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drawings/drawing5.xml" ContentType="application/vnd.openxmlformats-officedocument.drawing+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drawings/drawing6.xml" ContentType="application/vnd.openxmlformats-officedocument.drawing+xml"/>
  <Override PartName="/xl/charts/chart7.xml" ContentType="application/vnd.openxmlformats-officedocument.drawingml.chart+xml"/>
  <Override PartName="/xl/drawings/drawing7.xml" ContentType="application/vnd.openxmlformats-officedocument.drawingml.chartshapes+xml"/>
  <Override PartName="/xl/charts/chart8.xml" ContentType="application/vnd.openxmlformats-officedocument.drawingml.chart+xml"/>
  <Override PartName="/xl/drawings/drawing8.xml" ContentType="application/vnd.openxmlformats-officedocument.drawingml.chartshapes+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drawings/drawing9.xml" ContentType="application/vnd.openxmlformats-officedocument.drawingml.chartshapes+xml"/>
  <Override PartName="/xl/charts/chart15.xml" ContentType="application/vnd.openxmlformats-officedocument.drawingml.chart+xml"/>
  <Override PartName="/xl/drawings/drawing10.xml" ContentType="application/vnd.openxmlformats-officedocument.drawingml.chartshapes+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drawings/drawing11.xml" ContentType="application/vnd.openxmlformats-officedocument.drawing+xml"/>
  <Override PartName="/xl/charts/chart20.xml" ContentType="application/vnd.openxmlformats-officedocument.drawingml.chart+xml"/>
  <Override PartName="/xl/drawings/drawing12.xml" ContentType="application/vnd.openxmlformats-officedocument.drawingml.chartshapes+xml"/>
  <Override PartName="/xl/charts/chart21.xml" ContentType="application/vnd.openxmlformats-officedocument.drawingml.chart+xml"/>
  <Override PartName="/xl/drawings/drawing13.xml" ContentType="application/vnd.openxmlformats-officedocument.drawingml.chartshapes+xml"/>
  <Override PartName="/xl/charts/chart22.xml" ContentType="application/vnd.openxmlformats-officedocument.drawingml.chart+xml"/>
  <Override PartName="/xl/drawings/drawing14.xml" ContentType="application/vnd.openxmlformats-officedocument.drawingml.chartshapes+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drawings/drawing15.xml" ContentType="application/vnd.openxmlformats-officedocument.drawing+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drawings/drawing16.xml" ContentType="application/vnd.openxmlformats-officedocument.drawingml.chartshapes+xml"/>
  <Override PartName="/xl/charts/chart34.xml" ContentType="application/vnd.openxmlformats-officedocument.drawingml.chart+xml"/>
  <Override PartName="/xl/drawings/drawing17.xml" ContentType="application/vnd.openxmlformats-officedocument.drawingml.chartshapes+xml"/>
  <Override PartName="/xl/charts/chart35.xml" ContentType="application/vnd.openxmlformats-officedocument.drawingml.chart+xml"/>
  <Override PartName="/xl/drawings/drawing18.xml" ContentType="application/vnd.openxmlformats-officedocument.drawingml.chartshapes+xml"/>
  <Override PartName="/xl/charts/chart36.xml" ContentType="application/vnd.openxmlformats-officedocument.drawingml.chart+xml"/>
  <Override PartName="/xl/drawings/drawing19.xml" ContentType="application/vnd.openxmlformats-officedocument.drawingml.chartshapes+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drawings/drawing20.xml" ContentType="application/vnd.openxmlformats-officedocument.drawing+xml"/>
  <Override PartName="/xl/comments3.xml" ContentType="application/vnd.openxmlformats-officedocument.spreadsheetml.comments+xml"/>
  <Override PartName="/xl/charts/chart49.xml" ContentType="application/vnd.openxmlformats-officedocument.drawingml.chart+xml"/>
  <Override PartName="/xl/charts/style1.xml" ContentType="application/vnd.ms-office.chartstyle+xml"/>
  <Override PartName="/xl/charts/colors1.xml" ContentType="application/vnd.ms-office.chartcolorstyle+xml"/>
  <Override PartName="/xl/charts/chart50.xml" ContentType="application/vnd.openxmlformats-officedocument.drawingml.chart+xml"/>
  <Override PartName="/xl/charts/style2.xml" ContentType="application/vnd.ms-office.chartstyle+xml"/>
  <Override PartName="/xl/charts/colors2.xml" ContentType="application/vnd.ms-office.chartcolorstyle+xml"/>
  <Override PartName="/xl/charts/chart51.xml" ContentType="application/vnd.openxmlformats-officedocument.drawingml.chart+xml"/>
  <Override PartName="/xl/charts/style3.xml" ContentType="application/vnd.ms-office.chartstyle+xml"/>
  <Override PartName="/xl/charts/colors3.xml" ContentType="application/vnd.ms-office.chartcolorstyle+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charts/chart55.xml" ContentType="application/vnd.openxmlformats-officedocument.drawingml.chart+xml"/>
  <Override PartName="/xl/charts/chart56.xml" ContentType="application/vnd.openxmlformats-officedocument.drawingml.chart+xml"/>
  <Override PartName="/xl/charts/chart57.xml" ContentType="application/vnd.openxmlformats-officedocument.drawingml.chart+xml"/>
  <Override PartName="/xl/charts/chart58.xml" ContentType="application/vnd.openxmlformats-officedocument.drawingml.chart+xml"/>
  <Override PartName="/xl/charts/chart59.xml" ContentType="application/vnd.openxmlformats-officedocument.drawingml.chart+xml"/>
  <Override PartName="/xl/charts/chart60.xml" ContentType="application/vnd.openxmlformats-officedocument.drawingml.chart+xml"/>
  <Override PartName="/xl/charts/chart61.xml" ContentType="application/vnd.openxmlformats-officedocument.drawingml.chart+xml"/>
  <Override PartName="/xl/charts/chart62.xml" ContentType="application/vnd.openxmlformats-officedocument.drawingml.chart+xml"/>
  <Override PartName="/xl/charts/chart63.xml" ContentType="application/vnd.openxmlformats-officedocument.drawingml.chart+xml"/>
  <Override PartName="/xl/charts/chart64.xml" ContentType="application/vnd.openxmlformats-officedocument.drawingml.chart+xml"/>
  <Override PartName="/xl/charts/chart65.xml" ContentType="application/vnd.openxmlformats-officedocument.drawingml.chart+xml"/>
  <Override PartName="/xl/charts/chart66.xml" ContentType="application/vnd.openxmlformats-officedocument.drawingml.chart+xml"/>
  <Override PartName="/xl/charts/chart67.xml" ContentType="application/vnd.openxmlformats-officedocument.drawingml.chart+xml"/>
  <Override PartName="/xl/charts/chart68.xml" ContentType="application/vnd.openxmlformats-officedocument.drawingml.chart+xml"/>
  <Override PartName="/xl/charts/chart69.xml" ContentType="application/vnd.openxmlformats-officedocument.drawingml.chart+xml"/>
  <Override PartName="/xl/charts/chart70.xml" ContentType="application/vnd.openxmlformats-officedocument.drawingml.chart+xml"/>
  <Override PartName="/xl/charts/chart71.xml" ContentType="application/vnd.openxmlformats-officedocument.drawingml.chart+xml"/>
  <Override PartName="/xl/charts/style4.xml" ContentType="application/vnd.ms-office.chartstyle+xml"/>
  <Override PartName="/xl/charts/colors4.xml" ContentType="application/vnd.ms-office.chartcolorstyle+xml"/>
  <Override PartName="/xl/charts/chart72.xml" ContentType="application/vnd.openxmlformats-officedocument.drawingml.chart+xml"/>
  <Override PartName="/xl/charts/style5.xml" ContentType="application/vnd.ms-office.chartstyle+xml"/>
  <Override PartName="/xl/charts/colors5.xml" ContentType="application/vnd.ms-office.chartcolorstyle+xml"/>
  <Override PartName="/xl/charts/chart73.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1.xml" ContentType="application/vnd.openxmlformats-officedocument.drawing+xml"/>
  <Override PartName="/xl/comments4.xml" ContentType="application/vnd.openxmlformats-officedocument.spreadsheetml.comments+xml"/>
  <Override PartName="/xl/drawings/drawing22.xml" ContentType="application/vnd.openxmlformats-officedocument.drawing+xml"/>
  <Override PartName="/xl/drawings/drawing2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713"/>
  <workbookPr/>
  <mc:AlternateContent xmlns:mc="http://schemas.openxmlformats.org/markup-compatibility/2006">
    <mc:Choice Requires="x15">
      <x15ac:absPath xmlns:x15ac="http://schemas.microsoft.com/office/spreadsheetml/2010/11/ac" url="/Users/galileo/development/Reserch/UMN_Research/CCDA/TL_project_analysis/CL/input_files/"/>
    </mc:Choice>
  </mc:AlternateContent>
  <xr:revisionPtr revIDLastSave="0" documentId="13_ncr:1_{3E80D17F-987E-E34E-BA19-0E7A8BE24DBA}" xr6:coauthVersionLast="47" xr6:coauthVersionMax="47" xr10:uidLastSave="{00000000-0000-0000-0000-000000000000}"/>
  <bookViews>
    <workbookView xWindow="0" yWindow="500" windowWidth="28800" windowHeight="16240" tabRatio="874" firstSheet="1" activeTab="2" xr2:uid="{00000000-000D-0000-FFFF-FFFF00000000}"/>
  </bookViews>
  <sheets>
    <sheet name="Information" sheetId="1496" r:id="rId1"/>
    <sheet name="Medium" sheetId="1493" r:id="rId2"/>
    <sheet name="Measured Data" sheetId="2" r:id="rId3"/>
    <sheet name="Raw Measured Data" sheetId="1503" r:id="rId4"/>
    <sheet name="In Process Calc." sheetId="7" r:id="rId5"/>
    <sheet name="Growth Regression" sheetId="1502" r:id="rId6"/>
    <sheet name="Regression" sheetId="1499" r:id="rId7"/>
    <sheet name="Post Process Calc." sheetId="1495" r:id="rId8"/>
    <sheet name="Transcriptome" sheetId="1505" r:id="rId9"/>
    <sheet name="TL input - regression" sheetId="1504" r:id="rId10"/>
    <sheet name="TL input - regression - mid" sheetId="1506" r:id="rId11"/>
    <sheet name="Kinetic Curves" sheetId="4" r:id="rId12"/>
    <sheet name="Cumulative Curves" sheetId="1497" r:id="rId13"/>
    <sheet name="Specific Rate Plots" sheetId="12" r:id="rId14"/>
    <sheet name="Stoichiometric Ratios" sheetId="1494" r:id="rId15"/>
    <sheet name="Specific Rate Tables" sheetId="1492" r:id="rId16"/>
    <sheet name="Aggregate Sample Data" sheetId="1500" r:id="rId17"/>
    <sheet name="Aggregate Feed Calc." sheetId="1501" r:id="rId18"/>
  </sheets>
  <definedNames>
    <definedName name="d0">'Measured Data'!$B$7</definedName>
    <definedName name="NS">'Stoichiometric Ratios'!$W$28</definedName>
    <definedName name="solver_adj" localSheetId="5" hidden="1">'Growth Regression'!$N$24:$O$24</definedName>
    <definedName name="solver_cvg" localSheetId="5" hidden="1">0.0001</definedName>
    <definedName name="solver_drv" localSheetId="5" hidden="1">1</definedName>
    <definedName name="solver_eng" localSheetId="5" hidden="1">1</definedName>
    <definedName name="solver_est" localSheetId="5" hidden="1">1</definedName>
    <definedName name="solver_itr" localSheetId="5" hidden="1">2147483647</definedName>
    <definedName name="solver_mip" localSheetId="5" hidden="1">2147483647</definedName>
    <definedName name="solver_mni" localSheetId="5" hidden="1">30</definedName>
    <definedName name="solver_mrt" localSheetId="5" hidden="1">0.075</definedName>
    <definedName name="solver_msl" localSheetId="5" hidden="1">2</definedName>
    <definedName name="solver_neg" localSheetId="5" hidden="1">1</definedName>
    <definedName name="solver_nod" localSheetId="5" hidden="1">2147483647</definedName>
    <definedName name="solver_num" localSheetId="5" hidden="1">0</definedName>
    <definedName name="solver_nwt" localSheetId="5" hidden="1">1</definedName>
    <definedName name="solver_opt" localSheetId="5" hidden="1">'Growth Regression'!$L$24</definedName>
    <definedName name="solver_pre" localSheetId="5" hidden="1">0.000001</definedName>
    <definedName name="solver_rbv" localSheetId="5" hidden="1">1</definedName>
    <definedName name="solver_rlx" localSheetId="5" hidden="1">2</definedName>
    <definedName name="solver_rsd" localSheetId="5" hidden="1">0</definedName>
    <definedName name="solver_scl" localSheetId="5" hidden="1">1</definedName>
    <definedName name="solver_sho" localSheetId="5" hidden="1">2</definedName>
    <definedName name="solver_ssz" localSheetId="5" hidden="1">100</definedName>
    <definedName name="solver_tim" localSheetId="5" hidden="1">2147483647</definedName>
    <definedName name="solver_tol" localSheetId="5" hidden="1">0.01</definedName>
    <definedName name="solver_typ" localSheetId="5" hidden="1">2</definedName>
    <definedName name="solver_val" localSheetId="5" hidden="1">0</definedName>
    <definedName name="solver_ver" localSheetId="5" hidden="1">3</definedName>
    <definedName name="t0">'Measured Data'!$C$7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D14" i="1506" l="1"/>
  <c r="AG14" i="1506" a="1"/>
  <c r="AG14" i="1506" s="1"/>
  <c r="AH14" i="1506" a="1"/>
  <c r="AH14" i="1506" s="1"/>
  <c r="AI14" i="1506" a="1"/>
  <c r="AI14" i="1506" s="1"/>
  <c r="AJ14" i="1506" a="1"/>
  <c r="AJ14" i="1506" s="1"/>
  <c r="AK14" i="1506" a="1"/>
  <c r="AK14" i="1506" s="1"/>
  <c r="AL14" i="1506" a="1"/>
  <c r="AL14" i="1506" s="1"/>
  <c r="AM14" i="1506" a="1"/>
  <c r="AM14" i="1506" s="1"/>
  <c r="AN14" i="1506" a="1"/>
  <c r="AN14" i="1506" s="1"/>
  <c r="AO14" i="1506" a="1"/>
  <c r="AO14" i="1506" s="1"/>
  <c r="AP14" i="1506" a="1"/>
  <c r="AP14" i="1506" s="1"/>
  <c r="AQ14" i="1506" a="1"/>
  <c r="AQ14" i="1506" s="1"/>
  <c r="AR14" i="1506" a="1"/>
  <c r="AR14" i="1506" s="1"/>
  <c r="AS14" i="1506" a="1"/>
  <c r="AS14" i="1506" s="1"/>
  <c r="AT14" i="1506" a="1"/>
  <c r="AT14" i="1506" s="1"/>
  <c r="AU14" i="1506" a="1"/>
  <c r="AU14" i="1506"/>
  <c r="AV14" i="1506" a="1"/>
  <c r="AV14" i="1506" s="1"/>
  <c r="AW14" i="1506" a="1"/>
  <c r="AW14" i="1506" s="1"/>
  <c r="AX14" i="1506" a="1"/>
  <c r="AX14" i="1506" s="1"/>
  <c r="AY14" i="1506" a="1"/>
  <c r="AY14" i="1506" s="1"/>
  <c r="AZ14" i="1506" a="1"/>
  <c r="AZ14" i="1506" s="1"/>
  <c r="BA14" i="1506" a="1"/>
  <c r="BA14" i="1506" s="1"/>
  <c r="BB14" i="1506" a="1"/>
  <c r="BB14" i="1506" s="1"/>
  <c r="BC14" i="1506" a="1"/>
  <c r="BC14" i="1506" s="1"/>
  <c r="BD14" i="1506" a="1"/>
  <c r="BD14" i="1506" s="1"/>
  <c r="BE14" i="1506" a="1"/>
  <c r="BE14" i="1506" s="1"/>
  <c r="BF14" i="1506" a="1"/>
  <c r="BF14" i="1506" s="1"/>
  <c r="BG14" i="1506" a="1"/>
  <c r="BG14" i="1506" s="1"/>
  <c r="BH14" i="1506" a="1"/>
  <c r="BH14" i="1506" s="1"/>
  <c r="BI14" i="1506" a="1"/>
  <c r="BI14" i="1506" s="1"/>
  <c r="BJ14" i="1506" a="1"/>
  <c r="BJ14" i="1506" s="1"/>
  <c r="BK14" i="1506" a="1"/>
  <c r="BK14" i="1506"/>
  <c r="BL14" i="1506" a="1"/>
  <c r="BL14" i="1506" s="1"/>
  <c r="BM14" i="1506" a="1"/>
  <c r="BM14" i="1506" s="1"/>
  <c r="BN14" i="1506" a="1"/>
  <c r="BN14" i="1506" s="1"/>
  <c r="BO14" i="1506" a="1"/>
  <c r="BO14" i="1506" s="1"/>
  <c r="BP14" i="1506" a="1"/>
  <c r="BP14" i="1506" s="1"/>
  <c r="BQ14" i="1506" a="1"/>
  <c r="BQ14" i="1506" s="1"/>
  <c r="BR14" i="1506" a="1"/>
  <c r="BR14" i="1506" s="1"/>
  <c r="BS14" i="1506" a="1"/>
  <c r="BS14" i="1506" s="1"/>
  <c r="BT14" i="1506" a="1"/>
  <c r="BT14" i="1506" s="1"/>
  <c r="BU14" i="1506" a="1"/>
  <c r="BU14" i="1506" s="1"/>
  <c r="BV14" i="1506" a="1"/>
  <c r="BV14" i="1506" s="1"/>
  <c r="BW14" i="1506" a="1"/>
  <c r="BW14" i="1506" s="1"/>
  <c r="BX14" i="1506" a="1"/>
  <c r="BX14" i="1506" s="1"/>
  <c r="BY14" i="1506" a="1"/>
  <c r="BY14" i="1506" s="1"/>
  <c r="BZ14" i="1506" a="1"/>
  <c r="BZ14" i="1506" s="1"/>
  <c r="CA14" i="1506" a="1"/>
  <c r="CA14" i="1506"/>
  <c r="CB14" i="1506" a="1"/>
  <c r="CB14" i="1506" s="1"/>
  <c r="CC14" i="1506" a="1"/>
  <c r="CC14" i="1506" s="1"/>
  <c r="CD14" i="1506" a="1"/>
  <c r="CD14" i="1506" s="1"/>
  <c r="CE14" i="1506" a="1"/>
  <c r="CE14" i="1506" s="1"/>
  <c r="CF14" i="1506" a="1"/>
  <c r="CF14" i="1506" s="1"/>
  <c r="CG14" i="1506" a="1"/>
  <c r="CG14" i="1506" s="1"/>
  <c r="CH14" i="1506" a="1"/>
  <c r="CH14" i="1506" s="1"/>
  <c r="CI14" i="1506" a="1"/>
  <c r="CI14" i="1506" s="1"/>
  <c r="CJ14" i="1506" a="1"/>
  <c r="CJ14" i="1506" s="1"/>
  <c r="CK14" i="1506" a="1"/>
  <c r="CK14" i="1506" s="1"/>
  <c r="CL14" i="1506" a="1"/>
  <c r="CL14" i="1506" s="1"/>
  <c r="CM14" i="1506" a="1"/>
  <c r="CM14" i="1506" s="1"/>
  <c r="CN14" i="1506" a="1"/>
  <c r="CN14" i="1506" s="1"/>
  <c r="CO14" i="1506" a="1"/>
  <c r="CO14" i="1506" s="1"/>
  <c r="CP14" i="1506" a="1"/>
  <c r="CP14" i="1506" s="1"/>
  <c r="CQ14" i="1506" a="1"/>
  <c r="CQ14" i="1506"/>
  <c r="CR14" i="1506" a="1"/>
  <c r="CR14" i="1506" s="1"/>
  <c r="CS14" i="1506" a="1"/>
  <c r="CS14" i="1506" s="1"/>
  <c r="CT14" i="1506" a="1"/>
  <c r="CT14" i="1506" s="1"/>
  <c r="CU14" i="1506" a="1"/>
  <c r="CU14" i="1506" s="1"/>
  <c r="AD15" i="1506"/>
  <c r="AG15" i="1506" a="1"/>
  <c r="AG15" i="1506" s="1"/>
  <c r="AH15" i="1506" a="1"/>
  <c r="AH15" i="1506" s="1"/>
  <c r="AI15" i="1506" a="1"/>
  <c r="AI15" i="1506" s="1"/>
  <c r="AJ15" i="1506" a="1"/>
  <c r="AJ15" i="1506" s="1"/>
  <c r="AK15" i="1506" a="1"/>
  <c r="AK15" i="1506" s="1"/>
  <c r="AL15" i="1506" a="1"/>
  <c r="AL15" i="1506" s="1"/>
  <c r="AM15" i="1506" a="1"/>
  <c r="AM15" i="1506" s="1"/>
  <c r="AN15" i="1506" a="1"/>
  <c r="AN15" i="1506" s="1"/>
  <c r="AO15" i="1506" a="1"/>
  <c r="AO15" i="1506" s="1"/>
  <c r="AP15" i="1506" a="1"/>
  <c r="AP15" i="1506" s="1"/>
  <c r="AQ15" i="1506" a="1"/>
  <c r="AQ15" i="1506" s="1"/>
  <c r="AR15" i="1506" a="1"/>
  <c r="AR15" i="1506" s="1"/>
  <c r="AS15" i="1506" a="1"/>
  <c r="AS15" i="1506" s="1"/>
  <c r="AT15" i="1506" a="1"/>
  <c r="AT15" i="1506" s="1"/>
  <c r="AU15" i="1506" a="1"/>
  <c r="AU15" i="1506" s="1"/>
  <c r="AV15" i="1506" a="1"/>
  <c r="AV15" i="1506" s="1"/>
  <c r="AW15" i="1506" a="1"/>
  <c r="AW15" i="1506" s="1"/>
  <c r="AX15" i="1506" a="1"/>
  <c r="AX15" i="1506" s="1"/>
  <c r="AY15" i="1506" a="1"/>
  <c r="AY15" i="1506" s="1"/>
  <c r="AZ15" i="1506" a="1"/>
  <c r="AZ15" i="1506" s="1"/>
  <c r="BA15" i="1506" a="1"/>
  <c r="BA15" i="1506" s="1"/>
  <c r="BB15" i="1506" a="1"/>
  <c r="BB15" i="1506" s="1"/>
  <c r="BC15" i="1506" a="1"/>
  <c r="BC15" i="1506" s="1"/>
  <c r="BD15" i="1506" a="1"/>
  <c r="BD15" i="1506" s="1"/>
  <c r="BE15" i="1506" a="1"/>
  <c r="BE15" i="1506" s="1"/>
  <c r="BF15" i="1506" a="1"/>
  <c r="BF15" i="1506" s="1"/>
  <c r="BG15" i="1506" a="1"/>
  <c r="BG15" i="1506" s="1"/>
  <c r="BH15" i="1506" a="1"/>
  <c r="BH15" i="1506" s="1"/>
  <c r="BI15" i="1506" a="1"/>
  <c r="BI15" i="1506" s="1"/>
  <c r="BJ15" i="1506" a="1"/>
  <c r="BJ15" i="1506" s="1"/>
  <c r="BK15" i="1506" a="1"/>
  <c r="BK15" i="1506" s="1"/>
  <c r="BL15" i="1506" a="1"/>
  <c r="BL15" i="1506" s="1"/>
  <c r="BM15" i="1506" a="1"/>
  <c r="BM15" i="1506" s="1"/>
  <c r="BN15" i="1506" a="1"/>
  <c r="BN15" i="1506" s="1"/>
  <c r="BO15" i="1506" a="1"/>
  <c r="BO15" i="1506" s="1"/>
  <c r="BP15" i="1506" a="1"/>
  <c r="BP15" i="1506" s="1"/>
  <c r="BQ15" i="1506" a="1"/>
  <c r="BQ15" i="1506" s="1"/>
  <c r="BR15" i="1506" a="1"/>
  <c r="BR15" i="1506" s="1"/>
  <c r="BS15" i="1506" a="1"/>
  <c r="BS15" i="1506" s="1"/>
  <c r="BT15" i="1506" a="1"/>
  <c r="BT15" i="1506" s="1"/>
  <c r="BU15" i="1506" a="1"/>
  <c r="BU15" i="1506" s="1"/>
  <c r="BV15" i="1506" a="1"/>
  <c r="BV15" i="1506" s="1"/>
  <c r="BW15" i="1506" a="1"/>
  <c r="BW15" i="1506" s="1"/>
  <c r="BX15" i="1506" a="1"/>
  <c r="BX15" i="1506" s="1"/>
  <c r="BY15" i="1506" a="1"/>
  <c r="BY15" i="1506" s="1"/>
  <c r="BZ15" i="1506" a="1"/>
  <c r="BZ15" i="1506" s="1"/>
  <c r="CA15" i="1506" a="1"/>
  <c r="CA15" i="1506" s="1"/>
  <c r="CB15" i="1506" a="1"/>
  <c r="CB15" i="1506" s="1"/>
  <c r="CC15" i="1506" a="1"/>
  <c r="CC15" i="1506" s="1"/>
  <c r="CD15" i="1506" a="1"/>
  <c r="CD15" i="1506" s="1"/>
  <c r="CE15" i="1506" a="1"/>
  <c r="CE15" i="1506" s="1"/>
  <c r="CF15" i="1506" a="1"/>
  <c r="CF15" i="1506" s="1"/>
  <c r="CG15" i="1506" a="1"/>
  <c r="CG15" i="1506" s="1"/>
  <c r="CH15" i="1506" a="1"/>
  <c r="CH15" i="1506" s="1"/>
  <c r="CI15" i="1506" a="1"/>
  <c r="CI15" i="1506" s="1"/>
  <c r="CJ15" i="1506" a="1"/>
  <c r="CJ15" i="1506" s="1"/>
  <c r="CK15" i="1506" a="1"/>
  <c r="CK15" i="1506" s="1"/>
  <c r="CL15" i="1506" a="1"/>
  <c r="CL15" i="1506" s="1"/>
  <c r="CM15" i="1506" a="1"/>
  <c r="CM15" i="1506" s="1"/>
  <c r="CN15" i="1506" a="1"/>
  <c r="CN15" i="1506" s="1"/>
  <c r="CO15" i="1506" a="1"/>
  <c r="CO15" i="1506" s="1"/>
  <c r="CP15" i="1506" a="1"/>
  <c r="CP15" i="1506" s="1"/>
  <c r="CQ15" i="1506" a="1"/>
  <c r="CQ15" i="1506" s="1"/>
  <c r="CR15" i="1506" a="1"/>
  <c r="CR15" i="1506" s="1"/>
  <c r="CS15" i="1506" a="1"/>
  <c r="CS15" i="1506" s="1"/>
  <c r="CT15" i="1506" a="1"/>
  <c r="CT15" i="1506" s="1"/>
  <c r="CU15" i="1506" a="1"/>
  <c r="CU15" i="1506" s="1"/>
  <c r="A14" i="1506"/>
  <c r="A15" i="1506"/>
  <c r="A16" i="1495"/>
  <c r="A17" i="1495"/>
  <c r="H15" i="1504"/>
  <c r="I15" i="1504"/>
  <c r="L15" i="1504"/>
  <c r="H15" i="1506" s="1"/>
  <c r="M15" i="1504"/>
  <c r="I15" i="1506" s="1"/>
  <c r="N15" i="1504"/>
  <c r="O15" i="1504"/>
  <c r="P15" i="1504"/>
  <c r="AH15" i="1504"/>
  <c r="AK15" i="1504" a="1"/>
  <c r="AK15" i="1504" s="1"/>
  <c r="AL15" i="1504" a="1"/>
  <c r="AL15" i="1504" s="1"/>
  <c r="AM15" i="1504" a="1"/>
  <c r="AM15" i="1504" s="1"/>
  <c r="AN15" i="1504" a="1"/>
  <c r="AN15" i="1504" s="1"/>
  <c r="AO15" i="1504" a="1"/>
  <c r="AO15" i="1504" s="1"/>
  <c r="AP15" i="1504" a="1"/>
  <c r="AP15" i="1504"/>
  <c r="AQ15" i="1504" a="1"/>
  <c r="AQ15" i="1504" s="1"/>
  <c r="AR15" i="1504" a="1"/>
  <c r="AR15" i="1504" s="1"/>
  <c r="AS15" i="1504" a="1"/>
  <c r="AS15" i="1504" s="1"/>
  <c r="AT15" i="1504" a="1"/>
  <c r="AT15" i="1504" s="1"/>
  <c r="AU15" i="1504" a="1"/>
  <c r="AU15" i="1504" s="1"/>
  <c r="AV15" i="1504" a="1"/>
  <c r="AV15" i="1504" s="1"/>
  <c r="AW15" i="1504" a="1"/>
  <c r="AW15" i="1504" s="1"/>
  <c r="AX15" i="1504" a="1"/>
  <c r="AX15" i="1504" s="1"/>
  <c r="AY15" i="1504" a="1"/>
  <c r="AY15" i="1504" s="1"/>
  <c r="AZ15" i="1504" a="1"/>
  <c r="AZ15" i="1504" s="1"/>
  <c r="BA15" i="1504" a="1"/>
  <c r="BA15" i="1504" s="1"/>
  <c r="BB15" i="1504" a="1"/>
  <c r="BB15" i="1504" s="1"/>
  <c r="BC15" i="1504" a="1"/>
  <c r="BC15" i="1504" s="1"/>
  <c r="BD15" i="1504" a="1"/>
  <c r="BD15" i="1504" s="1"/>
  <c r="BE15" i="1504" a="1"/>
  <c r="BE15" i="1504" s="1"/>
  <c r="BF15" i="1504" a="1"/>
  <c r="BF15" i="1504" s="1"/>
  <c r="BG15" i="1504" a="1"/>
  <c r="BG15" i="1504" s="1"/>
  <c r="BH15" i="1504" a="1"/>
  <c r="BH15" i="1504" s="1"/>
  <c r="BI15" i="1504" a="1"/>
  <c r="BI15" i="1504" s="1"/>
  <c r="BJ15" i="1504" a="1"/>
  <c r="BJ15" i="1504" s="1"/>
  <c r="BK15" i="1504" a="1"/>
  <c r="BK15" i="1504" s="1"/>
  <c r="BL15" i="1504" a="1"/>
  <c r="BL15" i="1504"/>
  <c r="BM15" i="1504" a="1"/>
  <c r="BM15" i="1504" s="1"/>
  <c r="BN15" i="1504" a="1"/>
  <c r="BN15" i="1504" s="1"/>
  <c r="BO15" i="1504" a="1"/>
  <c r="BO15" i="1504" s="1"/>
  <c r="BP15" i="1504" a="1"/>
  <c r="BP15" i="1504" s="1"/>
  <c r="BQ15" i="1504" a="1"/>
  <c r="BQ15" i="1504" s="1"/>
  <c r="BR15" i="1504" a="1"/>
  <c r="BR15" i="1504" s="1"/>
  <c r="BS15" i="1504" a="1"/>
  <c r="BS15" i="1504" s="1"/>
  <c r="BT15" i="1504" a="1"/>
  <c r="BT15" i="1504" s="1"/>
  <c r="BU15" i="1504" a="1"/>
  <c r="BU15" i="1504" s="1"/>
  <c r="BV15" i="1504" a="1"/>
  <c r="BV15" i="1504"/>
  <c r="BW15" i="1504" a="1"/>
  <c r="BW15" i="1504" s="1"/>
  <c r="BX15" i="1504" a="1"/>
  <c r="BX15" i="1504" s="1"/>
  <c r="BY15" i="1504" a="1"/>
  <c r="BY15" i="1504" s="1"/>
  <c r="BZ15" i="1504" a="1"/>
  <c r="BZ15" i="1504" s="1"/>
  <c r="CA15" i="1504" a="1"/>
  <c r="CA15" i="1504" s="1"/>
  <c r="CB15" i="1504" a="1"/>
  <c r="CB15" i="1504" s="1"/>
  <c r="CC15" i="1504" a="1"/>
  <c r="CC15" i="1504" s="1"/>
  <c r="CD15" i="1504" a="1"/>
  <c r="CD15" i="1504" s="1"/>
  <c r="CE15" i="1504" a="1"/>
  <c r="CE15" i="1504" s="1"/>
  <c r="CF15" i="1504" a="1"/>
  <c r="CF15" i="1504" s="1"/>
  <c r="CG15" i="1504" a="1"/>
  <c r="CG15" i="1504" s="1"/>
  <c r="CH15" i="1504" a="1"/>
  <c r="CH15" i="1504" s="1"/>
  <c r="CI15" i="1504" a="1"/>
  <c r="CI15" i="1504" s="1"/>
  <c r="CJ15" i="1504" a="1"/>
  <c r="CJ15" i="1504" s="1"/>
  <c r="CK15" i="1504" a="1"/>
  <c r="CK15" i="1504" s="1"/>
  <c r="CL15" i="1504" a="1"/>
  <c r="CL15" i="1504" s="1"/>
  <c r="CM15" i="1504" a="1"/>
  <c r="CM15" i="1504" s="1"/>
  <c r="CN15" i="1504" a="1"/>
  <c r="CN15" i="1504" s="1"/>
  <c r="CO15" i="1504" a="1"/>
  <c r="CO15" i="1504" s="1"/>
  <c r="CP15" i="1504" a="1"/>
  <c r="CP15" i="1504" s="1"/>
  <c r="CQ15" i="1504" a="1"/>
  <c r="CQ15" i="1504" s="1"/>
  <c r="CR15" i="1504" a="1"/>
  <c r="CR15" i="1504" s="1"/>
  <c r="CS15" i="1504" a="1"/>
  <c r="CS15" i="1504" s="1"/>
  <c r="CT15" i="1504" a="1"/>
  <c r="CT15" i="1504" s="1"/>
  <c r="CU15" i="1504" a="1"/>
  <c r="CU15" i="1504" s="1"/>
  <c r="CV15" i="1504" a="1"/>
  <c r="CV15" i="1504" s="1"/>
  <c r="CW15" i="1504" a="1"/>
  <c r="CW15" i="1504" s="1"/>
  <c r="CX15" i="1504" a="1"/>
  <c r="CX15" i="1504" s="1"/>
  <c r="CY15" i="1504" a="1"/>
  <c r="CY15" i="1504" s="1"/>
  <c r="H16" i="1504"/>
  <c r="I16" i="1504"/>
  <c r="L16" i="1504"/>
  <c r="M16" i="1504"/>
  <c r="N16" i="1504"/>
  <c r="O16" i="1504"/>
  <c r="P16" i="1504"/>
  <c r="AH16" i="1504"/>
  <c r="AK16" i="1504" a="1"/>
  <c r="AK16" i="1504" s="1"/>
  <c r="AL16" i="1504" a="1"/>
  <c r="AL16" i="1504" s="1"/>
  <c r="AM16" i="1504" a="1"/>
  <c r="AM16" i="1504"/>
  <c r="AN16" i="1504" a="1"/>
  <c r="AN16" i="1504" s="1"/>
  <c r="AO16" i="1504" a="1"/>
  <c r="AO16" i="1504" s="1"/>
  <c r="AP16" i="1504" a="1"/>
  <c r="AP16" i="1504" s="1"/>
  <c r="AQ16" i="1504" a="1"/>
  <c r="AQ16" i="1504" s="1"/>
  <c r="AR16" i="1504" a="1"/>
  <c r="AR16" i="1504"/>
  <c r="AS16" i="1504" a="1"/>
  <c r="AS16" i="1504"/>
  <c r="AT16" i="1504" a="1"/>
  <c r="AT16" i="1504" s="1"/>
  <c r="AU16" i="1504" a="1"/>
  <c r="AU16" i="1504" s="1"/>
  <c r="AV16" i="1504" a="1"/>
  <c r="AV16" i="1504" s="1"/>
  <c r="AW16" i="1504" a="1"/>
  <c r="AW16" i="1504" s="1"/>
  <c r="AX16" i="1504" a="1"/>
  <c r="AX16" i="1504" s="1"/>
  <c r="AY16" i="1504" a="1"/>
  <c r="AY16" i="1504" s="1"/>
  <c r="AZ16" i="1504" a="1"/>
  <c r="AZ16" i="1504" s="1"/>
  <c r="BA16" i="1504" a="1"/>
  <c r="BA16" i="1504"/>
  <c r="BB16" i="1504" a="1"/>
  <c r="BB16" i="1504" s="1"/>
  <c r="BC16" i="1504" a="1"/>
  <c r="BC16" i="1504" s="1"/>
  <c r="BD16" i="1504" a="1"/>
  <c r="BD16" i="1504" s="1"/>
  <c r="BE16" i="1504" a="1"/>
  <c r="BE16" i="1504" s="1"/>
  <c r="BF16" i="1504" a="1"/>
  <c r="BF16" i="1504" s="1"/>
  <c r="BG16" i="1504" a="1"/>
  <c r="BG16" i="1504" s="1"/>
  <c r="BH16" i="1504" a="1"/>
  <c r="BH16" i="1504" s="1"/>
  <c r="BI16" i="1504" a="1"/>
  <c r="BI16" i="1504" s="1"/>
  <c r="BJ16" i="1504" a="1"/>
  <c r="BJ16" i="1504" s="1"/>
  <c r="BK16" i="1504" a="1"/>
  <c r="BK16" i="1504" s="1"/>
  <c r="BL16" i="1504" a="1"/>
  <c r="BL16" i="1504" s="1"/>
  <c r="BM16" i="1504" a="1"/>
  <c r="BM16" i="1504" s="1"/>
  <c r="BN16" i="1504" a="1"/>
  <c r="BN16" i="1504" s="1"/>
  <c r="BO16" i="1504" a="1"/>
  <c r="BO16" i="1504"/>
  <c r="BP16" i="1504" a="1"/>
  <c r="BP16" i="1504" s="1"/>
  <c r="BQ16" i="1504" a="1"/>
  <c r="BQ16" i="1504"/>
  <c r="BR16" i="1504" a="1"/>
  <c r="BR16" i="1504" s="1"/>
  <c r="BS16" i="1504" a="1"/>
  <c r="BS16" i="1504" s="1"/>
  <c r="BT16" i="1504" a="1"/>
  <c r="BT16" i="1504" s="1"/>
  <c r="BU16" i="1504" a="1"/>
  <c r="BU16" i="1504" s="1"/>
  <c r="BV16" i="1504" a="1"/>
  <c r="BV16" i="1504" s="1"/>
  <c r="BW16" i="1504" a="1"/>
  <c r="BW16" i="1504"/>
  <c r="BX16" i="1504" a="1"/>
  <c r="BX16" i="1504" s="1"/>
  <c r="BY16" i="1504" a="1"/>
  <c r="BY16" i="1504" s="1"/>
  <c r="BZ16" i="1504" a="1"/>
  <c r="BZ16" i="1504" s="1"/>
  <c r="CA16" i="1504" a="1"/>
  <c r="CA16" i="1504" s="1"/>
  <c r="CB16" i="1504" a="1"/>
  <c r="CB16" i="1504" s="1"/>
  <c r="CC16" i="1504" a="1"/>
  <c r="CC16" i="1504" s="1"/>
  <c r="CD16" i="1504" a="1"/>
  <c r="CD16" i="1504" s="1"/>
  <c r="CE16" i="1504" a="1"/>
  <c r="CE16" i="1504" s="1"/>
  <c r="CF16" i="1504" a="1"/>
  <c r="CF16" i="1504" s="1"/>
  <c r="CG16" i="1504" a="1"/>
  <c r="CG16" i="1504" s="1"/>
  <c r="CH16" i="1504" a="1"/>
  <c r="CH16" i="1504" s="1"/>
  <c r="CI16" i="1504" a="1"/>
  <c r="CI16" i="1504" s="1"/>
  <c r="CJ16" i="1504" a="1"/>
  <c r="CJ16" i="1504" s="1"/>
  <c r="CK16" i="1504" a="1"/>
  <c r="CK16" i="1504" s="1"/>
  <c r="CL16" i="1504" a="1"/>
  <c r="CL16" i="1504" s="1"/>
  <c r="CM16" i="1504" a="1"/>
  <c r="CM16" i="1504" s="1"/>
  <c r="CN16" i="1504" a="1"/>
  <c r="CN16" i="1504" s="1"/>
  <c r="CO16" i="1504" a="1"/>
  <c r="CO16" i="1504" s="1"/>
  <c r="CP16" i="1504" a="1"/>
  <c r="CP16" i="1504" s="1"/>
  <c r="CQ16" i="1504" a="1"/>
  <c r="CQ16" i="1504" s="1"/>
  <c r="CR16" i="1504" a="1"/>
  <c r="CR16" i="1504" s="1"/>
  <c r="CS16" i="1504" a="1"/>
  <c r="CS16" i="1504" s="1"/>
  <c r="CT16" i="1504" a="1"/>
  <c r="CT16" i="1504" s="1"/>
  <c r="CU16" i="1504" a="1"/>
  <c r="CU16" i="1504" s="1"/>
  <c r="CV16" i="1504" a="1"/>
  <c r="CV16" i="1504" s="1"/>
  <c r="CW16" i="1504" a="1"/>
  <c r="CW16" i="1504" s="1"/>
  <c r="CX16" i="1504" a="1"/>
  <c r="CX16" i="1504" s="1"/>
  <c r="CY16" i="1504" a="1"/>
  <c r="CY16" i="1504" s="1"/>
  <c r="A16" i="1504"/>
  <c r="F16" i="1504"/>
  <c r="F15" i="1504"/>
  <c r="A15" i="1504"/>
  <c r="E16" i="1504"/>
  <c r="E15" i="1504"/>
  <c r="J15" i="1506" l="1"/>
  <c r="L15" i="1506"/>
  <c r="K15" i="1506"/>
  <c r="A34" i="1495"/>
  <c r="A33" i="1495"/>
  <c r="A30" i="1495"/>
  <c r="A31" i="1495"/>
  <c r="A32" i="1495"/>
  <c r="CU13" i="1506" l="1" a="1"/>
  <c r="CU13" i="1506" s="1"/>
  <c r="CT13" i="1506" a="1"/>
  <c r="CT13" i="1506" s="1"/>
  <c r="CS13" i="1506" a="1"/>
  <c r="CS13" i="1506" s="1"/>
  <c r="CR13" i="1506" a="1"/>
  <c r="CR13" i="1506" s="1"/>
  <c r="CQ13" i="1506" a="1"/>
  <c r="CQ13" i="1506" s="1"/>
  <c r="CP13" i="1506" a="1"/>
  <c r="CP13" i="1506" s="1"/>
  <c r="CO13" i="1506" a="1"/>
  <c r="CO13" i="1506" s="1"/>
  <c r="CN13" i="1506" a="1"/>
  <c r="CN13" i="1506" s="1"/>
  <c r="CM13" i="1506" a="1"/>
  <c r="CM13" i="1506" s="1"/>
  <c r="CL13" i="1506" a="1"/>
  <c r="CL13" i="1506" s="1"/>
  <c r="CK13" i="1506" a="1"/>
  <c r="CK13" i="1506" s="1"/>
  <c r="CJ13" i="1506" a="1"/>
  <c r="CJ13" i="1506" s="1"/>
  <c r="CI13" i="1506" a="1"/>
  <c r="CI13" i="1506" s="1"/>
  <c r="CH13" i="1506" a="1"/>
  <c r="CH13" i="1506" s="1"/>
  <c r="CG13" i="1506" a="1"/>
  <c r="CG13" i="1506" s="1"/>
  <c r="CF13" i="1506" a="1"/>
  <c r="CF13" i="1506" s="1"/>
  <c r="CE13" i="1506" a="1"/>
  <c r="CE13" i="1506" s="1"/>
  <c r="CD13" i="1506" a="1"/>
  <c r="CD13" i="1506" s="1"/>
  <c r="CC13" i="1506" a="1"/>
  <c r="CC13" i="1506" s="1"/>
  <c r="CB13" i="1506" a="1"/>
  <c r="CB13" i="1506" s="1"/>
  <c r="CA13" i="1506" a="1"/>
  <c r="CA13" i="1506" s="1"/>
  <c r="BZ13" i="1506" a="1"/>
  <c r="BZ13" i="1506" s="1"/>
  <c r="BY13" i="1506" a="1"/>
  <c r="BY13" i="1506" s="1"/>
  <c r="BX13" i="1506" a="1"/>
  <c r="BX13" i="1506" s="1"/>
  <c r="BW13" i="1506" a="1"/>
  <c r="BW13" i="1506" s="1"/>
  <c r="BV13" i="1506" a="1"/>
  <c r="BV13" i="1506" s="1"/>
  <c r="BU13" i="1506" a="1"/>
  <c r="BU13" i="1506" s="1"/>
  <c r="BT13" i="1506" a="1"/>
  <c r="BT13" i="1506" s="1"/>
  <c r="BS13" i="1506" a="1"/>
  <c r="BS13" i="1506" s="1"/>
  <c r="BR13" i="1506" a="1"/>
  <c r="BR13" i="1506" s="1"/>
  <c r="BQ13" i="1506" a="1"/>
  <c r="BQ13" i="1506" s="1"/>
  <c r="BP13" i="1506" a="1"/>
  <c r="BP13" i="1506" s="1"/>
  <c r="BO13" i="1506" a="1"/>
  <c r="BO13" i="1506" s="1"/>
  <c r="BN13" i="1506" a="1"/>
  <c r="BN13" i="1506" s="1"/>
  <c r="BM13" i="1506" a="1"/>
  <c r="BM13" i="1506" s="1"/>
  <c r="BL13" i="1506" a="1"/>
  <c r="BL13" i="1506" s="1"/>
  <c r="BK13" i="1506" a="1"/>
  <c r="BK13" i="1506" s="1"/>
  <c r="BJ13" i="1506" a="1"/>
  <c r="BJ13" i="1506" s="1"/>
  <c r="BI13" i="1506" a="1"/>
  <c r="BI13" i="1506" s="1"/>
  <c r="BH13" i="1506" a="1"/>
  <c r="BH13" i="1506" s="1"/>
  <c r="BG13" i="1506" a="1"/>
  <c r="BG13" i="1506" s="1"/>
  <c r="BF13" i="1506" a="1"/>
  <c r="BF13" i="1506" s="1"/>
  <c r="BE13" i="1506" a="1"/>
  <c r="BE13" i="1506" s="1"/>
  <c r="BD13" i="1506" a="1"/>
  <c r="BD13" i="1506" s="1"/>
  <c r="BC13" i="1506" a="1"/>
  <c r="BC13" i="1506" s="1"/>
  <c r="BB13" i="1506" a="1"/>
  <c r="BB13" i="1506" s="1"/>
  <c r="BA13" i="1506" a="1"/>
  <c r="BA13" i="1506" s="1"/>
  <c r="AZ13" i="1506" a="1"/>
  <c r="AZ13" i="1506" s="1"/>
  <c r="AY13" i="1506" a="1"/>
  <c r="AY13" i="1506" s="1"/>
  <c r="AX13" i="1506" a="1"/>
  <c r="AX13" i="1506" s="1"/>
  <c r="AW13" i="1506" a="1"/>
  <c r="AW13" i="1506" s="1"/>
  <c r="AV13" i="1506" a="1"/>
  <c r="AV13" i="1506" s="1"/>
  <c r="AU13" i="1506" a="1"/>
  <c r="AU13" i="1506" s="1"/>
  <c r="AT13" i="1506" a="1"/>
  <c r="AT13" i="1506" s="1"/>
  <c r="AS13" i="1506" a="1"/>
  <c r="AS13" i="1506" s="1"/>
  <c r="AR13" i="1506" a="1"/>
  <c r="AR13" i="1506" s="1"/>
  <c r="AQ13" i="1506" a="1"/>
  <c r="AQ13" i="1506" s="1"/>
  <c r="AP13" i="1506" a="1"/>
  <c r="AP13" i="1506" s="1"/>
  <c r="AO13" i="1506" a="1"/>
  <c r="AO13" i="1506" s="1"/>
  <c r="AN13" i="1506" a="1"/>
  <c r="AN13" i="1506" s="1"/>
  <c r="AM13" i="1506" a="1"/>
  <c r="AM13" i="1506" s="1"/>
  <c r="AL13" i="1506" a="1"/>
  <c r="AL13" i="1506" s="1"/>
  <c r="AK13" i="1506" a="1"/>
  <c r="AK13" i="1506" s="1"/>
  <c r="AJ13" i="1506" a="1"/>
  <c r="AJ13" i="1506" s="1"/>
  <c r="AI13" i="1506" a="1"/>
  <c r="AI13" i="1506" s="1"/>
  <c r="AH13" i="1506" a="1"/>
  <c r="AH13" i="1506" s="1"/>
  <c r="AG13" i="1506" a="1"/>
  <c r="AG13" i="1506" s="1"/>
  <c r="AD13" i="1506"/>
  <c r="A13" i="1506"/>
  <c r="CU12" i="1506" a="1"/>
  <c r="CU12" i="1506" s="1"/>
  <c r="CT12" i="1506" a="1"/>
  <c r="CT12" i="1506" s="1"/>
  <c r="CS12" i="1506" a="1"/>
  <c r="CS12" i="1506" s="1"/>
  <c r="CR12" i="1506" a="1"/>
  <c r="CR12" i="1506" s="1"/>
  <c r="CQ12" i="1506" a="1"/>
  <c r="CQ12" i="1506" s="1"/>
  <c r="CP12" i="1506" a="1"/>
  <c r="CP12" i="1506" s="1"/>
  <c r="CO12" i="1506" a="1"/>
  <c r="CO12" i="1506" s="1"/>
  <c r="CN12" i="1506" a="1"/>
  <c r="CN12" i="1506" s="1"/>
  <c r="CM12" i="1506" a="1"/>
  <c r="CM12" i="1506" s="1"/>
  <c r="CL12" i="1506" a="1"/>
  <c r="CL12" i="1506" s="1"/>
  <c r="CK12" i="1506" a="1"/>
  <c r="CK12" i="1506" s="1"/>
  <c r="CJ12" i="1506" a="1"/>
  <c r="CJ12" i="1506" s="1"/>
  <c r="CI12" i="1506" a="1"/>
  <c r="CI12" i="1506" s="1"/>
  <c r="CH12" i="1506" a="1"/>
  <c r="CH12" i="1506" s="1"/>
  <c r="CG12" i="1506" a="1"/>
  <c r="CG12" i="1506" s="1"/>
  <c r="CF12" i="1506" a="1"/>
  <c r="CF12" i="1506" s="1"/>
  <c r="CE12" i="1506" a="1"/>
  <c r="CE12" i="1506" s="1"/>
  <c r="CD12" i="1506" a="1"/>
  <c r="CD12" i="1506" s="1"/>
  <c r="CC12" i="1506" a="1"/>
  <c r="CC12" i="1506" s="1"/>
  <c r="CB12" i="1506" a="1"/>
  <c r="CB12" i="1506" s="1"/>
  <c r="CA12" i="1506" a="1"/>
  <c r="CA12" i="1506" s="1"/>
  <c r="BZ12" i="1506" a="1"/>
  <c r="BZ12" i="1506" s="1"/>
  <c r="BY12" i="1506" a="1"/>
  <c r="BY12" i="1506" s="1"/>
  <c r="BX12" i="1506" a="1"/>
  <c r="BX12" i="1506" s="1"/>
  <c r="BW12" i="1506" a="1"/>
  <c r="BW12" i="1506" s="1"/>
  <c r="BV12" i="1506" a="1"/>
  <c r="BV12" i="1506" s="1"/>
  <c r="BU12" i="1506" a="1"/>
  <c r="BU12" i="1506" s="1"/>
  <c r="BT12" i="1506" a="1"/>
  <c r="BT12" i="1506" s="1"/>
  <c r="BS12" i="1506" a="1"/>
  <c r="BS12" i="1506" s="1"/>
  <c r="BR12" i="1506" a="1"/>
  <c r="BR12" i="1506" s="1"/>
  <c r="BQ12" i="1506" a="1"/>
  <c r="BQ12" i="1506" s="1"/>
  <c r="BP12" i="1506" a="1"/>
  <c r="BP12" i="1506" s="1"/>
  <c r="BO12" i="1506" a="1"/>
  <c r="BO12" i="1506" s="1"/>
  <c r="BN12" i="1506" a="1"/>
  <c r="BN12" i="1506" s="1"/>
  <c r="BM12" i="1506" a="1"/>
  <c r="BM12" i="1506" s="1"/>
  <c r="BL12" i="1506" a="1"/>
  <c r="BL12" i="1506" s="1"/>
  <c r="BK12" i="1506" a="1"/>
  <c r="BK12" i="1506" s="1"/>
  <c r="BJ12" i="1506" a="1"/>
  <c r="BJ12" i="1506" s="1"/>
  <c r="BI12" i="1506" a="1"/>
  <c r="BI12" i="1506" s="1"/>
  <c r="BH12" i="1506" a="1"/>
  <c r="BH12" i="1506" s="1"/>
  <c r="BG12" i="1506" a="1"/>
  <c r="BG12" i="1506" s="1"/>
  <c r="BF12" i="1506" a="1"/>
  <c r="BF12" i="1506" s="1"/>
  <c r="BE12" i="1506" a="1"/>
  <c r="BE12" i="1506" s="1"/>
  <c r="BD12" i="1506" a="1"/>
  <c r="BD12" i="1506" s="1"/>
  <c r="BC12" i="1506" a="1"/>
  <c r="BC12" i="1506" s="1"/>
  <c r="BB12" i="1506" a="1"/>
  <c r="BB12" i="1506" s="1"/>
  <c r="BA12" i="1506" a="1"/>
  <c r="BA12" i="1506" s="1"/>
  <c r="AZ12" i="1506" a="1"/>
  <c r="AZ12" i="1506" s="1"/>
  <c r="AY12" i="1506" a="1"/>
  <c r="AY12" i="1506" s="1"/>
  <c r="AX12" i="1506" a="1"/>
  <c r="AX12" i="1506" s="1"/>
  <c r="AW12" i="1506" a="1"/>
  <c r="AW12" i="1506" s="1"/>
  <c r="AV12" i="1506" a="1"/>
  <c r="AV12" i="1506" s="1"/>
  <c r="AU12" i="1506" a="1"/>
  <c r="AU12" i="1506" s="1"/>
  <c r="AT12" i="1506" a="1"/>
  <c r="AT12" i="1506" s="1"/>
  <c r="AS12" i="1506" a="1"/>
  <c r="AS12" i="1506" s="1"/>
  <c r="AR12" i="1506" a="1"/>
  <c r="AR12" i="1506" s="1"/>
  <c r="AQ12" i="1506" a="1"/>
  <c r="AQ12" i="1506" s="1"/>
  <c r="AP12" i="1506" a="1"/>
  <c r="AP12" i="1506" s="1"/>
  <c r="AO12" i="1506" a="1"/>
  <c r="AO12" i="1506" s="1"/>
  <c r="AN12" i="1506" a="1"/>
  <c r="AN12" i="1506" s="1"/>
  <c r="AM12" i="1506" a="1"/>
  <c r="AM12" i="1506" s="1"/>
  <c r="AL12" i="1506" a="1"/>
  <c r="AL12" i="1506" s="1"/>
  <c r="AK12" i="1506" a="1"/>
  <c r="AK12" i="1506" s="1"/>
  <c r="AJ12" i="1506" a="1"/>
  <c r="AJ12" i="1506" s="1"/>
  <c r="AI12" i="1506" a="1"/>
  <c r="AI12" i="1506" s="1"/>
  <c r="AH12" i="1506" a="1"/>
  <c r="AH12" i="1506" s="1"/>
  <c r="AG12" i="1506" a="1"/>
  <c r="AG12" i="1506" s="1"/>
  <c r="AD12" i="1506"/>
  <c r="A12" i="1506"/>
  <c r="CU11" i="1506" a="1"/>
  <c r="CU11" i="1506" s="1"/>
  <c r="CT11" i="1506" a="1"/>
  <c r="CT11" i="1506" s="1"/>
  <c r="CS11" i="1506" a="1"/>
  <c r="CS11" i="1506" s="1"/>
  <c r="CR11" i="1506" a="1"/>
  <c r="CR11" i="1506" s="1"/>
  <c r="CQ11" i="1506" a="1"/>
  <c r="CQ11" i="1506" s="1"/>
  <c r="CP11" i="1506" a="1"/>
  <c r="CP11" i="1506" s="1"/>
  <c r="CO11" i="1506" a="1"/>
  <c r="CO11" i="1506" s="1"/>
  <c r="CN11" i="1506" a="1"/>
  <c r="CN11" i="1506" s="1"/>
  <c r="CM11" i="1506" a="1"/>
  <c r="CM11" i="1506" s="1"/>
  <c r="CL11" i="1506" a="1"/>
  <c r="CL11" i="1506" s="1"/>
  <c r="CK11" i="1506" a="1"/>
  <c r="CK11" i="1506" s="1"/>
  <c r="CJ11" i="1506" a="1"/>
  <c r="CJ11" i="1506" s="1"/>
  <c r="CI11" i="1506" a="1"/>
  <c r="CI11" i="1506" s="1"/>
  <c r="CH11" i="1506" a="1"/>
  <c r="CH11" i="1506" s="1"/>
  <c r="CG11" i="1506" a="1"/>
  <c r="CG11" i="1506" s="1"/>
  <c r="CF11" i="1506" a="1"/>
  <c r="CF11" i="1506" s="1"/>
  <c r="CE11" i="1506" a="1"/>
  <c r="CE11" i="1506" s="1"/>
  <c r="CD11" i="1506" a="1"/>
  <c r="CD11" i="1506" s="1"/>
  <c r="CC11" i="1506" a="1"/>
  <c r="CC11" i="1506" s="1"/>
  <c r="CB11" i="1506" a="1"/>
  <c r="CB11" i="1506" s="1"/>
  <c r="CA11" i="1506" a="1"/>
  <c r="CA11" i="1506" s="1"/>
  <c r="BZ11" i="1506" a="1"/>
  <c r="BZ11" i="1506" s="1"/>
  <c r="BY11" i="1506" a="1"/>
  <c r="BY11" i="1506" s="1"/>
  <c r="BX11" i="1506" a="1"/>
  <c r="BX11" i="1506" s="1"/>
  <c r="BW11" i="1506" a="1"/>
  <c r="BW11" i="1506" s="1"/>
  <c r="BV11" i="1506" a="1"/>
  <c r="BV11" i="1506" s="1"/>
  <c r="BU11" i="1506" a="1"/>
  <c r="BU11" i="1506" s="1"/>
  <c r="BT11" i="1506" a="1"/>
  <c r="BT11" i="1506" s="1"/>
  <c r="BS11" i="1506" a="1"/>
  <c r="BS11" i="1506" s="1"/>
  <c r="BR11" i="1506" a="1"/>
  <c r="BR11" i="1506" s="1"/>
  <c r="BQ11" i="1506" a="1"/>
  <c r="BQ11" i="1506" s="1"/>
  <c r="BP11" i="1506" a="1"/>
  <c r="BP11" i="1506" s="1"/>
  <c r="BO11" i="1506" a="1"/>
  <c r="BO11" i="1506" s="1"/>
  <c r="BN11" i="1506" a="1"/>
  <c r="BN11" i="1506" s="1"/>
  <c r="BM11" i="1506" a="1"/>
  <c r="BM11" i="1506" s="1"/>
  <c r="BL11" i="1506" a="1"/>
  <c r="BL11" i="1506" s="1"/>
  <c r="BK11" i="1506" a="1"/>
  <c r="BK11" i="1506" s="1"/>
  <c r="BJ11" i="1506" a="1"/>
  <c r="BJ11" i="1506" s="1"/>
  <c r="BI11" i="1506" a="1"/>
  <c r="BI11" i="1506" s="1"/>
  <c r="BH11" i="1506" a="1"/>
  <c r="BH11" i="1506" s="1"/>
  <c r="BG11" i="1506" a="1"/>
  <c r="BG11" i="1506" s="1"/>
  <c r="BF11" i="1506" a="1"/>
  <c r="BF11" i="1506" s="1"/>
  <c r="BE11" i="1506" a="1"/>
  <c r="BE11" i="1506" s="1"/>
  <c r="BD11" i="1506" a="1"/>
  <c r="BD11" i="1506" s="1"/>
  <c r="BC11" i="1506" a="1"/>
  <c r="BC11" i="1506" s="1"/>
  <c r="BB11" i="1506" a="1"/>
  <c r="BB11" i="1506" s="1"/>
  <c r="BA11" i="1506" a="1"/>
  <c r="BA11" i="1506" s="1"/>
  <c r="AZ11" i="1506" a="1"/>
  <c r="AZ11" i="1506" s="1"/>
  <c r="AY11" i="1506" a="1"/>
  <c r="AY11" i="1506" s="1"/>
  <c r="AX11" i="1506" a="1"/>
  <c r="AX11" i="1506" s="1"/>
  <c r="AW11" i="1506" a="1"/>
  <c r="AW11" i="1506" s="1"/>
  <c r="AV11" i="1506" a="1"/>
  <c r="AV11" i="1506" s="1"/>
  <c r="AU11" i="1506" a="1"/>
  <c r="AU11" i="1506" s="1"/>
  <c r="AT11" i="1506" a="1"/>
  <c r="AT11" i="1506" s="1"/>
  <c r="AS11" i="1506" a="1"/>
  <c r="AS11" i="1506" s="1"/>
  <c r="AR11" i="1506" a="1"/>
  <c r="AR11" i="1506" s="1"/>
  <c r="AQ11" i="1506" a="1"/>
  <c r="AQ11" i="1506" s="1"/>
  <c r="AP11" i="1506" a="1"/>
  <c r="AP11" i="1506" s="1"/>
  <c r="AO11" i="1506" a="1"/>
  <c r="AO11" i="1506" s="1"/>
  <c r="AN11" i="1506" a="1"/>
  <c r="AN11" i="1506" s="1"/>
  <c r="AM11" i="1506" a="1"/>
  <c r="AM11" i="1506" s="1"/>
  <c r="AL11" i="1506" a="1"/>
  <c r="AL11" i="1506" s="1"/>
  <c r="AK11" i="1506" a="1"/>
  <c r="AK11" i="1506" s="1"/>
  <c r="AJ11" i="1506" a="1"/>
  <c r="AJ11" i="1506" s="1"/>
  <c r="AI11" i="1506" a="1"/>
  <c r="AI11" i="1506" s="1"/>
  <c r="AH11" i="1506" a="1"/>
  <c r="AH11" i="1506" s="1"/>
  <c r="AG11" i="1506" a="1"/>
  <c r="AG11" i="1506" s="1"/>
  <c r="AD11" i="1506"/>
  <c r="A11" i="1506"/>
  <c r="CU10" i="1506" a="1"/>
  <c r="CU10" i="1506" s="1"/>
  <c r="CT10" i="1506" a="1"/>
  <c r="CT10" i="1506" s="1"/>
  <c r="CS10" i="1506" a="1"/>
  <c r="CS10" i="1506" s="1"/>
  <c r="CR10" i="1506" a="1"/>
  <c r="CR10" i="1506" s="1"/>
  <c r="CQ10" i="1506" a="1"/>
  <c r="CQ10" i="1506" s="1"/>
  <c r="CP10" i="1506" a="1"/>
  <c r="CP10" i="1506" s="1"/>
  <c r="CO10" i="1506" a="1"/>
  <c r="CO10" i="1506" s="1"/>
  <c r="CN10" i="1506" a="1"/>
  <c r="CN10" i="1506" s="1"/>
  <c r="CM10" i="1506" a="1"/>
  <c r="CM10" i="1506" s="1"/>
  <c r="CL10" i="1506" a="1"/>
  <c r="CL10" i="1506" s="1"/>
  <c r="CK10" i="1506" a="1"/>
  <c r="CK10" i="1506" s="1"/>
  <c r="CJ10" i="1506" a="1"/>
  <c r="CJ10" i="1506" s="1"/>
  <c r="CI10" i="1506" a="1"/>
  <c r="CI10" i="1506" s="1"/>
  <c r="CH10" i="1506" a="1"/>
  <c r="CH10" i="1506" s="1"/>
  <c r="CG10" i="1506" a="1"/>
  <c r="CG10" i="1506" s="1"/>
  <c r="CF10" i="1506" a="1"/>
  <c r="CF10" i="1506" s="1"/>
  <c r="CE10" i="1506" a="1"/>
  <c r="CE10" i="1506" s="1"/>
  <c r="CD10" i="1506" a="1"/>
  <c r="CD10" i="1506" s="1"/>
  <c r="CC10" i="1506" a="1"/>
  <c r="CC10" i="1506" s="1"/>
  <c r="CB10" i="1506" a="1"/>
  <c r="CB10" i="1506" s="1"/>
  <c r="CA10" i="1506" a="1"/>
  <c r="CA10" i="1506" s="1"/>
  <c r="BZ10" i="1506" a="1"/>
  <c r="BZ10" i="1506" s="1"/>
  <c r="BY10" i="1506" a="1"/>
  <c r="BY10" i="1506" s="1"/>
  <c r="BX10" i="1506" a="1"/>
  <c r="BX10" i="1506" s="1"/>
  <c r="BW10" i="1506" a="1"/>
  <c r="BW10" i="1506" s="1"/>
  <c r="BV10" i="1506" a="1"/>
  <c r="BV10" i="1506" s="1"/>
  <c r="BU10" i="1506" a="1"/>
  <c r="BU10" i="1506" s="1"/>
  <c r="BT10" i="1506" a="1"/>
  <c r="BT10" i="1506" s="1"/>
  <c r="BS10" i="1506" a="1"/>
  <c r="BS10" i="1506" s="1"/>
  <c r="BR10" i="1506" a="1"/>
  <c r="BR10" i="1506" s="1"/>
  <c r="BQ10" i="1506" a="1"/>
  <c r="BQ10" i="1506" s="1"/>
  <c r="BP10" i="1506" a="1"/>
  <c r="BP10" i="1506" s="1"/>
  <c r="BO10" i="1506" a="1"/>
  <c r="BO10" i="1506" s="1"/>
  <c r="BN10" i="1506" a="1"/>
  <c r="BN10" i="1506" s="1"/>
  <c r="BM10" i="1506" a="1"/>
  <c r="BM10" i="1506" s="1"/>
  <c r="BL10" i="1506" a="1"/>
  <c r="BL10" i="1506" s="1"/>
  <c r="BK10" i="1506" a="1"/>
  <c r="BK10" i="1506" s="1"/>
  <c r="BJ10" i="1506" a="1"/>
  <c r="BJ10" i="1506" s="1"/>
  <c r="BI10" i="1506" a="1"/>
  <c r="BI10" i="1506" s="1"/>
  <c r="BH10" i="1506" a="1"/>
  <c r="BH10" i="1506" s="1"/>
  <c r="BG10" i="1506" a="1"/>
  <c r="BG10" i="1506" s="1"/>
  <c r="BF10" i="1506" a="1"/>
  <c r="BF10" i="1506" s="1"/>
  <c r="BE10" i="1506" a="1"/>
  <c r="BE10" i="1506" s="1"/>
  <c r="BD10" i="1506" a="1"/>
  <c r="BD10" i="1506" s="1"/>
  <c r="BC10" i="1506" a="1"/>
  <c r="BC10" i="1506" s="1"/>
  <c r="BB10" i="1506" a="1"/>
  <c r="BB10" i="1506" s="1"/>
  <c r="BA10" i="1506" a="1"/>
  <c r="BA10" i="1506" s="1"/>
  <c r="AZ10" i="1506" a="1"/>
  <c r="AZ10" i="1506" s="1"/>
  <c r="AY10" i="1506" a="1"/>
  <c r="AY10" i="1506" s="1"/>
  <c r="AX10" i="1506" a="1"/>
  <c r="AX10" i="1506" s="1"/>
  <c r="AW10" i="1506" a="1"/>
  <c r="AW10" i="1506" s="1"/>
  <c r="AV10" i="1506" a="1"/>
  <c r="AV10" i="1506" s="1"/>
  <c r="AU10" i="1506" a="1"/>
  <c r="AU10" i="1506" s="1"/>
  <c r="AT10" i="1506" a="1"/>
  <c r="AT10" i="1506" s="1"/>
  <c r="AS10" i="1506" a="1"/>
  <c r="AS10" i="1506" s="1"/>
  <c r="AR10" i="1506" a="1"/>
  <c r="AR10" i="1506" s="1"/>
  <c r="AQ10" i="1506" a="1"/>
  <c r="AQ10" i="1506" s="1"/>
  <c r="AP10" i="1506" a="1"/>
  <c r="AP10" i="1506" s="1"/>
  <c r="AO10" i="1506" a="1"/>
  <c r="AO10" i="1506" s="1"/>
  <c r="AN10" i="1506" a="1"/>
  <c r="AN10" i="1506" s="1"/>
  <c r="AM10" i="1506" a="1"/>
  <c r="AM10" i="1506" s="1"/>
  <c r="AL10" i="1506" a="1"/>
  <c r="AL10" i="1506" s="1"/>
  <c r="AK10" i="1506" a="1"/>
  <c r="AK10" i="1506" s="1"/>
  <c r="AJ10" i="1506" a="1"/>
  <c r="AJ10" i="1506" s="1"/>
  <c r="AI10" i="1506" a="1"/>
  <c r="AI10" i="1506" s="1"/>
  <c r="AH10" i="1506" a="1"/>
  <c r="AH10" i="1506" s="1"/>
  <c r="AG10" i="1506" a="1"/>
  <c r="AG10" i="1506" s="1"/>
  <c r="AD10" i="1506"/>
  <c r="A10" i="1506"/>
  <c r="CU9" i="1506" a="1"/>
  <c r="CU9" i="1506" s="1"/>
  <c r="CT9" i="1506" a="1"/>
  <c r="CT9" i="1506" s="1"/>
  <c r="CS9" i="1506" a="1"/>
  <c r="CS9" i="1506" s="1"/>
  <c r="CR9" i="1506" a="1"/>
  <c r="CR9" i="1506" s="1"/>
  <c r="CQ9" i="1506" a="1"/>
  <c r="CQ9" i="1506" s="1"/>
  <c r="CP9" i="1506" a="1"/>
  <c r="CP9" i="1506" s="1"/>
  <c r="CO9" i="1506" a="1"/>
  <c r="CO9" i="1506" s="1"/>
  <c r="CN9" i="1506" a="1"/>
  <c r="CN9" i="1506" s="1"/>
  <c r="CM9" i="1506" a="1"/>
  <c r="CM9" i="1506" s="1"/>
  <c r="CL9" i="1506" a="1"/>
  <c r="CL9" i="1506" s="1"/>
  <c r="CK9" i="1506" a="1"/>
  <c r="CK9" i="1506" s="1"/>
  <c r="CJ9" i="1506" a="1"/>
  <c r="CJ9" i="1506" s="1"/>
  <c r="CI9" i="1506" a="1"/>
  <c r="CI9" i="1506" s="1"/>
  <c r="CH9" i="1506" a="1"/>
  <c r="CH9" i="1506" s="1"/>
  <c r="CG9" i="1506" a="1"/>
  <c r="CG9" i="1506" s="1"/>
  <c r="CF9" i="1506" a="1"/>
  <c r="CF9" i="1506" s="1"/>
  <c r="CE9" i="1506" a="1"/>
  <c r="CE9" i="1506" s="1"/>
  <c r="CD9" i="1506" a="1"/>
  <c r="CD9" i="1506" s="1"/>
  <c r="CC9" i="1506" a="1"/>
  <c r="CC9" i="1506" s="1"/>
  <c r="CB9" i="1506" a="1"/>
  <c r="CB9" i="1506" s="1"/>
  <c r="CA9" i="1506" a="1"/>
  <c r="CA9" i="1506" s="1"/>
  <c r="BZ9" i="1506" a="1"/>
  <c r="BZ9" i="1506" s="1"/>
  <c r="BY9" i="1506" a="1"/>
  <c r="BY9" i="1506" s="1"/>
  <c r="BX9" i="1506" a="1"/>
  <c r="BX9" i="1506" s="1"/>
  <c r="BW9" i="1506" a="1"/>
  <c r="BW9" i="1506" s="1"/>
  <c r="BV9" i="1506" a="1"/>
  <c r="BV9" i="1506" s="1"/>
  <c r="BU9" i="1506" a="1"/>
  <c r="BU9" i="1506" s="1"/>
  <c r="BT9" i="1506" a="1"/>
  <c r="BT9" i="1506" s="1"/>
  <c r="BS9" i="1506" a="1"/>
  <c r="BS9" i="1506" s="1"/>
  <c r="BR9" i="1506" a="1"/>
  <c r="BR9" i="1506" s="1"/>
  <c r="BQ9" i="1506" a="1"/>
  <c r="BQ9" i="1506" s="1"/>
  <c r="BP9" i="1506" a="1"/>
  <c r="BP9" i="1506" s="1"/>
  <c r="BO9" i="1506" a="1"/>
  <c r="BO9" i="1506" s="1"/>
  <c r="BN9" i="1506" a="1"/>
  <c r="BN9" i="1506" s="1"/>
  <c r="BM9" i="1506" a="1"/>
  <c r="BM9" i="1506" s="1"/>
  <c r="BL9" i="1506" a="1"/>
  <c r="BL9" i="1506" s="1"/>
  <c r="BK9" i="1506" a="1"/>
  <c r="BK9" i="1506" s="1"/>
  <c r="BJ9" i="1506" a="1"/>
  <c r="BJ9" i="1506" s="1"/>
  <c r="BI9" i="1506" a="1"/>
  <c r="BI9" i="1506" s="1"/>
  <c r="BH9" i="1506" a="1"/>
  <c r="BH9" i="1506" s="1"/>
  <c r="BG9" i="1506" a="1"/>
  <c r="BG9" i="1506" s="1"/>
  <c r="BF9" i="1506" a="1"/>
  <c r="BF9" i="1506" s="1"/>
  <c r="BE9" i="1506" a="1"/>
  <c r="BE9" i="1506" s="1"/>
  <c r="BD9" i="1506" a="1"/>
  <c r="BD9" i="1506" s="1"/>
  <c r="BC9" i="1506" a="1"/>
  <c r="BC9" i="1506" s="1"/>
  <c r="BB9" i="1506" a="1"/>
  <c r="BB9" i="1506" s="1"/>
  <c r="BA9" i="1506" a="1"/>
  <c r="BA9" i="1506" s="1"/>
  <c r="AZ9" i="1506" a="1"/>
  <c r="AZ9" i="1506" s="1"/>
  <c r="AY9" i="1506" a="1"/>
  <c r="AY9" i="1506" s="1"/>
  <c r="AX9" i="1506" a="1"/>
  <c r="AX9" i="1506" s="1"/>
  <c r="AW9" i="1506" a="1"/>
  <c r="AW9" i="1506" s="1"/>
  <c r="AV9" i="1506" a="1"/>
  <c r="AV9" i="1506" s="1"/>
  <c r="AU9" i="1506" a="1"/>
  <c r="AU9" i="1506" s="1"/>
  <c r="AT9" i="1506" a="1"/>
  <c r="AT9" i="1506" s="1"/>
  <c r="AS9" i="1506" a="1"/>
  <c r="AS9" i="1506" s="1"/>
  <c r="AR9" i="1506" a="1"/>
  <c r="AR9" i="1506" s="1"/>
  <c r="AQ9" i="1506" a="1"/>
  <c r="AQ9" i="1506" s="1"/>
  <c r="AP9" i="1506" a="1"/>
  <c r="AP9" i="1506" s="1"/>
  <c r="AO9" i="1506" a="1"/>
  <c r="AO9" i="1506" s="1"/>
  <c r="AN9" i="1506" a="1"/>
  <c r="AN9" i="1506" s="1"/>
  <c r="AM9" i="1506" a="1"/>
  <c r="AM9" i="1506" s="1"/>
  <c r="AL9" i="1506" a="1"/>
  <c r="AL9" i="1506" s="1"/>
  <c r="AK9" i="1506" a="1"/>
  <c r="AK9" i="1506" s="1"/>
  <c r="AJ9" i="1506" a="1"/>
  <c r="AJ9" i="1506" s="1"/>
  <c r="AI9" i="1506" a="1"/>
  <c r="AI9" i="1506" s="1"/>
  <c r="AH9" i="1506" a="1"/>
  <c r="AH9" i="1506" s="1"/>
  <c r="AG9" i="1506" a="1"/>
  <c r="AG9" i="1506" s="1"/>
  <c r="AD9" i="1506"/>
  <c r="A9" i="1506"/>
  <c r="CU8" i="1506" a="1"/>
  <c r="CU8" i="1506" s="1"/>
  <c r="CT8" i="1506" a="1"/>
  <c r="CT8" i="1506" s="1"/>
  <c r="CS8" i="1506" a="1"/>
  <c r="CS8" i="1506" s="1"/>
  <c r="CR8" i="1506" a="1"/>
  <c r="CR8" i="1506" s="1"/>
  <c r="CQ8" i="1506" a="1"/>
  <c r="CQ8" i="1506" s="1"/>
  <c r="CP8" i="1506" a="1"/>
  <c r="CP8" i="1506" s="1"/>
  <c r="CO8" i="1506" a="1"/>
  <c r="CO8" i="1506" s="1"/>
  <c r="CN8" i="1506" a="1"/>
  <c r="CN8" i="1506" s="1"/>
  <c r="CM8" i="1506" a="1"/>
  <c r="CM8" i="1506" s="1"/>
  <c r="CL8" i="1506" a="1"/>
  <c r="CL8" i="1506" s="1"/>
  <c r="CK8" i="1506" a="1"/>
  <c r="CK8" i="1506" s="1"/>
  <c r="CJ8" i="1506" a="1"/>
  <c r="CJ8" i="1506" s="1"/>
  <c r="CI8" i="1506" a="1"/>
  <c r="CI8" i="1506" s="1"/>
  <c r="CH8" i="1506" a="1"/>
  <c r="CH8" i="1506" s="1"/>
  <c r="CG8" i="1506" a="1"/>
  <c r="CG8" i="1506" s="1"/>
  <c r="CF8" i="1506" a="1"/>
  <c r="CF8" i="1506" s="1"/>
  <c r="CE8" i="1506" a="1"/>
  <c r="CE8" i="1506" s="1"/>
  <c r="CD8" i="1506" a="1"/>
  <c r="CD8" i="1506" s="1"/>
  <c r="CC8" i="1506" a="1"/>
  <c r="CC8" i="1506" s="1"/>
  <c r="CB8" i="1506" a="1"/>
  <c r="CB8" i="1506" s="1"/>
  <c r="CA8" i="1506" a="1"/>
  <c r="CA8" i="1506" s="1"/>
  <c r="BZ8" i="1506" a="1"/>
  <c r="BZ8" i="1506" s="1"/>
  <c r="BY8" i="1506" a="1"/>
  <c r="BY8" i="1506" s="1"/>
  <c r="BX8" i="1506" a="1"/>
  <c r="BX8" i="1506" s="1"/>
  <c r="BW8" i="1506" a="1"/>
  <c r="BW8" i="1506" s="1"/>
  <c r="BV8" i="1506" a="1"/>
  <c r="BV8" i="1506" s="1"/>
  <c r="BU8" i="1506" a="1"/>
  <c r="BU8" i="1506" s="1"/>
  <c r="BT8" i="1506" a="1"/>
  <c r="BT8" i="1506" s="1"/>
  <c r="BS8" i="1506" a="1"/>
  <c r="BS8" i="1506" s="1"/>
  <c r="BR8" i="1506" a="1"/>
  <c r="BR8" i="1506" s="1"/>
  <c r="BQ8" i="1506" a="1"/>
  <c r="BQ8" i="1506" s="1"/>
  <c r="BP8" i="1506" a="1"/>
  <c r="BP8" i="1506" s="1"/>
  <c r="BO8" i="1506" a="1"/>
  <c r="BO8" i="1506" s="1"/>
  <c r="BN8" i="1506" a="1"/>
  <c r="BN8" i="1506" s="1"/>
  <c r="BM8" i="1506" a="1"/>
  <c r="BM8" i="1506" s="1"/>
  <c r="BL8" i="1506" a="1"/>
  <c r="BL8" i="1506" s="1"/>
  <c r="BK8" i="1506" a="1"/>
  <c r="BK8" i="1506" s="1"/>
  <c r="BJ8" i="1506" a="1"/>
  <c r="BJ8" i="1506" s="1"/>
  <c r="BI8" i="1506" a="1"/>
  <c r="BI8" i="1506" s="1"/>
  <c r="BH8" i="1506" a="1"/>
  <c r="BH8" i="1506" s="1"/>
  <c r="BG8" i="1506" a="1"/>
  <c r="BG8" i="1506" s="1"/>
  <c r="BF8" i="1506" a="1"/>
  <c r="BF8" i="1506" s="1"/>
  <c r="BE8" i="1506" a="1"/>
  <c r="BE8" i="1506" s="1"/>
  <c r="BD8" i="1506" a="1"/>
  <c r="BD8" i="1506" s="1"/>
  <c r="BC8" i="1506" a="1"/>
  <c r="BC8" i="1506" s="1"/>
  <c r="BB8" i="1506" a="1"/>
  <c r="BB8" i="1506" s="1"/>
  <c r="BA8" i="1506" a="1"/>
  <c r="BA8" i="1506" s="1"/>
  <c r="AZ8" i="1506" a="1"/>
  <c r="AZ8" i="1506" s="1"/>
  <c r="AY8" i="1506" a="1"/>
  <c r="AY8" i="1506" s="1"/>
  <c r="AX8" i="1506" a="1"/>
  <c r="AX8" i="1506" s="1"/>
  <c r="AW8" i="1506" a="1"/>
  <c r="AW8" i="1506" s="1"/>
  <c r="AV8" i="1506" a="1"/>
  <c r="AV8" i="1506" s="1"/>
  <c r="AU8" i="1506" a="1"/>
  <c r="AU8" i="1506" s="1"/>
  <c r="AT8" i="1506" a="1"/>
  <c r="AT8" i="1506" s="1"/>
  <c r="AS8" i="1506" a="1"/>
  <c r="AS8" i="1506" s="1"/>
  <c r="AR8" i="1506" a="1"/>
  <c r="AR8" i="1506" s="1"/>
  <c r="AQ8" i="1506" a="1"/>
  <c r="AQ8" i="1506" s="1"/>
  <c r="AP8" i="1506" a="1"/>
  <c r="AP8" i="1506" s="1"/>
  <c r="AO8" i="1506" a="1"/>
  <c r="AO8" i="1506" s="1"/>
  <c r="AN8" i="1506" a="1"/>
  <c r="AN8" i="1506" s="1"/>
  <c r="AM8" i="1506" a="1"/>
  <c r="AM8" i="1506" s="1"/>
  <c r="AL8" i="1506" a="1"/>
  <c r="AL8" i="1506" s="1"/>
  <c r="AK8" i="1506" a="1"/>
  <c r="AK8" i="1506" s="1"/>
  <c r="AJ8" i="1506" a="1"/>
  <c r="AJ8" i="1506" s="1"/>
  <c r="AI8" i="1506" a="1"/>
  <c r="AI8" i="1506" s="1"/>
  <c r="AH8" i="1506" a="1"/>
  <c r="AH8" i="1506" s="1"/>
  <c r="AG8" i="1506" a="1"/>
  <c r="AG8" i="1506" s="1"/>
  <c r="AD8" i="1506"/>
  <c r="A8" i="1506"/>
  <c r="CU7" i="1506" a="1"/>
  <c r="CU7" i="1506" s="1"/>
  <c r="CT7" i="1506" a="1"/>
  <c r="CT7" i="1506" s="1"/>
  <c r="CS7" i="1506" a="1"/>
  <c r="CS7" i="1506" s="1"/>
  <c r="CR7" i="1506" a="1"/>
  <c r="CR7" i="1506" s="1"/>
  <c r="CQ7" i="1506" a="1"/>
  <c r="CQ7" i="1506" s="1"/>
  <c r="CP7" i="1506" a="1"/>
  <c r="CP7" i="1506" s="1"/>
  <c r="CO7" i="1506" a="1"/>
  <c r="CO7" i="1506" s="1"/>
  <c r="CN7" i="1506" a="1"/>
  <c r="CN7" i="1506" s="1"/>
  <c r="CM7" i="1506" a="1"/>
  <c r="CM7" i="1506" s="1"/>
  <c r="CL7" i="1506" a="1"/>
  <c r="CL7" i="1506" s="1"/>
  <c r="CK7" i="1506" a="1"/>
  <c r="CK7" i="1506" s="1"/>
  <c r="CJ7" i="1506" a="1"/>
  <c r="CJ7" i="1506" s="1"/>
  <c r="CI7" i="1506" a="1"/>
  <c r="CI7" i="1506" s="1"/>
  <c r="CH7" i="1506" a="1"/>
  <c r="CH7" i="1506" s="1"/>
  <c r="CG7" i="1506" a="1"/>
  <c r="CG7" i="1506" s="1"/>
  <c r="CF7" i="1506" a="1"/>
  <c r="CF7" i="1506" s="1"/>
  <c r="CE7" i="1506" a="1"/>
  <c r="CE7" i="1506" s="1"/>
  <c r="CD7" i="1506" a="1"/>
  <c r="CD7" i="1506" s="1"/>
  <c r="CC7" i="1506" a="1"/>
  <c r="CC7" i="1506" s="1"/>
  <c r="CB7" i="1506" a="1"/>
  <c r="CB7" i="1506" s="1"/>
  <c r="CA7" i="1506" a="1"/>
  <c r="CA7" i="1506" s="1"/>
  <c r="BZ7" i="1506" a="1"/>
  <c r="BZ7" i="1506" s="1"/>
  <c r="BY7" i="1506" a="1"/>
  <c r="BY7" i="1506" s="1"/>
  <c r="BX7" i="1506" a="1"/>
  <c r="BX7" i="1506" s="1"/>
  <c r="BW7" i="1506" a="1"/>
  <c r="BW7" i="1506" s="1"/>
  <c r="BV7" i="1506" a="1"/>
  <c r="BV7" i="1506" s="1"/>
  <c r="BU7" i="1506" a="1"/>
  <c r="BU7" i="1506" s="1"/>
  <c r="BT7" i="1506" a="1"/>
  <c r="BT7" i="1506" s="1"/>
  <c r="BS7" i="1506" a="1"/>
  <c r="BS7" i="1506" s="1"/>
  <c r="BR7" i="1506" a="1"/>
  <c r="BR7" i="1506" s="1"/>
  <c r="BQ7" i="1506" a="1"/>
  <c r="BQ7" i="1506" s="1"/>
  <c r="BP7" i="1506" a="1"/>
  <c r="BP7" i="1506" s="1"/>
  <c r="BO7" i="1506" a="1"/>
  <c r="BO7" i="1506" s="1"/>
  <c r="BN7" i="1506" a="1"/>
  <c r="BN7" i="1506" s="1"/>
  <c r="BM7" i="1506" a="1"/>
  <c r="BM7" i="1506" s="1"/>
  <c r="BL7" i="1506" a="1"/>
  <c r="BL7" i="1506" s="1"/>
  <c r="BK7" i="1506" a="1"/>
  <c r="BK7" i="1506" s="1"/>
  <c r="BJ7" i="1506" a="1"/>
  <c r="BJ7" i="1506" s="1"/>
  <c r="BI7" i="1506" a="1"/>
  <c r="BI7" i="1506" s="1"/>
  <c r="BH7" i="1506" a="1"/>
  <c r="BH7" i="1506" s="1"/>
  <c r="BG7" i="1506" a="1"/>
  <c r="BG7" i="1506" s="1"/>
  <c r="BF7" i="1506" a="1"/>
  <c r="BF7" i="1506" s="1"/>
  <c r="BE7" i="1506" a="1"/>
  <c r="BE7" i="1506" s="1"/>
  <c r="BD7" i="1506" a="1"/>
  <c r="BD7" i="1506" s="1"/>
  <c r="BC7" i="1506" a="1"/>
  <c r="BC7" i="1506" s="1"/>
  <c r="BB7" i="1506" a="1"/>
  <c r="BB7" i="1506" s="1"/>
  <c r="BA7" i="1506" a="1"/>
  <c r="BA7" i="1506" s="1"/>
  <c r="AZ7" i="1506" a="1"/>
  <c r="AZ7" i="1506" s="1"/>
  <c r="AY7" i="1506" a="1"/>
  <c r="AY7" i="1506" s="1"/>
  <c r="AX7" i="1506" a="1"/>
  <c r="AX7" i="1506" s="1"/>
  <c r="AW7" i="1506" a="1"/>
  <c r="AW7" i="1506" s="1"/>
  <c r="AV7" i="1506" a="1"/>
  <c r="AV7" i="1506" s="1"/>
  <c r="AU7" i="1506" a="1"/>
  <c r="AU7" i="1506" s="1"/>
  <c r="AT7" i="1506" a="1"/>
  <c r="AT7" i="1506" s="1"/>
  <c r="AS7" i="1506" a="1"/>
  <c r="AS7" i="1506" s="1"/>
  <c r="AR7" i="1506" a="1"/>
  <c r="AR7" i="1506" s="1"/>
  <c r="AQ7" i="1506" a="1"/>
  <c r="AQ7" i="1506" s="1"/>
  <c r="AP7" i="1506" a="1"/>
  <c r="AP7" i="1506" s="1"/>
  <c r="AO7" i="1506" a="1"/>
  <c r="AO7" i="1506" s="1"/>
  <c r="AN7" i="1506" a="1"/>
  <c r="AN7" i="1506" s="1"/>
  <c r="AM7" i="1506" a="1"/>
  <c r="AM7" i="1506" s="1"/>
  <c r="AL7" i="1506" a="1"/>
  <c r="AL7" i="1506" s="1"/>
  <c r="AK7" i="1506" a="1"/>
  <c r="AK7" i="1506" s="1"/>
  <c r="AJ7" i="1506" a="1"/>
  <c r="AJ7" i="1506" s="1"/>
  <c r="AI7" i="1506" a="1"/>
  <c r="AI7" i="1506" s="1"/>
  <c r="AH7" i="1506" a="1"/>
  <c r="AH7" i="1506" s="1"/>
  <c r="AG7" i="1506" a="1"/>
  <c r="AG7" i="1506" s="1"/>
  <c r="AD7" i="1506"/>
  <c r="A7" i="1506"/>
  <c r="CU6" i="1506" a="1"/>
  <c r="CU6" i="1506" s="1"/>
  <c r="CT6" i="1506" a="1"/>
  <c r="CT6" i="1506" s="1"/>
  <c r="CS6" i="1506" a="1"/>
  <c r="CS6" i="1506" s="1"/>
  <c r="CR6" i="1506" a="1"/>
  <c r="CR6" i="1506" s="1"/>
  <c r="CQ6" i="1506" a="1"/>
  <c r="CQ6" i="1506" s="1"/>
  <c r="CP6" i="1506" a="1"/>
  <c r="CP6" i="1506" s="1"/>
  <c r="CO6" i="1506" a="1"/>
  <c r="CO6" i="1506" s="1"/>
  <c r="CN6" i="1506" a="1"/>
  <c r="CN6" i="1506" s="1"/>
  <c r="CM6" i="1506" a="1"/>
  <c r="CM6" i="1506" s="1"/>
  <c r="CL6" i="1506" a="1"/>
  <c r="CL6" i="1506" s="1"/>
  <c r="CK6" i="1506" a="1"/>
  <c r="CK6" i="1506" s="1"/>
  <c r="CJ6" i="1506" a="1"/>
  <c r="CJ6" i="1506" s="1"/>
  <c r="CI6" i="1506" a="1"/>
  <c r="CI6" i="1506" s="1"/>
  <c r="CH6" i="1506" a="1"/>
  <c r="CH6" i="1506" s="1"/>
  <c r="CG6" i="1506" a="1"/>
  <c r="CG6" i="1506" s="1"/>
  <c r="CF6" i="1506" a="1"/>
  <c r="CF6" i="1506" s="1"/>
  <c r="CE6" i="1506" a="1"/>
  <c r="CE6" i="1506" s="1"/>
  <c r="CD6" i="1506" a="1"/>
  <c r="CD6" i="1506" s="1"/>
  <c r="CC6" i="1506" a="1"/>
  <c r="CC6" i="1506" s="1"/>
  <c r="CB6" i="1506" a="1"/>
  <c r="CB6" i="1506" s="1"/>
  <c r="CA6" i="1506" a="1"/>
  <c r="CA6" i="1506" s="1"/>
  <c r="BZ6" i="1506" a="1"/>
  <c r="BZ6" i="1506" s="1"/>
  <c r="BY6" i="1506" a="1"/>
  <c r="BY6" i="1506" s="1"/>
  <c r="BX6" i="1506" a="1"/>
  <c r="BX6" i="1506" s="1"/>
  <c r="BW6" i="1506" a="1"/>
  <c r="BW6" i="1506" s="1"/>
  <c r="BV6" i="1506"/>
  <c r="BV6" i="1506" a="1"/>
  <c r="BU6" i="1506" a="1"/>
  <c r="BU6" i="1506" s="1"/>
  <c r="BT6" i="1506" a="1"/>
  <c r="BT6" i="1506" s="1"/>
  <c r="BS6" i="1506" a="1"/>
  <c r="BS6" i="1506" s="1"/>
  <c r="BR6" i="1506" a="1"/>
  <c r="BR6" i="1506" s="1"/>
  <c r="BQ6" i="1506" a="1"/>
  <c r="BQ6" i="1506" s="1"/>
  <c r="BP6" i="1506" a="1"/>
  <c r="BP6" i="1506" s="1"/>
  <c r="BO6" i="1506" a="1"/>
  <c r="BO6" i="1506" s="1"/>
  <c r="BN6" i="1506" a="1"/>
  <c r="BN6" i="1506" s="1"/>
  <c r="BM6" i="1506" a="1"/>
  <c r="BM6" i="1506" s="1"/>
  <c r="BL6" i="1506" a="1"/>
  <c r="BL6" i="1506" s="1"/>
  <c r="BK6" i="1506" a="1"/>
  <c r="BK6" i="1506" s="1"/>
  <c r="BJ6" i="1506" a="1"/>
  <c r="BJ6" i="1506" s="1"/>
  <c r="BI6" i="1506" a="1"/>
  <c r="BI6" i="1506" s="1"/>
  <c r="BH6" i="1506" a="1"/>
  <c r="BH6" i="1506" s="1"/>
  <c r="BG6" i="1506" a="1"/>
  <c r="BG6" i="1506" s="1"/>
  <c r="BF6" i="1506" a="1"/>
  <c r="BF6" i="1506" s="1"/>
  <c r="BE6" i="1506" a="1"/>
  <c r="BE6" i="1506" s="1"/>
  <c r="BD6" i="1506" a="1"/>
  <c r="BD6" i="1506" s="1"/>
  <c r="BC6" i="1506" a="1"/>
  <c r="BC6" i="1506" s="1"/>
  <c r="BB6" i="1506" a="1"/>
  <c r="BB6" i="1506" s="1"/>
  <c r="BA6" i="1506" a="1"/>
  <c r="BA6" i="1506" s="1"/>
  <c r="AZ6" i="1506" a="1"/>
  <c r="AZ6" i="1506" s="1"/>
  <c r="AY6" i="1506" a="1"/>
  <c r="AY6" i="1506" s="1"/>
  <c r="AX6" i="1506" a="1"/>
  <c r="AX6" i="1506" s="1"/>
  <c r="AW6" i="1506" a="1"/>
  <c r="AW6" i="1506" s="1"/>
  <c r="AV6" i="1506" a="1"/>
  <c r="AV6" i="1506" s="1"/>
  <c r="AU6" i="1506" a="1"/>
  <c r="AU6" i="1506" s="1"/>
  <c r="AT6" i="1506" a="1"/>
  <c r="AT6" i="1506" s="1"/>
  <c r="AS6" i="1506" a="1"/>
  <c r="AS6" i="1506" s="1"/>
  <c r="AR6" i="1506" a="1"/>
  <c r="AR6" i="1506" s="1"/>
  <c r="AQ6" i="1506" a="1"/>
  <c r="AQ6" i="1506" s="1"/>
  <c r="AP6" i="1506" a="1"/>
  <c r="AP6" i="1506" s="1"/>
  <c r="AO6" i="1506" a="1"/>
  <c r="AO6" i="1506" s="1"/>
  <c r="AN6" i="1506" a="1"/>
  <c r="AN6" i="1506" s="1"/>
  <c r="AM6" i="1506" a="1"/>
  <c r="AM6" i="1506" s="1"/>
  <c r="AL6" i="1506" a="1"/>
  <c r="AL6" i="1506" s="1"/>
  <c r="AK6" i="1506" a="1"/>
  <c r="AK6" i="1506" s="1"/>
  <c r="AJ6" i="1506" a="1"/>
  <c r="AJ6" i="1506" s="1"/>
  <c r="AI6" i="1506" a="1"/>
  <c r="AI6" i="1506" s="1"/>
  <c r="AH6" i="1506" a="1"/>
  <c r="AH6" i="1506" s="1"/>
  <c r="AG6" i="1506" a="1"/>
  <c r="AG6" i="1506" s="1"/>
  <c r="AD6" i="1506"/>
  <c r="A6" i="1506"/>
  <c r="CU5" i="1506" a="1"/>
  <c r="CU5" i="1506" s="1"/>
  <c r="CT5" i="1506" a="1"/>
  <c r="CT5" i="1506" s="1"/>
  <c r="CS5" i="1506" a="1"/>
  <c r="CS5" i="1506" s="1"/>
  <c r="CR5" i="1506" a="1"/>
  <c r="CR5" i="1506" s="1"/>
  <c r="CQ5" i="1506" a="1"/>
  <c r="CQ5" i="1506" s="1"/>
  <c r="CP5" i="1506" a="1"/>
  <c r="CP5" i="1506" s="1"/>
  <c r="CO5" i="1506" a="1"/>
  <c r="CO5" i="1506" s="1"/>
  <c r="CN5" i="1506" a="1"/>
  <c r="CN5" i="1506" s="1"/>
  <c r="CM5" i="1506" a="1"/>
  <c r="CM5" i="1506" s="1"/>
  <c r="CL5" i="1506" a="1"/>
  <c r="CL5" i="1506" s="1"/>
  <c r="CK5" i="1506" a="1"/>
  <c r="CK5" i="1506" s="1"/>
  <c r="CJ5" i="1506" a="1"/>
  <c r="CJ5" i="1506" s="1"/>
  <c r="CI5" i="1506" a="1"/>
  <c r="CI5" i="1506" s="1"/>
  <c r="CH5" i="1506" a="1"/>
  <c r="CH5" i="1506" s="1"/>
  <c r="CG5" i="1506" a="1"/>
  <c r="CG5" i="1506" s="1"/>
  <c r="CF5" i="1506" a="1"/>
  <c r="CF5" i="1506" s="1"/>
  <c r="CE5" i="1506" a="1"/>
  <c r="CE5" i="1506" s="1"/>
  <c r="CD5" i="1506" a="1"/>
  <c r="CD5" i="1506" s="1"/>
  <c r="CC5" i="1506" a="1"/>
  <c r="CC5" i="1506" s="1"/>
  <c r="CB5" i="1506" a="1"/>
  <c r="CB5" i="1506" s="1"/>
  <c r="CA5" i="1506" a="1"/>
  <c r="CA5" i="1506" s="1"/>
  <c r="BZ5" i="1506" a="1"/>
  <c r="BZ5" i="1506" s="1"/>
  <c r="BY5" i="1506" a="1"/>
  <c r="BY5" i="1506" s="1"/>
  <c r="BX5" i="1506" a="1"/>
  <c r="BX5" i="1506" s="1"/>
  <c r="BW5" i="1506" a="1"/>
  <c r="BW5" i="1506" s="1"/>
  <c r="BV5" i="1506" a="1"/>
  <c r="BV5" i="1506" s="1"/>
  <c r="BU5" i="1506" a="1"/>
  <c r="BU5" i="1506" s="1"/>
  <c r="BT5" i="1506" a="1"/>
  <c r="BT5" i="1506" s="1"/>
  <c r="BS5" i="1506" a="1"/>
  <c r="BS5" i="1506" s="1"/>
  <c r="BR5" i="1506" a="1"/>
  <c r="BR5" i="1506" s="1"/>
  <c r="BQ5" i="1506" a="1"/>
  <c r="BQ5" i="1506" s="1"/>
  <c r="BP5" i="1506" a="1"/>
  <c r="BP5" i="1506" s="1"/>
  <c r="BO5" i="1506" a="1"/>
  <c r="BO5" i="1506" s="1"/>
  <c r="BN5" i="1506" a="1"/>
  <c r="BN5" i="1506" s="1"/>
  <c r="BM5" i="1506" a="1"/>
  <c r="BM5" i="1506" s="1"/>
  <c r="BL5" i="1506" a="1"/>
  <c r="BL5" i="1506" s="1"/>
  <c r="BK5" i="1506" a="1"/>
  <c r="BK5" i="1506" s="1"/>
  <c r="BJ5" i="1506" a="1"/>
  <c r="BJ5" i="1506" s="1"/>
  <c r="BI5" i="1506" a="1"/>
  <c r="BI5" i="1506" s="1"/>
  <c r="BH5" i="1506" a="1"/>
  <c r="BH5" i="1506" s="1"/>
  <c r="BG5" i="1506" a="1"/>
  <c r="BG5" i="1506" s="1"/>
  <c r="BF5" i="1506" a="1"/>
  <c r="BF5" i="1506" s="1"/>
  <c r="BE5" i="1506" a="1"/>
  <c r="BE5" i="1506" s="1"/>
  <c r="BD5" i="1506" a="1"/>
  <c r="BD5" i="1506" s="1"/>
  <c r="BC5" i="1506" a="1"/>
  <c r="BC5" i="1506" s="1"/>
  <c r="BB5" i="1506" a="1"/>
  <c r="BB5" i="1506" s="1"/>
  <c r="BA5" i="1506" a="1"/>
  <c r="BA5" i="1506" s="1"/>
  <c r="AZ5" i="1506" a="1"/>
  <c r="AZ5" i="1506" s="1"/>
  <c r="AY5" i="1506" a="1"/>
  <c r="AY5" i="1506" s="1"/>
  <c r="AX5" i="1506" a="1"/>
  <c r="AX5" i="1506" s="1"/>
  <c r="AW5" i="1506" a="1"/>
  <c r="AW5" i="1506" s="1"/>
  <c r="AV5" i="1506" a="1"/>
  <c r="AV5" i="1506" s="1"/>
  <c r="AU5" i="1506" a="1"/>
  <c r="AU5" i="1506" s="1"/>
  <c r="AT5" i="1506" a="1"/>
  <c r="AT5" i="1506" s="1"/>
  <c r="AS5" i="1506" a="1"/>
  <c r="AS5" i="1506" s="1"/>
  <c r="AR5" i="1506" a="1"/>
  <c r="AR5" i="1506" s="1"/>
  <c r="AQ5" i="1506" a="1"/>
  <c r="AQ5" i="1506" s="1"/>
  <c r="AP5" i="1506" a="1"/>
  <c r="AP5" i="1506" s="1"/>
  <c r="AO5" i="1506" a="1"/>
  <c r="AO5" i="1506" s="1"/>
  <c r="AN5" i="1506" a="1"/>
  <c r="AN5" i="1506" s="1"/>
  <c r="AM5" i="1506" a="1"/>
  <c r="AM5" i="1506" s="1"/>
  <c r="AL5" i="1506" a="1"/>
  <c r="AL5" i="1506" s="1"/>
  <c r="AK5" i="1506" a="1"/>
  <c r="AK5" i="1506" s="1"/>
  <c r="AJ5" i="1506" a="1"/>
  <c r="AJ5" i="1506" s="1"/>
  <c r="AI5" i="1506" a="1"/>
  <c r="AI5" i="1506" s="1"/>
  <c r="AH5" i="1506" a="1"/>
  <c r="AH5" i="1506" s="1"/>
  <c r="AG5" i="1506" a="1"/>
  <c r="AG5" i="1506" s="1"/>
  <c r="AD5" i="1506"/>
  <c r="A5" i="1506"/>
  <c r="CU4" i="1506" a="1"/>
  <c r="CU4" i="1506" s="1"/>
  <c r="CT4" i="1506" a="1"/>
  <c r="CT4" i="1506" s="1"/>
  <c r="CS4" i="1506" a="1"/>
  <c r="CS4" i="1506" s="1"/>
  <c r="CR4" i="1506" a="1"/>
  <c r="CR4" i="1506" s="1"/>
  <c r="CQ4" i="1506" a="1"/>
  <c r="CQ4" i="1506" s="1"/>
  <c r="CP4" i="1506" a="1"/>
  <c r="CP4" i="1506" s="1"/>
  <c r="CO4" i="1506" a="1"/>
  <c r="CO4" i="1506" s="1"/>
  <c r="CN4" i="1506" a="1"/>
  <c r="CN4" i="1506" s="1"/>
  <c r="CM4" i="1506" a="1"/>
  <c r="CM4" i="1506" s="1"/>
  <c r="CL4" i="1506" a="1"/>
  <c r="CL4" i="1506" s="1"/>
  <c r="CK4" i="1506" a="1"/>
  <c r="CK4" i="1506" s="1"/>
  <c r="CJ4" i="1506" a="1"/>
  <c r="CJ4" i="1506" s="1"/>
  <c r="CI4" i="1506" a="1"/>
  <c r="CI4" i="1506" s="1"/>
  <c r="CH4" i="1506" a="1"/>
  <c r="CH4" i="1506" s="1"/>
  <c r="CG4" i="1506" a="1"/>
  <c r="CG4" i="1506" s="1"/>
  <c r="CF4" i="1506" a="1"/>
  <c r="CF4" i="1506" s="1"/>
  <c r="CE4" i="1506" a="1"/>
  <c r="CE4" i="1506" s="1"/>
  <c r="CD4" i="1506" a="1"/>
  <c r="CD4" i="1506" s="1"/>
  <c r="CC4" i="1506" a="1"/>
  <c r="CC4" i="1506" s="1"/>
  <c r="CB4" i="1506" a="1"/>
  <c r="CB4" i="1506" s="1"/>
  <c r="CA4" i="1506" a="1"/>
  <c r="CA4" i="1506" s="1"/>
  <c r="BZ4" i="1506" a="1"/>
  <c r="BZ4" i="1506" s="1"/>
  <c r="BY4" i="1506" a="1"/>
  <c r="BY4" i="1506" s="1"/>
  <c r="BX4" i="1506" a="1"/>
  <c r="BX4" i="1506" s="1"/>
  <c r="BW4" i="1506" a="1"/>
  <c r="BW4" i="1506" s="1"/>
  <c r="BV4" i="1506" a="1"/>
  <c r="BV4" i="1506" s="1"/>
  <c r="BU4" i="1506" a="1"/>
  <c r="BU4" i="1506" s="1"/>
  <c r="BT4" i="1506" a="1"/>
  <c r="BT4" i="1506" s="1"/>
  <c r="BS4" i="1506" a="1"/>
  <c r="BS4" i="1506" s="1"/>
  <c r="BR4" i="1506" a="1"/>
  <c r="BR4" i="1506" s="1"/>
  <c r="BQ4" i="1506" a="1"/>
  <c r="BQ4" i="1506" s="1"/>
  <c r="BP4" i="1506" a="1"/>
  <c r="BP4" i="1506" s="1"/>
  <c r="BO4" i="1506" a="1"/>
  <c r="BO4" i="1506" s="1"/>
  <c r="BN4" i="1506" a="1"/>
  <c r="BN4" i="1506" s="1"/>
  <c r="BM4" i="1506" a="1"/>
  <c r="BM4" i="1506" s="1"/>
  <c r="BL4" i="1506" a="1"/>
  <c r="BL4" i="1506" s="1"/>
  <c r="BK4" i="1506" a="1"/>
  <c r="BK4" i="1506" s="1"/>
  <c r="BJ4" i="1506" a="1"/>
  <c r="BJ4" i="1506" s="1"/>
  <c r="BI4" i="1506" a="1"/>
  <c r="BI4" i="1506" s="1"/>
  <c r="BH4" i="1506" a="1"/>
  <c r="BH4" i="1506" s="1"/>
  <c r="BG4" i="1506" a="1"/>
  <c r="BG4" i="1506" s="1"/>
  <c r="BF4" i="1506" a="1"/>
  <c r="BF4" i="1506" s="1"/>
  <c r="BE4" i="1506" a="1"/>
  <c r="BE4" i="1506" s="1"/>
  <c r="BD4" i="1506" a="1"/>
  <c r="BD4" i="1506" s="1"/>
  <c r="BC4" i="1506" a="1"/>
  <c r="BC4" i="1506" s="1"/>
  <c r="BB4" i="1506" a="1"/>
  <c r="BB4" i="1506" s="1"/>
  <c r="BA4" i="1506" a="1"/>
  <c r="BA4" i="1506" s="1"/>
  <c r="AZ4" i="1506" a="1"/>
  <c r="AZ4" i="1506" s="1"/>
  <c r="AY4" i="1506" a="1"/>
  <c r="AY4" i="1506" s="1"/>
  <c r="AX4" i="1506" a="1"/>
  <c r="AX4" i="1506" s="1"/>
  <c r="AW4" i="1506" a="1"/>
  <c r="AW4" i="1506" s="1"/>
  <c r="AV4" i="1506" a="1"/>
  <c r="AV4" i="1506" s="1"/>
  <c r="AU4" i="1506" a="1"/>
  <c r="AU4" i="1506" s="1"/>
  <c r="AT4" i="1506" a="1"/>
  <c r="AT4" i="1506" s="1"/>
  <c r="AS4" i="1506" a="1"/>
  <c r="AS4" i="1506" s="1"/>
  <c r="AR4" i="1506" a="1"/>
  <c r="AR4" i="1506" s="1"/>
  <c r="AQ4" i="1506" a="1"/>
  <c r="AQ4" i="1506" s="1"/>
  <c r="AP4" i="1506" a="1"/>
  <c r="AP4" i="1506" s="1"/>
  <c r="AO4" i="1506" a="1"/>
  <c r="AO4" i="1506" s="1"/>
  <c r="AN4" i="1506" a="1"/>
  <c r="AN4" i="1506" s="1"/>
  <c r="AM4" i="1506" a="1"/>
  <c r="AM4" i="1506" s="1"/>
  <c r="AL4" i="1506" a="1"/>
  <c r="AL4" i="1506" s="1"/>
  <c r="AK4" i="1506" a="1"/>
  <c r="AK4" i="1506" s="1"/>
  <c r="AJ4" i="1506" a="1"/>
  <c r="AJ4" i="1506" s="1"/>
  <c r="AI4" i="1506" a="1"/>
  <c r="AI4" i="1506" s="1"/>
  <c r="AH4" i="1506" a="1"/>
  <c r="AH4" i="1506" s="1"/>
  <c r="AG4" i="1506" a="1"/>
  <c r="AG4" i="1506" s="1"/>
  <c r="AD4" i="1506"/>
  <c r="A4" i="1506"/>
  <c r="CU3" i="1506" a="1"/>
  <c r="CU3" i="1506" s="1"/>
  <c r="CT3" i="1506" a="1"/>
  <c r="CT3" i="1506" s="1"/>
  <c r="CS3" i="1506" a="1"/>
  <c r="CS3" i="1506" s="1"/>
  <c r="CR3" i="1506" a="1"/>
  <c r="CR3" i="1506" s="1"/>
  <c r="CQ3" i="1506" a="1"/>
  <c r="CQ3" i="1506" s="1"/>
  <c r="CP3" i="1506" a="1"/>
  <c r="CP3" i="1506" s="1"/>
  <c r="CO3" i="1506" a="1"/>
  <c r="CO3" i="1506" s="1"/>
  <c r="CN3" i="1506" a="1"/>
  <c r="CN3" i="1506" s="1"/>
  <c r="CM3" i="1506" a="1"/>
  <c r="CM3" i="1506" s="1"/>
  <c r="CL3" i="1506" a="1"/>
  <c r="CL3" i="1506" s="1"/>
  <c r="CK3" i="1506" a="1"/>
  <c r="CK3" i="1506" s="1"/>
  <c r="CJ3" i="1506" a="1"/>
  <c r="CJ3" i="1506" s="1"/>
  <c r="CI3" i="1506" a="1"/>
  <c r="CI3" i="1506" s="1"/>
  <c r="CH3" i="1506" a="1"/>
  <c r="CH3" i="1506" s="1"/>
  <c r="CG3" i="1506" a="1"/>
  <c r="CG3" i="1506" s="1"/>
  <c r="CF3" i="1506" a="1"/>
  <c r="CF3" i="1506" s="1"/>
  <c r="CE3" i="1506" a="1"/>
  <c r="CE3" i="1506" s="1"/>
  <c r="CD3" i="1506" a="1"/>
  <c r="CD3" i="1506" s="1"/>
  <c r="CC3" i="1506" a="1"/>
  <c r="CC3" i="1506" s="1"/>
  <c r="CB3" i="1506" a="1"/>
  <c r="CB3" i="1506" s="1"/>
  <c r="CA3" i="1506" a="1"/>
  <c r="CA3" i="1506" s="1"/>
  <c r="BZ3" i="1506" a="1"/>
  <c r="BZ3" i="1506" s="1"/>
  <c r="BY3" i="1506" a="1"/>
  <c r="BY3" i="1506" s="1"/>
  <c r="BX3" i="1506" a="1"/>
  <c r="BX3" i="1506" s="1"/>
  <c r="BW3" i="1506" a="1"/>
  <c r="BW3" i="1506" s="1"/>
  <c r="BV3" i="1506" a="1"/>
  <c r="BV3" i="1506" s="1"/>
  <c r="BU3" i="1506" a="1"/>
  <c r="BU3" i="1506" s="1"/>
  <c r="BT3" i="1506" a="1"/>
  <c r="BT3" i="1506" s="1"/>
  <c r="BS3" i="1506" a="1"/>
  <c r="BS3" i="1506" s="1"/>
  <c r="BR3" i="1506" a="1"/>
  <c r="BR3" i="1506" s="1"/>
  <c r="BQ3" i="1506" a="1"/>
  <c r="BQ3" i="1506" s="1"/>
  <c r="BP3" i="1506" a="1"/>
  <c r="BP3" i="1506" s="1"/>
  <c r="BO3" i="1506" a="1"/>
  <c r="BO3" i="1506" s="1"/>
  <c r="BN3" i="1506" a="1"/>
  <c r="BN3" i="1506" s="1"/>
  <c r="BM3" i="1506" a="1"/>
  <c r="BM3" i="1506" s="1"/>
  <c r="BL3" i="1506" a="1"/>
  <c r="BL3" i="1506" s="1"/>
  <c r="BK3" i="1506" a="1"/>
  <c r="BK3" i="1506" s="1"/>
  <c r="BJ3" i="1506" a="1"/>
  <c r="BJ3" i="1506" s="1"/>
  <c r="BI3" i="1506" a="1"/>
  <c r="BI3" i="1506" s="1"/>
  <c r="BH3" i="1506" a="1"/>
  <c r="BH3" i="1506" s="1"/>
  <c r="BG3" i="1506" a="1"/>
  <c r="BG3" i="1506" s="1"/>
  <c r="BF3" i="1506" a="1"/>
  <c r="BF3" i="1506" s="1"/>
  <c r="BE3" i="1506" a="1"/>
  <c r="BE3" i="1506" s="1"/>
  <c r="BD3" i="1506" a="1"/>
  <c r="BD3" i="1506" s="1"/>
  <c r="BC3" i="1506" a="1"/>
  <c r="BC3" i="1506" s="1"/>
  <c r="BB3" i="1506" a="1"/>
  <c r="BB3" i="1506" s="1"/>
  <c r="BA3" i="1506" a="1"/>
  <c r="BA3" i="1506" s="1"/>
  <c r="AZ3" i="1506" a="1"/>
  <c r="AZ3" i="1506" s="1"/>
  <c r="AY3" i="1506" a="1"/>
  <c r="AY3" i="1506" s="1"/>
  <c r="AX3" i="1506" a="1"/>
  <c r="AX3" i="1506" s="1"/>
  <c r="AW3" i="1506" a="1"/>
  <c r="AW3" i="1506" s="1"/>
  <c r="AV3" i="1506" a="1"/>
  <c r="AV3" i="1506" s="1"/>
  <c r="AU3" i="1506" a="1"/>
  <c r="AU3" i="1506" s="1"/>
  <c r="AT3" i="1506" a="1"/>
  <c r="AT3" i="1506" s="1"/>
  <c r="AS3" i="1506" a="1"/>
  <c r="AS3" i="1506" s="1"/>
  <c r="AR3" i="1506" a="1"/>
  <c r="AR3" i="1506" s="1"/>
  <c r="AQ3" i="1506" a="1"/>
  <c r="AQ3" i="1506" s="1"/>
  <c r="AP3" i="1506" a="1"/>
  <c r="AP3" i="1506" s="1"/>
  <c r="AO3" i="1506" a="1"/>
  <c r="AO3" i="1506" s="1"/>
  <c r="AN3" i="1506" a="1"/>
  <c r="AN3" i="1506" s="1"/>
  <c r="AM3" i="1506" a="1"/>
  <c r="AM3" i="1506" s="1"/>
  <c r="AL3" i="1506" a="1"/>
  <c r="AL3" i="1506" s="1"/>
  <c r="AK3" i="1506" a="1"/>
  <c r="AK3" i="1506" s="1"/>
  <c r="AJ3" i="1506" a="1"/>
  <c r="AJ3" i="1506" s="1"/>
  <c r="AI3" i="1506" a="1"/>
  <c r="AI3" i="1506" s="1"/>
  <c r="AH3" i="1506" a="1"/>
  <c r="AH3" i="1506" s="1"/>
  <c r="AG3" i="1506" a="1"/>
  <c r="AG3" i="1506" s="1"/>
  <c r="AD3" i="1506"/>
  <c r="A3" i="1506"/>
  <c r="CU2" i="1506" a="1"/>
  <c r="CU2" i="1506" s="1"/>
  <c r="CT2" i="1506" a="1"/>
  <c r="CT2" i="1506" s="1"/>
  <c r="CS2" i="1506" a="1"/>
  <c r="CS2" i="1506" s="1"/>
  <c r="CR2" i="1506" a="1"/>
  <c r="CR2" i="1506" s="1"/>
  <c r="CQ2" i="1506" a="1"/>
  <c r="CQ2" i="1506" s="1"/>
  <c r="CP2" i="1506" a="1"/>
  <c r="CP2" i="1506" s="1"/>
  <c r="CO2" i="1506" a="1"/>
  <c r="CO2" i="1506" s="1"/>
  <c r="CN2" i="1506" a="1"/>
  <c r="CN2" i="1506" s="1"/>
  <c r="CM2" i="1506" a="1"/>
  <c r="CM2" i="1506" s="1"/>
  <c r="CL2" i="1506" a="1"/>
  <c r="CL2" i="1506" s="1"/>
  <c r="CK2" i="1506" a="1"/>
  <c r="CK2" i="1506" s="1"/>
  <c r="CJ2" i="1506" a="1"/>
  <c r="CJ2" i="1506" s="1"/>
  <c r="CI2" i="1506" a="1"/>
  <c r="CI2" i="1506" s="1"/>
  <c r="CH2" i="1506" a="1"/>
  <c r="CH2" i="1506" s="1"/>
  <c r="CG2" i="1506" a="1"/>
  <c r="CG2" i="1506" s="1"/>
  <c r="CF2" i="1506" a="1"/>
  <c r="CF2" i="1506" s="1"/>
  <c r="CE2" i="1506" a="1"/>
  <c r="CE2" i="1506" s="1"/>
  <c r="CD2" i="1506" a="1"/>
  <c r="CD2" i="1506" s="1"/>
  <c r="CC2" i="1506" a="1"/>
  <c r="CC2" i="1506" s="1"/>
  <c r="CB2" i="1506" a="1"/>
  <c r="CB2" i="1506" s="1"/>
  <c r="CA2" i="1506" a="1"/>
  <c r="CA2" i="1506" s="1"/>
  <c r="BZ2" i="1506" a="1"/>
  <c r="BZ2" i="1506" s="1"/>
  <c r="BY2" i="1506" a="1"/>
  <c r="BY2" i="1506" s="1"/>
  <c r="BX2" i="1506" a="1"/>
  <c r="BX2" i="1506" s="1"/>
  <c r="BW2" i="1506" a="1"/>
  <c r="BW2" i="1506" s="1"/>
  <c r="BV2" i="1506" a="1"/>
  <c r="BV2" i="1506" s="1"/>
  <c r="BU2" i="1506" a="1"/>
  <c r="BU2" i="1506" s="1"/>
  <c r="BT2" i="1506" a="1"/>
  <c r="BT2" i="1506" s="1"/>
  <c r="BS2" i="1506" a="1"/>
  <c r="BS2" i="1506" s="1"/>
  <c r="BR2" i="1506" a="1"/>
  <c r="BR2" i="1506" s="1"/>
  <c r="BQ2" i="1506" a="1"/>
  <c r="BQ2" i="1506" s="1"/>
  <c r="BP2" i="1506" a="1"/>
  <c r="BP2" i="1506" s="1"/>
  <c r="BO2" i="1506" a="1"/>
  <c r="BO2" i="1506" s="1"/>
  <c r="BN2" i="1506" a="1"/>
  <c r="BN2" i="1506" s="1"/>
  <c r="BM2" i="1506" a="1"/>
  <c r="BM2" i="1506" s="1"/>
  <c r="BL2" i="1506" a="1"/>
  <c r="BL2" i="1506" s="1"/>
  <c r="BK2" i="1506" a="1"/>
  <c r="BK2" i="1506" s="1"/>
  <c r="BJ2" i="1506" a="1"/>
  <c r="BJ2" i="1506" s="1"/>
  <c r="BI2" i="1506" a="1"/>
  <c r="BI2" i="1506" s="1"/>
  <c r="BH2" i="1506" a="1"/>
  <c r="BH2" i="1506" s="1"/>
  <c r="BG2" i="1506" a="1"/>
  <c r="BG2" i="1506" s="1"/>
  <c r="BF2" i="1506" a="1"/>
  <c r="BF2" i="1506" s="1"/>
  <c r="BE2" i="1506" a="1"/>
  <c r="BE2" i="1506" s="1"/>
  <c r="BD2" i="1506" a="1"/>
  <c r="BD2" i="1506" s="1"/>
  <c r="BC2" i="1506" a="1"/>
  <c r="BC2" i="1506" s="1"/>
  <c r="BB2" i="1506" a="1"/>
  <c r="BB2" i="1506" s="1"/>
  <c r="BA2" i="1506" a="1"/>
  <c r="BA2" i="1506" s="1"/>
  <c r="AZ2" i="1506" a="1"/>
  <c r="AZ2" i="1506" s="1"/>
  <c r="AY2" i="1506" a="1"/>
  <c r="AY2" i="1506" s="1"/>
  <c r="AX2" i="1506" a="1"/>
  <c r="AX2" i="1506" s="1"/>
  <c r="AW2" i="1506" a="1"/>
  <c r="AW2" i="1506" s="1"/>
  <c r="AV2" i="1506" a="1"/>
  <c r="AV2" i="1506" s="1"/>
  <c r="AU2" i="1506" a="1"/>
  <c r="AU2" i="1506" s="1"/>
  <c r="AT2" i="1506" a="1"/>
  <c r="AT2" i="1506" s="1"/>
  <c r="AS2" i="1506" a="1"/>
  <c r="AS2" i="1506" s="1"/>
  <c r="AR2" i="1506" a="1"/>
  <c r="AR2" i="1506" s="1"/>
  <c r="AQ2" i="1506" a="1"/>
  <c r="AQ2" i="1506" s="1"/>
  <c r="AP2" i="1506" a="1"/>
  <c r="AP2" i="1506" s="1"/>
  <c r="AO2" i="1506" a="1"/>
  <c r="AO2" i="1506" s="1"/>
  <c r="AN2" i="1506" a="1"/>
  <c r="AN2" i="1506" s="1"/>
  <c r="AM2" i="1506" a="1"/>
  <c r="AM2" i="1506" s="1"/>
  <c r="AL2" i="1506" a="1"/>
  <c r="AL2" i="1506" s="1"/>
  <c r="AK2" i="1506" a="1"/>
  <c r="AK2" i="1506" s="1"/>
  <c r="AJ2" i="1506" a="1"/>
  <c r="AJ2" i="1506" s="1"/>
  <c r="AI2" i="1506" a="1"/>
  <c r="AI2" i="1506" s="1"/>
  <c r="AH2" i="1506" a="1"/>
  <c r="AH2" i="1506" s="1"/>
  <c r="AG2" i="1506" a="1"/>
  <c r="AG2" i="1506" s="1"/>
  <c r="AD2" i="1506"/>
  <c r="A2" i="1506"/>
  <c r="T1" i="1506"/>
  <c r="S1" i="1506"/>
  <c r="R1" i="1506"/>
  <c r="Q1" i="1506"/>
  <c r="P1" i="1506"/>
  <c r="O1" i="1506"/>
  <c r="G1" i="1506"/>
  <c r="F1" i="1506"/>
  <c r="A1" i="1506"/>
  <c r="A21" i="1495"/>
  <c r="A22" i="1495"/>
  <c r="A23" i="1495"/>
  <c r="A24" i="1495"/>
  <c r="A25" i="1495"/>
  <c r="A26" i="1495"/>
  <c r="A27" i="1495"/>
  <c r="A28" i="1495"/>
  <c r="A29" i="1495"/>
  <c r="A20" i="1495"/>
  <c r="F3" i="1504" l="1"/>
  <c r="F4" i="1504"/>
  <c r="F5" i="1504"/>
  <c r="F6" i="1504"/>
  <c r="F7" i="1504"/>
  <c r="F8" i="1504"/>
  <c r="F9" i="1504"/>
  <c r="F10" i="1504"/>
  <c r="F11" i="1504"/>
  <c r="F12" i="1504"/>
  <c r="F13" i="1504"/>
  <c r="F14" i="1504"/>
  <c r="F2" i="1504"/>
  <c r="E3" i="1504"/>
  <c r="E4" i="1504"/>
  <c r="E5" i="1504"/>
  <c r="E6" i="1504"/>
  <c r="E7" i="1504"/>
  <c r="E8" i="1504"/>
  <c r="E9" i="1504"/>
  <c r="E10" i="1504"/>
  <c r="E11" i="1504"/>
  <c r="E12" i="1504"/>
  <c r="E13" i="1504"/>
  <c r="E14" i="1504"/>
  <c r="E2" i="1504"/>
  <c r="CY3" i="1504" l="1" a="1"/>
  <c r="CY3" i="1504" s="1"/>
  <c r="CY4" i="1504" a="1"/>
  <c r="CY4" i="1504" s="1"/>
  <c r="CY5" i="1504" a="1"/>
  <c r="CY5" i="1504" s="1"/>
  <c r="CY6" i="1504" a="1"/>
  <c r="CY6" i="1504" s="1"/>
  <c r="CY7" i="1504" a="1"/>
  <c r="CY7" i="1504" s="1"/>
  <c r="CY8" i="1504" a="1"/>
  <c r="CY8" i="1504" s="1"/>
  <c r="CY9" i="1504" a="1"/>
  <c r="CY9" i="1504" s="1"/>
  <c r="CY10" i="1504" a="1"/>
  <c r="CY10" i="1504" s="1"/>
  <c r="CY11" i="1504" a="1"/>
  <c r="CY11" i="1504" s="1"/>
  <c r="CY12" i="1504" a="1"/>
  <c r="CY12" i="1504" s="1"/>
  <c r="CY13" i="1504" a="1"/>
  <c r="CY13" i="1504" s="1"/>
  <c r="CY14" i="1504" a="1"/>
  <c r="CY14" i="1504" s="1"/>
  <c r="CY2" i="1504" a="1"/>
  <c r="CY2" i="1504" s="1"/>
  <c r="A4" i="1495" l="1"/>
  <c r="A5" i="1495"/>
  <c r="A6" i="1495"/>
  <c r="A7" i="1495"/>
  <c r="A8" i="1495"/>
  <c r="A9" i="1495"/>
  <c r="A10" i="1495"/>
  <c r="A11" i="1495"/>
  <c r="A12" i="1495"/>
  <c r="A13" i="1495"/>
  <c r="A14" i="1495"/>
  <c r="A15" i="1495"/>
  <c r="B16" i="1499"/>
  <c r="K16" i="1499"/>
  <c r="B17" i="1499"/>
  <c r="K17" i="1499"/>
  <c r="AH18" i="1499"/>
  <c r="AI18" i="1499"/>
  <c r="AJ18" i="1499"/>
  <c r="AK18" i="1499"/>
  <c r="AL18" i="1499"/>
  <c r="AM18" i="1499"/>
  <c r="AN18" i="1499"/>
  <c r="AO18" i="1499"/>
  <c r="AP18" i="1499"/>
  <c r="AQ18" i="1499"/>
  <c r="AR18" i="1499"/>
  <c r="AS18" i="1499"/>
  <c r="AT18" i="1499"/>
  <c r="AU18" i="1499"/>
  <c r="AV18" i="1499"/>
  <c r="AW18" i="1499"/>
  <c r="AX18" i="1499"/>
  <c r="AY18" i="1499"/>
  <c r="AZ18" i="1499"/>
  <c r="BA18" i="1499"/>
  <c r="BB18" i="1499"/>
  <c r="BC18" i="1499"/>
  <c r="BD18" i="1499"/>
  <c r="BE18" i="1499"/>
  <c r="BF18" i="1499"/>
  <c r="BG18" i="1499"/>
  <c r="BH18" i="1499"/>
  <c r="BI18" i="1499"/>
  <c r="BJ18" i="1499"/>
  <c r="BK18" i="1499"/>
  <c r="BL18" i="1499"/>
  <c r="BM18" i="1499"/>
  <c r="AI16" i="1499"/>
  <c r="AR16" i="1499"/>
  <c r="AI17" i="1499"/>
  <c r="AR17" i="1499"/>
  <c r="AK19" i="1499" l="1"/>
  <c r="AL19" i="1499"/>
  <c r="AM19" i="1499"/>
  <c r="AN19" i="1499"/>
  <c r="AO19" i="1499"/>
  <c r="AP19" i="1499"/>
  <c r="AQ19" i="1499"/>
  <c r="AR19" i="1499"/>
  <c r="AS19" i="1499"/>
  <c r="AT19" i="1499"/>
  <c r="AU19" i="1499"/>
  <c r="AV19" i="1499"/>
  <c r="AW19" i="1499"/>
  <c r="AX19" i="1499"/>
  <c r="AY19" i="1499"/>
  <c r="AZ19" i="1499"/>
  <c r="BA19" i="1499"/>
  <c r="BB19" i="1499"/>
  <c r="BC19" i="1499"/>
  <c r="BD19" i="1499"/>
  <c r="BE19" i="1499"/>
  <c r="BF19" i="1499"/>
  <c r="BG19" i="1499"/>
  <c r="BH19" i="1499"/>
  <c r="BI19" i="1499"/>
  <c r="BJ19" i="1499"/>
  <c r="BK19" i="1499"/>
  <c r="BL19" i="1499"/>
  <c r="BM19" i="1499"/>
  <c r="AK20" i="1499"/>
  <c r="AL20" i="1499"/>
  <c r="AM20" i="1499"/>
  <c r="AN20" i="1499"/>
  <c r="AO20" i="1499"/>
  <c r="AP20" i="1499"/>
  <c r="AQ20" i="1499"/>
  <c r="AR20" i="1499"/>
  <c r="AS20" i="1499"/>
  <c r="AT20" i="1499"/>
  <c r="AU20" i="1499"/>
  <c r="AV20" i="1499"/>
  <c r="AW20" i="1499"/>
  <c r="AX20" i="1499"/>
  <c r="AY20" i="1499"/>
  <c r="AZ20" i="1499"/>
  <c r="BA20" i="1499"/>
  <c r="BB20" i="1499"/>
  <c r="BC20" i="1499"/>
  <c r="BD20" i="1499"/>
  <c r="BE20" i="1499"/>
  <c r="BF20" i="1499"/>
  <c r="BG20" i="1499"/>
  <c r="BH20" i="1499"/>
  <c r="BI20" i="1499"/>
  <c r="BJ20" i="1499"/>
  <c r="BK20" i="1499"/>
  <c r="BL20" i="1499"/>
  <c r="BM20" i="1499"/>
  <c r="AK21" i="1499"/>
  <c r="AL21" i="1499"/>
  <c r="AM21" i="1499"/>
  <c r="AN21" i="1499"/>
  <c r="AO21" i="1499"/>
  <c r="AP21" i="1499"/>
  <c r="AQ21" i="1499"/>
  <c r="AR21" i="1499"/>
  <c r="AS21" i="1499"/>
  <c r="AT21" i="1499"/>
  <c r="AU21" i="1499"/>
  <c r="AV21" i="1499"/>
  <c r="AW21" i="1499"/>
  <c r="AX21" i="1499"/>
  <c r="AY21" i="1499"/>
  <c r="AZ21" i="1499"/>
  <c r="BA21" i="1499"/>
  <c r="BB21" i="1499"/>
  <c r="BC21" i="1499"/>
  <c r="BD21" i="1499"/>
  <c r="BE21" i="1499"/>
  <c r="BF21" i="1499"/>
  <c r="BG21" i="1499"/>
  <c r="BH21" i="1499"/>
  <c r="BI21" i="1499"/>
  <c r="BJ21" i="1499"/>
  <c r="BK21" i="1499"/>
  <c r="BL21" i="1499"/>
  <c r="BM21" i="1499"/>
  <c r="AK22" i="1499"/>
  <c r="AL22" i="1499"/>
  <c r="AM22" i="1499"/>
  <c r="AN22" i="1499"/>
  <c r="AO22" i="1499"/>
  <c r="AP22" i="1499"/>
  <c r="AQ22" i="1499"/>
  <c r="AR22" i="1499"/>
  <c r="AS22" i="1499"/>
  <c r="AT22" i="1499"/>
  <c r="AU22" i="1499"/>
  <c r="AV22" i="1499"/>
  <c r="AW22" i="1499"/>
  <c r="AX22" i="1499"/>
  <c r="AY22" i="1499"/>
  <c r="AZ22" i="1499"/>
  <c r="BA22" i="1499"/>
  <c r="BB22" i="1499"/>
  <c r="BC22" i="1499"/>
  <c r="BD22" i="1499"/>
  <c r="BE22" i="1499"/>
  <c r="BF22" i="1499"/>
  <c r="BG22" i="1499"/>
  <c r="BH22" i="1499"/>
  <c r="BI22" i="1499"/>
  <c r="BJ22" i="1499"/>
  <c r="BK22" i="1499"/>
  <c r="BL22" i="1499"/>
  <c r="BM22" i="1499"/>
  <c r="AK23" i="1499"/>
  <c r="AL23" i="1499"/>
  <c r="AM23" i="1499"/>
  <c r="AN23" i="1499"/>
  <c r="AO23" i="1499"/>
  <c r="AP23" i="1499"/>
  <c r="AQ23" i="1499"/>
  <c r="AR23" i="1499"/>
  <c r="AS23" i="1499"/>
  <c r="AT23" i="1499"/>
  <c r="AU23" i="1499"/>
  <c r="AV23" i="1499"/>
  <c r="AW23" i="1499"/>
  <c r="AX23" i="1499"/>
  <c r="AY23" i="1499"/>
  <c r="AZ23" i="1499"/>
  <c r="BA23" i="1499"/>
  <c r="BB23" i="1499"/>
  <c r="BC23" i="1499"/>
  <c r="BD23" i="1499"/>
  <c r="BE23" i="1499"/>
  <c r="BF23" i="1499"/>
  <c r="BG23" i="1499"/>
  <c r="BH23" i="1499"/>
  <c r="BI23" i="1499"/>
  <c r="BJ23" i="1499"/>
  <c r="BK23" i="1499"/>
  <c r="BL23" i="1499"/>
  <c r="BM23" i="1499"/>
  <c r="AK24" i="1499"/>
  <c r="AL24" i="1499"/>
  <c r="AM24" i="1499"/>
  <c r="AN24" i="1499"/>
  <c r="AO24" i="1499"/>
  <c r="AP24" i="1499"/>
  <c r="AQ24" i="1499"/>
  <c r="AR24" i="1499"/>
  <c r="AS24" i="1499"/>
  <c r="AT24" i="1499"/>
  <c r="AU24" i="1499"/>
  <c r="AV24" i="1499"/>
  <c r="AW24" i="1499"/>
  <c r="AX24" i="1499"/>
  <c r="AY24" i="1499"/>
  <c r="AZ24" i="1499"/>
  <c r="BA24" i="1499"/>
  <c r="BB24" i="1499"/>
  <c r="BC24" i="1499"/>
  <c r="BD24" i="1499"/>
  <c r="BE24" i="1499"/>
  <c r="BF24" i="1499"/>
  <c r="BG24" i="1499"/>
  <c r="BH24" i="1499"/>
  <c r="BI24" i="1499"/>
  <c r="BJ24" i="1499"/>
  <c r="BK24" i="1499"/>
  <c r="BL24" i="1499"/>
  <c r="BM24" i="1499"/>
  <c r="AK25" i="1499"/>
  <c r="AL25" i="1499"/>
  <c r="AM25" i="1499"/>
  <c r="AN25" i="1499"/>
  <c r="AO25" i="1499"/>
  <c r="AP25" i="1499"/>
  <c r="AQ25" i="1499"/>
  <c r="AR25" i="1499"/>
  <c r="AS25" i="1499"/>
  <c r="AT25" i="1499"/>
  <c r="AU25" i="1499"/>
  <c r="AV25" i="1499"/>
  <c r="AW25" i="1499"/>
  <c r="AX25" i="1499"/>
  <c r="AY25" i="1499"/>
  <c r="AZ25" i="1499"/>
  <c r="BA25" i="1499"/>
  <c r="BB25" i="1499"/>
  <c r="BC25" i="1499"/>
  <c r="BD25" i="1499"/>
  <c r="BE25" i="1499"/>
  <c r="BF25" i="1499"/>
  <c r="BG25" i="1499"/>
  <c r="BH25" i="1499"/>
  <c r="BI25" i="1499"/>
  <c r="BJ25" i="1499"/>
  <c r="BK25" i="1499"/>
  <c r="BL25" i="1499"/>
  <c r="BM25" i="1499"/>
  <c r="AK26" i="1499"/>
  <c r="AL26" i="1499"/>
  <c r="AM26" i="1499"/>
  <c r="AN26" i="1499"/>
  <c r="AO26" i="1499"/>
  <c r="AP26" i="1499"/>
  <c r="AQ26" i="1499"/>
  <c r="AR26" i="1499"/>
  <c r="AS26" i="1499"/>
  <c r="AT26" i="1499"/>
  <c r="AU26" i="1499"/>
  <c r="AV26" i="1499"/>
  <c r="AW26" i="1499"/>
  <c r="AX26" i="1499"/>
  <c r="AY26" i="1499"/>
  <c r="AZ26" i="1499"/>
  <c r="BA26" i="1499"/>
  <c r="BB26" i="1499"/>
  <c r="BC26" i="1499"/>
  <c r="BD26" i="1499"/>
  <c r="BE26" i="1499"/>
  <c r="BF26" i="1499"/>
  <c r="BG26" i="1499"/>
  <c r="BH26" i="1499"/>
  <c r="BI26" i="1499"/>
  <c r="BJ26" i="1499"/>
  <c r="BK26" i="1499"/>
  <c r="BL26" i="1499"/>
  <c r="BM26" i="1499"/>
  <c r="AK27" i="1499"/>
  <c r="AL27" i="1499"/>
  <c r="AM27" i="1499"/>
  <c r="AN27" i="1499"/>
  <c r="AO27" i="1499"/>
  <c r="AP27" i="1499"/>
  <c r="AQ27" i="1499"/>
  <c r="AR27" i="1499"/>
  <c r="AS27" i="1499"/>
  <c r="AT27" i="1499"/>
  <c r="AU27" i="1499"/>
  <c r="AV27" i="1499"/>
  <c r="AW27" i="1499"/>
  <c r="AX27" i="1499"/>
  <c r="AY27" i="1499"/>
  <c r="AZ27" i="1499"/>
  <c r="BA27" i="1499"/>
  <c r="BB27" i="1499"/>
  <c r="BC27" i="1499"/>
  <c r="BD27" i="1499"/>
  <c r="BE27" i="1499"/>
  <c r="BF27" i="1499"/>
  <c r="BG27" i="1499"/>
  <c r="BH27" i="1499"/>
  <c r="BI27" i="1499"/>
  <c r="BJ27" i="1499"/>
  <c r="BK27" i="1499"/>
  <c r="BL27" i="1499"/>
  <c r="BM27" i="1499"/>
  <c r="AK28" i="1499"/>
  <c r="AL28" i="1499"/>
  <c r="AM28" i="1499"/>
  <c r="AN28" i="1499"/>
  <c r="AO28" i="1499"/>
  <c r="AP28" i="1499"/>
  <c r="AQ28" i="1499"/>
  <c r="AR28" i="1499"/>
  <c r="AS28" i="1499"/>
  <c r="AT28" i="1499"/>
  <c r="AU28" i="1499"/>
  <c r="AV28" i="1499"/>
  <c r="AW28" i="1499"/>
  <c r="AX28" i="1499"/>
  <c r="AY28" i="1499"/>
  <c r="AZ28" i="1499"/>
  <c r="BA28" i="1499"/>
  <c r="BB28" i="1499"/>
  <c r="BC28" i="1499"/>
  <c r="BD28" i="1499"/>
  <c r="BE28" i="1499"/>
  <c r="BF28" i="1499"/>
  <c r="BG28" i="1499"/>
  <c r="BH28" i="1499"/>
  <c r="BI28" i="1499"/>
  <c r="BJ28" i="1499"/>
  <c r="BK28" i="1499"/>
  <c r="BL28" i="1499"/>
  <c r="BM28" i="1499"/>
  <c r="AK29" i="1499"/>
  <c r="AL29" i="1499"/>
  <c r="AM29" i="1499"/>
  <c r="AN29" i="1499"/>
  <c r="AO29" i="1499"/>
  <c r="AP29" i="1499"/>
  <c r="AQ29" i="1499"/>
  <c r="AR29" i="1499"/>
  <c r="AS29" i="1499"/>
  <c r="AT29" i="1499"/>
  <c r="AU29" i="1499"/>
  <c r="AV29" i="1499"/>
  <c r="AW29" i="1499"/>
  <c r="AX29" i="1499"/>
  <c r="AY29" i="1499"/>
  <c r="AZ29" i="1499"/>
  <c r="BA29" i="1499"/>
  <c r="BB29" i="1499"/>
  <c r="BC29" i="1499"/>
  <c r="BD29" i="1499"/>
  <c r="BE29" i="1499"/>
  <c r="BF29" i="1499"/>
  <c r="BG29" i="1499"/>
  <c r="BH29" i="1499"/>
  <c r="BI29" i="1499"/>
  <c r="BJ29" i="1499"/>
  <c r="BK29" i="1499"/>
  <c r="BL29" i="1499"/>
  <c r="BM29" i="1499"/>
  <c r="AK30" i="1499"/>
  <c r="AL30" i="1499"/>
  <c r="AM30" i="1499"/>
  <c r="AN30" i="1499"/>
  <c r="AO30" i="1499"/>
  <c r="AP30" i="1499"/>
  <c r="AQ30" i="1499"/>
  <c r="AR30" i="1499"/>
  <c r="AS30" i="1499"/>
  <c r="AT30" i="1499"/>
  <c r="AU30" i="1499"/>
  <c r="AV30" i="1499"/>
  <c r="AW30" i="1499"/>
  <c r="AX30" i="1499"/>
  <c r="AY30" i="1499"/>
  <c r="AZ30" i="1499"/>
  <c r="BA30" i="1499"/>
  <c r="BB30" i="1499"/>
  <c r="BC30" i="1499"/>
  <c r="BD30" i="1499"/>
  <c r="BE30" i="1499"/>
  <c r="BF30" i="1499"/>
  <c r="BG30" i="1499"/>
  <c r="BH30" i="1499"/>
  <c r="BI30" i="1499"/>
  <c r="BJ30" i="1499"/>
  <c r="BK30" i="1499"/>
  <c r="BL30" i="1499"/>
  <c r="BM30" i="1499"/>
  <c r="AK31" i="1499"/>
  <c r="AL31" i="1499"/>
  <c r="AM31" i="1499"/>
  <c r="AN31" i="1499"/>
  <c r="AO31" i="1499"/>
  <c r="AP31" i="1499"/>
  <c r="AQ31" i="1499"/>
  <c r="AR31" i="1499"/>
  <c r="AS31" i="1499"/>
  <c r="AT31" i="1499"/>
  <c r="AU31" i="1499"/>
  <c r="AV31" i="1499"/>
  <c r="AW31" i="1499"/>
  <c r="AX31" i="1499"/>
  <c r="AY31" i="1499"/>
  <c r="AZ31" i="1499"/>
  <c r="BA31" i="1499"/>
  <c r="BB31" i="1499"/>
  <c r="BC31" i="1499"/>
  <c r="BD31" i="1499"/>
  <c r="BE31" i="1499"/>
  <c r="BF31" i="1499"/>
  <c r="BG31" i="1499"/>
  <c r="BH31" i="1499"/>
  <c r="BI31" i="1499"/>
  <c r="BJ31" i="1499"/>
  <c r="BK31" i="1499"/>
  <c r="BL31" i="1499"/>
  <c r="BM31" i="1499"/>
  <c r="AK32" i="1499"/>
  <c r="AL32" i="1499"/>
  <c r="AM32" i="1499"/>
  <c r="AN32" i="1499"/>
  <c r="AO32" i="1499"/>
  <c r="AP32" i="1499"/>
  <c r="AQ32" i="1499"/>
  <c r="AR32" i="1499"/>
  <c r="AS32" i="1499"/>
  <c r="AT32" i="1499"/>
  <c r="AU32" i="1499"/>
  <c r="AV32" i="1499"/>
  <c r="AW32" i="1499"/>
  <c r="AX32" i="1499"/>
  <c r="AY32" i="1499"/>
  <c r="AZ32" i="1499"/>
  <c r="BA32" i="1499"/>
  <c r="BB32" i="1499"/>
  <c r="BC32" i="1499"/>
  <c r="BD32" i="1499"/>
  <c r="BE32" i="1499"/>
  <c r="BF32" i="1499"/>
  <c r="BG32" i="1499"/>
  <c r="BH32" i="1499"/>
  <c r="BI32" i="1499"/>
  <c r="BJ32" i="1499"/>
  <c r="BK32" i="1499"/>
  <c r="BL32" i="1499"/>
  <c r="BM32" i="1499"/>
  <c r="AK33" i="1499"/>
  <c r="AL33" i="1499"/>
  <c r="AM33" i="1499"/>
  <c r="AN33" i="1499"/>
  <c r="AO33" i="1499"/>
  <c r="AP33" i="1499"/>
  <c r="AQ33" i="1499"/>
  <c r="AR33" i="1499"/>
  <c r="AS33" i="1499"/>
  <c r="AT33" i="1499"/>
  <c r="AU33" i="1499"/>
  <c r="AV33" i="1499"/>
  <c r="AW33" i="1499"/>
  <c r="AX33" i="1499"/>
  <c r="AY33" i="1499"/>
  <c r="AZ33" i="1499"/>
  <c r="BA33" i="1499"/>
  <c r="BB33" i="1499"/>
  <c r="BC33" i="1499"/>
  <c r="BD33" i="1499"/>
  <c r="BE33" i="1499"/>
  <c r="BF33" i="1499"/>
  <c r="BG33" i="1499"/>
  <c r="BH33" i="1499"/>
  <c r="BI33" i="1499"/>
  <c r="BJ33" i="1499"/>
  <c r="BK33" i="1499"/>
  <c r="BL33" i="1499"/>
  <c r="BM33" i="1499"/>
  <c r="AK34" i="1499"/>
  <c r="AL34" i="1499"/>
  <c r="AM34" i="1499"/>
  <c r="AN34" i="1499"/>
  <c r="AO34" i="1499"/>
  <c r="AP34" i="1499"/>
  <c r="AQ34" i="1499"/>
  <c r="AR34" i="1499"/>
  <c r="AS34" i="1499"/>
  <c r="AT34" i="1499"/>
  <c r="AU34" i="1499"/>
  <c r="AV34" i="1499"/>
  <c r="AW34" i="1499"/>
  <c r="AX34" i="1499"/>
  <c r="AY34" i="1499"/>
  <c r="AZ34" i="1499"/>
  <c r="BA34" i="1499"/>
  <c r="BB34" i="1499"/>
  <c r="BC34" i="1499"/>
  <c r="BD34" i="1499"/>
  <c r="BE34" i="1499"/>
  <c r="BF34" i="1499"/>
  <c r="BG34" i="1499"/>
  <c r="BH34" i="1499"/>
  <c r="BI34" i="1499"/>
  <c r="BJ34" i="1499"/>
  <c r="BK34" i="1499"/>
  <c r="BL34" i="1499"/>
  <c r="BM34" i="1499"/>
  <c r="AK35" i="1499"/>
  <c r="AL35" i="1499"/>
  <c r="AM35" i="1499"/>
  <c r="AN35" i="1499"/>
  <c r="AO35" i="1499"/>
  <c r="AP35" i="1499"/>
  <c r="AQ35" i="1499"/>
  <c r="AR35" i="1499"/>
  <c r="AS35" i="1499"/>
  <c r="AT35" i="1499"/>
  <c r="AU35" i="1499"/>
  <c r="AV35" i="1499"/>
  <c r="AW35" i="1499"/>
  <c r="AX35" i="1499"/>
  <c r="AY35" i="1499"/>
  <c r="AZ35" i="1499"/>
  <c r="BA35" i="1499"/>
  <c r="BB35" i="1499"/>
  <c r="BC35" i="1499"/>
  <c r="BD35" i="1499"/>
  <c r="BE35" i="1499"/>
  <c r="BF35" i="1499"/>
  <c r="BG35" i="1499"/>
  <c r="BH35" i="1499"/>
  <c r="BI35" i="1499"/>
  <c r="BJ35" i="1499"/>
  <c r="BK35" i="1499"/>
  <c r="BL35" i="1499"/>
  <c r="BM35" i="1499"/>
  <c r="AK36" i="1499"/>
  <c r="AL36" i="1499"/>
  <c r="AM36" i="1499"/>
  <c r="AN36" i="1499"/>
  <c r="AO36" i="1499"/>
  <c r="AP36" i="1499"/>
  <c r="AQ36" i="1499"/>
  <c r="AR36" i="1499"/>
  <c r="AS36" i="1499"/>
  <c r="AT36" i="1499"/>
  <c r="AU36" i="1499"/>
  <c r="AV36" i="1499"/>
  <c r="AW36" i="1499"/>
  <c r="AX36" i="1499"/>
  <c r="AY36" i="1499"/>
  <c r="AZ36" i="1499"/>
  <c r="BA36" i="1499"/>
  <c r="BB36" i="1499"/>
  <c r="BC36" i="1499"/>
  <c r="BD36" i="1499"/>
  <c r="BE36" i="1499"/>
  <c r="BF36" i="1499"/>
  <c r="BG36" i="1499"/>
  <c r="BH36" i="1499"/>
  <c r="BI36" i="1499"/>
  <c r="BJ36" i="1499"/>
  <c r="BK36" i="1499"/>
  <c r="BL36" i="1499"/>
  <c r="BM36" i="1499"/>
  <c r="AK37" i="1499"/>
  <c r="AL37" i="1499"/>
  <c r="AM37" i="1499"/>
  <c r="AN37" i="1499"/>
  <c r="AO37" i="1499"/>
  <c r="AP37" i="1499"/>
  <c r="AQ37" i="1499"/>
  <c r="AR37" i="1499"/>
  <c r="AS37" i="1499"/>
  <c r="AT37" i="1499"/>
  <c r="AU37" i="1499"/>
  <c r="AV37" i="1499"/>
  <c r="AW37" i="1499"/>
  <c r="AX37" i="1499"/>
  <c r="AY37" i="1499"/>
  <c r="AZ37" i="1499"/>
  <c r="BA37" i="1499"/>
  <c r="BB37" i="1499"/>
  <c r="BC37" i="1499"/>
  <c r="BD37" i="1499"/>
  <c r="BE37" i="1499"/>
  <c r="BF37" i="1499"/>
  <c r="BG37" i="1499"/>
  <c r="BH37" i="1499"/>
  <c r="BI37" i="1499"/>
  <c r="BJ37" i="1499"/>
  <c r="BK37" i="1499"/>
  <c r="BL37" i="1499"/>
  <c r="BM37" i="1499"/>
  <c r="AK38" i="1499"/>
  <c r="AL38" i="1499"/>
  <c r="AM38" i="1499"/>
  <c r="AN38" i="1499"/>
  <c r="AO38" i="1499"/>
  <c r="AP38" i="1499"/>
  <c r="AQ38" i="1499"/>
  <c r="AR38" i="1499"/>
  <c r="AS38" i="1499"/>
  <c r="AT38" i="1499"/>
  <c r="AU38" i="1499"/>
  <c r="AV38" i="1499"/>
  <c r="AW38" i="1499"/>
  <c r="AX38" i="1499"/>
  <c r="AY38" i="1499"/>
  <c r="AZ38" i="1499"/>
  <c r="BA38" i="1499"/>
  <c r="BB38" i="1499"/>
  <c r="BC38" i="1499"/>
  <c r="BD38" i="1499"/>
  <c r="BE38" i="1499"/>
  <c r="BF38" i="1499"/>
  <c r="BG38" i="1499"/>
  <c r="BH38" i="1499"/>
  <c r="BI38" i="1499"/>
  <c r="BJ38" i="1499"/>
  <c r="BK38" i="1499"/>
  <c r="BL38" i="1499"/>
  <c r="BM38" i="1499"/>
  <c r="AK39" i="1499"/>
  <c r="AL39" i="1499"/>
  <c r="AM39" i="1499"/>
  <c r="AN39" i="1499"/>
  <c r="AO39" i="1499"/>
  <c r="AP39" i="1499"/>
  <c r="AQ39" i="1499"/>
  <c r="AR39" i="1499"/>
  <c r="AS39" i="1499"/>
  <c r="AT39" i="1499"/>
  <c r="AU39" i="1499"/>
  <c r="AV39" i="1499"/>
  <c r="AW39" i="1499"/>
  <c r="AX39" i="1499"/>
  <c r="AY39" i="1499"/>
  <c r="AZ39" i="1499"/>
  <c r="BA39" i="1499"/>
  <c r="BB39" i="1499"/>
  <c r="BC39" i="1499"/>
  <c r="BD39" i="1499"/>
  <c r="BE39" i="1499"/>
  <c r="BF39" i="1499"/>
  <c r="BG39" i="1499"/>
  <c r="BH39" i="1499"/>
  <c r="BI39" i="1499"/>
  <c r="BJ39" i="1499"/>
  <c r="BK39" i="1499"/>
  <c r="BL39" i="1499"/>
  <c r="BM39" i="1499"/>
  <c r="AK40" i="1499"/>
  <c r="AL40" i="1499"/>
  <c r="AM40" i="1499"/>
  <c r="AN40" i="1499"/>
  <c r="AO40" i="1499"/>
  <c r="AP40" i="1499"/>
  <c r="AQ40" i="1499"/>
  <c r="AR40" i="1499"/>
  <c r="AS40" i="1499"/>
  <c r="AT40" i="1499"/>
  <c r="AU40" i="1499"/>
  <c r="AV40" i="1499"/>
  <c r="AW40" i="1499"/>
  <c r="AX40" i="1499"/>
  <c r="AY40" i="1499"/>
  <c r="AZ40" i="1499"/>
  <c r="BA40" i="1499"/>
  <c r="BB40" i="1499"/>
  <c r="BC40" i="1499"/>
  <c r="BD40" i="1499"/>
  <c r="BE40" i="1499"/>
  <c r="BF40" i="1499"/>
  <c r="BG40" i="1499"/>
  <c r="BH40" i="1499"/>
  <c r="BI40" i="1499"/>
  <c r="BJ40" i="1499"/>
  <c r="BK40" i="1499"/>
  <c r="BL40" i="1499"/>
  <c r="BM40" i="1499"/>
  <c r="AK41" i="1499"/>
  <c r="AL41" i="1499"/>
  <c r="AM41" i="1499"/>
  <c r="AN41" i="1499"/>
  <c r="AO41" i="1499"/>
  <c r="AP41" i="1499"/>
  <c r="AQ41" i="1499"/>
  <c r="AR41" i="1499"/>
  <c r="AS41" i="1499"/>
  <c r="AT41" i="1499"/>
  <c r="AU41" i="1499"/>
  <c r="AV41" i="1499"/>
  <c r="AW41" i="1499"/>
  <c r="AX41" i="1499"/>
  <c r="AY41" i="1499"/>
  <c r="AZ41" i="1499"/>
  <c r="BA41" i="1499"/>
  <c r="BB41" i="1499"/>
  <c r="BC41" i="1499"/>
  <c r="BD41" i="1499"/>
  <c r="BE41" i="1499"/>
  <c r="BF41" i="1499"/>
  <c r="BG41" i="1499"/>
  <c r="BH41" i="1499"/>
  <c r="BI41" i="1499"/>
  <c r="BJ41" i="1499"/>
  <c r="BK41" i="1499"/>
  <c r="BL41" i="1499"/>
  <c r="BM41" i="1499"/>
  <c r="AK42" i="1499"/>
  <c r="AL42" i="1499"/>
  <c r="AM42" i="1499"/>
  <c r="AN42" i="1499"/>
  <c r="AO42" i="1499"/>
  <c r="AP42" i="1499"/>
  <c r="AQ42" i="1499"/>
  <c r="AR42" i="1499"/>
  <c r="AS42" i="1499"/>
  <c r="AT42" i="1499"/>
  <c r="AU42" i="1499"/>
  <c r="AV42" i="1499"/>
  <c r="AW42" i="1499"/>
  <c r="AX42" i="1499"/>
  <c r="AY42" i="1499"/>
  <c r="AZ42" i="1499"/>
  <c r="BA42" i="1499"/>
  <c r="BB42" i="1499"/>
  <c r="BC42" i="1499"/>
  <c r="BD42" i="1499"/>
  <c r="BE42" i="1499"/>
  <c r="BF42" i="1499"/>
  <c r="BG42" i="1499"/>
  <c r="BH42" i="1499"/>
  <c r="BI42" i="1499"/>
  <c r="BJ42" i="1499"/>
  <c r="BK42" i="1499"/>
  <c r="BL42" i="1499"/>
  <c r="BM42" i="1499"/>
  <c r="AK43" i="1499"/>
  <c r="AL43" i="1499"/>
  <c r="AM43" i="1499"/>
  <c r="AN43" i="1499"/>
  <c r="AO43" i="1499"/>
  <c r="AP43" i="1499"/>
  <c r="AQ43" i="1499"/>
  <c r="AR43" i="1499"/>
  <c r="AS43" i="1499"/>
  <c r="AT43" i="1499"/>
  <c r="AU43" i="1499"/>
  <c r="AV43" i="1499"/>
  <c r="AW43" i="1499"/>
  <c r="AX43" i="1499"/>
  <c r="AY43" i="1499"/>
  <c r="AZ43" i="1499"/>
  <c r="BA43" i="1499"/>
  <c r="BB43" i="1499"/>
  <c r="BC43" i="1499"/>
  <c r="BD43" i="1499"/>
  <c r="BE43" i="1499"/>
  <c r="BF43" i="1499"/>
  <c r="BG43" i="1499"/>
  <c r="BH43" i="1499"/>
  <c r="BI43" i="1499"/>
  <c r="BJ43" i="1499"/>
  <c r="BK43" i="1499"/>
  <c r="BL43" i="1499"/>
  <c r="BM43" i="1499"/>
  <c r="AK44" i="1499"/>
  <c r="AL44" i="1499"/>
  <c r="AM44" i="1499"/>
  <c r="AN44" i="1499"/>
  <c r="AO44" i="1499"/>
  <c r="AP44" i="1499"/>
  <c r="AQ44" i="1499"/>
  <c r="AR44" i="1499"/>
  <c r="AS44" i="1499"/>
  <c r="AT44" i="1499"/>
  <c r="AU44" i="1499"/>
  <c r="AV44" i="1499"/>
  <c r="AW44" i="1499"/>
  <c r="AX44" i="1499"/>
  <c r="AY44" i="1499"/>
  <c r="AZ44" i="1499"/>
  <c r="BA44" i="1499"/>
  <c r="BB44" i="1499"/>
  <c r="BC44" i="1499"/>
  <c r="BD44" i="1499"/>
  <c r="BE44" i="1499"/>
  <c r="BF44" i="1499"/>
  <c r="BG44" i="1499"/>
  <c r="BH44" i="1499"/>
  <c r="BI44" i="1499"/>
  <c r="BJ44" i="1499"/>
  <c r="BK44" i="1499"/>
  <c r="BL44" i="1499"/>
  <c r="BM44" i="1499"/>
  <c r="AK45" i="1499"/>
  <c r="AL45" i="1499"/>
  <c r="AM45" i="1499"/>
  <c r="AN45" i="1499"/>
  <c r="AO45" i="1499"/>
  <c r="AP45" i="1499"/>
  <c r="AQ45" i="1499"/>
  <c r="AR45" i="1499"/>
  <c r="AS45" i="1499"/>
  <c r="AT45" i="1499"/>
  <c r="AU45" i="1499"/>
  <c r="AV45" i="1499"/>
  <c r="AW45" i="1499"/>
  <c r="AX45" i="1499"/>
  <c r="AY45" i="1499"/>
  <c r="AZ45" i="1499"/>
  <c r="BA45" i="1499"/>
  <c r="BB45" i="1499"/>
  <c r="BC45" i="1499"/>
  <c r="BD45" i="1499"/>
  <c r="BE45" i="1499"/>
  <c r="BF45" i="1499"/>
  <c r="BG45" i="1499"/>
  <c r="BH45" i="1499"/>
  <c r="BI45" i="1499"/>
  <c r="BJ45" i="1499"/>
  <c r="BK45" i="1499"/>
  <c r="BL45" i="1499"/>
  <c r="BM45" i="1499"/>
  <c r="AK46" i="1499"/>
  <c r="AL46" i="1499"/>
  <c r="AM46" i="1499"/>
  <c r="AN46" i="1499"/>
  <c r="AO46" i="1499"/>
  <c r="AP46" i="1499"/>
  <c r="AQ46" i="1499"/>
  <c r="AR46" i="1499"/>
  <c r="AS46" i="1499"/>
  <c r="AT46" i="1499"/>
  <c r="AU46" i="1499"/>
  <c r="AV46" i="1499"/>
  <c r="AW46" i="1499"/>
  <c r="AX46" i="1499"/>
  <c r="AY46" i="1499"/>
  <c r="AZ46" i="1499"/>
  <c r="BA46" i="1499"/>
  <c r="BB46" i="1499"/>
  <c r="BC46" i="1499"/>
  <c r="BD46" i="1499"/>
  <c r="BE46" i="1499"/>
  <c r="BF46" i="1499"/>
  <c r="BG46" i="1499"/>
  <c r="BH46" i="1499"/>
  <c r="BI46" i="1499"/>
  <c r="BJ46" i="1499"/>
  <c r="BK46" i="1499"/>
  <c r="BL46" i="1499"/>
  <c r="BM46" i="1499"/>
  <c r="AK47" i="1499"/>
  <c r="AL47" i="1499"/>
  <c r="AM47" i="1499"/>
  <c r="AN47" i="1499"/>
  <c r="AO47" i="1499"/>
  <c r="AP47" i="1499"/>
  <c r="AQ47" i="1499"/>
  <c r="AR47" i="1499"/>
  <c r="AS47" i="1499"/>
  <c r="AT47" i="1499"/>
  <c r="AU47" i="1499"/>
  <c r="AV47" i="1499"/>
  <c r="AW47" i="1499"/>
  <c r="AX47" i="1499"/>
  <c r="AY47" i="1499"/>
  <c r="AZ47" i="1499"/>
  <c r="BA47" i="1499"/>
  <c r="BB47" i="1499"/>
  <c r="BC47" i="1499"/>
  <c r="BD47" i="1499"/>
  <c r="BE47" i="1499"/>
  <c r="BF47" i="1499"/>
  <c r="BG47" i="1499"/>
  <c r="BH47" i="1499"/>
  <c r="BI47" i="1499"/>
  <c r="BJ47" i="1499"/>
  <c r="BK47" i="1499"/>
  <c r="BL47" i="1499"/>
  <c r="BM47" i="1499"/>
  <c r="AK48" i="1499"/>
  <c r="AL48" i="1499"/>
  <c r="AM48" i="1499"/>
  <c r="AN48" i="1499"/>
  <c r="AO48" i="1499"/>
  <c r="AP48" i="1499"/>
  <c r="AQ48" i="1499"/>
  <c r="AR48" i="1499"/>
  <c r="AS48" i="1499"/>
  <c r="AT48" i="1499"/>
  <c r="AU48" i="1499"/>
  <c r="AV48" i="1499"/>
  <c r="AW48" i="1499"/>
  <c r="AX48" i="1499"/>
  <c r="AY48" i="1499"/>
  <c r="AZ48" i="1499"/>
  <c r="BA48" i="1499"/>
  <c r="BB48" i="1499"/>
  <c r="BC48" i="1499"/>
  <c r="BD48" i="1499"/>
  <c r="BE48" i="1499"/>
  <c r="BF48" i="1499"/>
  <c r="BG48" i="1499"/>
  <c r="BH48" i="1499"/>
  <c r="BI48" i="1499"/>
  <c r="BJ48" i="1499"/>
  <c r="BK48" i="1499"/>
  <c r="BL48" i="1499"/>
  <c r="BM48" i="1499"/>
  <c r="AK49" i="1499"/>
  <c r="AL49" i="1499"/>
  <c r="AM49" i="1499"/>
  <c r="AN49" i="1499"/>
  <c r="AO49" i="1499"/>
  <c r="AP49" i="1499"/>
  <c r="AQ49" i="1499"/>
  <c r="AR49" i="1499"/>
  <c r="AS49" i="1499"/>
  <c r="AT49" i="1499"/>
  <c r="AU49" i="1499"/>
  <c r="AV49" i="1499"/>
  <c r="AW49" i="1499"/>
  <c r="AX49" i="1499"/>
  <c r="AY49" i="1499"/>
  <c r="AZ49" i="1499"/>
  <c r="BA49" i="1499"/>
  <c r="BB49" i="1499"/>
  <c r="BC49" i="1499"/>
  <c r="BD49" i="1499"/>
  <c r="BE49" i="1499"/>
  <c r="BF49" i="1499"/>
  <c r="BG49" i="1499"/>
  <c r="BH49" i="1499"/>
  <c r="BI49" i="1499"/>
  <c r="BJ49" i="1499"/>
  <c r="BK49" i="1499"/>
  <c r="BL49" i="1499"/>
  <c r="BM49" i="1499"/>
  <c r="AK50" i="1499"/>
  <c r="AL50" i="1499"/>
  <c r="AM50" i="1499"/>
  <c r="AN50" i="1499"/>
  <c r="AO50" i="1499"/>
  <c r="AP50" i="1499"/>
  <c r="AQ50" i="1499"/>
  <c r="AR50" i="1499"/>
  <c r="AS50" i="1499"/>
  <c r="AT50" i="1499"/>
  <c r="AU50" i="1499"/>
  <c r="AV50" i="1499"/>
  <c r="AW50" i="1499"/>
  <c r="AX50" i="1499"/>
  <c r="AY50" i="1499"/>
  <c r="AZ50" i="1499"/>
  <c r="BA50" i="1499"/>
  <c r="BB50" i="1499"/>
  <c r="BC50" i="1499"/>
  <c r="BD50" i="1499"/>
  <c r="BE50" i="1499"/>
  <c r="BF50" i="1499"/>
  <c r="BG50" i="1499"/>
  <c r="BH50" i="1499"/>
  <c r="BI50" i="1499"/>
  <c r="BJ50" i="1499"/>
  <c r="BK50" i="1499"/>
  <c r="BL50" i="1499"/>
  <c r="BM50" i="1499"/>
  <c r="AK51" i="1499"/>
  <c r="AL51" i="1499"/>
  <c r="AM51" i="1499"/>
  <c r="AN51" i="1499"/>
  <c r="AO51" i="1499"/>
  <c r="AP51" i="1499"/>
  <c r="AQ51" i="1499"/>
  <c r="AR51" i="1499"/>
  <c r="AS51" i="1499"/>
  <c r="AT51" i="1499"/>
  <c r="AU51" i="1499"/>
  <c r="AV51" i="1499"/>
  <c r="AW51" i="1499"/>
  <c r="AX51" i="1499"/>
  <c r="AY51" i="1499"/>
  <c r="AZ51" i="1499"/>
  <c r="BA51" i="1499"/>
  <c r="BB51" i="1499"/>
  <c r="BC51" i="1499"/>
  <c r="BD51" i="1499"/>
  <c r="BE51" i="1499"/>
  <c r="BF51" i="1499"/>
  <c r="BG51" i="1499"/>
  <c r="BH51" i="1499"/>
  <c r="BI51" i="1499"/>
  <c r="BJ51" i="1499"/>
  <c r="BK51" i="1499"/>
  <c r="BL51" i="1499"/>
  <c r="BM51" i="1499"/>
  <c r="AK52" i="1499"/>
  <c r="AL52" i="1499"/>
  <c r="AM52" i="1499"/>
  <c r="AN52" i="1499"/>
  <c r="AO52" i="1499"/>
  <c r="AP52" i="1499"/>
  <c r="AQ52" i="1499"/>
  <c r="AR52" i="1499"/>
  <c r="AS52" i="1499"/>
  <c r="AT52" i="1499"/>
  <c r="AU52" i="1499"/>
  <c r="AV52" i="1499"/>
  <c r="AW52" i="1499"/>
  <c r="AX52" i="1499"/>
  <c r="AY52" i="1499"/>
  <c r="AZ52" i="1499"/>
  <c r="BA52" i="1499"/>
  <c r="BB52" i="1499"/>
  <c r="BC52" i="1499"/>
  <c r="BD52" i="1499"/>
  <c r="BE52" i="1499"/>
  <c r="BF52" i="1499"/>
  <c r="BG52" i="1499"/>
  <c r="BH52" i="1499"/>
  <c r="BI52" i="1499"/>
  <c r="BJ52" i="1499"/>
  <c r="BK52" i="1499"/>
  <c r="BL52" i="1499"/>
  <c r="BM52" i="1499"/>
  <c r="AK53" i="1499"/>
  <c r="AL53" i="1499"/>
  <c r="AM53" i="1499"/>
  <c r="AN53" i="1499"/>
  <c r="AO53" i="1499"/>
  <c r="AP53" i="1499"/>
  <c r="AQ53" i="1499"/>
  <c r="AR53" i="1499"/>
  <c r="AS53" i="1499"/>
  <c r="AT53" i="1499"/>
  <c r="AU53" i="1499"/>
  <c r="AV53" i="1499"/>
  <c r="AW53" i="1499"/>
  <c r="AX53" i="1499"/>
  <c r="AY53" i="1499"/>
  <c r="AZ53" i="1499"/>
  <c r="BA53" i="1499"/>
  <c r="BB53" i="1499"/>
  <c r="BC53" i="1499"/>
  <c r="BD53" i="1499"/>
  <c r="BE53" i="1499"/>
  <c r="BF53" i="1499"/>
  <c r="BG53" i="1499"/>
  <c r="BH53" i="1499"/>
  <c r="BI53" i="1499"/>
  <c r="BJ53" i="1499"/>
  <c r="BK53" i="1499"/>
  <c r="BL53" i="1499"/>
  <c r="BM53" i="1499"/>
  <c r="AK54" i="1499"/>
  <c r="AL54" i="1499"/>
  <c r="AM54" i="1499"/>
  <c r="AN54" i="1499"/>
  <c r="AO54" i="1499"/>
  <c r="AP54" i="1499"/>
  <c r="AQ54" i="1499"/>
  <c r="AR54" i="1499"/>
  <c r="AS54" i="1499"/>
  <c r="AT54" i="1499"/>
  <c r="AU54" i="1499"/>
  <c r="AV54" i="1499"/>
  <c r="AW54" i="1499"/>
  <c r="AX54" i="1499"/>
  <c r="AY54" i="1499"/>
  <c r="AZ54" i="1499"/>
  <c r="BA54" i="1499"/>
  <c r="BB54" i="1499"/>
  <c r="BC54" i="1499"/>
  <c r="BD54" i="1499"/>
  <c r="BE54" i="1499"/>
  <c r="BF54" i="1499"/>
  <c r="BG54" i="1499"/>
  <c r="BH54" i="1499"/>
  <c r="BI54" i="1499"/>
  <c r="BJ54" i="1499"/>
  <c r="BK54" i="1499"/>
  <c r="BL54" i="1499"/>
  <c r="BM54" i="1499"/>
  <c r="AK55" i="1499"/>
  <c r="AL55" i="1499"/>
  <c r="AM55" i="1499"/>
  <c r="AN55" i="1499"/>
  <c r="AO55" i="1499"/>
  <c r="AP55" i="1499"/>
  <c r="AQ55" i="1499"/>
  <c r="AR55" i="1499"/>
  <c r="AS55" i="1499"/>
  <c r="AT55" i="1499"/>
  <c r="AU55" i="1499"/>
  <c r="AV55" i="1499"/>
  <c r="AW55" i="1499"/>
  <c r="AX55" i="1499"/>
  <c r="AY55" i="1499"/>
  <c r="AZ55" i="1499"/>
  <c r="BA55" i="1499"/>
  <c r="BB55" i="1499"/>
  <c r="BC55" i="1499"/>
  <c r="BD55" i="1499"/>
  <c r="BE55" i="1499"/>
  <c r="BF55" i="1499"/>
  <c r="BG55" i="1499"/>
  <c r="BH55" i="1499"/>
  <c r="BI55" i="1499"/>
  <c r="BJ55" i="1499"/>
  <c r="BK55" i="1499"/>
  <c r="BL55" i="1499"/>
  <c r="BM55" i="1499"/>
  <c r="AK56" i="1499"/>
  <c r="AL56" i="1499"/>
  <c r="AM56" i="1499"/>
  <c r="AN56" i="1499"/>
  <c r="AO56" i="1499"/>
  <c r="AP56" i="1499"/>
  <c r="AQ56" i="1499"/>
  <c r="AR56" i="1499"/>
  <c r="AS56" i="1499"/>
  <c r="AT56" i="1499"/>
  <c r="AU56" i="1499"/>
  <c r="AV56" i="1499"/>
  <c r="AW56" i="1499"/>
  <c r="AX56" i="1499"/>
  <c r="AY56" i="1499"/>
  <c r="AZ56" i="1499"/>
  <c r="BA56" i="1499"/>
  <c r="BB56" i="1499"/>
  <c r="BC56" i="1499"/>
  <c r="BD56" i="1499"/>
  <c r="BE56" i="1499"/>
  <c r="BF56" i="1499"/>
  <c r="BG56" i="1499"/>
  <c r="BH56" i="1499"/>
  <c r="BI56" i="1499"/>
  <c r="BJ56" i="1499"/>
  <c r="BK56" i="1499"/>
  <c r="BL56" i="1499"/>
  <c r="BM56" i="1499"/>
  <c r="AK57" i="1499"/>
  <c r="AL57" i="1499"/>
  <c r="AM57" i="1499"/>
  <c r="AN57" i="1499"/>
  <c r="AO57" i="1499"/>
  <c r="AP57" i="1499"/>
  <c r="AQ57" i="1499"/>
  <c r="AR57" i="1499"/>
  <c r="AS57" i="1499"/>
  <c r="AT57" i="1499"/>
  <c r="AU57" i="1499"/>
  <c r="AV57" i="1499"/>
  <c r="AW57" i="1499"/>
  <c r="AX57" i="1499"/>
  <c r="AY57" i="1499"/>
  <c r="AZ57" i="1499"/>
  <c r="BA57" i="1499"/>
  <c r="BB57" i="1499"/>
  <c r="BC57" i="1499"/>
  <c r="BD57" i="1499"/>
  <c r="BE57" i="1499"/>
  <c r="BF57" i="1499"/>
  <c r="BG57" i="1499"/>
  <c r="BH57" i="1499"/>
  <c r="BI57" i="1499"/>
  <c r="BJ57" i="1499"/>
  <c r="BK57" i="1499"/>
  <c r="BL57" i="1499"/>
  <c r="BM57" i="1499"/>
  <c r="AK58" i="1499"/>
  <c r="AL58" i="1499"/>
  <c r="AM58" i="1499"/>
  <c r="AN58" i="1499"/>
  <c r="AO58" i="1499"/>
  <c r="AP58" i="1499"/>
  <c r="AQ58" i="1499"/>
  <c r="AR58" i="1499"/>
  <c r="AS58" i="1499"/>
  <c r="AT58" i="1499"/>
  <c r="AU58" i="1499"/>
  <c r="AV58" i="1499"/>
  <c r="AW58" i="1499"/>
  <c r="AX58" i="1499"/>
  <c r="AY58" i="1499"/>
  <c r="AZ58" i="1499"/>
  <c r="BA58" i="1499"/>
  <c r="BB58" i="1499"/>
  <c r="BC58" i="1499"/>
  <c r="BD58" i="1499"/>
  <c r="BE58" i="1499"/>
  <c r="BF58" i="1499"/>
  <c r="BG58" i="1499"/>
  <c r="BH58" i="1499"/>
  <c r="BI58" i="1499"/>
  <c r="BJ58" i="1499"/>
  <c r="BK58" i="1499"/>
  <c r="BL58" i="1499"/>
  <c r="BM58" i="1499"/>
  <c r="AK59" i="1499"/>
  <c r="AL59" i="1499"/>
  <c r="AM59" i="1499"/>
  <c r="AN59" i="1499"/>
  <c r="AO59" i="1499"/>
  <c r="AP59" i="1499"/>
  <c r="AQ59" i="1499"/>
  <c r="AR59" i="1499"/>
  <c r="AS59" i="1499"/>
  <c r="AT59" i="1499"/>
  <c r="AU59" i="1499"/>
  <c r="AV59" i="1499"/>
  <c r="AW59" i="1499"/>
  <c r="AX59" i="1499"/>
  <c r="AY59" i="1499"/>
  <c r="AZ59" i="1499"/>
  <c r="BA59" i="1499"/>
  <c r="BB59" i="1499"/>
  <c r="BC59" i="1499"/>
  <c r="BD59" i="1499"/>
  <c r="BE59" i="1499"/>
  <c r="BF59" i="1499"/>
  <c r="BG59" i="1499"/>
  <c r="BH59" i="1499"/>
  <c r="BI59" i="1499"/>
  <c r="BJ59" i="1499"/>
  <c r="BK59" i="1499"/>
  <c r="BL59" i="1499"/>
  <c r="BM59" i="1499"/>
  <c r="AK60" i="1499"/>
  <c r="AL60" i="1499"/>
  <c r="AM60" i="1499"/>
  <c r="AN60" i="1499"/>
  <c r="AO60" i="1499"/>
  <c r="AP60" i="1499"/>
  <c r="AQ60" i="1499"/>
  <c r="AR60" i="1499"/>
  <c r="AS60" i="1499"/>
  <c r="AT60" i="1499"/>
  <c r="AU60" i="1499"/>
  <c r="AV60" i="1499"/>
  <c r="AW60" i="1499"/>
  <c r="AX60" i="1499"/>
  <c r="AY60" i="1499"/>
  <c r="AZ60" i="1499"/>
  <c r="BA60" i="1499"/>
  <c r="BB60" i="1499"/>
  <c r="BC60" i="1499"/>
  <c r="BD60" i="1499"/>
  <c r="BE60" i="1499"/>
  <c r="BF60" i="1499"/>
  <c r="BG60" i="1499"/>
  <c r="BH60" i="1499"/>
  <c r="BI60" i="1499"/>
  <c r="BJ60" i="1499"/>
  <c r="BK60" i="1499"/>
  <c r="BL60" i="1499"/>
  <c r="BM60" i="1499"/>
  <c r="AK61" i="1499"/>
  <c r="AL61" i="1499"/>
  <c r="AM61" i="1499"/>
  <c r="AN61" i="1499"/>
  <c r="AO61" i="1499"/>
  <c r="AP61" i="1499"/>
  <c r="AQ61" i="1499"/>
  <c r="AR61" i="1499"/>
  <c r="AS61" i="1499"/>
  <c r="AT61" i="1499"/>
  <c r="AU61" i="1499"/>
  <c r="AV61" i="1499"/>
  <c r="AW61" i="1499"/>
  <c r="AX61" i="1499"/>
  <c r="AY61" i="1499"/>
  <c r="AZ61" i="1499"/>
  <c r="BA61" i="1499"/>
  <c r="BB61" i="1499"/>
  <c r="BC61" i="1499"/>
  <c r="BD61" i="1499"/>
  <c r="BE61" i="1499"/>
  <c r="BF61" i="1499"/>
  <c r="BG61" i="1499"/>
  <c r="BH61" i="1499"/>
  <c r="BI61" i="1499"/>
  <c r="BJ61" i="1499"/>
  <c r="BK61" i="1499"/>
  <c r="BL61" i="1499"/>
  <c r="BM61" i="1499"/>
  <c r="AK62" i="1499"/>
  <c r="AL62" i="1499"/>
  <c r="AM62" i="1499"/>
  <c r="AN62" i="1499"/>
  <c r="AO62" i="1499"/>
  <c r="AP62" i="1499"/>
  <c r="AQ62" i="1499"/>
  <c r="AR62" i="1499"/>
  <c r="AS62" i="1499"/>
  <c r="AT62" i="1499"/>
  <c r="AU62" i="1499"/>
  <c r="AV62" i="1499"/>
  <c r="AW62" i="1499"/>
  <c r="AX62" i="1499"/>
  <c r="AY62" i="1499"/>
  <c r="AZ62" i="1499"/>
  <c r="BA62" i="1499"/>
  <c r="BB62" i="1499"/>
  <c r="BC62" i="1499"/>
  <c r="BD62" i="1499"/>
  <c r="BE62" i="1499"/>
  <c r="BF62" i="1499"/>
  <c r="BG62" i="1499"/>
  <c r="BH62" i="1499"/>
  <c r="BI62" i="1499"/>
  <c r="BJ62" i="1499"/>
  <c r="BK62" i="1499"/>
  <c r="BL62" i="1499"/>
  <c r="BM62" i="1499"/>
  <c r="AK63" i="1499"/>
  <c r="AL63" i="1499"/>
  <c r="AM63" i="1499"/>
  <c r="AN63" i="1499"/>
  <c r="AO63" i="1499"/>
  <c r="AP63" i="1499"/>
  <c r="AQ63" i="1499"/>
  <c r="AR63" i="1499"/>
  <c r="AS63" i="1499"/>
  <c r="AT63" i="1499"/>
  <c r="AU63" i="1499"/>
  <c r="AV63" i="1499"/>
  <c r="AW63" i="1499"/>
  <c r="AX63" i="1499"/>
  <c r="AY63" i="1499"/>
  <c r="AZ63" i="1499"/>
  <c r="BA63" i="1499"/>
  <c r="BB63" i="1499"/>
  <c r="BC63" i="1499"/>
  <c r="BD63" i="1499"/>
  <c r="BE63" i="1499"/>
  <c r="BF63" i="1499"/>
  <c r="BG63" i="1499"/>
  <c r="BH63" i="1499"/>
  <c r="BI63" i="1499"/>
  <c r="BJ63" i="1499"/>
  <c r="BK63" i="1499"/>
  <c r="BL63" i="1499"/>
  <c r="BM63" i="1499"/>
  <c r="AK64" i="1499"/>
  <c r="AL64" i="1499"/>
  <c r="AM64" i="1499"/>
  <c r="AN64" i="1499"/>
  <c r="AO64" i="1499"/>
  <c r="AP64" i="1499"/>
  <c r="AQ64" i="1499"/>
  <c r="AR64" i="1499"/>
  <c r="AS64" i="1499"/>
  <c r="AT64" i="1499"/>
  <c r="AU64" i="1499"/>
  <c r="AV64" i="1499"/>
  <c r="AW64" i="1499"/>
  <c r="AX64" i="1499"/>
  <c r="AY64" i="1499"/>
  <c r="AZ64" i="1499"/>
  <c r="BA64" i="1499"/>
  <c r="BB64" i="1499"/>
  <c r="BC64" i="1499"/>
  <c r="BD64" i="1499"/>
  <c r="BE64" i="1499"/>
  <c r="BF64" i="1499"/>
  <c r="BG64" i="1499"/>
  <c r="BH64" i="1499"/>
  <c r="BI64" i="1499"/>
  <c r="BJ64" i="1499"/>
  <c r="BK64" i="1499"/>
  <c r="BL64" i="1499"/>
  <c r="BM64" i="1499"/>
  <c r="AK65" i="1499"/>
  <c r="AL65" i="1499"/>
  <c r="AM65" i="1499"/>
  <c r="AN65" i="1499"/>
  <c r="AO65" i="1499"/>
  <c r="AP65" i="1499"/>
  <c r="AQ65" i="1499"/>
  <c r="AR65" i="1499"/>
  <c r="AS65" i="1499"/>
  <c r="AT65" i="1499"/>
  <c r="AU65" i="1499"/>
  <c r="AV65" i="1499"/>
  <c r="AW65" i="1499"/>
  <c r="AX65" i="1499"/>
  <c r="AY65" i="1499"/>
  <c r="AZ65" i="1499"/>
  <c r="BA65" i="1499"/>
  <c r="BB65" i="1499"/>
  <c r="BC65" i="1499"/>
  <c r="BD65" i="1499"/>
  <c r="BE65" i="1499"/>
  <c r="BF65" i="1499"/>
  <c r="BG65" i="1499"/>
  <c r="BH65" i="1499"/>
  <c r="BI65" i="1499"/>
  <c r="BJ65" i="1499"/>
  <c r="BK65" i="1499"/>
  <c r="BL65" i="1499"/>
  <c r="BM65" i="1499"/>
  <c r="AK66" i="1499"/>
  <c r="AL66" i="1499"/>
  <c r="AM66" i="1499"/>
  <c r="AN66" i="1499"/>
  <c r="AO66" i="1499"/>
  <c r="AP66" i="1499"/>
  <c r="AQ66" i="1499"/>
  <c r="AR66" i="1499"/>
  <c r="AS66" i="1499"/>
  <c r="AT66" i="1499"/>
  <c r="AU66" i="1499"/>
  <c r="AV66" i="1499"/>
  <c r="AW66" i="1499"/>
  <c r="AX66" i="1499"/>
  <c r="AY66" i="1499"/>
  <c r="AZ66" i="1499"/>
  <c r="BA66" i="1499"/>
  <c r="BB66" i="1499"/>
  <c r="BC66" i="1499"/>
  <c r="BD66" i="1499"/>
  <c r="BE66" i="1499"/>
  <c r="BF66" i="1499"/>
  <c r="BG66" i="1499"/>
  <c r="BH66" i="1499"/>
  <c r="BI66" i="1499"/>
  <c r="BJ66" i="1499"/>
  <c r="BK66" i="1499"/>
  <c r="BL66" i="1499"/>
  <c r="BM66" i="1499"/>
  <c r="AK67" i="1499"/>
  <c r="AL67" i="1499"/>
  <c r="AM67" i="1499"/>
  <c r="AN67" i="1499"/>
  <c r="AO67" i="1499"/>
  <c r="AP67" i="1499"/>
  <c r="AQ67" i="1499"/>
  <c r="AR67" i="1499"/>
  <c r="AS67" i="1499"/>
  <c r="AT67" i="1499"/>
  <c r="AU67" i="1499"/>
  <c r="AV67" i="1499"/>
  <c r="AW67" i="1499"/>
  <c r="AX67" i="1499"/>
  <c r="AY67" i="1499"/>
  <c r="AZ67" i="1499"/>
  <c r="BA67" i="1499"/>
  <c r="BB67" i="1499"/>
  <c r="BC67" i="1499"/>
  <c r="BD67" i="1499"/>
  <c r="BE67" i="1499"/>
  <c r="BF67" i="1499"/>
  <c r="BG67" i="1499"/>
  <c r="BH67" i="1499"/>
  <c r="BI67" i="1499"/>
  <c r="BJ67" i="1499"/>
  <c r="BK67" i="1499"/>
  <c r="BL67" i="1499"/>
  <c r="BM67" i="1499"/>
  <c r="AK68" i="1499"/>
  <c r="AL68" i="1499"/>
  <c r="AM68" i="1499"/>
  <c r="AN68" i="1499"/>
  <c r="AO68" i="1499"/>
  <c r="AP68" i="1499"/>
  <c r="AQ68" i="1499"/>
  <c r="AR68" i="1499"/>
  <c r="AS68" i="1499"/>
  <c r="AT68" i="1499"/>
  <c r="AU68" i="1499"/>
  <c r="AV68" i="1499"/>
  <c r="AW68" i="1499"/>
  <c r="AX68" i="1499"/>
  <c r="AY68" i="1499"/>
  <c r="AZ68" i="1499"/>
  <c r="BA68" i="1499"/>
  <c r="BB68" i="1499"/>
  <c r="BC68" i="1499"/>
  <c r="BD68" i="1499"/>
  <c r="BE68" i="1499"/>
  <c r="BF68" i="1499"/>
  <c r="BG68" i="1499"/>
  <c r="BH68" i="1499"/>
  <c r="BI68" i="1499"/>
  <c r="BJ68" i="1499"/>
  <c r="BK68" i="1499"/>
  <c r="BL68" i="1499"/>
  <c r="BM68" i="1499"/>
  <c r="AK69" i="1499"/>
  <c r="AL69" i="1499"/>
  <c r="AM69" i="1499"/>
  <c r="AN69" i="1499"/>
  <c r="AO69" i="1499"/>
  <c r="AP69" i="1499"/>
  <c r="AQ69" i="1499"/>
  <c r="AR69" i="1499"/>
  <c r="AS69" i="1499"/>
  <c r="AT69" i="1499"/>
  <c r="AU69" i="1499"/>
  <c r="AV69" i="1499"/>
  <c r="AW69" i="1499"/>
  <c r="AX69" i="1499"/>
  <c r="AY69" i="1499"/>
  <c r="AZ69" i="1499"/>
  <c r="BA69" i="1499"/>
  <c r="BB69" i="1499"/>
  <c r="BC69" i="1499"/>
  <c r="BD69" i="1499"/>
  <c r="BE69" i="1499"/>
  <c r="BF69" i="1499"/>
  <c r="BG69" i="1499"/>
  <c r="BH69" i="1499"/>
  <c r="BI69" i="1499"/>
  <c r="BJ69" i="1499"/>
  <c r="BK69" i="1499"/>
  <c r="BL69" i="1499"/>
  <c r="BM69" i="1499"/>
  <c r="AK70" i="1499"/>
  <c r="AL70" i="1499"/>
  <c r="AM70" i="1499"/>
  <c r="AN70" i="1499"/>
  <c r="AO70" i="1499"/>
  <c r="AP70" i="1499"/>
  <c r="AQ70" i="1499"/>
  <c r="AR70" i="1499"/>
  <c r="AS70" i="1499"/>
  <c r="AT70" i="1499"/>
  <c r="AU70" i="1499"/>
  <c r="AV70" i="1499"/>
  <c r="AW70" i="1499"/>
  <c r="AX70" i="1499"/>
  <c r="AY70" i="1499"/>
  <c r="AZ70" i="1499"/>
  <c r="BA70" i="1499"/>
  <c r="BB70" i="1499"/>
  <c r="BC70" i="1499"/>
  <c r="BD70" i="1499"/>
  <c r="BE70" i="1499"/>
  <c r="BF70" i="1499"/>
  <c r="BG70" i="1499"/>
  <c r="BH70" i="1499"/>
  <c r="BI70" i="1499"/>
  <c r="BJ70" i="1499"/>
  <c r="BK70" i="1499"/>
  <c r="BL70" i="1499"/>
  <c r="BM70" i="1499"/>
  <c r="AK71" i="1499"/>
  <c r="AL71" i="1499"/>
  <c r="AM71" i="1499"/>
  <c r="AN71" i="1499"/>
  <c r="AO71" i="1499"/>
  <c r="AP71" i="1499"/>
  <c r="AQ71" i="1499"/>
  <c r="AR71" i="1499"/>
  <c r="AS71" i="1499"/>
  <c r="AT71" i="1499"/>
  <c r="AU71" i="1499"/>
  <c r="AV71" i="1499"/>
  <c r="AW71" i="1499"/>
  <c r="AX71" i="1499"/>
  <c r="AY71" i="1499"/>
  <c r="AZ71" i="1499"/>
  <c r="BA71" i="1499"/>
  <c r="BB71" i="1499"/>
  <c r="BC71" i="1499"/>
  <c r="BD71" i="1499"/>
  <c r="BE71" i="1499"/>
  <c r="BF71" i="1499"/>
  <c r="BG71" i="1499"/>
  <c r="BH71" i="1499"/>
  <c r="BI71" i="1499"/>
  <c r="BJ71" i="1499"/>
  <c r="BK71" i="1499"/>
  <c r="BL71" i="1499"/>
  <c r="BM71" i="1499"/>
  <c r="AK72" i="1499"/>
  <c r="AL72" i="1499"/>
  <c r="AM72" i="1499"/>
  <c r="AN72" i="1499"/>
  <c r="AO72" i="1499"/>
  <c r="AP72" i="1499"/>
  <c r="AQ72" i="1499"/>
  <c r="AR72" i="1499"/>
  <c r="AS72" i="1499"/>
  <c r="AT72" i="1499"/>
  <c r="AU72" i="1499"/>
  <c r="AV72" i="1499"/>
  <c r="AW72" i="1499"/>
  <c r="AX72" i="1499"/>
  <c r="AY72" i="1499"/>
  <c r="AZ72" i="1499"/>
  <c r="BA72" i="1499"/>
  <c r="BB72" i="1499"/>
  <c r="BC72" i="1499"/>
  <c r="BD72" i="1499"/>
  <c r="BE72" i="1499"/>
  <c r="BF72" i="1499"/>
  <c r="BG72" i="1499"/>
  <c r="BH72" i="1499"/>
  <c r="BI72" i="1499"/>
  <c r="BJ72" i="1499"/>
  <c r="BK72" i="1499"/>
  <c r="BL72" i="1499"/>
  <c r="BM72" i="1499"/>
  <c r="AK73" i="1499"/>
  <c r="AL73" i="1499"/>
  <c r="AM73" i="1499"/>
  <c r="AN73" i="1499"/>
  <c r="AO73" i="1499"/>
  <c r="AP73" i="1499"/>
  <c r="AQ73" i="1499"/>
  <c r="AR73" i="1499"/>
  <c r="AS73" i="1499"/>
  <c r="AT73" i="1499"/>
  <c r="AU73" i="1499"/>
  <c r="AV73" i="1499"/>
  <c r="AW73" i="1499"/>
  <c r="AX73" i="1499"/>
  <c r="AY73" i="1499"/>
  <c r="AZ73" i="1499"/>
  <c r="BA73" i="1499"/>
  <c r="BB73" i="1499"/>
  <c r="BC73" i="1499"/>
  <c r="BD73" i="1499"/>
  <c r="BE73" i="1499"/>
  <c r="BF73" i="1499"/>
  <c r="BG73" i="1499"/>
  <c r="BH73" i="1499"/>
  <c r="BI73" i="1499"/>
  <c r="BJ73" i="1499"/>
  <c r="BK73" i="1499"/>
  <c r="BL73" i="1499"/>
  <c r="BM73" i="1499"/>
  <c r="AK74" i="1499"/>
  <c r="AL74" i="1499"/>
  <c r="AM74" i="1499"/>
  <c r="AN74" i="1499"/>
  <c r="AO74" i="1499"/>
  <c r="AP74" i="1499"/>
  <c r="AQ74" i="1499"/>
  <c r="AR74" i="1499"/>
  <c r="AS74" i="1499"/>
  <c r="AT74" i="1499"/>
  <c r="AU74" i="1499"/>
  <c r="AV74" i="1499"/>
  <c r="AW74" i="1499"/>
  <c r="AX74" i="1499"/>
  <c r="AY74" i="1499"/>
  <c r="AZ74" i="1499"/>
  <c r="BA74" i="1499"/>
  <c r="BB74" i="1499"/>
  <c r="BC74" i="1499"/>
  <c r="BD74" i="1499"/>
  <c r="BE74" i="1499"/>
  <c r="BF74" i="1499"/>
  <c r="BG74" i="1499"/>
  <c r="BH74" i="1499"/>
  <c r="BI74" i="1499"/>
  <c r="BJ74" i="1499"/>
  <c r="BK74" i="1499"/>
  <c r="BL74" i="1499"/>
  <c r="BM74" i="1499"/>
  <c r="AK75" i="1499"/>
  <c r="AL75" i="1499"/>
  <c r="AM75" i="1499"/>
  <c r="AN75" i="1499"/>
  <c r="AO75" i="1499"/>
  <c r="AP75" i="1499"/>
  <c r="AQ75" i="1499"/>
  <c r="AR75" i="1499"/>
  <c r="AS75" i="1499"/>
  <c r="AT75" i="1499"/>
  <c r="AU75" i="1499"/>
  <c r="AV75" i="1499"/>
  <c r="AW75" i="1499"/>
  <c r="AX75" i="1499"/>
  <c r="AY75" i="1499"/>
  <c r="AZ75" i="1499"/>
  <c r="BA75" i="1499"/>
  <c r="BB75" i="1499"/>
  <c r="BC75" i="1499"/>
  <c r="BD75" i="1499"/>
  <c r="BE75" i="1499"/>
  <c r="BF75" i="1499"/>
  <c r="BG75" i="1499"/>
  <c r="BH75" i="1499"/>
  <c r="BI75" i="1499"/>
  <c r="BJ75" i="1499"/>
  <c r="BK75" i="1499"/>
  <c r="BL75" i="1499"/>
  <c r="BM75" i="1499"/>
  <c r="AK76" i="1499"/>
  <c r="AL76" i="1499"/>
  <c r="AM76" i="1499"/>
  <c r="AN76" i="1499"/>
  <c r="AO76" i="1499"/>
  <c r="AP76" i="1499"/>
  <c r="AQ76" i="1499"/>
  <c r="AR76" i="1499"/>
  <c r="AS76" i="1499"/>
  <c r="AT76" i="1499"/>
  <c r="AU76" i="1499"/>
  <c r="AV76" i="1499"/>
  <c r="AW76" i="1499"/>
  <c r="AX76" i="1499"/>
  <c r="AY76" i="1499"/>
  <c r="AZ76" i="1499"/>
  <c r="BA76" i="1499"/>
  <c r="BB76" i="1499"/>
  <c r="BC76" i="1499"/>
  <c r="BD76" i="1499"/>
  <c r="BE76" i="1499"/>
  <c r="BF76" i="1499"/>
  <c r="BG76" i="1499"/>
  <c r="BH76" i="1499"/>
  <c r="BI76" i="1499"/>
  <c r="BJ76" i="1499"/>
  <c r="BK76" i="1499"/>
  <c r="BL76" i="1499"/>
  <c r="BM76" i="1499"/>
  <c r="AK77" i="1499"/>
  <c r="AL77" i="1499"/>
  <c r="AM77" i="1499"/>
  <c r="AN77" i="1499"/>
  <c r="AO77" i="1499"/>
  <c r="AP77" i="1499"/>
  <c r="AQ77" i="1499"/>
  <c r="AR77" i="1499"/>
  <c r="AS77" i="1499"/>
  <c r="AT77" i="1499"/>
  <c r="AU77" i="1499"/>
  <c r="AV77" i="1499"/>
  <c r="AW77" i="1499"/>
  <c r="AX77" i="1499"/>
  <c r="AY77" i="1499"/>
  <c r="AZ77" i="1499"/>
  <c r="BA77" i="1499"/>
  <c r="BB77" i="1499"/>
  <c r="BC77" i="1499"/>
  <c r="BD77" i="1499"/>
  <c r="BE77" i="1499"/>
  <c r="BF77" i="1499"/>
  <c r="BG77" i="1499"/>
  <c r="BH77" i="1499"/>
  <c r="BI77" i="1499"/>
  <c r="BJ77" i="1499"/>
  <c r="BK77" i="1499"/>
  <c r="BL77" i="1499"/>
  <c r="BM77" i="1499"/>
  <c r="AK78" i="1499"/>
  <c r="AL78" i="1499"/>
  <c r="AM78" i="1499"/>
  <c r="AN78" i="1499"/>
  <c r="AO78" i="1499"/>
  <c r="AP78" i="1499"/>
  <c r="AQ78" i="1499"/>
  <c r="AR78" i="1499"/>
  <c r="AS78" i="1499"/>
  <c r="AT78" i="1499"/>
  <c r="AU78" i="1499"/>
  <c r="AV78" i="1499"/>
  <c r="AW78" i="1499"/>
  <c r="AX78" i="1499"/>
  <c r="AY78" i="1499"/>
  <c r="AZ78" i="1499"/>
  <c r="BA78" i="1499"/>
  <c r="BB78" i="1499"/>
  <c r="BC78" i="1499"/>
  <c r="BD78" i="1499"/>
  <c r="BE78" i="1499"/>
  <c r="BF78" i="1499"/>
  <c r="BG78" i="1499"/>
  <c r="BH78" i="1499"/>
  <c r="BI78" i="1499"/>
  <c r="BJ78" i="1499"/>
  <c r="BK78" i="1499"/>
  <c r="BL78" i="1499"/>
  <c r="BM78" i="1499"/>
  <c r="AK79" i="1499"/>
  <c r="AL79" i="1499"/>
  <c r="AM79" i="1499"/>
  <c r="AN79" i="1499"/>
  <c r="AO79" i="1499"/>
  <c r="AP79" i="1499"/>
  <c r="AQ79" i="1499"/>
  <c r="AR79" i="1499"/>
  <c r="AS79" i="1499"/>
  <c r="AT79" i="1499"/>
  <c r="AU79" i="1499"/>
  <c r="AV79" i="1499"/>
  <c r="AW79" i="1499"/>
  <c r="AX79" i="1499"/>
  <c r="AY79" i="1499"/>
  <c r="AZ79" i="1499"/>
  <c r="BA79" i="1499"/>
  <c r="BB79" i="1499"/>
  <c r="BC79" i="1499"/>
  <c r="BD79" i="1499"/>
  <c r="BE79" i="1499"/>
  <c r="BF79" i="1499"/>
  <c r="BG79" i="1499"/>
  <c r="BH79" i="1499"/>
  <c r="BI79" i="1499"/>
  <c r="BJ79" i="1499"/>
  <c r="BK79" i="1499"/>
  <c r="BL79" i="1499"/>
  <c r="BM79" i="1499"/>
  <c r="AK80" i="1499"/>
  <c r="AL80" i="1499"/>
  <c r="AM80" i="1499"/>
  <c r="AN80" i="1499"/>
  <c r="AO80" i="1499"/>
  <c r="AP80" i="1499"/>
  <c r="AQ80" i="1499"/>
  <c r="AR80" i="1499"/>
  <c r="AS80" i="1499"/>
  <c r="AT80" i="1499"/>
  <c r="AU80" i="1499"/>
  <c r="AV80" i="1499"/>
  <c r="AW80" i="1499"/>
  <c r="AX80" i="1499"/>
  <c r="AY80" i="1499"/>
  <c r="AZ80" i="1499"/>
  <c r="BA80" i="1499"/>
  <c r="BB80" i="1499"/>
  <c r="BC80" i="1499"/>
  <c r="BD80" i="1499"/>
  <c r="BE80" i="1499"/>
  <c r="BF80" i="1499"/>
  <c r="BG80" i="1499"/>
  <c r="BH80" i="1499"/>
  <c r="BI80" i="1499"/>
  <c r="BJ80" i="1499"/>
  <c r="BK80" i="1499"/>
  <c r="BL80" i="1499"/>
  <c r="BM80" i="1499"/>
  <c r="AK81" i="1499"/>
  <c r="AL81" i="1499"/>
  <c r="AM81" i="1499"/>
  <c r="AN81" i="1499"/>
  <c r="AO81" i="1499"/>
  <c r="AP81" i="1499"/>
  <c r="AQ81" i="1499"/>
  <c r="AR81" i="1499"/>
  <c r="AS81" i="1499"/>
  <c r="AT81" i="1499"/>
  <c r="AU81" i="1499"/>
  <c r="AV81" i="1499"/>
  <c r="AW81" i="1499"/>
  <c r="AX81" i="1499"/>
  <c r="AY81" i="1499"/>
  <c r="AZ81" i="1499"/>
  <c r="BA81" i="1499"/>
  <c r="BB81" i="1499"/>
  <c r="BC81" i="1499"/>
  <c r="BD81" i="1499"/>
  <c r="BE81" i="1499"/>
  <c r="BF81" i="1499"/>
  <c r="BG81" i="1499"/>
  <c r="BH81" i="1499"/>
  <c r="BI81" i="1499"/>
  <c r="BJ81" i="1499"/>
  <c r="BK81" i="1499"/>
  <c r="BL81" i="1499"/>
  <c r="BM81" i="1499"/>
  <c r="AK82" i="1499"/>
  <c r="AL82" i="1499"/>
  <c r="AM82" i="1499"/>
  <c r="AN82" i="1499"/>
  <c r="AO82" i="1499"/>
  <c r="AP82" i="1499"/>
  <c r="AQ82" i="1499"/>
  <c r="AR82" i="1499"/>
  <c r="AS82" i="1499"/>
  <c r="AT82" i="1499"/>
  <c r="AU82" i="1499"/>
  <c r="AV82" i="1499"/>
  <c r="AW82" i="1499"/>
  <c r="AX82" i="1499"/>
  <c r="AY82" i="1499"/>
  <c r="AZ82" i="1499"/>
  <c r="BA82" i="1499"/>
  <c r="BB82" i="1499"/>
  <c r="BC82" i="1499"/>
  <c r="BD82" i="1499"/>
  <c r="BE82" i="1499"/>
  <c r="BF82" i="1499"/>
  <c r="BG82" i="1499"/>
  <c r="BH82" i="1499"/>
  <c r="BI82" i="1499"/>
  <c r="BJ82" i="1499"/>
  <c r="BK82" i="1499"/>
  <c r="BL82" i="1499"/>
  <c r="BM82" i="1499"/>
  <c r="AK83" i="1499"/>
  <c r="AL83" i="1499"/>
  <c r="AM83" i="1499"/>
  <c r="AN83" i="1499"/>
  <c r="AO83" i="1499"/>
  <c r="AP83" i="1499"/>
  <c r="AQ83" i="1499"/>
  <c r="AR83" i="1499"/>
  <c r="AS83" i="1499"/>
  <c r="AT83" i="1499"/>
  <c r="AU83" i="1499"/>
  <c r="AV83" i="1499"/>
  <c r="AW83" i="1499"/>
  <c r="AX83" i="1499"/>
  <c r="AY83" i="1499"/>
  <c r="AZ83" i="1499"/>
  <c r="BA83" i="1499"/>
  <c r="BB83" i="1499"/>
  <c r="BC83" i="1499"/>
  <c r="BD83" i="1499"/>
  <c r="BE83" i="1499"/>
  <c r="BF83" i="1499"/>
  <c r="BG83" i="1499"/>
  <c r="BH83" i="1499"/>
  <c r="BI83" i="1499"/>
  <c r="BJ83" i="1499"/>
  <c r="BK83" i="1499"/>
  <c r="BL83" i="1499"/>
  <c r="BM83" i="1499"/>
  <c r="AK84" i="1499"/>
  <c r="AL84" i="1499"/>
  <c r="AM84" i="1499"/>
  <c r="AN84" i="1499"/>
  <c r="AO84" i="1499"/>
  <c r="AP84" i="1499"/>
  <c r="AQ84" i="1499"/>
  <c r="AR84" i="1499"/>
  <c r="AS84" i="1499"/>
  <c r="AT84" i="1499"/>
  <c r="AU84" i="1499"/>
  <c r="AV84" i="1499"/>
  <c r="AW84" i="1499"/>
  <c r="AX84" i="1499"/>
  <c r="AY84" i="1499"/>
  <c r="AZ84" i="1499"/>
  <c r="BA84" i="1499"/>
  <c r="BB84" i="1499"/>
  <c r="BC84" i="1499"/>
  <c r="BD84" i="1499"/>
  <c r="BE84" i="1499"/>
  <c r="BF84" i="1499"/>
  <c r="BG84" i="1499"/>
  <c r="BH84" i="1499"/>
  <c r="BI84" i="1499"/>
  <c r="BJ84" i="1499"/>
  <c r="BK84" i="1499"/>
  <c r="BL84" i="1499"/>
  <c r="BM84" i="1499"/>
  <c r="AK85" i="1499"/>
  <c r="AL85" i="1499"/>
  <c r="AM85" i="1499"/>
  <c r="AN85" i="1499"/>
  <c r="AO85" i="1499"/>
  <c r="AP85" i="1499"/>
  <c r="AQ85" i="1499"/>
  <c r="AR85" i="1499"/>
  <c r="AS85" i="1499"/>
  <c r="AT85" i="1499"/>
  <c r="AU85" i="1499"/>
  <c r="AV85" i="1499"/>
  <c r="AW85" i="1499"/>
  <c r="AX85" i="1499"/>
  <c r="AY85" i="1499"/>
  <c r="AZ85" i="1499"/>
  <c r="BA85" i="1499"/>
  <c r="BB85" i="1499"/>
  <c r="BC85" i="1499"/>
  <c r="BD85" i="1499"/>
  <c r="BE85" i="1499"/>
  <c r="BF85" i="1499"/>
  <c r="BG85" i="1499"/>
  <c r="BH85" i="1499"/>
  <c r="BI85" i="1499"/>
  <c r="BJ85" i="1499"/>
  <c r="BK85" i="1499"/>
  <c r="BL85" i="1499"/>
  <c r="BM85" i="1499"/>
  <c r="AK86" i="1499"/>
  <c r="AL86" i="1499"/>
  <c r="AM86" i="1499"/>
  <c r="AN86" i="1499"/>
  <c r="AO86" i="1499"/>
  <c r="AP86" i="1499"/>
  <c r="AQ86" i="1499"/>
  <c r="AR86" i="1499"/>
  <c r="AS86" i="1499"/>
  <c r="AT86" i="1499"/>
  <c r="AU86" i="1499"/>
  <c r="AV86" i="1499"/>
  <c r="AW86" i="1499"/>
  <c r="AX86" i="1499"/>
  <c r="AY86" i="1499"/>
  <c r="AZ86" i="1499"/>
  <c r="BA86" i="1499"/>
  <c r="BB86" i="1499"/>
  <c r="BC86" i="1499"/>
  <c r="BD86" i="1499"/>
  <c r="BE86" i="1499"/>
  <c r="BF86" i="1499"/>
  <c r="BG86" i="1499"/>
  <c r="BH86" i="1499"/>
  <c r="BI86" i="1499"/>
  <c r="BJ86" i="1499"/>
  <c r="BK86" i="1499"/>
  <c r="BL86" i="1499"/>
  <c r="BM86" i="1499"/>
  <c r="AK87" i="1499"/>
  <c r="AL87" i="1499"/>
  <c r="AM87" i="1499"/>
  <c r="AN87" i="1499"/>
  <c r="AO87" i="1499"/>
  <c r="AP87" i="1499"/>
  <c r="AQ87" i="1499"/>
  <c r="AR87" i="1499"/>
  <c r="AS87" i="1499"/>
  <c r="AT87" i="1499"/>
  <c r="AU87" i="1499"/>
  <c r="AV87" i="1499"/>
  <c r="AW87" i="1499"/>
  <c r="AX87" i="1499"/>
  <c r="AY87" i="1499"/>
  <c r="AZ87" i="1499"/>
  <c r="BA87" i="1499"/>
  <c r="BB87" i="1499"/>
  <c r="BC87" i="1499"/>
  <c r="BD87" i="1499"/>
  <c r="BE87" i="1499"/>
  <c r="BF87" i="1499"/>
  <c r="BG87" i="1499"/>
  <c r="BH87" i="1499"/>
  <c r="BI87" i="1499"/>
  <c r="BJ87" i="1499"/>
  <c r="BK87" i="1499"/>
  <c r="BL87" i="1499"/>
  <c r="BM87" i="1499"/>
  <c r="AK88" i="1499"/>
  <c r="AL88" i="1499"/>
  <c r="AM88" i="1499"/>
  <c r="AN88" i="1499"/>
  <c r="AO88" i="1499"/>
  <c r="AP88" i="1499"/>
  <c r="AQ88" i="1499"/>
  <c r="AR88" i="1499"/>
  <c r="AS88" i="1499"/>
  <c r="AT88" i="1499"/>
  <c r="AU88" i="1499"/>
  <c r="AV88" i="1499"/>
  <c r="AW88" i="1499"/>
  <c r="AX88" i="1499"/>
  <c r="AY88" i="1499"/>
  <c r="AZ88" i="1499"/>
  <c r="BA88" i="1499"/>
  <c r="BB88" i="1499"/>
  <c r="BC88" i="1499"/>
  <c r="BD88" i="1499"/>
  <c r="BE88" i="1499"/>
  <c r="BF88" i="1499"/>
  <c r="BG88" i="1499"/>
  <c r="BH88" i="1499"/>
  <c r="BI88" i="1499"/>
  <c r="BJ88" i="1499"/>
  <c r="BK88" i="1499"/>
  <c r="BL88" i="1499"/>
  <c r="BM88" i="1499"/>
  <c r="AK89" i="1499"/>
  <c r="AL89" i="1499"/>
  <c r="AM89" i="1499"/>
  <c r="AN89" i="1499"/>
  <c r="AO89" i="1499"/>
  <c r="AP89" i="1499"/>
  <c r="AQ89" i="1499"/>
  <c r="AR89" i="1499"/>
  <c r="AS89" i="1499"/>
  <c r="AT89" i="1499"/>
  <c r="AU89" i="1499"/>
  <c r="AV89" i="1499"/>
  <c r="AW89" i="1499"/>
  <c r="AX89" i="1499"/>
  <c r="AY89" i="1499"/>
  <c r="AZ89" i="1499"/>
  <c r="BA89" i="1499"/>
  <c r="BB89" i="1499"/>
  <c r="BC89" i="1499"/>
  <c r="BD89" i="1499"/>
  <c r="BE89" i="1499"/>
  <c r="BF89" i="1499"/>
  <c r="BG89" i="1499"/>
  <c r="BH89" i="1499"/>
  <c r="BI89" i="1499"/>
  <c r="BJ89" i="1499"/>
  <c r="BK89" i="1499"/>
  <c r="BL89" i="1499"/>
  <c r="BM89" i="1499"/>
  <c r="AK90" i="1499"/>
  <c r="AL90" i="1499"/>
  <c r="AM90" i="1499"/>
  <c r="AN90" i="1499"/>
  <c r="AO90" i="1499"/>
  <c r="AP90" i="1499"/>
  <c r="AQ90" i="1499"/>
  <c r="AR90" i="1499"/>
  <c r="AS90" i="1499"/>
  <c r="AT90" i="1499"/>
  <c r="AU90" i="1499"/>
  <c r="AV90" i="1499"/>
  <c r="AW90" i="1499"/>
  <c r="AX90" i="1499"/>
  <c r="AY90" i="1499"/>
  <c r="AZ90" i="1499"/>
  <c r="BA90" i="1499"/>
  <c r="BB90" i="1499"/>
  <c r="BC90" i="1499"/>
  <c r="BD90" i="1499"/>
  <c r="BE90" i="1499"/>
  <c r="BF90" i="1499"/>
  <c r="BG90" i="1499"/>
  <c r="BH90" i="1499"/>
  <c r="BI90" i="1499"/>
  <c r="BJ90" i="1499"/>
  <c r="BK90" i="1499"/>
  <c r="BL90" i="1499"/>
  <c r="BM90" i="1499"/>
  <c r="AK91" i="1499"/>
  <c r="AL91" i="1499"/>
  <c r="AM91" i="1499"/>
  <c r="AN91" i="1499"/>
  <c r="AO91" i="1499"/>
  <c r="AP91" i="1499"/>
  <c r="AQ91" i="1499"/>
  <c r="AR91" i="1499"/>
  <c r="AS91" i="1499"/>
  <c r="AT91" i="1499"/>
  <c r="AU91" i="1499"/>
  <c r="AV91" i="1499"/>
  <c r="AW91" i="1499"/>
  <c r="AX91" i="1499"/>
  <c r="AY91" i="1499"/>
  <c r="AZ91" i="1499"/>
  <c r="BA91" i="1499"/>
  <c r="BB91" i="1499"/>
  <c r="BC91" i="1499"/>
  <c r="BD91" i="1499"/>
  <c r="BE91" i="1499"/>
  <c r="BF91" i="1499"/>
  <c r="BG91" i="1499"/>
  <c r="BH91" i="1499"/>
  <c r="BI91" i="1499"/>
  <c r="BJ91" i="1499"/>
  <c r="BK91" i="1499"/>
  <c r="BL91" i="1499"/>
  <c r="BM91" i="1499"/>
  <c r="AK92" i="1499"/>
  <c r="AL92" i="1499"/>
  <c r="AM92" i="1499"/>
  <c r="AN92" i="1499"/>
  <c r="AO92" i="1499"/>
  <c r="AP92" i="1499"/>
  <c r="AQ92" i="1499"/>
  <c r="AR92" i="1499"/>
  <c r="AS92" i="1499"/>
  <c r="AT92" i="1499"/>
  <c r="AU92" i="1499"/>
  <c r="AV92" i="1499"/>
  <c r="AW92" i="1499"/>
  <c r="AX92" i="1499"/>
  <c r="AY92" i="1499"/>
  <c r="AZ92" i="1499"/>
  <c r="BA92" i="1499"/>
  <c r="BB92" i="1499"/>
  <c r="BC92" i="1499"/>
  <c r="BD92" i="1499"/>
  <c r="BE92" i="1499"/>
  <c r="BF92" i="1499"/>
  <c r="BG92" i="1499"/>
  <c r="BH92" i="1499"/>
  <c r="BI92" i="1499"/>
  <c r="BJ92" i="1499"/>
  <c r="BK92" i="1499"/>
  <c r="BL92" i="1499"/>
  <c r="BM92" i="1499"/>
  <c r="AK93" i="1499"/>
  <c r="AL93" i="1499"/>
  <c r="AM93" i="1499"/>
  <c r="AN93" i="1499"/>
  <c r="AO93" i="1499"/>
  <c r="AP93" i="1499"/>
  <c r="AQ93" i="1499"/>
  <c r="AR93" i="1499"/>
  <c r="AS93" i="1499"/>
  <c r="AT93" i="1499"/>
  <c r="AU93" i="1499"/>
  <c r="AV93" i="1499"/>
  <c r="AW93" i="1499"/>
  <c r="AX93" i="1499"/>
  <c r="AY93" i="1499"/>
  <c r="AZ93" i="1499"/>
  <c r="BA93" i="1499"/>
  <c r="BB93" i="1499"/>
  <c r="BC93" i="1499"/>
  <c r="BD93" i="1499"/>
  <c r="BE93" i="1499"/>
  <c r="BF93" i="1499"/>
  <c r="BG93" i="1499"/>
  <c r="BH93" i="1499"/>
  <c r="BI93" i="1499"/>
  <c r="BJ93" i="1499"/>
  <c r="BK93" i="1499"/>
  <c r="BL93" i="1499"/>
  <c r="BM93" i="1499"/>
  <c r="AK94" i="1499"/>
  <c r="AL94" i="1499"/>
  <c r="AM94" i="1499"/>
  <c r="AN94" i="1499"/>
  <c r="AO94" i="1499"/>
  <c r="AP94" i="1499"/>
  <c r="AQ94" i="1499"/>
  <c r="AR94" i="1499"/>
  <c r="AS94" i="1499"/>
  <c r="AT94" i="1499"/>
  <c r="AU94" i="1499"/>
  <c r="AV94" i="1499"/>
  <c r="AW94" i="1499"/>
  <c r="AX94" i="1499"/>
  <c r="AY94" i="1499"/>
  <c r="AZ94" i="1499"/>
  <c r="BA94" i="1499"/>
  <c r="BB94" i="1499"/>
  <c r="BC94" i="1499"/>
  <c r="BD94" i="1499"/>
  <c r="BE94" i="1499"/>
  <c r="BF94" i="1499"/>
  <c r="BG94" i="1499"/>
  <c r="BH94" i="1499"/>
  <c r="BI94" i="1499"/>
  <c r="BJ94" i="1499"/>
  <c r="BK94" i="1499"/>
  <c r="BL94" i="1499"/>
  <c r="BM94" i="1499"/>
  <c r="AJ19" i="1499"/>
  <c r="AJ20" i="1499"/>
  <c r="AJ21" i="1499"/>
  <c r="AJ22" i="1499"/>
  <c r="AJ23" i="1499"/>
  <c r="AJ24" i="1499"/>
  <c r="AJ25" i="1499"/>
  <c r="AJ26" i="1499"/>
  <c r="AJ27" i="1499"/>
  <c r="AJ28" i="1499"/>
  <c r="AJ29" i="1499"/>
  <c r="AJ30" i="1499"/>
  <c r="AJ31" i="1499"/>
  <c r="AJ32" i="1499"/>
  <c r="AJ33" i="1499"/>
  <c r="AJ34" i="1499"/>
  <c r="AJ35" i="1499"/>
  <c r="AJ36" i="1499"/>
  <c r="AJ37" i="1499"/>
  <c r="AJ38" i="1499"/>
  <c r="AJ39" i="1499"/>
  <c r="AJ40" i="1499"/>
  <c r="AJ41" i="1499"/>
  <c r="AJ42" i="1499"/>
  <c r="AJ43" i="1499"/>
  <c r="AJ44" i="1499"/>
  <c r="AJ45" i="1499"/>
  <c r="AJ46" i="1499"/>
  <c r="AJ47" i="1499"/>
  <c r="AJ48" i="1499"/>
  <c r="AJ49" i="1499"/>
  <c r="AJ50" i="1499"/>
  <c r="AJ51" i="1499"/>
  <c r="AJ52" i="1499"/>
  <c r="AJ53" i="1499"/>
  <c r="AJ54" i="1499"/>
  <c r="AJ55" i="1499"/>
  <c r="AJ56" i="1499"/>
  <c r="AJ57" i="1499"/>
  <c r="AJ58" i="1499"/>
  <c r="AJ59" i="1499"/>
  <c r="AJ60" i="1499"/>
  <c r="AJ61" i="1499"/>
  <c r="AJ62" i="1499"/>
  <c r="AJ63" i="1499"/>
  <c r="AJ64" i="1499"/>
  <c r="AJ65" i="1499"/>
  <c r="AJ66" i="1499"/>
  <c r="AJ67" i="1499"/>
  <c r="AJ68" i="1499"/>
  <c r="AJ69" i="1499"/>
  <c r="AJ70" i="1499"/>
  <c r="AJ71" i="1499"/>
  <c r="AJ72" i="1499"/>
  <c r="AJ73" i="1499"/>
  <c r="AJ74" i="1499"/>
  <c r="AJ75" i="1499"/>
  <c r="AJ76" i="1499"/>
  <c r="AJ77" i="1499"/>
  <c r="AJ78" i="1499"/>
  <c r="AJ79" i="1499"/>
  <c r="AJ80" i="1499"/>
  <c r="AJ81" i="1499"/>
  <c r="AJ82" i="1499"/>
  <c r="AJ83" i="1499"/>
  <c r="AJ84" i="1499"/>
  <c r="AJ85" i="1499"/>
  <c r="AJ86" i="1499"/>
  <c r="AJ87" i="1499"/>
  <c r="AJ88" i="1499"/>
  <c r="AJ89" i="1499"/>
  <c r="AJ90" i="1499"/>
  <c r="AJ91" i="1499"/>
  <c r="AJ92" i="1499"/>
  <c r="AJ93" i="1499"/>
  <c r="AJ94" i="1499"/>
  <c r="AH19" i="1499"/>
  <c r="AH20" i="1499"/>
  <c r="AH21" i="1499"/>
  <c r="AH22" i="1499"/>
  <c r="AH23" i="1499"/>
  <c r="AH24" i="1499"/>
  <c r="AH25" i="1499"/>
  <c r="AH26" i="1499"/>
  <c r="AH27" i="1499"/>
  <c r="AH28" i="1499"/>
  <c r="AH29" i="1499"/>
  <c r="AH30" i="1499"/>
  <c r="AH31" i="1499"/>
  <c r="AH32" i="1499"/>
  <c r="AH33" i="1499"/>
  <c r="AH34" i="1499"/>
  <c r="AH35" i="1499"/>
  <c r="AH36" i="1499"/>
  <c r="AH37" i="1499"/>
  <c r="AH38" i="1499"/>
  <c r="AH39" i="1499"/>
  <c r="AH40" i="1499"/>
  <c r="AH41" i="1499"/>
  <c r="AH42" i="1499"/>
  <c r="AH43" i="1499"/>
  <c r="AH44" i="1499"/>
  <c r="AH45" i="1499"/>
  <c r="AH46" i="1499"/>
  <c r="AH47" i="1499"/>
  <c r="AH48" i="1499"/>
  <c r="AH49" i="1499"/>
  <c r="AH50" i="1499"/>
  <c r="AH51" i="1499"/>
  <c r="AH52" i="1499"/>
  <c r="AH53" i="1499"/>
  <c r="AH54" i="1499"/>
  <c r="AH55" i="1499"/>
  <c r="AH56" i="1499"/>
  <c r="AH57" i="1499"/>
  <c r="AH58" i="1499"/>
  <c r="AH59" i="1499"/>
  <c r="AH60" i="1499"/>
  <c r="AH61" i="1499"/>
  <c r="AH62" i="1499"/>
  <c r="AH63" i="1499"/>
  <c r="AH64" i="1499"/>
  <c r="AH65" i="1499"/>
  <c r="AH66" i="1499"/>
  <c r="AH67" i="1499"/>
  <c r="AH68" i="1499"/>
  <c r="AH69" i="1499"/>
  <c r="AH70" i="1499"/>
  <c r="AH71" i="1499"/>
  <c r="AH72" i="1499"/>
  <c r="AH73" i="1499"/>
  <c r="AH74" i="1499"/>
  <c r="AH75" i="1499"/>
  <c r="AH76" i="1499"/>
  <c r="AH77" i="1499"/>
  <c r="AH78" i="1499"/>
  <c r="AH79" i="1499"/>
  <c r="AH80" i="1499"/>
  <c r="AH81" i="1499"/>
  <c r="AH82" i="1499"/>
  <c r="AH83" i="1499"/>
  <c r="AH84" i="1499"/>
  <c r="AH85" i="1499"/>
  <c r="AH86" i="1499"/>
  <c r="AH87" i="1499"/>
  <c r="AH88" i="1499"/>
  <c r="AH89" i="1499"/>
  <c r="AH90" i="1499"/>
  <c r="AH91" i="1499"/>
  <c r="AH92" i="1499"/>
  <c r="AH93" i="1499"/>
  <c r="AH94" i="1499"/>
  <c r="BX16" i="7"/>
  <c r="BX17" i="7"/>
  <c r="AP16" i="7"/>
  <c r="AP17" i="7"/>
  <c r="B18" i="1499"/>
  <c r="B4" i="1495" l="1"/>
  <c r="B6" i="1495"/>
  <c r="B8" i="1495"/>
  <c r="E4" i="7"/>
  <c r="E5" i="7"/>
  <c r="B5" i="1495" s="1"/>
  <c r="E6" i="7"/>
  <c r="E7" i="7"/>
  <c r="B7" i="1495" s="1"/>
  <c r="E8" i="7"/>
  <c r="E9" i="7"/>
  <c r="B9" i="1495" s="1"/>
  <c r="E10" i="7"/>
  <c r="B10" i="1495" s="1"/>
  <c r="E11" i="7"/>
  <c r="B11" i="1495" s="1"/>
  <c r="E12" i="7"/>
  <c r="B12" i="1495" s="1"/>
  <c r="E13" i="7"/>
  <c r="B13" i="1495" s="1"/>
  <c r="E14" i="7"/>
  <c r="B14" i="1495" s="1"/>
  <c r="E15" i="7"/>
  <c r="B15" i="1495" s="1"/>
  <c r="E16" i="7"/>
  <c r="B16" i="1495" s="1"/>
  <c r="E17" i="7"/>
  <c r="B17" i="1495" s="1"/>
  <c r="E3" i="7"/>
  <c r="B3" i="1495" s="1"/>
  <c r="J4" i="7"/>
  <c r="B21" i="1495" s="1"/>
  <c r="J5" i="7"/>
  <c r="B22" i="1495" s="1"/>
  <c r="J6" i="7"/>
  <c r="B23" i="1495" s="1"/>
  <c r="J7" i="7"/>
  <c r="B24" i="1495" s="1"/>
  <c r="J8" i="7"/>
  <c r="B25" i="1495" s="1"/>
  <c r="J9" i="7"/>
  <c r="B26" i="1495" s="1"/>
  <c r="J10" i="7"/>
  <c r="B27" i="1495" s="1"/>
  <c r="J11" i="7"/>
  <c r="B28" i="1495" s="1"/>
  <c r="J12" i="7"/>
  <c r="B29" i="1495" s="1"/>
  <c r="J13" i="7"/>
  <c r="J14" i="7"/>
  <c r="J15" i="7"/>
  <c r="B32" i="1495" s="1"/>
  <c r="J16" i="7"/>
  <c r="B33" i="1495" s="1"/>
  <c r="J17" i="7"/>
  <c r="B34" i="1495" s="1"/>
  <c r="J3" i="7"/>
  <c r="B20" i="1495" s="1"/>
  <c r="B31" i="1495" l="1"/>
  <c r="B30" i="1495"/>
  <c r="C15" i="1502"/>
  <c r="F15" i="1502"/>
  <c r="E15" i="1502" s="1"/>
  <c r="D15" i="1502" s="1"/>
  <c r="C16" i="1502"/>
  <c r="F16" i="1502"/>
  <c r="E16" i="1502" s="1"/>
  <c r="D16" i="1502" s="1"/>
  <c r="G16" i="7" l="1"/>
  <c r="G17" i="7"/>
  <c r="H16" i="7"/>
  <c r="H17" i="7"/>
  <c r="F16" i="7"/>
  <c r="F17" i="7"/>
  <c r="C16" i="7"/>
  <c r="K15" i="1504" s="1"/>
  <c r="C17" i="7"/>
  <c r="K16" i="1504" s="1"/>
  <c r="B16" i="7"/>
  <c r="B17" i="7"/>
  <c r="A17" i="7"/>
  <c r="A16" i="7"/>
  <c r="B3" i="7"/>
  <c r="C4" i="7"/>
  <c r="C5" i="7"/>
  <c r="C6" i="7"/>
  <c r="C7" i="7"/>
  <c r="C8" i="7"/>
  <c r="C9" i="7"/>
  <c r="C10" i="7"/>
  <c r="C11" i="7"/>
  <c r="C12" i="7"/>
  <c r="C13" i="7"/>
  <c r="C14" i="7"/>
  <c r="C15" i="7"/>
  <c r="C3" i="7"/>
  <c r="B4" i="7"/>
  <c r="B5" i="7"/>
  <c r="B6" i="7"/>
  <c r="B7" i="7"/>
  <c r="B8" i="7"/>
  <c r="B9" i="7"/>
  <c r="B10" i="7"/>
  <c r="B11" i="7"/>
  <c r="B12" i="7"/>
  <c r="B13" i="7"/>
  <c r="B14" i="7"/>
  <c r="B15" i="7"/>
  <c r="E274" i="1503"/>
  <c r="E273" i="1503"/>
  <c r="E272" i="1503"/>
  <c r="BI271" i="1503"/>
  <c r="BH271" i="1503"/>
  <c r="AB271" i="1503"/>
  <c r="AJ271" i="1503" s="1"/>
  <c r="AA271" i="1503"/>
  <c r="Y271" i="1503"/>
  <c r="X271" i="1503"/>
  <c r="W271" i="1503"/>
  <c r="S271" i="1503"/>
  <c r="R271" i="1503" s="1"/>
  <c r="P271" i="1503"/>
  <c r="AC271" i="1503" s="1"/>
  <c r="N271" i="1503"/>
  <c r="M271" i="1503"/>
  <c r="H271" i="1503"/>
  <c r="E271" i="1503"/>
  <c r="AB270" i="1503"/>
  <c r="AA270" i="1503"/>
  <c r="Y270" i="1503"/>
  <c r="W270" i="1503"/>
  <c r="X270" i="1503" s="1"/>
  <c r="S270" i="1503"/>
  <c r="R270" i="1503" s="1"/>
  <c r="P270" i="1503"/>
  <c r="AC270" i="1503" s="1"/>
  <c r="N270" i="1503"/>
  <c r="M270" i="1503"/>
  <c r="H270" i="1503"/>
  <c r="E270" i="1503"/>
  <c r="AB269" i="1503"/>
  <c r="AA269" i="1503"/>
  <c r="Y269" i="1503"/>
  <c r="X269" i="1503"/>
  <c r="W269" i="1503"/>
  <c r="S269" i="1503"/>
  <c r="R269" i="1503" s="1"/>
  <c r="P269" i="1503"/>
  <c r="AC269" i="1503" s="1"/>
  <c r="N269" i="1503"/>
  <c r="M269" i="1503"/>
  <c r="H269" i="1503"/>
  <c r="E269" i="1503"/>
  <c r="AB268" i="1503"/>
  <c r="AJ268" i="1503" s="1"/>
  <c r="AA268" i="1503"/>
  <c r="Y268" i="1503"/>
  <c r="W268" i="1503"/>
  <c r="X268" i="1503" s="1"/>
  <c r="S268" i="1503"/>
  <c r="R268" i="1503" s="1"/>
  <c r="P268" i="1503"/>
  <c r="AC268" i="1503" s="1"/>
  <c r="N268" i="1503"/>
  <c r="M268" i="1503"/>
  <c r="H268" i="1503"/>
  <c r="E268" i="1503"/>
  <c r="AB267" i="1503"/>
  <c r="AA267" i="1503"/>
  <c r="Y267" i="1503"/>
  <c r="W267" i="1503"/>
  <c r="X267" i="1503" s="1"/>
  <c r="S267" i="1503"/>
  <c r="R267" i="1503" s="1"/>
  <c r="P267" i="1503"/>
  <c r="AC267" i="1503" s="1"/>
  <c r="N267" i="1503"/>
  <c r="M267" i="1503"/>
  <c r="H267" i="1503"/>
  <c r="E267" i="1503"/>
  <c r="AB266" i="1503"/>
  <c r="AA266" i="1503"/>
  <c r="Y266" i="1503"/>
  <c r="W266" i="1503"/>
  <c r="X266" i="1503" s="1"/>
  <c r="S266" i="1503"/>
  <c r="R266" i="1503" s="1"/>
  <c r="P266" i="1503"/>
  <c r="AC266" i="1503" s="1"/>
  <c r="N266" i="1503"/>
  <c r="M266" i="1503"/>
  <c r="H266" i="1503"/>
  <c r="E266" i="1503"/>
  <c r="AB265" i="1503"/>
  <c r="AA265" i="1503"/>
  <c r="Y265" i="1503"/>
  <c r="W265" i="1503"/>
  <c r="X265" i="1503" s="1"/>
  <c r="S265" i="1503"/>
  <c r="R265" i="1503" s="1"/>
  <c r="P265" i="1503"/>
  <c r="AC265" i="1503" s="1"/>
  <c r="N265" i="1503"/>
  <c r="M265" i="1503"/>
  <c r="H265" i="1503"/>
  <c r="E265" i="1503"/>
  <c r="AB264" i="1503"/>
  <c r="AA264" i="1503"/>
  <c r="Y264" i="1503"/>
  <c r="X264" i="1503"/>
  <c r="W264" i="1503"/>
  <c r="S264" i="1503"/>
  <c r="R264" i="1503" s="1"/>
  <c r="P264" i="1503"/>
  <c r="N264" i="1503"/>
  <c r="M264" i="1503"/>
  <c r="H264" i="1503"/>
  <c r="E264" i="1503"/>
  <c r="AB263" i="1503"/>
  <c r="AJ263" i="1503" s="1"/>
  <c r="AA263" i="1503"/>
  <c r="Y263" i="1503"/>
  <c r="X263" i="1503"/>
  <c r="W263" i="1503"/>
  <c r="S263" i="1503"/>
  <c r="R263" i="1503" s="1"/>
  <c r="P263" i="1503"/>
  <c r="N263" i="1503"/>
  <c r="M263" i="1503"/>
  <c r="H263" i="1503"/>
  <c r="E263" i="1503"/>
  <c r="BI262" i="1503"/>
  <c r="BH262" i="1503"/>
  <c r="AB262" i="1503"/>
  <c r="AA262" i="1503"/>
  <c r="AJ262" i="1503" s="1"/>
  <c r="Y262" i="1503"/>
  <c r="W262" i="1503"/>
  <c r="X262" i="1503" s="1"/>
  <c r="S262" i="1503"/>
  <c r="R262" i="1503" s="1"/>
  <c r="P262" i="1503"/>
  <c r="N262" i="1503"/>
  <c r="M262" i="1503"/>
  <c r="H262" i="1503"/>
  <c r="E262" i="1503"/>
  <c r="AB261" i="1503"/>
  <c r="AA261" i="1503"/>
  <c r="Y261" i="1503"/>
  <c r="W261" i="1503"/>
  <c r="X261" i="1503" s="1"/>
  <c r="S261" i="1503"/>
  <c r="R261" i="1503" s="1"/>
  <c r="P261" i="1503"/>
  <c r="N261" i="1503"/>
  <c r="M261" i="1503"/>
  <c r="H261" i="1503"/>
  <c r="E261" i="1503"/>
  <c r="AB260" i="1503"/>
  <c r="AA260" i="1503"/>
  <c r="Y260" i="1503"/>
  <c r="W260" i="1503"/>
  <c r="S260" i="1503"/>
  <c r="N260" i="1503"/>
  <c r="M260" i="1503"/>
  <c r="H260" i="1503"/>
  <c r="E260" i="1503"/>
  <c r="AB259" i="1503"/>
  <c r="AA259" i="1503"/>
  <c r="Y259" i="1503"/>
  <c r="W259" i="1503"/>
  <c r="S259" i="1503"/>
  <c r="N259" i="1503"/>
  <c r="M259" i="1503"/>
  <c r="H259" i="1503"/>
  <c r="E259" i="1503"/>
  <c r="AB258" i="1503"/>
  <c r="AA258" i="1503"/>
  <c r="Y258" i="1503"/>
  <c r="W258" i="1503"/>
  <c r="S258" i="1503"/>
  <c r="N258" i="1503"/>
  <c r="M258" i="1503"/>
  <c r="H258" i="1503"/>
  <c r="E258" i="1503"/>
  <c r="Y257" i="1503"/>
  <c r="S257" i="1503"/>
  <c r="N257" i="1503"/>
  <c r="M257" i="1503"/>
  <c r="E257" i="1503"/>
  <c r="BI256" i="1503"/>
  <c r="BH256" i="1503"/>
  <c r="AB256" i="1503"/>
  <c r="AA256" i="1503"/>
  <c r="Y256" i="1503"/>
  <c r="W256" i="1503"/>
  <c r="X256" i="1503" s="1"/>
  <c r="S256" i="1503"/>
  <c r="R256" i="1503" s="1"/>
  <c r="P256" i="1503"/>
  <c r="AC256" i="1503" s="1"/>
  <c r="N256" i="1503"/>
  <c r="M256" i="1503"/>
  <c r="H256" i="1503"/>
  <c r="E256" i="1503"/>
  <c r="AB255" i="1503"/>
  <c r="AA255" i="1503"/>
  <c r="Y255" i="1503"/>
  <c r="W255" i="1503"/>
  <c r="X255" i="1503" s="1"/>
  <c r="S255" i="1503"/>
  <c r="R255" i="1503" s="1"/>
  <c r="P255" i="1503"/>
  <c r="AC255" i="1503" s="1"/>
  <c r="N255" i="1503"/>
  <c r="M255" i="1503"/>
  <c r="H255" i="1503"/>
  <c r="E255" i="1503"/>
  <c r="AB254" i="1503"/>
  <c r="AA254" i="1503"/>
  <c r="Y254" i="1503"/>
  <c r="X254" i="1503"/>
  <c r="W254" i="1503"/>
  <c r="S254" i="1503"/>
  <c r="R254" i="1503" s="1"/>
  <c r="P254" i="1503"/>
  <c r="AC254" i="1503" s="1"/>
  <c r="N254" i="1503"/>
  <c r="M254" i="1503"/>
  <c r="H254" i="1503"/>
  <c r="E254" i="1503"/>
  <c r="AB253" i="1503"/>
  <c r="AA253" i="1503"/>
  <c r="Y253" i="1503"/>
  <c r="W253" i="1503"/>
  <c r="X253" i="1503" s="1"/>
  <c r="S253" i="1503"/>
  <c r="R253" i="1503" s="1"/>
  <c r="P253" i="1503"/>
  <c r="AC253" i="1503" s="1"/>
  <c r="N253" i="1503"/>
  <c r="M253" i="1503"/>
  <c r="H253" i="1503"/>
  <c r="E253" i="1503"/>
  <c r="AB252" i="1503"/>
  <c r="AA252" i="1503"/>
  <c r="Y252" i="1503"/>
  <c r="W252" i="1503"/>
  <c r="X252" i="1503" s="1"/>
  <c r="S252" i="1503"/>
  <c r="R252" i="1503" s="1"/>
  <c r="P252" i="1503"/>
  <c r="AC252" i="1503" s="1"/>
  <c r="N252" i="1503"/>
  <c r="M252" i="1503"/>
  <c r="H252" i="1503"/>
  <c r="E252" i="1503"/>
  <c r="AB251" i="1503"/>
  <c r="AA251" i="1503"/>
  <c r="Y251" i="1503"/>
  <c r="X251" i="1503"/>
  <c r="W251" i="1503"/>
  <c r="S251" i="1503"/>
  <c r="R251" i="1503" s="1"/>
  <c r="P251" i="1503"/>
  <c r="AC251" i="1503" s="1"/>
  <c r="N251" i="1503"/>
  <c r="M251" i="1503"/>
  <c r="H251" i="1503"/>
  <c r="E251" i="1503"/>
  <c r="AB250" i="1503"/>
  <c r="AJ250" i="1503" s="1"/>
  <c r="AA250" i="1503"/>
  <c r="Y250" i="1503"/>
  <c r="W250" i="1503"/>
  <c r="X250" i="1503" s="1"/>
  <c r="S250" i="1503"/>
  <c r="R250" i="1503" s="1"/>
  <c r="P250" i="1503"/>
  <c r="AC250" i="1503" s="1"/>
  <c r="N250" i="1503"/>
  <c r="M250" i="1503"/>
  <c r="H250" i="1503"/>
  <c r="E250" i="1503"/>
  <c r="AB249" i="1503"/>
  <c r="AJ249" i="1503" s="1"/>
  <c r="AA249" i="1503"/>
  <c r="Y249" i="1503"/>
  <c r="W249" i="1503"/>
  <c r="X249" i="1503" s="1"/>
  <c r="S249" i="1503"/>
  <c r="R249" i="1503" s="1"/>
  <c r="P249" i="1503"/>
  <c r="N249" i="1503"/>
  <c r="M249" i="1503"/>
  <c r="H249" i="1503"/>
  <c r="E249" i="1503"/>
  <c r="AB248" i="1503"/>
  <c r="AA248" i="1503"/>
  <c r="Y248" i="1503"/>
  <c r="X248" i="1503"/>
  <c r="W248" i="1503"/>
  <c r="S248" i="1503"/>
  <c r="R248" i="1503" s="1"/>
  <c r="P248" i="1503"/>
  <c r="N248" i="1503"/>
  <c r="M248" i="1503"/>
  <c r="H248" i="1503"/>
  <c r="E248" i="1503"/>
  <c r="BI247" i="1503"/>
  <c r="BH247" i="1503"/>
  <c r="AB247" i="1503"/>
  <c r="AA247" i="1503"/>
  <c r="Y247" i="1503"/>
  <c r="W247" i="1503"/>
  <c r="X247" i="1503" s="1"/>
  <c r="S247" i="1503"/>
  <c r="R247" i="1503" s="1"/>
  <c r="P247" i="1503"/>
  <c r="N247" i="1503"/>
  <c r="M247" i="1503"/>
  <c r="H247" i="1503"/>
  <c r="E247" i="1503"/>
  <c r="AB246" i="1503"/>
  <c r="AA246" i="1503"/>
  <c r="Y246" i="1503"/>
  <c r="W246" i="1503"/>
  <c r="X246" i="1503" s="1"/>
  <c r="S246" i="1503"/>
  <c r="R246" i="1503" s="1"/>
  <c r="P246" i="1503"/>
  <c r="N246" i="1503"/>
  <c r="M246" i="1503"/>
  <c r="H246" i="1503"/>
  <c r="E246" i="1503"/>
  <c r="AB245" i="1503"/>
  <c r="AJ245" i="1503" s="1"/>
  <c r="AA245" i="1503"/>
  <c r="Y245" i="1503"/>
  <c r="W245" i="1503"/>
  <c r="S245" i="1503"/>
  <c r="N245" i="1503"/>
  <c r="M245" i="1503"/>
  <c r="H245" i="1503"/>
  <c r="E245" i="1503"/>
  <c r="AB244" i="1503"/>
  <c r="AA244" i="1503"/>
  <c r="Y244" i="1503"/>
  <c r="W244" i="1503"/>
  <c r="S244" i="1503"/>
  <c r="N244" i="1503"/>
  <c r="M244" i="1503"/>
  <c r="H244" i="1503"/>
  <c r="E244" i="1503"/>
  <c r="AB243" i="1503"/>
  <c r="AA243" i="1503"/>
  <c r="Y243" i="1503"/>
  <c r="W243" i="1503"/>
  <c r="S243" i="1503"/>
  <c r="N243" i="1503"/>
  <c r="M243" i="1503"/>
  <c r="H243" i="1503"/>
  <c r="E243" i="1503"/>
  <c r="Y242" i="1503"/>
  <c r="S242" i="1503"/>
  <c r="N242" i="1503"/>
  <c r="M242" i="1503"/>
  <c r="E242" i="1503"/>
  <c r="BI241" i="1503"/>
  <c r="BH241" i="1503"/>
  <c r="AB241" i="1503"/>
  <c r="AJ241" i="1503" s="1"/>
  <c r="AA241" i="1503"/>
  <c r="Y241" i="1503"/>
  <c r="W241" i="1503"/>
  <c r="X241" i="1503" s="1"/>
  <c r="S241" i="1503"/>
  <c r="R241" i="1503" s="1"/>
  <c r="P241" i="1503"/>
  <c r="AC241" i="1503" s="1"/>
  <c r="N241" i="1503"/>
  <c r="M241" i="1503"/>
  <c r="H241" i="1503"/>
  <c r="E241" i="1503"/>
  <c r="AB240" i="1503"/>
  <c r="AA240" i="1503"/>
  <c r="Y240" i="1503"/>
  <c r="W240" i="1503"/>
  <c r="X240" i="1503" s="1"/>
  <c r="S240" i="1503"/>
  <c r="R240" i="1503" s="1"/>
  <c r="P240" i="1503"/>
  <c r="N240" i="1503"/>
  <c r="M240" i="1503"/>
  <c r="H240" i="1503"/>
  <c r="E240" i="1503"/>
  <c r="AB239" i="1503"/>
  <c r="AA239" i="1503"/>
  <c r="Y239" i="1503"/>
  <c r="W239" i="1503"/>
  <c r="X239" i="1503" s="1"/>
  <c r="S239" i="1503"/>
  <c r="R239" i="1503" s="1"/>
  <c r="P239" i="1503"/>
  <c r="AC239" i="1503" s="1"/>
  <c r="N239" i="1503"/>
  <c r="M239" i="1503"/>
  <c r="H239" i="1503"/>
  <c r="E239" i="1503"/>
  <c r="AB238" i="1503"/>
  <c r="AA238" i="1503"/>
  <c r="Y238" i="1503"/>
  <c r="W238" i="1503"/>
  <c r="X238" i="1503" s="1"/>
  <c r="S238" i="1503"/>
  <c r="R238" i="1503"/>
  <c r="P238" i="1503"/>
  <c r="AC238" i="1503" s="1"/>
  <c r="N238" i="1503"/>
  <c r="M238" i="1503"/>
  <c r="H238" i="1503"/>
  <c r="E238" i="1503"/>
  <c r="AB237" i="1503"/>
  <c r="AA237" i="1503"/>
  <c r="Y237" i="1503"/>
  <c r="W237" i="1503"/>
  <c r="X237" i="1503" s="1"/>
  <c r="S237" i="1503"/>
  <c r="R237" i="1503" s="1"/>
  <c r="P237" i="1503"/>
  <c r="AC237" i="1503" s="1"/>
  <c r="N237" i="1503"/>
  <c r="M237" i="1503"/>
  <c r="H237" i="1503"/>
  <c r="E237" i="1503"/>
  <c r="AB236" i="1503"/>
  <c r="AA236" i="1503"/>
  <c r="Y236" i="1503"/>
  <c r="W236" i="1503"/>
  <c r="S236" i="1503"/>
  <c r="R236" i="1503" s="1"/>
  <c r="P236" i="1503"/>
  <c r="AC236" i="1503" s="1"/>
  <c r="N236" i="1503"/>
  <c r="M236" i="1503"/>
  <c r="H236" i="1503"/>
  <c r="E236" i="1503"/>
  <c r="AB235" i="1503"/>
  <c r="AJ235" i="1503" s="1"/>
  <c r="AA235" i="1503"/>
  <c r="Y235" i="1503"/>
  <c r="W235" i="1503"/>
  <c r="X235" i="1503" s="1"/>
  <c r="S235" i="1503"/>
  <c r="R235" i="1503" s="1"/>
  <c r="P235" i="1503"/>
  <c r="AC235" i="1503" s="1"/>
  <c r="N235" i="1503"/>
  <c r="M235" i="1503"/>
  <c r="H235" i="1503"/>
  <c r="E235" i="1503"/>
  <c r="AB234" i="1503"/>
  <c r="AA234" i="1503"/>
  <c r="Y234" i="1503"/>
  <c r="W234" i="1503"/>
  <c r="X234" i="1503" s="1"/>
  <c r="S234" i="1503"/>
  <c r="R234" i="1503" s="1"/>
  <c r="P234" i="1503"/>
  <c r="N234" i="1503"/>
  <c r="M234" i="1503"/>
  <c r="H234" i="1503"/>
  <c r="E234" i="1503"/>
  <c r="AB233" i="1503"/>
  <c r="AA233" i="1503"/>
  <c r="Y233" i="1503"/>
  <c r="W233" i="1503"/>
  <c r="X233" i="1503" s="1"/>
  <c r="S233" i="1503"/>
  <c r="R233" i="1503" s="1"/>
  <c r="P233" i="1503"/>
  <c r="N233" i="1503"/>
  <c r="M233" i="1503"/>
  <c r="H233" i="1503"/>
  <c r="E233" i="1503"/>
  <c r="BI232" i="1503"/>
  <c r="BH232" i="1503"/>
  <c r="AB232" i="1503"/>
  <c r="AA232" i="1503"/>
  <c r="Y232" i="1503"/>
  <c r="W232" i="1503"/>
  <c r="X232" i="1503" s="1"/>
  <c r="S232" i="1503"/>
  <c r="R232" i="1503" s="1"/>
  <c r="P232" i="1503"/>
  <c r="N232" i="1503"/>
  <c r="M232" i="1503"/>
  <c r="H232" i="1503"/>
  <c r="E232" i="1503"/>
  <c r="AB231" i="1503"/>
  <c r="AA231" i="1503"/>
  <c r="Y231" i="1503"/>
  <c r="X231" i="1503"/>
  <c r="W231" i="1503"/>
  <c r="S231" i="1503"/>
  <c r="R231" i="1503" s="1"/>
  <c r="P231" i="1503"/>
  <c r="N231" i="1503"/>
  <c r="M231" i="1503"/>
  <c r="H231" i="1503"/>
  <c r="E231" i="1503"/>
  <c r="AB230" i="1503"/>
  <c r="AJ230" i="1503" s="1"/>
  <c r="AA230" i="1503"/>
  <c r="Y230" i="1503"/>
  <c r="W230" i="1503"/>
  <c r="S230" i="1503"/>
  <c r="N230" i="1503"/>
  <c r="M230" i="1503"/>
  <c r="H230" i="1503"/>
  <c r="E230" i="1503"/>
  <c r="AB229" i="1503"/>
  <c r="AA229" i="1503"/>
  <c r="Y229" i="1503"/>
  <c r="W229" i="1503"/>
  <c r="S229" i="1503"/>
  <c r="N229" i="1503"/>
  <c r="M229" i="1503"/>
  <c r="H229" i="1503"/>
  <c r="E229" i="1503"/>
  <c r="AB228" i="1503"/>
  <c r="AJ228" i="1503" s="1"/>
  <c r="AA228" i="1503"/>
  <c r="Y228" i="1503"/>
  <c r="W228" i="1503"/>
  <c r="S228" i="1503"/>
  <c r="N228" i="1503"/>
  <c r="M228" i="1503"/>
  <c r="H228" i="1503"/>
  <c r="E228" i="1503"/>
  <c r="Y227" i="1503"/>
  <c r="S227" i="1503"/>
  <c r="N227" i="1503"/>
  <c r="M227" i="1503"/>
  <c r="E227" i="1503"/>
  <c r="BI226" i="1503"/>
  <c r="BH226" i="1503"/>
  <c r="AC226" i="1503"/>
  <c r="AB226" i="1503"/>
  <c r="AA226" i="1503"/>
  <c r="Y226" i="1503"/>
  <c r="W226" i="1503"/>
  <c r="S226" i="1503"/>
  <c r="Q226" i="1503"/>
  <c r="N226" i="1503"/>
  <c r="M226" i="1503"/>
  <c r="H226" i="1503"/>
  <c r="E226" i="1503"/>
  <c r="AC225" i="1503"/>
  <c r="AB225" i="1503"/>
  <c r="AJ225" i="1503" s="1"/>
  <c r="AA225" i="1503"/>
  <c r="Y225" i="1503"/>
  <c r="W225" i="1503"/>
  <c r="S225" i="1503"/>
  <c r="Q225" i="1503"/>
  <c r="R225" i="1503" s="1"/>
  <c r="N225" i="1503"/>
  <c r="M225" i="1503"/>
  <c r="H225" i="1503"/>
  <c r="E225" i="1503"/>
  <c r="AC224" i="1503"/>
  <c r="AB224" i="1503"/>
  <c r="AJ224" i="1503" s="1"/>
  <c r="AA224" i="1503"/>
  <c r="Y224" i="1503"/>
  <c r="W224" i="1503"/>
  <c r="S224" i="1503"/>
  <c r="Q224" i="1503"/>
  <c r="N224" i="1503"/>
  <c r="M224" i="1503"/>
  <c r="H224" i="1503"/>
  <c r="E224" i="1503"/>
  <c r="AC223" i="1503"/>
  <c r="AB223" i="1503"/>
  <c r="AA223" i="1503"/>
  <c r="Y223" i="1503"/>
  <c r="W223" i="1503"/>
  <c r="S223" i="1503"/>
  <c r="R223" i="1503" s="1"/>
  <c r="Q223" i="1503"/>
  <c r="N223" i="1503"/>
  <c r="M223" i="1503"/>
  <c r="H223" i="1503"/>
  <c r="E223" i="1503"/>
  <c r="AC222" i="1503"/>
  <c r="AB222" i="1503"/>
  <c r="AA222" i="1503"/>
  <c r="AJ222" i="1503" s="1"/>
  <c r="Y222" i="1503"/>
  <c r="W222" i="1503"/>
  <c r="S222" i="1503"/>
  <c r="Q222" i="1503"/>
  <c r="R222" i="1503" s="1"/>
  <c r="N222" i="1503"/>
  <c r="M222" i="1503"/>
  <c r="H222" i="1503"/>
  <c r="E222" i="1503"/>
  <c r="AC221" i="1503"/>
  <c r="AB221" i="1503"/>
  <c r="AA221" i="1503"/>
  <c r="Y221" i="1503"/>
  <c r="W221" i="1503"/>
  <c r="S221" i="1503"/>
  <c r="Q221" i="1503"/>
  <c r="N221" i="1503"/>
  <c r="M221" i="1503"/>
  <c r="H221" i="1503"/>
  <c r="E221" i="1503"/>
  <c r="AC220" i="1503"/>
  <c r="AB220" i="1503"/>
  <c r="AA220" i="1503"/>
  <c r="AJ220" i="1503" s="1"/>
  <c r="Y220" i="1503"/>
  <c r="W220" i="1503"/>
  <c r="S220" i="1503"/>
  <c r="Q220" i="1503"/>
  <c r="N220" i="1503"/>
  <c r="M220" i="1503"/>
  <c r="H220" i="1503"/>
  <c r="E220" i="1503"/>
  <c r="AB219" i="1503"/>
  <c r="AA219" i="1503"/>
  <c r="Y219" i="1503"/>
  <c r="W219" i="1503"/>
  <c r="S219" i="1503"/>
  <c r="Q219" i="1503"/>
  <c r="R219" i="1503" s="1"/>
  <c r="N219" i="1503"/>
  <c r="M219" i="1503"/>
  <c r="H219" i="1503"/>
  <c r="E219" i="1503"/>
  <c r="AB218" i="1503"/>
  <c r="AA218" i="1503"/>
  <c r="Y218" i="1503"/>
  <c r="W218" i="1503"/>
  <c r="S218" i="1503"/>
  <c r="Q218" i="1503"/>
  <c r="R218" i="1503" s="1"/>
  <c r="N218" i="1503"/>
  <c r="M218" i="1503"/>
  <c r="H218" i="1503"/>
  <c r="E218" i="1503"/>
  <c r="AB217" i="1503"/>
  <c r="AA217" i="1503"/>
  <c r="Y217" i="1503"/>
  <c r="W217" i="1503"/>
  <c r="S217" i="1503"/>
  <c r="R217" i="1503" s="1"/>
  <c r="Q217" i="1503"/>
  <c r="N217" i="1503"/>
  <c r="M217" i="1503"/>
  <c r="H217" i="1503"/>
  <c r="E217" i="1503"/>
  <c r="AB216" i="1503"/>
  <c r="AA216" i="1503"/>
  <c r="Y216" i="1503"/>
  <c r="W216" i="1503"/>
  <c r="S216" i="1503"/>
  <c r="Q216" i="1503"/>
  <c r="R216" i="1503" s="1"/>
  <c r="N216" i="1503"/>
  <c r="M216" i="1503"/>
  <c r="H216" i="1503"/>
  <c r="E216" i="1503"/>
  <c r="AB215" i="1503"/>
  <c r="AJ215" i="1503" s="1"/>
  <c r="AA215" i="1503"/>
  <c r="Y215" i="1503"/>
  <c r="W215" i="1503"/>
  <c r="S215" i="1503"/>
  <c r="Q215" i="1503"/>
  <c r="R215" i="1503" s="1"/>
  <c r="N215" i="1503"/>
  <c r="M215" i="1503"/>
  <c r="H215" i="1503"/>
  <c r="E215" i="1503"/>
  <c r="AB214" i="1503"/>
  <c r="AA214" i="1503"/>
  <c r="Y214" i="1503"/>
  <c r="W214" i="1503"/>
  <c r="S214" i="1503"/>
  <c r="Q214" i="1503"/>
  <c r="R214" i="1503" s="1"/>
  <c r="N214" i="1503"/>
  <c r="M214" i="1503"/>
  <c r="H214" i="1503"/>
  <c r="E214" i="1503"/>
  <c r="AB213" i="1503"/>
  <c r="AJ213" i="1503" s="1"/>
  <c r="AA213" i="1503"/>
  <c r="Y213" i="1503"/>
  <c r="W213" i="1503"/>
  <c r="S213" i="1503"/>
  <c r="Q213" i="1503"/>
  <c r="R213" i="1503" s="1"/>
  <c r="N213" i="1503"/>
  <c r="M213" i="1503"/>
  <c r="H213" i="1503"/>
  <c r="E213" i="1503"/>
  <c r="Y212" i="1503"/>
  <c r="S212" i="1503"/>
  <c r="Q212" i="1503"/>
  <c r="N212" i="1503"/>
  <c r="M212" i="1503"/>
  <c r="E212" i="1503"/>
  <c r="BI211" i="1503"/>
  <c r="BH211" i="1503"/>
  <c r="AC211" i="1503"/>
  <c r="AB211" i="1503"/>
  <c r="AA211" i="1503"/>
  <c r="Y211" i="1503"/>
  <c r="W211" i="1503"/>
  <c r="S211" i="1503"/>
  <c r="Q211" i="1503"/>
  <c r="N211" i="1503"/>
  <c r="M211" i="1503"/>
  <c r="H211" i="1503"/>
  <c r="E211" i="1503"/>
  <c r="AC210" i="1503"/>
  <c r="AB210" i="1503"/>
  <c r="AA210" i="1503"/>
  <c r="Y210" i="1503"/>
  <c r="W210" i="1503"/>
  <c r="S210" i="1503"/>
  <c r="Q210" i="1503"/>
  <c r="N210" i="1503"/>
  <c r="M210" i="1503"/>
  <c r="H210" i="1503"/>
  <c r="E210" i="1503"/>
  <c r="AC209" i="1503"/>
  <c r="AB209" i="1503"/>
  <c r="AJ209" i="1503" s="1"/>
  <c r="AA209" i="1503"/>
  <c r="Y209" i="1503"/>
  <c r="W209" i="1503"/>
  <c r="S209" i="1503"/>
  <c r="Q209" i="1503"/>
  <c r="N209" i="1503"/>
  <c r="M209" i="1503"/>
  <c r="H209" i="1503"/>
  <c r="E209" i="1503"/>
  <c r="AC208" i="1503"/>
  <c r="AB208" i="1503"/>
  <c r="AA208" i="1503"/>
  <c r="Y208" i="1503"/>
  <c r="W208" i="1503"/>
  <c r="S208" i="1503"/>
  <c r="Q208" i="1503"/>
  <c r="N208" i="1503"/>
  <c r="M208" i="1503"/>
  <c r="H208" i="1503"/>
  <c r="E208" i="1503"/>
  <c r="AC207" i="1503"/>
  <c r="AB207" i="1503"/>
  <c r="AA207" i="1503"/>
  <c r="Y207" i="1503"/>
  <c r="W207" i="1503"/>
  <c r="S207" i="1503"/>
  <c r="Q207" i="1503"/>
  <c r="R207" i="1503" s="1"/>
  <c r="N207" i="1503"/>
  <c r="M207" i="1503"/>
  <c r="H207" i="1503"/>
  <c r="E207" i="1503"/>
  <c r="AJ206" i="1503"/>
  <c r="AC206" i="1503"/>
  <c r="AB206" i="1503"/>
  <c r="AA206" i="1503"/>
  <c r="Y206" i="1503"/>
  <c r="W206" i="1503"/>
  <c r="S206" i="1503"/>
  <c r="R206" i="1503"/>
  <c r="Q206" i="1503"/>
  <c r="N206" i="1503"/>
  <c r="M206" i="1503"/>
  <c r="H206" i="1503"/>
  <c r="E206" i="1503"/>
  <c r="AC205" i="1503"/>
  <c r="AB205" i="1503"/>
  <c r="AJ205" i="1503" s="1"/>
  <c r="AA205" i="1503"/>
  <c r="Y205" i="1503"/>
  <c r="W205" i="1503"/>
  <c r="S205" i="1503"/>
  <c r="Q205" i="1503"/>
  <c r="R205" i="1503" s="1"/>
  <c r="N205" i="1503"/>
  <c r="M205" i="1503"/>
  <c r="H205" i="1503"/>
  <c r="E205" i="1503"/>
  <c r="AB204" i="1503"/>
  <c r="AJ204" i="1503" s="1"/>
  <c r="AA204" i="1503"/>
  <c r="Y204" i="1503"/>
  <c r="W204" i="1503"/>
  <c r="S204" i="1503"/>
  <c r="Q204" i="1503"/>
  <c r="N204" i="1503"/>
  <c r="M204" i="1503"/>
  <c r="H204" i="1503"/>
  <c r="E204" i="1503"/>
  <c r="AB203" i="1503"/>
  <c r="AA203" i="1503"/>
  <c r="Y203" i="1503"/>
  <c r="W203" i="1503"/>
  <c r="S203" i="1503"/>
  <c r="Q203" i="1503"/>
  <c r="N203" i="1503"/>
  <c r="M203" i="1503"/>
  <c r="H203" i="1503"/>
  <c r="E203" i="1503"/>
  <c r="AB202" i="1503"/>
  <c r="AA202" i="1503"/>
  <c r="Y202" i="1503"/>
  <c r="W202" i="1503"/>
  <c r="S202" i="1503"/>
  <c r="Q202" i="1503"/>
  <c r="N202" i="1503"/>
  <c r="M202" i="1503"/>
  <c r="H202" i="1503"/>
  <c r="E202" i="1503"/>
  <c r="AB201" i="1503"/>
  <c r="AA201" i="1503"/>
  <c r="Y201" i="1503"/>
  <c r="W201" i="1503"/>
  <c r="S201" i="1503"/>
  <c r="Q201" i="1503"/>
  <c r="N201" i="1503"/>
  <c r="M201" i="1503"/>
  <c r="H201" i="1503"/>
  <c r="E201" i="1503"/>
  <c r="AB200" i="1503"/>
  <c r="AA200" i="1503"/>
  <c r="Y200" i="1503"/>
  <c r="W200" i="1503"/>
  <c r="S200" i="1503"/>
  <c r="Q200" i="1503"/>
  <c r="N200" i="1503"/>
  <c r="M200" i="1503"/>
  <c r="H200" i="1503"/>
  <c r="E200" i="1503"/>
  <c r="AB199" i="1503"/>
  <c r="AA199" i="1503"/>
  <c r="Y199" i="1503"/>
  <c r="W199" i="1503"/>
  <c r="S199" i="1503"/>
  <c r="Q199" i="1503"/>
  <c r="R199" i="1503" s="1"/>
  <c r="N199" i="1503"/>
  <c r="M199" i="1503"/>
  <c r="H199" i="1503"/>
  <c r="E199" i="1503"/>
  <c r="AB198" i="1503"/>
  <c r="AA198" i="1503"/>
  <c r="Y198" i="1503"/>
  <c r="W198" i="1503"/>
  <c r="S198" i="1503"/>
  <c r="Q198" i="1503"/>
  <c r="N198" i="1503"/>
  <c r="M198" i="1503"/>
  <c r="H198" i="1503"/>
  <c r="E198" i="1503"/>
  <c r="Y197" i="1503"/>
  <c r="S197" i="1503"/>
  <c r="Q197" i="1503"/>
  <c r="N197" i="1503"/>
  <c r="M197" i="1503"/>
  <c r="E197" i="1503"/>
  <c r="BI196" i="1503"/>
  <c r="BH196" i="1503"/>
  <c r="AC196" i="1503"/>
  <c r="AB196" i="1503"/>
  <c r="AJ196" i="1503" s="1"/>
  <c r="AA196" i="1503"/>
  <c r="Y196" i="1503"/>
  <c r="W196" i="1503"/>
  <c r="S196" i="1503"/>
  <c r="Q196" i="1503"/>
  <c r="R196" i="1503" s="1"/>
  <c r="N196" i="1503"/>
  <c r="M196" i="1503"/>
  <c r="H196" i="1503"/>
  <c r="E196" i="1503"/>
  <c r="AC195" i="1503"/>
  <c r="AB195" i="1503"/>
  <c r="AA195" i="1503"/>
  <c r="Y195" i="1503"/>
  <c r="W195" i="1503"/>
  <c r="S195" i="1503"/>
  <c r="Q195" i="1503"/>
  <c r="N195" i="1503"/>
  <c r="M195" i="1503"/>
  <c r="H195" i="1503"/>
  <c r="E195" i="1503"/>
  <c r="AC194" i="1503"/>
  <c r="AB194" i="1503"/>
  <c r="AA194" i="1503"/>
  <c r="Y194" i="1503"/>
  <c r="W194" i="1503"/>
  <c r="S194" i="1503"/>
  <c r="Q194" i="1503"/>
  <c r="R194" i="1503" s="1"/>
  <c r="N194" i="1503"/>
  <c r="M194" i="1503"/>
  <c r="H194" i="1503"/>
  <c r="E194" i="1503"/>
  <c r="AC193" i="1503"/>
  <c r="AB193" i="1503"/>
  <c r="AJ193" i="1503" s="1"/>
  <c r="AA193" i="1503"/>
  <c r="Y193" i="1503"/>
  <c r="W193" i="1503"/>
  <c r="S193" i="1503"/>
  <c r="Q193" i="1503"/>
  <c r="N193" i="1503"/>
  <c r="M193" i="1503"/>
  <c r="H193" i="1503"/>
  <c r="E193" i="1503"/>
  <c r="AC192" i="1503"/>
  <c r="AB192" i="1503"/>
  <c r="AA192" i="1503"/>
  <c r="Y192" i="1503"/>
  <c r="W192" i="1503"/>
  <c r="S192" i="1503"/>
  <c r="Q192" i="1503"/>
  <c r="N192" i="1503"/>
  <c r="M192" i="1503"/>
  <c r="H192" i="1503"/>
  <c r="E192" i="1503"/>
  <c r="AC191" i="1503"/>
  <c r="AB191" i="1503"/>
  <c r="AJ191" i="1503" s="1"/>
  <c r="AA191" i="1503"/>
  <c r="Y191" i="1503"/>
  <c r="W191" i="1503"/>
  <c r="S191" i="1503"/>
  <c r="Q191" i="1503"/>
  <c r="N191" i="1503"/>
  <c r="M191" i="1503"/>
  <c r="H191" i="1503"/>
  <c r="E191" i="1503"/>
  <c r="AC190" i="1503"/>
  <c r="AB190" i="1503"/>
  <c r="AA190" i="1503"/>
  <c r="Y190" i="1503"/>
  <c r="W190" i="1503"/>
  <c r="S190" i="1503"/>
  <c r="Q190" i="1503"/>
  <c r="R190" i="1503" s="1"/>
  <c r="N190" i="1503"/>
  <c r="M190" i="1503"/>
  <c r="H190" i="1503"/>
  <c r="E190" i="1503"/>
  <c r="AB189" i="1503"/>
  <c r="AA189" i="1503"/>
  <c r="Y189" i="1503"/>
  <c r="W189" i="1503"/>
  <c r="S189" i="1503"/>
  <c r="Q189" i="1503"/>
  <c r="R189" i="1503" s="1"/>
  <c r="N189" i="1503"/>
  <c r="M189" i="1503"/>
  <c r="H189" i="1503"/>
  <c r="E189" i="1503"/>
  <c r="AB188" i="1503"/>
  <c r="AA188" i="1503"/>
  <c r="Y188" i="1503"/>
  <c r="W188" i="1503"/>
  <c r="S188" i="1503"/>
  <c r="R188" i="1503" s="1"/>
  <c r="Q188" i="1503"/>
  <c r="N188" i="1503"/>
  <c r="M188" i="1503"/>
  <c r="H188" i="1503"/>
  <c r="E188" i="1503"/>
  <c r="AB187" i="1503"/>
  <c r="AA187" i="1503"/>
  <c r="Y187" i="1503"/>
  <c r="W187" i="1503"/>
  <c r="S187" i="1503"/>
  <c r="Q187" i="1503"/>
  <c r="R187" i="1503" s="1"/>
  <c r="N187" i="1503"/>
  <c r="M187" i="1503"/>
  <c r="H187" i="1503"/>
  <c r="E187" i="1503"/>
  <c r="AB186" i="1503"/>
  <c r="AA186" i="1503"/>
  <c r="Y186" i="1503"/>
  <c r="W186" i="1503"/>
  <c r="S186" i="1503"/>
  <c r="Q186" i="1503"/>
  <c r="R186" i="1503" s="1"/>
  <c r="N186" i="1503"/>
  <c r="M186" i="1503"/>
  <c r="H186" i="1503"/>
  <c r="E186" i="1503"/>
  <c r="AB185" i="1503"/>
  <c r="AA185" i="1503"/>
  <c r="Y185" i="1503"/>
  <c r="W185" i="1503"/>
  <c r="S185" i="1503"/>
  <c r="R185" i="1503" s="1"/>
  <c r="Q185" i="1503"/>
  <c r="N185" i="1503"/>
  <c r="M185" i="1503"/>
  <c r="H185" i="1503"/>
  <c r="E185" i="1503"/>
  <c r="AB184" i="1503"/>
  <c r="AA184" i="1503"/>
  <c r="AJ184" i="1503" s="1"/>
  <c r="Y184" i="1503"/>
  <c r="W184" i="1503"/>
  <c r="S184" i="1503"/>
  <c r="Q184" i="1503"/>
  <c r="N184" i="1503"/>
  <c r="M184" i="1503"/>
  <c r="H184" i="1503"/>
  <c r="E184" i="1503"/>
  <c r="AB183" i="1503"/>
  <c r="AA183" i="1503"/>
  <c r="Y183" i="1503"/>
  <c r="W183" i="1503"/>
  <c r="S183" i="1503"/>
  <c r="Q183" i="1503"/>
  <c r="R183" i="1503" s="1"/>
  <c r="N183" i="1503"/>
  <c r="M183" i="1503"/>
  <c r="H183" i="1503"/>
  <c r="E183" i="1503"/>
  <c r="Y182" i="1503"/>
  <c r="S182" i="1503"/>
  <c r="Q182" i="1503"/>
  <c r="N182" i="1503"/>
  <c r="M182" i="1503"/>
  <c r="E182" i="1503"/>
  <c r="BI181" i="1503"/>
  <c r="BH181" i="1503"/>
  <c r="AC181" i="1503"/>
  <c r="AB181" i="1503"/>
  <c r="AJ181" i="1503" s="1"/>
  <c r="AA181" i="1503"/>
  <c r="Y181" i="1503"/>
  <c r="W181" i="1503"/>
  <c r="S181" i="1503"/>
  <c r="Q181" i="1503"/>
  <c r="R181" i="1503" s="1"/>
  <c r="N181" i="1503"/>
  <c r="M181" i="1503"/>
  <c r="H181" i="1503"/>
  <c r="E181" i="1503"/>
  <c r="AC180" i="1503"/>
  <c r="AB180" i="1503"/>
  <c r="AA180" i="1503"/>
  <c r="Y180" i="1503"/>
  <c r="W180" i="1503"/>
  <c r="S180" i="1503"/>
  <c r="Q180" i="1503"/>
  <c r="N180" i="1503"/>
  <c r="M180" i="1503"/>
  <c r="H180" i="1503"/>
  <c r="E180" i="1503"/>
  <c r="AC179" i="1503"/>
  <c r="AB179" i="1503"/>
  <c r="AA179" i="1503"/>
  <c r="Y179" i="1503"/>
  <c r="W179" i="1503"/>
  <c r="S179" i="1503"/>
  <c r="Q179" i="1503"/>
  <c r="N179" i="1503"/>
  <c r="M179" i="1503"/>
  <c r="H179" i="1503"/>
  <c r="E179" i="1503"/>
  <c r="AC178" i="1503"/>
  <c r="AB178" i="1503"/>
  <c r="AA178" i="1503"/>
  <c r="Y178" i="1503"/>
  <c r="W178" i="1503"/>
  <c r="S178" i="1503"/>
  <c r="R178" i="1503"/>
  <c r="Q178" i="1503"/>
  <c r="N178" i="1503"/>
  <c r="M178" i="1503"/>
  <c r="H178" i="1503"/>
  <c r="E178" i="1503"/>
  <c r="AC177" i="1503"/>
  <c r="AB177" i="1503"/>
  <c r="AA177" i="1503"/>
  <c r="Y177" i="1503"/>
  <c r="W177" i="1503"/>
  <c r="S177" i="1503"/>
  <c r="Q177" i="1503"/>
  <c r="R177" i="1503" s="1"/>
  <c r="N177" i="1503"/>
  <c r="M177" i="1503"/>
  <c r="H177" i="1503"/>
  <c r="E177" i="1503"/>
  <c r="AC176" i="1503"/>
  <c r="AB176" i="1503"/>
  <c r="AJ176" i="1503" s="1"/>
  <c r="AA176" i="1503"/>
  <c r="Y176" i="1503"/>
  <c r="W176" i="1503"/>
  <c r="S176" i="1503"/>
  <c r="Q176" i="1503"/>
  <c r="N176" i="1503"/>
  <c r="M176" i="1503"/>
  <c r="H176" i="1503"/>
  <c r="E176" i="1503"/>
  <c r="AC175" i="1503"/>
  <c r="AB175" i="1503"/>
  <c r="AA175" i="1503"/>
  <c r="AJ175" i="1503" s="1"/>
  <c r="Y175" i="1503"/>
  <c r="W175" i="1503"/>
  <c r="S175" i="1503"/>
  <c r="Q175" i="1503"/>
  <c r="N175" i="1503"/>
  <c r="M175" i="1503"/>
  <c r="H175" i="1503"/>
  <c r="E175" i="1503"/>
  <c r="AB174" i="1503"/>
  <c r="AA174" i="1503"/>
  <c r="Y174" i="1503"/>
  <c r="W174" i="1503"/>
  <c r="S174" i="1503"/>
  <c r="Q174" i="1503"/>
  <c r="R174" i="1503" s="1"/>
  <c r="N174" i="1503"/>
  <c r="M174" i="1503"/>
  <c r="H174" i="1503"/>
  <c r="E174" i="1503"/>
  <c r="AB173" i="1503"/>
  <c r="AA173" i="1503"/>
  <c r="AJ173" i="1503" s="1"/>
  <c r="Y173" i="1503"/>
  <c r="W173" i="1503"/>
  <c r="S173" i="1503"/>
  <c r="R173" i="1503"/>
  <c r="Q173" i="1503"/>
  <c r="N173" i="1503"/>
  <c r="M173" i="1503"/>
  <c r="H173" i="1503"/>
  <c r="E173" i="1503"/>
  <c r="AB172" i="1503"/>
  <c r="AJ172" i="1503" s="1"/>
  <c r="AA172" i="1503"/>
  <c r="Y172" i="1503"/>
  <c r="W172" i="1503"/>
  <c r="S172" i="1503"/>
  <c r="Q172" i="1503"/>
  <c r="N172" i="1503"/>
  <c r="M172" i="1503"/>
  <c r="H172" i="1503"/>
  <c r="E172" i="1503"/>
  <c r="AB171" i="1503"/>
  <c r="AJ171" i="1503" s="1"/>
  <c r="AA171" i="1503"/>
  <c r="Y171" i="1503"/>
  <c r="W171" i="1503"/>
  <c r="S171" i="1503"/>
  <c r="R171" i="1503" s="1"/>
  <c r="Q171" i="1503"/>
  <c r="N171" i="1503"/>
  <c r="M171" i="1503"/>
  <c r="H171" i="1503"/>
  <c r="E171" i="1503"/>
  <c r="AB170" i="1503"/>
  <c r="AA170" i="1503"/>
  <c r="AJ170" i="1503" s="1"/>
  <c r="Y170" i="1503"/>
  <c r="W170" i="1503"/>
  <c r="S170" i="1503"/>
  <c r="Q170" i="1503"/>
  <c r="N170" i="1503"/>
  <c r="M170" i="1503"/>
  <c r="H170" i="1503"/>
  <c r="E170" i="1503"/>
  <c r="AB169" i="1503"/>
  <c r="AA169" i="1503"/>
  <c r="Y169" i="1503"/>
  <c r="W169" i="1503"/>
  <c r="S169" i="1503"/>
  <c r="Q169" i="1503"/>
  <c r="N169" i="1503"/>
  <c r="M169" i="1503"/>
  <c r="H169" i="1503"/>
  <c r="E169" i="1503"/>
  <c r="AB168" i="1503"/>
  <c r="AA168" i="1503"/>
  <c r="Y168" i="1503"/>
  <c r="W168" i="1503"/>
  <c r="S168" i="1503"/>
  <c r="Q168" i="1503"/>
  <c r="R168" i="1503" s="1"/>
  <c r="M168" i="1503"/>
  <c r="H168" i="1503"/>
  <c r="E168" i="1503"/>
  <c r="Y167" i="1503"/>
  <c r="S167" i="1503"/>
  <c r="Q167" i="1503"/>
  <c r="N167" i="1503"/>
  <c r="M167" i="1503"/>
  <c r="E167" i="1503"/>
  <c r="BI166" i="1503"/>
  <c r="BH166" i="1503"/>
  <c r="AC166" i="1503"/>
  <c r="AB166" i="1503"/>
  <c r="AA166" i="1503"/>
  <c r="Y166" i="1503"/>
  <c r="W166" i="1503"/>
  <c r="T166" i="1503"/>
  <c r="S166" i="1503"/>
  <c r="Q166" i="1503"/>
  <c r="N166" i="1503"/>
  <c r="M166" i="1503"/>
  <c r="H166" i="1503"/>
  <c r="E166" i="1503"/>
  <c r="AC165" i="1503"/>
  <c r="AB165" i="1503"/>
  <c r="AA165" i="1503"/>
  <c r="Y165" i="1503"/>
  <c r="W165" i="1503"/>
  <c r="S165" i="1503"/>
  <c r="Q165" i="1503"/>
  <c r="N165" i="1503"/>
  <c r="M165" i="1503"/>
  <c r="H165" i="1503"/>
  <c r="E165" i="1503"/>
  <c r="AC164" i="1503"/>
  <c r="AB164" i="1503"/>
  <c r="AA164" i="1503"/>
  <c r="Y164" i="1503"/>
  <c r="W164" i="1503"/>
  <c r="S164" i="1503"/>
  <c r="Q164" i="1503"/>
  <c r="N164" i="1503"/>
  <c r="M164" i="1503"/>
  <c r="H164" i="1503"/>
  <c r="E164" i="1503"/>
  <c r="AC163" i="1503"/>
  <c r="AB163" i="1503"/>
  <c r="AA163" i="1503"/>
  <c r="Y163" i="1503"/>
  <c r="W163" i="1503"/>
  <c r="S163" i="1503"/>
  <c r="Q163" i="1503"/>
  <c r="N163" i="1503"/>
  <c r="M163" i="1503"/>
  <c r="H163" i="1503"/>
  <c r="E163" i="1503"/>
  <c r="AC162" i="1503"/>
  <c r="AB162" i="1503"/>
  <c r="AA162" i="1503"/>
  <c r="Y162" i="1503"/>
  <c r="W162" i="1503"/>
  <c r="S162" i="1503"/>
  <c r="Q162" i="1503"/>
  <c r="R162" i="1503" s="1"/>
  <c r="N162" i="1503"/>
  <c r="M162" i="1503"/>
  <c r="H162" i="1503"/>
  <c r="E162" i="1503"/>
  <c r="AC161" i="1503"/>
  <c r="AB161" i="1503"/>
  <c r="AA161" i="1503"/>
  <c r="Y161" i="1503"/>
  <c r="W161" i="1503"/>
  <c r="S161" i="1503"/>
  <c r="Q161" i="1503"/>
  <c r="N161" i="1503"/>
  <c r="M161" i="1503"/>
  <c r="H161" i="1503"/>
  <c r="E161" i="1503"/>
  <c r="AC160" i="1503"/>
  <c r="AB160" i="1503"/>
  <c r="AA160" i="1503"/>
  <c r="Y160" i="1503"/>
  <c r="W160" i="1503"/>
  <c r="S160" i="1503"/>
  <c r="Q160" i="1503"/>
  <c r="N160" i="1503"/>
  <c r="M160" i="1503"/>
  <c r="H160" i="1503"/>
  <c r="E160" i="1503"/>
  <c r="AB159" i="1503"/>
  <c r="AA159" i="1503"/>
  <c r="Y159" i="1503"/>
  <c r="W159" i="1503"/>
  <c r="S159" i="1503"/>
  <c r="Q159" i="1503"/>
  <c r="N159" i="1503"/>
  <c r="M159" i="1503"/>
  <c r="H159" i="1503"/>
  <c r="E159" i="1503"/>
  <c r="AB158" i="1503"/>
  <c r="AA158" i="1503"/>
  <c r="Y158" i="1503"/>
  <c r="W158" i="1503"/>
  <c r="S158" i="1503"/>
  <c r="Q158" i="1503"/>
  <c r="R158" i="1503" s="1"/>
  <c r="N158" i="1503"/>
  <c r="M158" i="1503"/>
  <c r="H158" i="1503"/>
  <c r="E158" i="1503"/>
  <c r="AB157" i="1503"/>
  <c r="AA157" i="1503"/>
  <c r="Y157" i="1503"/>
  <c r="W157" i="1503"/>
  <c r="S157" i="1503"/>
  <c r="R157" i="1503" s="1"/>
  <c r="Q157" i="1503"/>
  <c r="N157" i="1503"/>
  <c r="M157" i="1503"/>
  <c r="H157" i="1503"/>
  <c r="E157" i="1503"/>
  <c r="AB156" i="1503"/>
  <c r="AA156" i="1503"/>
  <c r="Y156" i="1503"/>
  <c r="W156" i="1503"/>
  <c r="S156" i="1503"/>
  <c r="Q156" i="1503"/>
  <c r="R156" i="1503" s="1"/>
  <c r="N156" i="1503"/>
  <c r="M156" i="1503"/>
  <c r="H156" i="1503"/>
  <c r="E156" i="1503"/>
  <c r="AB155" i="1503"/>
  <c r="AA155" i="1503"/>
  <c r="Y155" i="1503"/>
  <c r="W155" i="1503"/>
  <c r="S155" i="1503"/>
  <c r="Q155" i="1503"/>
  <c r="R155" i="1503" s="1"/>
  <c r="N155" i="1503"/>
  <c r="M155" i="1503"/>
  <c r="H155" i="1503"/>
  <c r="E155" i="1503"/>
  <c r="AB154" i="1503"/>
  <c r="AA154" i="1503"/>
  <c r="Y154" i="1503"/>
  <c r="W154" i="1503"/>
  <c r="S154" i="1503"/>
  <c r="Q154" i="1503"/>
  <c r="N154" i="1503"/>
  <c r="M154" i="1503"/>
  <c r="H154" i="1503"/>
  <c r="E154" i="1503"/>
  <c r="AB153" i="1503"/>
  <c r="AA153" i="1503"/>
  <c r="Y153" i="1503"/>
  <c r="W153" i="1503"/>
  <c r="S153" i="1503"/>
  <c r="Q153" i="1503"/>
  <c r="R153" i="1503" s="1"/>
  <c r="N153" i="1503"/>
  <c r="M153" i="1503"/>
  <c r="H153" i="1503"/>
  <c r="E153" i="1503"/>
  <c r="Y152" i="1503"/>
  <c r="S152" i="1503"/>
  <c r="Q152" i="1503"/>
  <c r="N152" i="1503"/>
  <c r="M152" i="1503"/>
  <c r="E152" i="1503"/>
  <c r="BI151" i="1503"/>
  <c r="BH151" i="1503"/>
  <c r="AC151" i="1503"/>
  <c r="AB151" i="1503"/>
  <c r="AA151" i="1503"/>
  <c r="Y151" i="1503"/>
  <c r="W151" i="1503"/>
  <c r="S151" i="1503"/>
  <c r="Q151" i="1503"/>
  <c r="N151" i="1503"/>
  <c r="M151" i="1503"/>
  <c r="H151" i="1503"/>
  <c r="E151" i="1503"/>
  <c r="AC150" i="1503"/>
  <c r="AB150" i="1503"/>
  <c r="AA150" i="1503"/>
  <c r="Y150" i="1503"/>
  <c r="W150" i="1503"/>
  <c r="S150" i="1503"/>
  <c r="Q150" i="1503"/>
  <c r="R150" i="1503" s="1"/>
  <c r="N150" i="1503"/>
  <c r="M150" i="1503"/>
  <c r="H150" i="1503"/>
  <c r="E150" i="1503"/>
  <c r="AC149" i="1503"/>
  <c r="AB149" i="1503"/>
  <c r="AA149" i="1503"/>
  <c r="Y149" i="1503"/>
  <c r="W149" i="1503"/>
  <c r="S149" i="1503"/>
  <c r="Q149" i="1503"/>
  <c r="N149" i="1503"/>
  <c r="M149" i="1503"/>
  <c r="H149" i="1503"/>
  <c r="E149" i="1503"/>
  <c r="AC148" i="1503"/>
  <c r="AB148" i="1503"/>
  <c r="AA148" i="1503"/>
  <c r="Y148" i="1503"/>
  <c r="W148" i="1503"/>
  <c r="S148" i="1503"/>
  <c r="Q148" i="1503"/>
  <c r="R148" i="1503" s="1"/>
  <c r="N148" i="1503"/>
  <c r="M148" i="1503"/>
  <c r="H148" i="1503"/>
  <c r="E148" i="1503"/>
  <c r="AC147" i="1503"/>
  <c r="AB147" i="1503"/>
  <c r="AJ147" i="1503" s="1"/>
  <c r="AA147" i="1503"/>
  <c r="Y147" i="1503"/>
  <c r="W147" i="1503"/>
  <c r="S147" i="1503"/>
  <c r="Q147" i="1503"/>
  <c r="N147" i="1503"/>
  <c r="M147" i="1503"/>
  <c r="H147" i="1503"/>
  <c r="E147" i="1503"/>
  <c r="AC146" i="1503"/>
  <c r="AB146" i="1503"/>
  <c r="AJ146" i="1503" s="1"/>
  <c r="AA146" i="1503"/>
  <c r="Y146" i="1503"/>
  <c r="W146" i="1503"/>
  <c r="S146" i="1503"/>
  <c r="Q146" i="1503"/>
  <c r="N146" i="1503"/>
  <c r="M146" i="1503"/>
  <c r="H146" i="1503"/>
  <c r="E146" i="1503"/>
  <c r="AC145" i="1503"/>
  <c r="AB145" i="1503"/>
  <c r="AA145" i="1503"/>
  <c r="Y145" i="1503"/>
  <c r="W145" i="1503"/>
  <c r="S145" i="1503"/>
  <c r="R145" i="1503" s="1"/>
  <c r="Q145" i="1503"/>
  <c r="N145" i="1503"/>
  <c r="M145" i="1503"/>
  <c r="H145" i="1503"/>
  <c r="E145" i="1503"/>
  <c r="AB144" i="1503"/>
  <c r="AA144" i="1503"/>
  <c r="Y144" i="1503"/>
  <c r="W144" i="1503"/>
  <c r="S144" i="1503"/>
  <c r="Q144" i="1503"/>
  <c r="N144" i="1503"/>
  <c r="M144" i="1503"/>
  <c r="H144" i="1503"/>
  <c r="E144" i="1503"/>
  <c r="AB143" i="1503"/>
  <c r="AJ143" i="1503" s="1"/>
  <c r="AA143" i="1503"/>
  <c r="Y143" i="1503"/>
  <c r="W143" i="1503"/>
  <c r="S143" i="1503"/>
  <c r="Q143" i="1503"/>
  <c r="N143" i="1503"/>
  <c r="M143" i="1503"/>
  <c r="H143" i="1503"/>
  <c r="E143" i="1503"/>
  <c r="AB142" i="1503"/>
  <c r="AA142" i="1503"/>
  <c r="Y142" i="1503"/>
  <c r="W142" i="1503"/>
  <c r="S142" i="1503"/>
  <c r="Q142" i="1503"/>
  <c r="R142" i="1503" s="1"/>
  <c r="N142" i="1503"/>
  <c r="M142" i="1503"/>
  <c r="H142" i="1503"/>
  <c r="E142" i="1503"/>
  <c r="AB141" i="1503"/>
  <c r="AA141" i="1503"/>
  <c r="Y141" i="1503"/>
  <c r="W141" i="1503"/>
  <c r="S141" i="1503"/>
  <c r="Q141" i="1503"/>
  <c r="N141" i="1503"/>
  <c r="M141" i="1503"/>
  <c r="H141" i="1503"/>
  <c r="E141" i="1503"/>
  <c r="AB140" i="1503"/>
  <c r="AA140" i="1503"/>
  <c r="Y140" i="1503"/>
  <c r="W140" i="1503"/>
  <c r="S140" i="1503"/>
  <c r="R140" i="1503" s="1"/>
  <c r="Q140" i="1503"/>
  <c r="N140" i="1503"/>
  <c r="M140" i="1503"/>
  <c r="H140" i="1503"/>
  <c r="E140" i="1503"/>
  <c r="AB139" i="1503"/>
  <c r="AA139" i="1503"/>
  <c r="Y139" i="1503"/>
  <c r="W139" i="1503"/>
  <c r="S139" i="1503"/>
  <c r="Q139" i="1503"/>
  <c r="N139" i="1503"/>
  <c r="M139" i="1503"/>
  <c r="H139" i="1503"/>
  <c r="E139" i="1503"/>
  <c r="AB138" i="1503"/>
  <c r="AA138" i="1503"/>
  <c r="Y138" i="1503"/>
  <c r="W138" i="1503"/>
  <c r="S138" i="1503"/>
  <c r="R138" i="1503"/>
  <c r="Q138" i="1503"/>
  <c r="N138" i="1503"/>
  <c r="M138" i="1503"/>
  <c r="H138" i="1503"/>
  <c r="E138" i="1503"/>
  <c r="Y137" i="1503"/>
  <c r="S137" i="1503"/>
  <c r="Q137" i="1503"/>
  <c r="R137" i="1503" s="1"/>
  <c r="N137" i="1503"/>
  <c r="M137" i="1503"/>
  <c r="E137" i="1503"/>
  <c r="BI136" i="1503"/>
  <c r="BH136" i="1503"/>
  <c r="AC136" i="1503"/>
  <c r="AB136" i="1503"/>
  <c r="AJ136" i="1503" s="1"/>
  <c r="AA136" i="1503"/>
  <c r="Y136" i="1503"/>
  <c r="W136" i="1503"/>
  <c r="T136" i="1503"/>
  <c r="S136" i="1503"/>
  <c r="Q136" i="1503"/>
  <c r="N136" i="1503"/>
  <c r="M136" i="1503"/>
  <c r="H136" i="1503"/>
  <c r="E136" i="1503"/>
  <c r="AC135" i="1503"/>
  <c r="AB135" i="1503"/>
  <c r="AA135" i="1503"/>
  <c r="Y135" i="1503"/>
  <c r="W135" i="1503"/>
  <c r="S135" i="1503"/>
  <c r="Q135" i="1503"/>
  <c r="N135" i="1503"/>
  <c r="M135" i="1503"/>
  <c r="H135" i="1503"/>
  <c r="E135" i="1503"/>
  <c r="AC134" i="1503"/>
  <c r="AB134" i="1503"/>
  <c r="AA134" i="1503"/>
  <c r="Y134" i="1503"/>
  <c r="W134" i="1503"/>
  <c r="S134" i="1503"/>
  <c r="Q134" i="1503"/>
  <c r="N134" i="1503"/>
  <c r="M134" i="1503"/>
  <c r="H134" i="1503"/>
  <c r="E134" i="1503"/>
  <c r="AC133" i="1503"/>
  <c r="AB133" i="1503"/>
  <c r="AJ133" i="1503" s="1"/>
  <c r="AA133" i="1503"/>
  <c r="Y133" i="1503"/>
  <c r="W133" i="1503"/>
  <c r="S133" i="1503"/>
  <c r="Q133" i="1503"/>
  <c r="N133" i="1503"/>
  <c r="M133" i="1503"/>
  <c r="H133" i="1503"/>
  <c r="E133" i="1503"/>
  <c r="AC132" i="1503"/>
  <c r="AB132" i="1503"/>
  <c r="AJ132" i="1503" s="1"/>
  <c r="AA132" i="1503"/>
  <c r="Y132" i="1503"/>
  <c r="W132" i="1503"/>
  <c r="S132" i="1503"/>
  <c r="Q132" i="1503"/>
  <c r="R132" i="1503" s="1"/>
  <c r="N132" i="1503"/>
  <c r="M132" i="1503"/>
  <c r="H132" i="1503"/>
  <c r="E132" i="1503"/>
  <c r="AC131" i="1503"/>
  <c r="AB131" i="1503"/>
  <c r="AA131" i="1503"/>
  <c r="Y131" i="1503"/>
  <c r="W131" i="1503"/>
  <c r="S131" i="1503"/>
  <c r="Q131" i="1503"/>
  <c r="N131" i="1503"/>
  <c r="M131" i="1503"/>
  <c r="H131" i="1503"/>
  <c r="E131" i="1503"/>
  <c r="AC130" i="1503"/>
  <c r="AB130" i="1503"/>
  <c r="AA130" i="1503"/>
  <c r="Y130" i="1503"/>
  <c r="W130" i="1503"/>
  <c r="S130" i="1503"/>
  <c r="Q130" i="1503"/>
  <c r="N130" i="1503"/>
  <c r="M130" i="1503"/>
  <c r="H130" i="1503"/>
  <c r="E130" i="1503"/>
  <c r="AB129" i="1503"/>
  <c r="AA129" i="1503"/>
  <c r="Y129" i="1503"/>
  <c r="W129" i="1503"/>
  <c r="S129" i="1503"/>
  <c r="Q129" i="1503"/>
  <c r="N129" i="1503"/>
  <c r="M129" i="1503"/>
  <c r="H129" i="1503"/>
  <c r="E129" i="1503"/>
  <c r="AB128" i="1503"/>
  <c r="AA128" i="1503"/>
  <c r="Y128" i="1503"/>
  <c r="W128" i="1503"/>
  <c r="S128" i="1503"/>
  <c r="Q128" i="1503"/>
  <c r="R128" i="1503" s="1"/>
  <c r="N128" i="1503"/>
  <c r="M128" i="1503"/>
  <c r="H128" i="1503"/>
  <c r="E128" i="1503"/>
  <c r="AB127" i="1503"/>
  <c r="AA127" i="1503"/>
  <c r="Y127" i="1503"/>
  <c r="W127" i="1503"/>
  <c r="S127" i="1503"/>
  <c r="Q127" i="1503"/>
  <c r="N127" i="1503"/>
  <c r="M127" i="1503"/>
  <c r="H127" i="1503"/>
  <c r="E127" i="1503"/>
  <c r="AB126" i="1503"/>
  <c r="AJ126" i="1503" s="1"/>
  <c r="AA126" i="1503"/>
  <c r="Y126" i="1503"/>
  <c r="W126" i="1503"/>
  <c r="S126" i="1503"/>
  <c r="Q126" i="1503"/>
  <c r="N126" i="1503"/>
  <c r="M126" i="1503"/>
  <c r="H126" i="1503"/>
  <c r="E126" i="1503"/>
  <c r="AB125" i="1503"/>
  <c r="AA125" i="1503"/>
  <c r="Y125" i="1503"/>
  <c r="W125" i="1503"/>
  <c r="S125" i="1503"/>
  <c r="Q125" i="1503"/>
  <c r="R125" i="1503" s="1"/>
  <c r="N125" i="1503"/>
  <c r="M125" i="1503"/>
  <c r="H125" i="1503"/>
  <c r="E125" i="1503"/>
  <c r="AB124" i="1503"/>
  <c r="AA124" i="1503"/>
  <c r="Y124" i="1503"/>
  <c r="W124" i="1503"/>
  <c r="S124" i="1503"/>
  <c r="Q124" i="1503"/>
  <c r="N124" i="1503"/>
  <c r="M124" i="1503"/>
  <c r="H124" i="1503"/>
  <c r="E124" i="1503"/>
  <c r="AB123" i="1503"/>
  <c r="AA123" i="1503"/>
  <c r="Y123" i="1503"/>
  <c r="W123" i="1503"/>
  <c r="S123" i="1503"/>
  <c r="Q123" i="1503"/>
  <c r="R123" i="1503" s="1"/>
  <c r="N123" i="1503"/>
  <c r="M123" i="1503"/>
  <c r="H123" i="1503"/>
  <c r="E123" i="1503"/>
  <c r="Y122" i="1503"/>
  <c r="S122" i="1503"/>
  <c r="Q122" i="1503"/>
  <c r="N122" i="1503"/>
  <c r="M122" i="1503"/>
  <c r="E122" i="1503"/>
  <c r="AB121" i="1503"/>
  <c r="AA121" i="1503"/>
  <c r="W121" i="1503"/>
  <c r="S121" i="1503"/>
  <c r="Q121" i="1503"/>
  <c r="H121" i="1503"/>
  <c r="E121" i="1503"/>
  <c r="BI120" i="1503"/>
  <c r="BH120" i="1503"/>
  <c r="AC120" i="1503"/>
  <c r="AB120" i="1503"/>
  <c r="AA120" i="1503"/>
  <c r="Y120" i="1503"/>
  <c r="W120" i="1503"/>
  <c r="T120" i="1503"/>
  <c r="S120" i="1503"/>
  <c r="Q120" i="1503"/>
  <c r="R120" i="1503" s="1"/>
  <c r="N120" i="1503"/>
  <c r="M120" i="1503"/>
  <c r="H120" i="1503"/>
  <c r="E120" i="1503"/>
  <c r="AC119" i="1503"/>
  <c r="AB119" i="1503"/>
  <c r="AA119" i="1503"/>
  <c r="Y119" i="1503"/>
  <c r="W119" i="1503"/>
  <c r="S119" i="1503"/>
  <c r="Q119" i="1503"/>
  <c r="R119" i="1503" s="1"/>
  <c r="N119" i="1503"/>
  <c r="M119" i="1503"/>
  <c r="H119" i="1503"/>
  <c r="E119" i="1503"/>
  <c r="AC118" i="1503"/>
  <c r="AB118" i="1503"/>
  <c r="AA118" i="1503"/>
  <c r="Y118" i="1503"/>
  <c r="W118" i="1503"/>
  <c r="S118" i="1503"/>
  <c r="Q118" i="1503"/>
  <c r="N118" i="1503"/>
  <c r="M118" i="1503"/>
  <c r="H118" i="1503"/>
  <c r="E118" i="1503"/>
  <c r="AC117" i="1503"/>
  <c r="AB117" i="1503"/>
  <c r="AA117" i="1503"/>
  <c r="Y117" i="1503"/>
  <c r="W117" i="1503"/>
  <c r="S117" i="1503"/>
  <c r="Q117" i="1503"/>
  <c r="N117" i="1503"/>
  <c r="M117" i="1503"/>
  <c r="H117" i="1503"/>
  <c r="E117" i="1503"/>
  <c r="AC116" i="1503"/>
  <c r="AB116" i="1503"/>
  <c r="AA116" i="1503"/>
  <c r="Y116" i="1503"/>
  <c r="W116" i="1503"/>
  <c r="S116" i="1503"/>
  <c r="Q116" i="1503"/>
  <c r="N116" i="1503"/>
  <c r="M116" i="1503"/>
  <c r="H116" i="1503"/>
  <c r="E116" i="1503"/>
  <c r="AC115" i="1503"/>
  <c r="AB115" i="1503"/>
  <c r="AA115" i="1503"/>
  <c r="Y115" i="1503"/>
  <c r="W115" i="1503"/>
  <c r="S115" i="1503"/>
  <c r="Q115" i="1503"/>
  <c r="N115" i="1503"/>
  <c r="M115" i="1503"/>
  <c r="H115" i="1503"/>
  <c r="E115" i="1503"/>
  <c r="AC114" i="1503"/>
  <c r="AB114" i="1503"/>
  <c r="AA114" i="1503"/>
  <c r="Y114" i="1503"/>
  <c r="W114" i="1503"/>
  <c r="S114" i="1503"/>
  <c r="R114" i="1503"/>
  <c r="Q114" i="1503"/>
  <c r="N114" i="1503"/>
  <c r="M114" i="1503"/>
  <c r="H114" i="1503"/>
  <c r="E114" i="1503"/>
  <c r="AC113" i="1503"/>
  <c r="AB113" i="1503"/>
  <c r="AA113" i="1503"/>
  <c r="Y113" i="1503"/>
  <c r="W113" i="1503"/>
  <c r="S113" i="1503"/>
  <c r="Q113" i="1503"/>
  <c r="R113" i="1503" s="1"/>
  <c r="N113" i="1503"/>
  <c r="M113" i="1503"/>
  <c r="H113" i="1503"/>
  <c r="E113" i="1503"/>
  <c r="AB112" i="1503"/>
  <c r="AA112" i="1503"/>
  <c r="Y112" i="1503"/>
  <c r="W112" i="1503"/>
  <c r="S112" i="1503"/>
  <c r="Q112" i="1503"/>
  <c r="N112" i="1503"/>
  <c r="M112" i="1503"/>
  <c r="H112" i="1503"/>
  <c r="E112" i="1503"/>
  <c r="AB111" i="1503"/>
  <c r="AA111" i="1503"/>
  <c r="Y111" i="1503"/>
  <c r="W111" i="1503"/>
  <c r="S111" i="1503"/>
  <c r="Q111" i="1503"/>
  <c r="N111" i="1503"/>
  <c r="M111" i="1503"/>
  <c r="H111" i="1503"/>
  <c r="E111" i="1503"/>
  <c r="AB110" i="1503"/>
  <c r="AJ110" i="1503" s="1"/>
  <c r="AA110" i="1503"/>
  <c r="Y110" i="1503"/>
  <c r="W110" i="1503"/>
  <c r="S110" i="1503"/>
  <c r="Q110" i="1503"/>
  <c r="N110" i="1503"/>
  <c r="M110" i="1503"/>
  <c r="H110" i="1503"/>
  <c r="E110" i="1503"/>
  <c r="AB109" i="1503"/>
  <c r="AJ109" i="1503" s="1"/>
  <c r="AA109" i="1503"/>
  <c r="Y109" i="1503"/>
  <c r="W109" i="1503"/>
  <c r="S109" i="1503"/>
  <c r="Q109" i="1503"/>
  <c r="R109" i="1503" s="1"/>
  <c r="N109" i="1503"/>
  <c r="M109" i="1503"/>
  <c r="H109" i="1503"/>
  <c r="E109" i="1503"/>
  <c r="AB108" i="1503"/>
  <c r="AA108" i="1503"/>
  <c r="W108" i="1503"/>
  <c r="S108" i="1503"/>
  <c r="Q108" i="1503"/>
  <c r="N108" i="1503"/>
  <c r="M108" i="1503"/>
  <c r="H108" i="1503"/>
  <c r="E108" i="1503"/>
  <c r="Y107" i="1503"/>
  <c r="S107" i="1503"/>
  <c r="Q107" i="1503"/>
  <c r="N107" i="1503"/>
  <c r="M107" i="1503"/>
  <c r="E107" i="1503"/>
  <c r="AB106" i="1503"/>
  <c r="AA106" i="1503"/>
  <c r="W106" i="1503"/>
  <c r="S106" i="1503"/>
  <c r="Q106" i="1503"/>
  <c r="R106" i="1503" s="1"/>
  <c r="H106" i="1503"/>
  <c r="E106" i="1503"/>
  <c r="BI105" i="1503"/>
  <c r="BH105" i="1503"/>
  <c r="AC105" i="1503"/>
  <c r="AB105" i="1503"/>
  <c r="AA105" i="1503"/>
  <c r="Y105" i="1503"/>
  <c r="W105" i="1503"/>
  <c r="T105" i="1503"/>
  <c r="S105" i="1503"/>
  <c r="Q105" i="1503"/>
  <c r="R105" i="1503" s="1"/>
  <c r="N105" i="1503"/>
  <c r="M105" i="1503"/>
  <c r="H105" i="1503"/>
  <c r="E105" i="1503"/>
  <c r="AC104" i="1503"/>
  <c r="AB104" i="1503"/>
  <c r="AA104" i="1503"/>
  <c r="Y104" i="1503"/>
  <c r="W104" i="1503"/>
  <c r="S104" i="1503"/>
  <c r="Q104" i="1503"/>
  <c r="N104" i="1503"/>
  <c r="M104" i="1503"/>
  <c r="H104" i="1503"/>
  <c r="E104" i="1503"/>
  <c r="AC103" i="1503"/>
  <c r="AB103" i="1503"/>
  <c r="AA103" i="1503"/>
  <c r="Y103" i="1503"/>
  <c r="W103" i="1503"/>
  <c r="S103" i="1503"/>
  <c r="Q103" i="1503"/>
  <c r="R103" i="1503" s="1"/>
  <c r="N103" i="1503"/>
  <c r="M103" i="1503"/>
  <c r="H103" i="1503"/>
  <c r="E103" i="1503"/>
  <c r="AC102" i="1503"/>
  <c r="AB102" i="1503"/>
  <c r="AJ102" i="1503" s="1"/>
  <c r="AA102" i="1503"/>
  <c r="Y102" i="1503"/>
  <c r="W102" i="1503"/>
  <c r="S102" i="1503"/>
  <c r="Q102" i="1503"/>
  <c r="N102" i="1503"/>
  <c r="M102" i="1503"/>
  <c r="H102" i="1503"/>
  <c r="E102" i="1503"/>
  <c r="AC101" i="1503"/>
  <c r="AB101" i="1503"/>
  <c r="AA101" i="1503"/>
  <c r="Y101" i="1503"/>
  <c r="W101" i="1503"/>
  <c r="S101" i="1503"/>
  <c r="Q101" i="1503"/>
  <c r="N101" i="1503"/>
  <c r="M101" i="1503"/>
  <c r="H101" i="1503"/>
  <c r="E101" i="1503"/>
  <c r="AC100" i="1503"/>
  <c r="AB100" i="1503"/>
  <c r="AA100" i="1503"/>
  <c r="Y100" i="1503"/>
  <c r="W100" i="1503"/>
  <c r="S100" i="1503"/>
  <c r="Q100" i="1503"/>
  <c r="N100" i="1503"/>
  <c r="M100" i="1503"/>
  <c r="H100" i="1503"/>
  <c r="E100" i="1503"/>
  <c r="AC99" i="1503"/>
  <c r="AB99" i="1503"/>
  <c r="AJ99" i="1503" s="1"/>
  <c r="AA99" i="1503"/>
  <c r="Y99" i="1503"/>
  <c r="W99" i="1503"/>
  <c r="S99" i="1503"/>
  <c r="Q99" i="1503"/>
  <c r="R99" i="1503" s="1"/>
  <c r="N99" i="1503"/>
  <c r="M99" i="1503"/>
  <c r="H99" i="1503"/>
  <c r="E99" i="1503"/>
  <c r="AC98" i="1503"/>
  <c r="AB98" i="1503"/>
  <c r="AA98" i="1503"/>
  <c r="Y98" i="1503"/>
  <c r="W98" i="1503"/>
  <c r="S98" i="1503"/>
  <c r="Q98" i="1503"/>
  <c r="N98" i="1503"/>
  <c r="M98" i="1503"/>
  <c r="H98" i="1503"/>
  <c r="E98" i="1503"/>
  <c r="AB97" i="1503"/>
  <c r="AA97" i="1503"/>
  <c r="Y97" i="1503"/>
  <c r="W97" i="1503"/>
  <c r="S97" i="1503"/>
  <c r="Q97" i="1503"/>
  <c r="R97" i="1503" s="1"/>
  <c r="N97" i="1503"/>
  <c r="M97" i="1503"/>
  <c r="H97" i="1503"/>
  <c r="E97" i="1503"/>
  <c r="AB96" i="1503"/>
  <c r="AA96" i="1503"/>
  <c r="Y96" i="1503"/>
  <c r="W96" i="1503"/>
  <c r="S96" i="1503"/>
  <c r="R96" i="1503"/>
  <c r="Q96" i="1503"/>
  <c r="N96" i="1503"/>
  <c r="M96" i="1503"/>
  <c r="H96" i="1503"/>
  <c r="E96" i="1503"/>
  <c r="AB95" i="1503"/>
  <c r="AA95" i="1503"/>
  <c r="Y95" i="1503"/>
  <c r="W95" i="1503"/>
  <c r="S95" i="1503"/>
  <c r="Q95" i="1503"/>
  <c r="R95" i="1503" s="1"/>
  <c r="N95" i="1503"/>
  <c r="M95" i="1503"/>
  <c r="H95" i="1503"/>
  <c r="E95" i="1503"/>
  <c r="AB94" i="1503"/>
  <c r="AJ94" i="1503" s="1"/>
  <c r="AA94" i="1503"/>
  <c r="Y94" i="1503"/>
  <c r="W94" i="1503"/>
  <c r="S94" i="1503"/>
  <c r="Q94" i="1503"/>
  <c r="R94" i="1503" s="1"/>
  <c r="N94" i="1503"/>
  <c r="M94" i="1503"/>
  <c r="H94" i="1503"/>
  <c r="E94" i="1503"/>
  <c r="AB93" i="1503"/>
  <c r="AA93" i="1503"/>
  <c r="W93" i="1503"/>
  <c r="S93" i="1503"/>
  <c r="Q93" i="1503"/>
  <c r="R93" i="1503" s="1"/>
  <c r="N93" i="1503"/>
  <c r="M93" i="1503"/>
  <c r="H93" i="1503"/>
  <c r="E93" i="1503"/>
  <c r="Y92" i="1503"/>
  <c r="S92" i="1503"/>
  <c r="Q92" i="1503"/>
  <c r="N92" i="1503"/>
  <c r="M92" i="1503"/>
  <c r="E92" i="1503"/>
  <c r="AB91" i="1503"/>
  <c r="AA91" i="1503"/>
  <c r="W91" i="1503"/>
  <c r="S91" i="1503"/>
  <c r="Q91" i="1503"/>
  <c r="R91" i="1503" s="1"/>
  <c r="H91" i="1503"/>
  <c r="E91" i="1503"/>
  <c r="BI90" i="1503"/>
  <c r="BH90" i="1503"/>
  <c r="AC90" i="1503"/>
  <c r="AB90" i="1503"/>
  <c r="AJ90" i="1503" s="1"/>
  <c r="AA90" i="1503"/>
  <c r="Y90" i="1503"/>
  <c r="W90" i="1503"/>
  <c r="T90" i="1503"/>
  <c r="S90" i="1503"/>
  <c r="Q90" i="1503"/>
  <c r="R90" i="1503" s="1"/>
  <c r="N90" i="1503"/>
  <c r="M90" i="1503"/>
  <c r="H90" i="1503"/>
  <c r="E90" i="1503"/>
  <c r="AC89" i="1503"/>
  <c r="AB89" i="1503"/>
  <c r="AJ89" i="1503" s="1"/>
  <c r="AA89" i="1503"/>
  <c r="Y89" i="1503"/>
  <c r="W89" i="1503"/>
  <c r="S89" i="1503"/>
  <c r="Q89" i="1503"/>
  <c r="R89" i="1503" s="1"/>
  <c r="N89" i="1503"/>
  <c r="M89" i="1503"/>
  <c r="H89" i="1503"/>
  <c r="E89" i="1503"/>
  <c r="AC88" i="1503"/>
  <c r="AB88" i="1503"/>
  <c r="AA88" i="1503"/>
  <c r="Y88" i="1503"/>
  <c r="W88" i="1503"/>
  <c r="S88" i="1503"/>
  <c r="Q88" i="1503"/>
  <c r="N88" i="1503"/>
  <c r="M88" i="1503"/>
  <c r="H88" i="1503"/>
  <c r="E88" i="1503"/>
  <c r="AC87" i="1503"/>
  <c r="AB87" i="1503"/>
  <c r="AJ87" i="1503" s="1"/>
  <c r="AA87" i="1503"/>
  <c r="Y87" i="1503"/>
  <c r="W87" i="1503"/>
  <c r="S87" i="1503"/>
  <c r="Q87" i="1503"/>
  <c r="N87" i="1503"/>
  <c r="M87" i="1503"/>
  <c r="H87" i="1503"/>
  <c r="E87" i="1503"/>
  <c r="AC86" i="1503"/>
  <c r="AB86" i="1503"/>
  <c r="AA86" i="1503"/>
  <c r="Y86" i="1503"/>
  <c r="W86" i="1503"/>
  <c r="S86" i="1503"/>
  <c r="Q86" i="1503"/>
  <c r="R86" i="1503" s="1"/>
  <c r="N86" i="1503"/>
  <c r="M86" i="1503"/>
  <c r="H86" i="1503"/>
  <c r="E86" i="1503"/>
  <c r="AC85" i="1503"/>
  <c r="AB85" i="1503"/>
  <c r="AA85" i="1503"/>
  <c r="Y85" i="1503"/>
  <c r="W85" i="1503"/>
  <c r="S85" i="1503"/>
  <c r="Q85" i="1503"/>
  <c r="N85" i="1503"/>
  <c r="M85" i="1503"/>
  <c r="H85" i="1503"/>
  <c r="E85" i="1503"/>
  <c r="AC84" i="1503"/>
  <c r="AB84" i="1503"/>
  <c r="AA84" i="1503"/>
  <c r="Y84" i="1503"/>
  <c r="W84" i="1503"/>
  <c r="S84" i="1503"/>
  <c r="Q84" i="1503"/>
  <c r="N84" i="1503"/>
  <c r="M84" i="1503"/>
  <c r="H84" i="1503"/>
  <c r="E84" i="1503"/>
  <c r="AC83" i="1503"/>
  <c r="AB83" i="1503"/>
  <c r="AA83" i="1503"/>
  <c r="Y83" i="1503"/>
  <c r="W83" i="1503"/>
  <c r="S83" i="1503"/>
  <c r="Q83" i="1503"/>
  <c r="R83" i="1503" s="1"/>
  <c r="N83" i="1503"/>
  <c r="M83" i="1503"/>
  <c r="H83" i="1503"/>
  <c r="E83" i="1503"/>
  <c r="AB82" i="1503"/>
  <c r="AA82" i="1503"/>
  <c r="Y82" i="1503"/>
  <c r="W82" i="1503"/>
  <c r="S82" i="1503"/>
  <c r="R82" i="1503" s="1"/>
  <c r="Q82" i="1503"/>
  <c r="N82" i="1503"/>
  <c r="M82" i="1503"/>
  <c r="H82" i="1503"/>
  <c r="E82" i="1503"/>
  <c r="AB81" i="1503"/>
  <c r="AA81" i="1503"/>
  <c r="Y81" i="1503"/>
  <c r="W81" i="1503"/>
  <c r="S81" i="1503"/>
  <c r="Q81" i="1503"/>
  <c r="R81" i="1503" s="1"/>
  <c r="N81" i="1503"/>
  <c r="M81" i="1503"/>
  <c r="H81" i="1503"/>
  <c r="E81" i="1503"/>
  <c r="AB80" i="1503"/>
  <c r="AA80" i="1503"/>
  <c r="Y80" i="1503"/>
  <c r="W80" i="1503"/>
  <c r="S80" i="1503"/>
  <c r="Q80" i="1503"/>
  <c r="R80" i="1503" s="1"/>
  <c r="N80" i="1503"/>
  <c r="M80" i="1503"/>
  <c r="H80" i="1503"/>
  <c r="E80" i="1503"/>
  <c r="AK79" i="1503"/>
  <c r="AK80" i="1503" s="1"/>
  <c r="AK81" i="1503" s="1"/>
  <c r="AB79" i="1503"/>
  <c r="AJ79" i="1503" s="1"/>
  <c r="AA79" i="1503"/>
  <c r="Y79" i="1503"/>
  <c r="W79" i="1503"/>
  <c r="S79" i="1503"/>
  <c r="Q79" i="1503"/>
  <c r="R79" i="1503" s="1"/>
  <c r="N79" i="1503"/>
  <c r="M79" i="1503"/>
  <c r="H79" i="1503"/>
  <c r="E79" i="1503"/>
  <c r="AB78" i="1503"/>
  <c r="AA78" i="1503"/>
  <c r="W78" i="1503"/>
  <c r="S78" i="1503"/>
  <c r="Q78" i="1503"/>
  <c r="R78" i="1503" s="1"/>
  <c r="N78" i="1503"/>
  <c r="M78" i="1503"/>
  <c r="H78" i="1503"/>
  <c r="E78" i="1503"/>
  <c r="Y77" i="1503"/>
  <c r="S77" i="1503"/>
  <c r="Q77" i="1503"/>
  <c r="R77" i="1503" s="1"/>
  <c r="N77" i="1503"/>
  <c r="M77" i="1503"/>
  <c r="E77" i="1503"/>
  <c r="AB76" i="1503"/>
  <c r="AA76" i="1503"/>
  <c r="W76" i="1503"/>
  <c r="S76" i="1503"/>
  <c r="Q76" i="1503"/>
  <c r="R76" i="1503" s="1"/>
  <c r="H76" i="1503"/>
  <c r="E76" i="1503"/>
  <c r="BI75" i="1503"/>
  <c r="BH75" i="1503"/>
  <c r="AC75" i="1503"/>
  <c r="AB75" i="1503"/>
  <c r="AA75" i="1503"/>
  <c r="Y75" i="1503"/>
  <c r="W75" i="1503"/>
  <c r="T75" i="1503"/>
  <c r="S75" i="1503"/>
  <c r="Q75" i="1503"/>
  <c r="N75" i="1503"/>
  <c r="M75" i="1503"/>
  <c r="H75" i="1503"/>
  <c r="E75" i="1503"/>
  <c r="AC74" i="1503"/>
  <c r="AB74" i="1503"/>
  <c r="AA74" i="1503"/>
  <c r="Y74" i="1503"/>
  <c r="W74" i="1503"/>
  <c r="S74" i="1503"/>
  <c r="Q74" i="1503"/>
  <c r="N74" i="1503"/>
  <c r="M74" i="1503"/>
  <c r="H74" i="1503"/>
  <c r="E74" i="1503"/>
  <c r="AC73" i="1503"/>
  <c r="AB73" i="1503"/>
  <c r="AA73" i="1503"/>
  <c r="AJ73" i="1503" s="1"/>
  <c r="Y73" i="1503"/>
  <c r="W73" i="1503"/>
  <c r="S73" i="1503"/>
  <c r="Q73" i="1503"/>
  <c r="R73" i="1503" s="1"/>
  <c r="N73" i="1503"/>
  <c r="M73" i="1503"/>
  <c r="H73" i="1503"/>
  <c r="E73" i="1503"/>
  <c r="AC72" i="1503"/>
  <c r="AB72" i="1503"/>
  <c r="AA72" i="1503"/>
  <c r="Y72" i="1503"/>
  <c r="W72" i="1503"/>
  <c r="S72" i="1503"/>
  <c r="Q72" i="1503"/>
  <c r="R72" i="1503" s="1"/>
  <c r="N72" i="1503"/>
  <c r="M72" i="1503"/>
  <c r="H72" i="1503"/>
  <c r="E72" i="1503"/>
  <c r="AC71" i="1503"/>
  <c r="AB71" i="1503"/>
  <c r="AJ71" i="1503" s="1"/>
  <c r="AA71" i="1503"/>
  <c r="Y71" i="1503"/>
  <c r="W71" i="1503"/>
  <c r="S71" i="1503"/>
  <c r="Q71" i="1503"/>
  <c r="N71" i="1503"/>
  <c r="M71" i="1503"/>
  <c r="H71" i="1503"/>
  <c r="E71" i="1503"/>
  <c r="AC70" i="1503"/>
  <c r="AB70" i="1503"/>
  <c r="AA70" i="1503"/>
  <c r="Y70" i="1503"/>
  <c r="W70" i="1503"/>
  <c r="S70" i="1503"/>
  <c r="Q70" i="1503"/>
  <c r="N70" i="1503"/>
  <c r="M70" i="1503"/>
  <c r="H70" i="1503"/>
  <c r="E70" i="1503"/>
  <c r="AC69" i="1503"/>
  <c r="AB69" i="1503"/>
  <c r="AA69" i="1503"/>
  <c r="AJ69" i="1503" s="1"/>
  <c r="Y69" i="1503"/>
  <c r="W69" i="1503"/>
  <c r="S69" i="1503"/>
  <c r="R69" i="1503"/>
  <c r="Q69" i="1503"/>
  <c r="N69" i="1503"/>
  <c r="M69" i="1503"/>
  <c r="H69" i="1503"/>
  <c r="E69" i="1503"/>
  <c r="AC68" i="1503"/>
  <c r="AB68" i="1503"/>
  <c r="AA68" i="1503"/>
  <c r="Y68" i="1503"/>
  <c r="W68" i="1503"/>
  <c r="S68" i="1503"/>
  <c r="Q68" i="1503"/>
  <c r="R68" i="1503" s="1"/>
  <c r="N68" i="1503"/>
  <c r="M68" i="1503"/>
  <c r="H68" i="1503"/>
  <c r="E68" i="1503"/>
  <c r="AB67" i="1503"/>
  <c r="AA67" i="1503"/>
  <c r="Y67" i="1503"/>
  <c r="W67" i="1503"/>
  <c r="S67" i="1503"/>
  <c r="Q67" i="1503"/>
  <c r="N67" i="1503"/>
  <c r="M67" i="1503"/>
  <c r="H67" i="1503"/>
  <c r="E67" i="1503"/>
  <c r="AB66" i="1503"/>
  <c r="AA66" i="1503"/>
  <c r="Y66" i="1503"/>
  <c r="W66" i="1503"/>
  <c r="S66" i="1503"/>
  <c r="Q66" i="1503"/>
  <c r="R66" i="1503" s="1"/>
  <c r="N66" i="1503"/>
  <c r="M66" i="1503"/>
  <c r="H66" i="1503"/>
  <c r="E66" i="1503"/>
  <c r="AB65" i="1503"/>
  <c r="AA65" i="1503"/>
  <c r="Y65" i="1503"/>
  <c r="W65" i="1503"/>
  <c r="S65" i="1503"/>
  <c r="R65" i="1503" s="1"/>
  <c r="Q65" i="1503"/>
  <c r="N65" i="1503"/>
  <c r="M65" i="1503"/>
  <c r="H65" i="1503"/>
  <c r="E65" i="1503"/>
  <c r="AB64" i="1503"/>
  <c r="AJ64" i="1503" s="1"/>
  <c r="AA64" i="1503"/>
  <c r="Y64" i="1503"/>
  <c r="W64" i="1503"/>
  <c r="S64" i="1503"/>
  <c r="Q64" i="1503"/>
  <c r="R64" i="1503" s="1"/>
  <c r="N64" i="1503"/>
  <c r="M64" i="1503"/>
  <c r="H64" i="1503"/>
  <c r="E64" i="1503"/>
  <c r="AB63" i="1503"/>
  <c r="AA63" i="1503"/>
  <c r="W63" i="1503"/>
  <c r="S63" i="1503"/>
  <c r="Q63" i="1503"/>
  <c r="R63" i="1503" s="1"/>
  <c r="N63" i="1503"/>
  <c r="M63" i="1503"/>
  <c r="H63" i="1503"/>
  <c r="E63" i="1503"/>
  <c r="Y62" i="1503"/>
  <c r="S62" i="1503"/>
  <c r="Q62" i="1503"/>
  <c r="R62" i="1503" s="1"/>
  <c r="N62" i="1503"/>
  <c r="M62" i="1503"/>
  <c r="E62" i="1503"/>
  <c r="BI61" i="1503"/>
  <c r="BH61" i="1503"/>
  <c r="AC61" i="1503"/>
  <c r="AB61" i="1503"/>
  <c r="AA61" i="1503"/>
  <c r="Y61" i="1503"/>
  <c r="W61" i="1503"/>
  <c r="S61" i="1503"/>
  <c r="Q61" i="1503"/>
  <c r="N61" i="1503"/>
  <c r="M61" i="1503"/>
  <c r="H61" i="1503"/>
  <c r="E61" i="1503"/>
  <c r="AC60" i="1503"/>
  <c r="AB60" i="1503"/>
  <c r="AA60" i="1503"/>
  <c r="Y60" i="1503"/>
  <c r="W60" i="1503"/>
  <c r="S60" i="1503"/>
  <c r="Q60" i="1503"/>
  <c r="R60" i="1503" s="1"/>
  <c r="N60" i="1503"/>
  <c r="M60" i="1503"/>
  <c r="H60" i="1503"/>
  <c r="E60" i="1503"/>
  <c r="AC59" i="1503"/>
  <c r="AB59" i="1503"/>
  <c r="AJ59" i="1503" s="1"/>
  <c r="AA59" i="1503"/>
  <c r="Y59" i="1503"/>
  <c r="W59" i="1503"/>
  <c r="S59" i="1503"/>
  <c r="R59" i="1503"/>
  <c r="Q59" i="1503"/>
  <c r="M59" i="1503"/>
  <c r="H59" i="1503"/>
  <c r="E59" i="1503"/>
  <c r="AC58" i="1503"/>
  <c r="AB58" i="1503"/>
  <c r="AJ58" i="1503" s="1"/>
  <c r="AA58" i="1503"/>
  <c r="Y58" i="1503"/>
  <c r="W58" i="1503"/>
  <c r="S58" i="1503"/>
  <c r="Q58" i="1503"/>
  <c r="R58" i="1503" s="1"/>
  <c r="N58" i="1503"/>
  <c r="M58" i="1503"/>
  <c r="H58" i="1503"/>
  <c r="E58" i="1503"/>
  <c r="AC57" i="1503"/>
  <c r="AB57" i="1503"/>
  <c r="AJ57" i="1503" s="1"/>
  <c r="AA57" i="1503"/>
  <c r="Y57" i="1503"/>
  <c r="W57" i="1503"/>
  <c r="S57" i="1503"/>
  <c r="Q57" i="1503"/>
  <c r="N57" i="1503"/>
  <c r="M57" i="1503"/>
  <c r="H57" i="1503"/>
  <c r="E57" i="1503"/>
  <c r="AC56" i="1503"/>
  <c r="AB56" i="1503"/>
  <c r="AA56" i="1503"/>
  <c r="Y56" i="1503"/>
  <c r="W56" i="1503"/>
  <c r="S56" i="1503"/>
  <c r="Q56" i="1503"/>
  <c r="N56" i="1503"/>
  <c r="M56" i="1503"/>
  <c r="H56" i="1503"/>
  <c r="E56" i="1503"/>
  <c r="AC55" i="1503"/>
  <c r="AB55" i="1503"/>
  <c r="AA55" i="1503"/>
  <c r="Y55" i="1503"/>
  <c r="W55" i="1503"/>
  <c r="S55" i="1503"/>
  <c r="Q55" i="1503"/>
  <c r="N55" i="1503"/>
  <c r="M55" i="1503"/>
  <c r="H55" i="1503"/>
  <c r="E55" i="1503"/>
  <c r="AC54" i="1503"/>
  <c r="AB54" i="1503"/>
  <c r="AJ54" i="1503" s="1"/>
  <c r="AA54" i="1503"/>
  <c r="Y54" i="1503"/>
  <c r="W54" i="1503"/>
  <c r="S54" i="1503"/>
  <c r="Q54" i="1503"/>
  <c r="R54" i="1503" s="1"/>
  <c r="N54" i="1503"/>
  <c r="M54" i="1503"/>
  <c r="H54" i="1503"/>
  <c r="E54" i="1503"/>
  <c r="AC53" i="1503"/>
  <c r="AB53" i="1503"/>
  <c r="AA53" i="1503"/>
  <c r="Y53" i="1503"/>
  <c r="W53" i="1503"/>
  <c r="S53" i="1503"/>
  <c r="Q53" i="1503"/>
  <c r="R53" i="1503" s="1"/>
  <c r="N53" i="1503"/>
  <c r="M53" i="1503"/>
  <c r="H53" i="1503"/>
  <c r="E53" i="1503"/>
  <c r="AC52" i="1503"/>
  <c r="AB52" i="1503"/>
  <c r="AA52" i="1503"/>
  <c r="Y52" i="1503"/>
  <c r="W52" i="1503"/>
  <c r="S52" i="1503"/>
  <c r="Q52" i="1503"/>
  <c r="N52" i="1503"/>
  <c r="M52" i="1503"/>
  <c r="H52" i="1503"/>
  <c r="E52" i="1503"/>
  <c r="AB51" i="1503"/>
  <c r="AA51" i="1503"/>
  <c r="Y51" i="1503"/>
  <c r="W51" i="1503"/>
  <c r="S51" i="1503"/>
  <c r="Q51" i="1503"/>
  <c r="R51" i="1503" s="1"/>
  <c r="N51" i="1503"/>
  <c r="M51" i="1503"/>
  <c r="H51" i="1503"/>
  <c r="E51" i="1503"/>
  <c r="AB50" i="1503"/>
  <c r="AA50" i="1503"/>
  <c r="Y50" i="1503"/>
  <c r="W50" i="1503"/>
  <c r="S50" i="1503"/>
  <c r="Q50" i="1503"/>
  <c r="R50" i="1503" s="1"/>
  <c r="N50" i="1503"/>
  <c r="M50" i="1503"/>
  <c r="H50" i="1503"/>
  <c r="E50" i="1503"/>
  <c r="AB49" i="1503"/>
  <c r="AA49" i="1503"/>
  <c r="AJ49" i="1503" s="1"/>
  <c r="Y49" i="1503"/>
  <c r="W49" i="1503"/>
  <c r="S49" i="1503"/>
  <c r="Q49" i="1503"/>
  <c r="N49" i="1503"/>
  <c r="M49" i="1503"/>
  <c r="H49" i="1503"/>
  <c r="E49" i="1503"/>
  <c r="AB48" i="1503"/>
  <c r="AA48" i="1503"/>
  <c r="Y48" i="1503"/>
  <c r="W48" i="1503"/>
  <c r="S48" i="1503"/>
  <c r="Q48" i="1503"/>
  <c r="M48" i="1503"/>
  <c r="H48" i="1503"/>
  <c r="E48" i="1503"/>
  <c r="Y47" i="1503"/>
  <c r="S47" i="1503"/>
  <c r="Q47" i="1503"/>
  <c r="R47" i="1503" s="1"/>
  <c r="N47" i="1503"/>
  <c r="M47" i="1503"/>
  <c r="E47" i="1503"/>
  <c r="BI46" i="1503"/>
  <c r="BH46" i="1503"/>
  <c r="AC46" i="1503"/>
  <c r="AB46" i="1503"/>
  <c r="AJ46" i="1503" s="1"/>
  <c r="AA46" i="1503"/>
  <c r="Y46" i="1503"/>
  <c r="W46" i="1503"/>
  <c r="S46" i="1503"/>
  <c r="Q46" i="1503"/>
  <c r="R46" i="1503" s="1"/>
  <c r="N46" i="1503"/>
  <c r="M46" i="1503"/>
  <c r="H46" i="1503"/>
  <c r="E46" i="1503"/>
  <c r="AC45" i="1503"/>
  <c r="AB45" i="1503"/>
  <c r="AA45" i="1503"/>
  <c r="Y45" i="1503"/>
  <c r="W45" i="1503"/>
  <c r="S45" i="1503"/>
  <c r="Q45" i="1503"/>
  <c r="R45" i="1503" s="1"/>
  <c r="N45" i="1503"/>
  <c r="M45" i="1503"/>
  <c r="H45" i="1503"/>
  <c r="E45" i="1503"/>
  <c r="AC44" i="1503"/>
  <c r="AB44" i="1503"/>
  <c r="AA44" i="1503"/>
  <c r="Y44" i="1503"/>
  <c r="W44" i="1503"/>
  <c r="S44" i="1503"/>
  <c r="Q44" i="1503"/>
  <c r="N44" i="1503"/>
  <c r="M44" i="1503"/>
  <c r="H44" i="1503"/>
  <c r="E44" i="1503"/>
  <c r="AC43" i="1503"/>
  <c r="AB43" i="1503"/>
  <c r="AA43" i="1503"/>
  <c r="Y43" i="1503"/>
  <c r="W43" i="1503"/>
  <c r="S43" i="1503"/>
  <c r="Q43" i="1503"/>
  <c r="R43" i="1503" s="1"/>
  <c r="N43" i="1503"/>
  <c r="M43" i="1503"/>
  <c r="H43" i="1503"/>
  <c r="E43" i="1503"/>
  <c r="AC42" i="1503"/>
  <c r="AB42" i="1503"/>
  <c r="AJ42" i="1503" s="1"/>
  <c r="AA42" i="1503"/>
  <c r="Y42" i="1503"/>
  <c r="W42" i="1503"/>
  <c r="S42" i="1503"/>
  <c r="Q42" i="1503"/>
  <c r="R42" i="1503" s="1"/>
  <c r="N42" i="1503"/>
  <c r="M42" i="1503"/>
  <c r="H42" i="1503"/>
  <c r="E42" i="1503"/>
  <c r="AC41" i="1503"/>
  <c r="AB41" i="1503"/>
  <c r="AA41" i="1503"/>
  <c r="AJ41" i="1503" s="1"/>
  <c r="Y41" i="1503"/>
  <c r="W41" i="1503"/>
  <c r="S41" i="1503"/>
  <c r="Q41" i="1503"/>
  <c r="N41" i="1503"/>
  <c r="M41" i="1503"/>
  <c r="H41" i="1503"/>
  <c r="E41" i="1503"/>
  <c r="AC40" i="1503"/>
  <c r="AB40" i="1503"/>
  <c r="AA40" i="1503"/>
  <c r="Y40" i="1503"/>
  <c r="W40" i="1503"/>
  <c r="S40" i="1503"/>
  <c r="Q40" i="1503"/>
  <c r="R40" i="1503" s="1"/>
  <c r="N40" i="1503"/>
  <c r="M40" i="1503"/>
  <c r="H40" i="1503"/>
  <c r="E40" i="1503"/>
  <c r="AC39" i="1503"/>
  <c r="AB39" i="1503"/>
  <c r="AA39" i="1503"/>
  <c r="Y39" i="1503"/>
  <c r="W39" i="1503"/>
  <c r="S39" i="1503"/>
  <c r="Q39" i="1503"/>
  <c r="N39" i="1503"/>
  <c r="M39" i="1503"/>
  <c r="H39" i="1503"/>
  <c r="E39" i="1503"/>
  <c r="AC38" i="1503"/>
  <c r="AB38" i="1503"/>
  <c r="AA38" i="1503"/>
  <c r="Y38" i="1503"/>
  <c r="W38" i="1503"/>
  <c r="S38" i="1503"/>
  <c r="Q38" i="1503"/>
  <c r="N38" i="1503"/>
  <c r="M38" i="1503"/>
  <c r="H38" i="1503"/>
  <c r="E38" i="1503"/>
  <c r="AB37" i="1503"/>
  <c r="AJ37" i="1503" s="1"/>
  <c r="AA37" i="1503"/>
  <c r="Y37" i="1503"/>
  <c r="W37" i="1503"/>
  <c r="S37" i="1503"/>
  <c r="Q37" i="1503"/>
  <c r="N37" i="1503"/>
  <c r="M37" i="1503"/>
  <c r="H37" i="1503"/>
  <c r="E37" i="1503"/>
  <c r="AB36" i="1503"/>
  <c r="AA36" i="1503"/>
  <c r="AJ36" i="1503" s="1"/>
  <c r="Y36" i="1503"/>
  <c r="W36" i="1503"/>
  <c r="S36" i="1503"/>
  <c r="Q36" i="1503"/>
  <c r="R36" i="1503" s="1"/>
  <c r="N36" i="1503"/>
  <c r="M36" i="1503"/>
  <c r="H36" i="1503"/>
  <c r="E36" i="1503"/>
  <c r="AB35" i="1503"/>
  <c r="AA35" i="1503"/>
  <c r="Y35" i="1503"/>
  <c r="W35" i="1503"/>
  <c r="S35" i="1503"/>
  <c r="Q35" i="1503"/>
  <c r="N35" i="1503"/>
  <c r="M35" i="1503"/>
  <c r="H35" i="1503"/>
  <c r="E35" i="1503"/>
  <c r="AB34" i="1503"/>
  <c r="AA34" i="1503"/>
  <c r="Y34" i="1503"/>
  <c r="W34" i="1503"/>
  <c r="S34" i="1503"/>
  <c r="Q34" i="1503"/>
  <c r="R34" i="1503" s="1"/>
  <c r="M34" i="1503"/>
  <c r="H34" i="1503"/>
  <c r="E34" i="1503"/>
  <c r="AB33" i="1503"/>
  <c r="AA33" i="1503"/>
  <c r="Y33" i="1503"/>
  <c r="W33" i="1503"/>
  <c r="S33" i="1503"/>
  <c r="Q33" i="1503"/>
  <c r="R33" i="1503" s="1"/>
  <c r="M33" i="1503"/>
  <c r="H33" i="1503"/>
  <c r="E33" i="1503"/>
  <c r="Y32" i="1503"/>
  <c r="S32" i="1503"/>
  <c r="Q32" i="1503"/>
  <c r="N32" i="1503"/>
  <c r="M32" i="1503"/>
  <c r="E32" i="1503"/>
  <c r="BI31" i="1503"/>
  <c r="BH31" i="1503"/>
  <c r="AC31" i="1503"/>
  <c r="AB31" i="1503"/>
  <c r="AA31" i="1503"/>
  <c r="Y31" i="1503"/>
  <c r="W31" i="1503"/>
  <c r="T31" i="1503"/>
  <c r="S31" i="1503"/>
  <c r="Q31" i="1503"/>
  <c r="N31" i="1503"/>
  <c r="M31" i="1503"/>
  <c r="H31" i="1503"/>
  <c r="E31" i="1503"/>
  <c r="AC30" i="1503"/>
  <c r="AB30" i="1503"/>
  <c r="AA30" i="1503"/>
  <c r="Y30" i="1503"/>
  <c r="W30" i="1503"/>
  <c r="S30" i="1503"/>
  <c r="Q30" i="1503"/>
  <c r="R30" i="1503" s="1"/>
  <c r="N30" i="1503"/>
  <c r="M30" i="1503"/>
  <c r="H30" i="1503"/>
  <c r="E30" i="1503"/>
  <c r="AC29" i="1503"/>
  <c r="AB29" i="1503"/>
  <c r="AJ29" i="1503" s="1"/>
  <c r="AA29" i="1503"/>
  <c r="Y29" i="1503"/>
  <c r="W29" i="1503"/>
  <c r="S29" i="1503"/>
  <c r="Q29" i="1503"/>
  <c r="R29" i="1503" s="1"/>
  <c r="N29" i="1503"/>
  <c r="M29" i="1503"/>
  <c r="H29" i="1503"/>
  <c r="E29" i="1503"/>
  <c r="AC28" i="1503"/>
  <c r="AB28" i="1503"/>
  <c r="AA28" i="1503"/>
  <c r="Y28" i="1503"/>
  <c r="W28" i="1503"/>
  <c r="S28" i="1503"/>
  <c r="Q28" i="1503"/>
  <c r="N28" i="1503"/>
  <c r="M28" i="1503"/>
  <c r="H28" i="1503"/>
  <c r="E28" i="1503"/>
  <c r="AC27" i="1503"/>
  <c r="AB27" i="1503"/>
  <c r="AA27" i="1503"/>
  <c r="Y27" i="1503"/>
  <c r="W27" i="1503"/>
  <c r="S27" i="1503"/>
  <c r="Q27" i="1503"/>
  <c r="R27" i="1503" s="1"/>
  <c r="N27" i="1503"/>
  <c r="M27" i="1503"/>
  <c r="H27" i="1503"/>
  <c r="E27" i="1503"/>
  <c r="AC26" i="1503"/>
  <c r="AB26" i="1503"/>
  <c r="AA26" i="1503"/>
  <c r="Y26" i="1503"/>
  <c r="W26" i="1503"/>
  <c r="S26" i="1503"/>
  <c r="Q26" i="1503"/>
  <c r="N26" i="1503"/>
  <c r="M26" i="1503"/>
  <c r="H26" i="1503"/>
  <c r="E26" i="1503"/>
  <c r="AC25" i="1503"/>
  <c r="AB25" i="1503"/>
  <c r="AA25" i="1503"/>
  <c r="AJ25" i="1503" s="1"/>
  <c r="Y25" i="1503"/>
  <c r="W25" i="1503"/>
  <c r="S25" i="1503"/>
  <c r="Q25" i="1503"/>
  <c r="N25" i="1503"/>
  <c r="M25" i="1503"/>
  <c r="H25" i="1503"/>
  <c r="E25" i="1503"/>
  <c r="AC24" i="1503"/>
  <c r="AB24" i="1503"/>
  <c r="AA24" i="1503"/>
  <c r="Y24" i="1503"/>
  <c r="W24" i="1503"/>
  <c r="S24" i="1503"/>
  <c r="Q24" i="1503"/>
  <c r="R24" i="1503" s="1"/>
  <c r="N24" i="1503"/>
  <c r="M24" i="1503"/>
  <c r="H24" i="1503"/>
  <c r="E24" i="1503"/>
  <c r="AC23" i="1503"/>
  <c r="AB23" i="1503"/>
  <c r="AA23" i="1503"/>
  <c r="Y23" i="1503"/>
  <c r="W23" i="1503"/>
  <c r="S23" i="1503"/>
  <c r="Q23" i="1503"/>
  <c r="N23" i="1503"/>
  <c r="M23" i="1503"/>
  <c r="H23" i="1503"/>
  <c r="E23" i="1503"/>
  <c r="AC22" i="1503"/>
  <c r="AB22" i="1503"/>
  <c r="AA22" i="1503"/>
  <c r="Y22" i="1503"/>
  <c r="W22" i="1503"/>
  <c r="S22" i="1503"/>
  <c r="Q22" i="1503"/>
  <c r="N22" i="1503"/>
  <c r="M22" i="1503"/>
  <c r="H22" i="1503"/>
  <c r="E22" i="1503"/>
  <c r="AC21" i="1503"/>
  <c r="AB21" i="1503"/>
  <c r="AA21" i="1503"/>
  <c r="AJ21" i="1503" s="1"/>
  <c r="Y21" i="1503"/>
  <c r="W21" i="1503"/>
  <c r="S21" i="1503"/>
  <c r="Q21" i="1503"/>
  <c r="R21" i="1503" s="1"/>
  <c r="N21" i="1503"/>
  <c r="M21" i="1503"/>
  <c r="H21" i="1503"/>
  <c r="E21" i="1503"/>
  <c r="AB20" i="1503"/>
  <c r="AA20" i="1503"/>
  <c r="Y20" i="1503"/>
  <c r="W20" i="1503"/>
  <c r="S20" i="1503"/>
  <c r="Q20" i="1503"/>
  <c r="N20" i="1503"/>
  <c r="M20" i="1503"/>
  <c r="H20" i="1503"/>
  <c r="E20" i="1503"/>
  <c r="AB19" i="1503"/>
  <c r="AA19" i="1503"/>
  <c r="W19" i="1503"/>
  <c r="S19" i="1503"/>
  <c r="Q19" i="1503"/>
  <c r="M19" i="1503"/>
  <c r="H19" i="1503"/>
  <c r="E19" i="1503"/>
  <c r="AB18" i="1503"/>
  <c r="AA18" i="1503"/>
  <c r="Y18" i="1503"/>
  <c r="W18" i="1503"/>
  <c r="S18" i="1503"/>
  <c r="Q18" i="1503"/>
  <c r="M18" i="1503"/>
  <c r="H18" i="1503"/>
  <c r="E18" i="1503"/>
  <c r="Y17" i="1503"/>
  <c r="S17" i="1503"/>
  <c r="R17" i="1503" s="1"/>
  <c r="Q17" i="1503"/>
  <c r="N17" i="1503"/>
  <c r="M17" i="1503"/>
  <c r="E17" i="1503"/>
  <c r="BI16" i="1503"/>
  <c r="BH16" i="1503"/>
  <c r="AC16" i="1503"/>
  <c r="AB16" i="1503"/>
  <c r="AA16" i="1503"/>
  <c r="AJ16" i="1503" s="1"/>
  <c r="Y16" i="1503"/>
  <c r="W16" i="1503"/>
  <c r="T16" i="1503"/>
  <c r="S16" i="1503"/>
  <c r="Q16" i="1503"/>
  <c r="R16" i="1503" s="1"/>
  <c r="N16" i="1503"/>
  <c r="M16" i="1503"/>
  <c r="H16" i="1503"/>
  <c r="E16" i="1503"/>
  <c r="AC15" i="1503"/>
  <c r="AB15" i="1503"/>
  <c r="AA15" i="1503"/>
  <c r="Y15" i="1503"/>
  <c r="W15" i="1503"/>
  <c r="S15" i="1503"/>
  <c r="Q15" i="1503"/>
  <c r="N15" i="1503"/>
  <c r="M15" i="1503"/>
  <c r="H15" i="1503"/>
  <c r="E15" i="1503"/>
  <c r="AC14" i="1503"/>
  <c r="AB14" i="1503"/>
  <c r="AA14" i="1503"/>
  <c r="Y14" i="1503"/>
  <c r="W14" i="1503"/>
  <c r="S14" i="1503"/>
  <c r="Q14" i="1503"/>
  <c r="M14" i="1503"/>
  <c r="H14" i="1503"/>
  <c r="E14" i="1503"/>
  <c r="AC13" i="1503"/>
  <c r="AB13" i="1503"/>
  <c r="AA13" i="1503"/>
  <c r="Y13" i="1503"/>
  <c r="W13" i="1503"/>
  <c r="S13" i="1503"/>
  <c r="Q13" i="1503"/>
  <c r="M13" i="1503"/>
  <c r="H13" i="1503"/>
  <c r="E13" i="1503"/>
  <c r="AJ12" i="1503"/>
  <c r="AC12" i="1503"/>
  <c r="AB12" i="1503"/>
  <c r="AA12" i="1503"/>
  <c r="Y12" i="1503"/>
  <c r="W12" i="1503"/>
  <c r="S12" i="1503"/>
  <c r="Q12" i="1503"/>
  <c r="N12" i="1503"/>
  <c r="M12" i="1503"/>
  <c r="H12" i="1503"/>
  <c r="E12" i="1503"/>
  <c r="AC11" i="1503"/>
  <c r="AB11" i="1503"/>
  <c r="AA11" i="1503"/>
  <c r="Y11" i="1503"/>
  <c r="W11" i="1503"/>
  <c r="S11" i="1503"/>
  <c r="Q11" i="1503"/>
  <c r="R11" i="1503" s="1"/>
  <c r="N11" i="1503"/>
  <c r="M11" i="1503"/>
  <c r="H11" i="1503"/>
  <c r="E11" i="1503"/>
  <c r="AC10" i="1503"/>
  <c r="AB10" i="1503"/>
  <c r="AJ10" i="1503" s="1"/>
  <c r="AA10" i="1503"/>
  <c r="Y10" i="1503"/>
  <c r="W10" i="1503"/>
  <c r="S10" i="1503"/>
  <c r="Q10" i="1503"/>
  <c r="N10" i="1503"/>
  <c r="M10" i="1503"/>
  <c r="H10" i="1503"/>
  <c r="E10" i="1503"/>
  <c r="AC9" i="1503"/>
  <c r="AB9" i="1503"/>
  <c r="AA9" i="1503"/>
  <c r="Y9" i="1503"/>
  <c r="W9" i="1503"/>
  <c r="S9" i="1503"/>
  <c r="Q9" i="1503"/>
  <c r="R9" i="1503" s="1"/>
  <c r="N9" i="1503"/>
  <c r="M9" i="1503"/>
  <c r="H9" i="1503"/>
  <c r="E9" i="1503"/>
  <c r="AC8" i="1503"/>
  <c r="AB8" i="1503"/>
  <c r="AA8" i="1503"/>
  <c r="Y8" i="1503"/>
  <c r="W8" i="1503"/>
  <c r="S8" i="1503"/>
  <c r="Q8" i="1503"/>
  <c r="N8" i="1503"/>
  <c r="M8" i="1503"/>
  <c r="H8" i="1503"/>
  <c r="E8" i="1503"/>
  <c r="AC7" i="1503"/>
  <c r="AB7" i="1503"/>
  <c r="AA7" i="1503"/>
  <c r="Y7" i="1503"/>
  <c r="W7" i="1503"/>
  <c r="S7" i="1503"/>
  <c r="R7" i="1503"/>
  <c r="Q7" i="1503"/>
  <c r="N7" i="1503"/>
  <c r="M7" i="1503"/>
  <c r="H7" i="1503"/>
  <c r="E7" i="1503"/>
  <c r="AB6" i="1503"/>
  <c r="AA6" i="1503"/>
  <c r="Y6" i="1503"/>
  <c r="W6" i="1503"/>
  <c r="S6" i="1503"/>
  <c r="Q6" i="1503"/>
  <c r="R6" i="1503" s="1"/>
  <c r="N6" i="1503"/>
  <c r="M6" i="1503"/>
  <c r="H6" i="1503"/>
  <c r="E6" i="1503"/>
  <c r="AB5" i="1503"/>
  <c r="AJ5" i="1503" s="1"/>
  <c r="AA5" i="1503"/>
  <c r="Y5" i="1503"/>
  <c r="W5" i="1503"/>
  <c r="S5" i="1503"/>
  <c r="Q5" i="1503"/>
  <c r="R5" i="1503" s="1"/>
  <c r="N5" i="1503"/>
  <c r="M5" i="1503"/>
  <c r="H5" i="1503"/>
  <c r="E5" i="1503"/>
  <c r="AB4" i="1503"/>
  <c r="AA4" i="1503"/>
  <c r="AJ4" i="1503" s="1"/>
  <c r="Y4" i="1503"/>
  <c r="W4" i="1503"/>
  <c r="S4" i="1503"/>
  <c r="Q4" i="1503"/>
  <c r="N4" i="1503"/>
  <c r="M4" i="1503"/>
  <c r="H4" i="1503"/>
  <c r="E4" i="1503"/>
  <c r="AB3" i="1503"/>
  <c r="AA3" i="1503"/>
  <c r="Y3" i="1503"/>
  <c r="W3" i="1503"/>
  <c r="S3" i="1503"/>
  <c r="Q3" i="1503"/>
  <c r="M3" i="1503"/>
  <c r="H3" i="1503"/>
  <c r="E3" i="1503"/>
  <c r="Y2" i="1503"/>
  <c r="S2" i="1503"/>
  <c r="Q2" i="1503"/>
  <c r="N2" i="1503"/>
  <c r="M2" i="1503"/>
  <c r="E2" i="1503"/>
  <c r="AJ52" i="1503" l="1"/>
  <c r="R19" i="1503"/>
  <c r="R28" i="1503"/>
  <c r="R35" i="1503"/>
  <c r="T46" i="1503"/>
  <c r="AJ55" i="1503"/>
  <c r="AJ80" i="1503"/>
  <c r="R84" i="1503"/>
  <c r="R101" i="1503"/>
  <c r="R154" i="1503"/>
  <c r="R160" i="1503"/>
  <c r="AJ164" i="1503"/>
  <c r="R175" i="1503"/>
  <c r="AJ180" i="1503"/>
  <c r="R192" i="1503"/>
  <c r="R208" i="1503"/>
  <c r="R226" i="1503"/>
  <c r="AJ252" i="1503"/>
  <c r="AJ258" i="1503"/>
  <c r="A16" i="1502"/>
  <c r="J16" i="1504"/>
  <c r="R2" i="1503"/>
  <c r="R8" i="1503"/>
  <c r="R18" i="1503"/>
  <c r="R25" i="1503"/>
  <c r="R41" i="1503"/>
  <c r="AJ51" i="1503"/>
  <c r="R61" i="1503"/>
  <c r="R67" i="1503"/>
  <c r="AJ72" i="1503"/>
  <c r="AJ86" i="1503"/>
  <c r="R92" i="1503"/>
  <c r="R98" i="1503"/>
  <c r="AJ103" i="1503"/>
  <c r="AJ117" i="1503"/>
  <c r="R122" i="1503"/>
  <c r="AJ129" i="1503"/>
  <c r="R143" i="1503"/>
  <c r="AJ194" i="1503"/>
  <c r="R198" i="1503"/>
  <c r="R224" i="1503"/>
  <c r="AJ231" i="1503"/>
  <c r="AJ264" i="1503"/>
  <c r="A15" i="1502"/>
  <c r="R15" i="1502" s="1"/>
  <c r="F15" i="1506" s="1"/>
  <c r="J15" i="1504"/>
  <c r="R191" i="1503"/>
  <c r="AJ201" i="1503"/>
  <c r="AJ211" i="1503"/>
  <c r="AJ130" i="1503"/>
  <c r="R144" i="1503"/>
  <c r="AJ35" i="1503"/>
  <c r="AJ44" i="1503"/>
  <c r="T61" i="1503"/>
  <c r="AJ70" i="1503"/>
  <c r="AJ84" i="1503"/>
  <c r="AJ115" i="1503"/>
  <c r="AJ160" i="1503"/>
  <c r="R172" i="1503"/>
  <c r="AJ192" i="1503"/>
  <c r="AJ217" i="1503"/>
  <c r="AJ226" i="1503"/>
  <c r="AJ261" i="1503"/>
  <c r="AJ270" i="1503"/>
  <c r="AJ75" i="1503"/>
  <c r="AJ124" i="1503"/>
  <c r="AJ149" i="1503"/>
  <c r="AJ240" i="1503"/>
  <c r="R22" i="1503"/>
  <c r="R38" i="1503"/>
  <c r="R56" i="1503"/>
  <c r="R57" i="1503"/>
  <c r="AJ68" i="1503"/>
  <c r="AJ83" i="1503"/>
  <c r="AJ159" i="1503"/>
  <c r="R166" i="1503"/>
  <c r="AJ183" i="1503"/>
  <c r="R220" i="1503"/>
  <c r="AJ237" i="1503"/>
  <c r="R141" i="1503"/>
  <c r="R151" i="1503"/>
  <c r="R152" i="1503"/>
  <c r="R165" i="1503"/>
  <c r="R167" i="1503"/>
  <c r="R182" i="1503"/>
  <c r="AJ198" i="1503"/>
  <c r="AJ14" i="1503"/>
  <c r="AJ98" i="1503"/>
  <c r="AJ112" i="1503"/>
  <c r="R3" i="1503"/>
  <c r="R14" i="1503"/>
  <c r="R20" i="1503"/>
  <c r="R31" i="1503"/>
  <c r="R74" i="1503"/>
  <c r="AJ81" i="1503"/>
  <c r="R88" i="1503"/>
  <c r="AJ97" i="1503"/>
  <c r="R118" i="1503"/>
  <c r="R124" i="1503"/>
  <c r="R130" i="1503"/>
  <c r="R131" i="1503"/>
  <c r="AJ135" i="1503"/>
  <c r="R179" i="1503"/>
  <c r="R180" i="1503"/>
  <c r="AJ189" i="1503"/>
  <c r="R195" i="1503"/>
  <c r="R197" i="1503"/>
  <c r="R201" i="1503"/>
  <c r="R212" i="1503"/>
  <c r="AJ236" i="1503"/>
  <c r="T181" i="1503"/>
  <c r="AJ256" i="1503"/>
  <c r="AJ267" i="1503"/>
  <c r="AJ8" i="1503"/>
  <c r="AJ22" i="1503"/>
  <c r="AJ56" i="1503"/>
  <c r="R108" i="1503"/>
  <c r="AJ125" i="1503"/>
  <c r="R129" i="1503"/>
  <c r="R146" i="1503"/>
  <c r="R147" i="1503"/>
  <c r="R161" i="1503"/>
  <c r="R169" i="1503"/>
  <c r="R176" i="1503"/>
  <c r="AJ188" i="1503"/>
  <c r="R193" i="1503"/>
  <c r="AJ202" i="1503"/>
  <c r="AJ234" i="1503"/>
  <c r="AJ253" i="1503"/>
  <c r="B16" i="1502"/>
  <c r="G16" i="1502" s="1"/>
  <c r="H16" i="1502" s="1"/>
  <c r="I16" i="1502" s="1"/>
  <c r="A17" i="1499"/>
  <c r="AH17" i="1499"/>
  <c r="CG17" i="1499"/>
  <c r="AT17" i="7"/>
  <c r="AQ17" i="7"/>
  <c r="BY17" i="7" s="1"/>
  <c r="B15" i="1502"/>
  <c r="G15" i="1502" s="1"/>
  <c r="H15" i="1502" s="1"/>
  <c r="I15" i="1502" s="1"/>
  <c r="A16" i="1499"/>
  <c r="AH16" i="1499"/>
  <c r="CG16" i="1499"/>
  <c r="AQ16" i="7"/>
  <c r="BY16" i="7" s="1"/>
  <c r="AT16" i="7"/>
  <c r="AJ233" i="1503"/>
  <c r="AJ82" i="1503"/>
  <c r="AJ105" i="1503"/>
  <c r="R184" i="1503"/>
  <c r="AJ185" i="1503"/>
  <c r="AJ195" i="1503"/>
  <c r="R200" i="1503"/>
  <c r="AJ207" i="1503"/>
  <c r="AJ28" i="1503"/>
  <c r="AJ101" i="1503"/>
  <c r="R115" i="1503"/>
  <c r="AJ116" i="1503"/>
  <c r="AJ120" i="1503"/>
  <c r="AJ128" i="1503"/>
  <c r="AJ131" i="1503"/>
  <c r="AJ166" i="1503"/>
  <c r="AJ247" i="1503"/>
  <c r="AJ251" i="1503"/>
  <c r="AJ266" i="1503"/>
  <c r="R39" i="1503"/>
  <c r="R127" i="1503"/>
  <c r="R149" i="1503"/>
  <c r="AJ150" i="1503"/>
  <c r="AJ156" i="1503"/>
  <c r="AJ178" i="1503"/>
  <c r="AJ244" i="1503"/>
  <c r="AJ254" i="1503"/>
  <c r="AJ9" i="1503"/>
  <c r="AJ24" i="1503"/>
  <c r="AJ40" i="1503"/>
  <c r="R49" i="1503"/>
  <c r="AJ50" i="1503"/>
  <c r="AJ61" i="1503"/>
  <c r="AJ85" i="1503"/>
  <c r="AJ104" i="1503"/>
  <c r="AJ134" i="1503"/>
  <c r="AJ140" i="1503"/>
  <c r="AJ162" i="1503"/>
  <c r="AJ203" i="1503"/>
  <c r="R209" i="1503"/>
  <c r="AJ210" i="1503"/>
  <c r="AJ223" i="1503"/>
  <c r="AJ229" i="1503"/>
  <c r="AJ232" i="1503"/>
  <c r="AJ239" i="1503"/>
  <c r="AJ269" i="1503"/>
  <c r="R100" i="1503"/>
  <c r="AJ15" i="1503"/>
  <c r="R23" i="1503"/>
  <c r="R4" i="1503"/>
  <c r="R26" i="1503"/>
  <c r="AJ27" i="1503"/>
  <c r="AJ31" i="1503"/>
  <c r="R52" i="1503"/>
  <c r="AJ53" i="1503"/>
  <c r="AJ66" i="1503"/>
  <c r="R75" i="1503"/>
  <c r="AJ76" i="1503"/>
  <c r="R111" i="1503"/>
  <c r="AJ119" i="1503"/>
  <c r="R133" i="1503"/>
  <c r="R136" i="1503"/>
  <c r="R139" i="1503"/>
  <c r="R164" i="1503"/>
  <c r="AJ165" i="1503"/>
  <c r="R170" i="1503"/>
  <c r="AJ187" i="1503"/>
  <c r="AJ200" i="1503"/>
  <c r="R202" i="1503"/>
  <c r="AJ216" i="1503"/>
  <c r="T226" i="1503"/>
  <c r="AJ259" i="1503"/>
  <c r="AJ265" i="1503"/>
  <c r="AJ246" i="1503"/>
  <c r="AJ127" i="1503"/>
  <c r="AJ177" i="1503"/>
  <c r="AJ190" i="1503"/>
  <c r="AJ219" i="1503"/>
  <c r="R10" i="1503"/>
  <c r="AJ11" i="1503"/>
  <c r="AJ23" i="1503"/>
  <c r="AJ30" i="1503"/>
  <c r="R55" i="1503"/>
  <c r="R102" i="1503"/>
  <c r="R117" i="1503"/>
  <c r="R121" i="1503"/>
  <c r="R126" i="1503"/>
  <c r="AJ142" i="1503"/>
  <c r="AJ145" i="1503"/>
  <c r="AJ155" i="1503"/>
  <c r="AJ158" i="1503"/>
  <c r="AJ161" i="1503"/>
  <c r="R221" i="1503"/>
  <c r="AJ238" i="1503"/>
  <c r="R13" i="1503"/>
  <c r="AJ26" i="1503"/>
  <c r="R48" i="1503"/>
  <c r="AJ65" i="1503"/>
  <c r="AJ91" i="1503"/>
  <c r="AJ111" i="1503"/>
  <c r="AJ118" i="1503"/>
  <c r="R135" i="1503"/>
  <c r="AJ139" i="1503"/>
  <c r="T196" i="1503"/>
  <c r="R204" i="1503"/>
  <c r="R211" i="1503"/>
  <c r="AJ243" i="1503"/>
  <c r="AJ39" i="1503"/>
  <c r="R87" i="1503"/>
  <c r="AJ7" i="1503"/>
  <c r="AJ96" i="1503"/>
  <c r="AJ106" i="1503"/>
  <c r="R110" i="1503"/>
  <c r="AJ114" i="1503"/>
  <c r="T151" i="1503"/>
  <c r="R163" i="1503"/>
  <c r="AJ186" i="1503"/>
  <c r="AJ199" i="1503"/>
  <c r="AJ218" i="1503"/>
  <c r="AJ43" i="1503"/>
  <c r="AJ60" i="1503"/>
  <c r="R71" i="1503"/>
  <c r="AJ88" i="1503"/>
  <c r="AJ100" i="1503"/>
  <c r="R32" i="1503"/>
  <c r="R37" i="1503"/>
  <c r="AJ38" i="1503"/>
  <c r="R70" i="1503"/>
  <c r="AJ121" i="1503"/>
  <c r="AJ148" i="1503"/>
  <c r="T211" i="1503"/>
  <c r="R116" i="1503"/>
  <c r="AJ144" i="1503"/>
  <c r="AJ157" i="1503"/>
  <c r="R159" i="1503"/>
  <c r="AJ208" i="1503"/>
  <c r="AJ221" i="1503"/>
  <c r="AJ260" i="1503"/>
  <c r="R44" i="1503"/>
  <c r="AJ45" i="1503"/>
  <c r="AJ74" i="1503"/>
  <c r="AJ6" i="1503"/>
  <c r="R12" i="1503"/>
  <c r="AJ13" i="1503"/>
  <c r="R15" i="1503"/>
  <c r="AJ67" i="1503"/>
  <c r="R85" i="1503"/>
  <c r="AJ95" i="1503"/>
  <c r="R104" i="1503"/>
  <c r="R107" i="1503"/>
  <c r="R112" i="1503"/>
  <c r="AJ113" i="1503"/>
  <c r="R134" i="1503"/>
  <c r="AJ141" i="1503"/>
  <c r="AJ151" i="1503"/>
  <c r="AJ154" i="1503"/>
  <c r="AJ163" i="1503"/>
  <c r="AJ169" i="1503"/>
  <c r="AJ179" i="1503"/>
  <c r="R203" i="1503"/>
  <c r="R210" i="1503"/>
  <c r="AJ214" i="1503"/>
  <c r="AJ248" i="1503"/>
  <c r="AJ255" i="1503"/>
  <c r="AC240" i="1503"/>
  <c r="K16" i="1502" l="1"/>
  <c r="S15" i="1502"/>
  <c r="G15" i="1506" s="1"/>
  <c r="K15" i="1502"/>
  <c r="P3" i="1504"/>
  <c r="P4" i="1504"/>
  <c r="P5" i="1504"/>
  <c r="P6" i="1504"/>
  <c r="P7" i="1504"/>
  <c r="L7" i="1506" s="1"/>
  <c r="P8" i="1504"/>
  <c r="P9" i="1504"/>
  <c r="P10" i="1504"/>
  <c r="P11" i="1504"/>
  <c r="P12" i="1504"/>
  <c r="P13" i="1504"/>
  <c r="P14" i="1504"/>
  <c r="L14" i="1506" s="1"/>
  <c r="O3" i="1504"/>
  <c r="O4" i="1504"/>
  <c r="O5" i="1504"/>
  <c r="O6" i="1504"/>
  <c r="O7" i="1504"/>
  <c r="O8" i="1504"/>
  <c r="O9" i="1504"/>
  <c r="O10" i="1504"/>
  <c r="O11" i="1504"/>
  <c r="O12" i="1504"/>
  <c r="O13" i="1504"/>
  <c r="O14" i="1504"/>
  <c r="K14" i="1506" s="1"/>
  <c r="P2" i="1504"/>
  <c r="L2" i="1506" s="1"/>
  <c r="O2" i="1504"/>
  <c r="K5" i="1506" l="1"/>
  <c r="L8" i="1506"/>
  <c r="L3" i="1506"/>
  <c r="L11" i="1506"/>
  <c r="K13" i="1506"/>
  <c r="K9" i="1506"/>
  <c r="L4" i="1506"/>
  <c r="K7" i="1506"/>
  <c r="K6" i="1506"/>
  <c r="K4" i="1506"/>
  <c r="K3" i="1506"/>
  <c r="K12" i="1506"/>
  <c r="L6" i="1506"/>
  <c r="L12" i="1506"/>
  <c r="L9" i="1506"/>
  <c r="L5" i="1506"/>
  <c r="L13" i="1506"/>
  <c r="K11" i="1506"/>
  <c r="K8" i="1506"/>
  <c r="K2" i="1506"/>
  <c r="L10" i="1506"/>
  <c r="K10" i="1506"/>
  <c r="AL27" i="1495"/>
  <c r="AM27" i="1495"/>
  <c r="AN27" i="1495"/>
  <c r="AO27" i="1495"/>
  <c r="AP27" i="1495"/>
  <c r="AQ27" i="1495"/>
  <c r="AR27" i="1495"/>
  <c r="AS27" i="1495"/>
  <c r="AT27" i="1495"/>
  <c r="AU27" i="1495"/>
  <c r="AV27" i="1495"/>
  <c r="AW27" i="1495"/>
  <c r="AX27" i="1495"/>
  <c r="AY27" i="1495"/>
  <c r="AZ27" i="1495"/>
  <c r="BA27" i="1495"/>
  <c r="BB27" i="1495"/>
  <c r="BC27" i="1495"/>
  <c r="BD27" i="1495"/>
  <c r="BE27" i="1495"/>
  <c r="BF27" i="1495"/>
  <c r="BG27" i="1495"/>
  <c r="BH27" i="1495"/>
  <c r="AL28" i="1495"/>
  <c r="AM28" i="1495"/>
  <c r="AN28" i="1495"/>
  <c r="AO28" i="1495"/>
  <c r="AP28" i="1495"/>
  <c r="AQ28" i="1495"/>
  <c r="AR28" i="1495"/>
  <c r="AS28" i="1495"/>
  <c r="AT28" i="1495"/>
  <c r="AU28" i="1495"/>
  <c r="AV28" i="1495"/>
  <c r="AW28" i="1495"/>
  <c r="AX28" i="1495"/>
  <c r="AY28" i="1495"/>
  <c r="AZ28" i="1495"/>
  <c r="BA28" i="1495"/>
  <c r="BB28" i="1495"/>
  <c r="BC28" i="1495"/>
  <c r="BD28" i="1495"/>
  <c r="BE28" i="1495"/>
  <c r="BF28" i="1495"/>
  <c r="BG28" i="1495"/>
  <c r="BH28" i="1495"/>
  <c r="AL29" i="1495"/>
  <c r="AM29" i="1495"/>
  <c r="AN29" i="1495"/>
  <c r="AO29" i="1495"/>
  <c r="AP29" i="1495"/>
  <c r="AQ29" i="1495"/>
  <c r="AR29" i="1495"/>
  <c r="AS29" i="1495"/>
  <c r="AT29" i="1495"/>
  <c r="AU29" i="1495"/>
  <c r="AV29" i="1495"/>
  <c r="AW29" i="1495"/>
  <c r="AX29" i="1495"/>
  <c r="AY29" i="1495"/>
  <c r="AZ29" i="1495"/>
  <c r="BA29" i="1495"/>
  <c r="BB29" i="1495"/>
  <c r="BC29" i="1495"/>
  <c r="BD29" i="1495"/>
  <c r="BE29" i="1495"/>
  <c r="BF29" i="1495"/>
  <c r="BG29" i="1495"/>
  <c r="BH29" i="1495"/>
  <c r="AL30" i="1495"/>
  <c r="AM30" i="1495"/>
  <c r="AN30" i="1495"/>
  <c r="AO30" i="1495"/>
  <c r="AP30" i="1495"/>
  <c r="AQ30" i="1495"/>
  <c r="AR30" i="1495"/>
  <c r="AS30" i="1495"/>
  <c r="AT30" i="1495"/>
  <c r="AU30" i="1495"/>
  <c r="AV30" i="1495"/>
  <c r="AW30" i="1495"/>
  <c r="AX30" i="1495"/>
  <c r="AY30" i="1495"/>
  <c r="AZ30" i="1495"/>
  <c r="BA30" i="1495"/>
  <c r="BB30" i="1495"/>
  <c r="BC30" i="1495"/>
  <c r="BD30" i="1495"/>
  <c r="BE30" i="1495"/>
  <c r="BF30" i="1495"/>
  <c r="BG30" i="1495"/>
  <c r="BH30" i="1495"/>
  <c r="AL31" i="1495"/>
  <c r="AM31" i="1495"/>
  <c r="AN31" i="1495"/>
  <c r="AO31" i="1495"/>
  <c r="AP31" i="1495"/>
  <c r="AQ31" i="1495"/>
  <c r="AR31" i="1495"/>
  <c r="AS31" i="1495"/>
  <c r="AT31" i="1495"/>
  <c r="AU31" i="1495"/>
  <c r="AV31" i="1495"/>
  <c r="AW31" i="1495"/>
  <c r="AX31" i="1495"/>
  <c r="AY31" i="1495"/>
  <c r="AZ31" i="1495"/>
  <c r="BA31" i="1495"/>
  <c r="BB31" i="1495"/>
  <c r="BC31" i="1495"/>
  <c r="BD31" i="1495"/>
  <c r="BE31" i="1495"/>
  <c r="BF31" i="1495"/>
  <c r="BG31" i="1495"/>
  <c r="BH31" i="1495"/>
  <c r="AL32" i="1495"/>
  <c r="AM32" i="1495"/>
  <c r="AN32" i="1495"/>
  <c r="AO32" i="1495"/>
  <c r="AP32" i="1495"/>
  <c r="AQ32" i="1495"/>
  <c r="AR32" i="1495"/>
  <c r="AS32" i="1495"/>
  <c r="AT32" i="1495"/>
  <c r="AU32" i="1495"/>
  <c r="AV32" i="1495"/>
  <c r="AW32" i="1495"/>
  <c r="AX32" i="1495"/>
  <c r="AY32" i="1495"/>
  <c r="AZ32" i="1495"/>
  <c r="BA32" i="1495"/>
  <c r="BB32" i="1495"/>
  <c r="BC32" i="1495"/>
  <c r="BD32" i="1495"/>
  <c r="BE32" i="1495"/>
  <c r="BF32" i="1495"/>
  <c r="BG32" i="1495"/>
  <c r="BH32" i="1495"/>
  <c r="AL33" i="1495"/>
  <c r="AM33" i="1495"/>
  <c r="AN33" i="1495"/>
  <c r="AO33" i="1495"/>
  <c r="AP33" i="1495"/>
  <c r="AQ33" i="1495"/>
  <c r="AR33" i="1495"/>
  <c r="AS33" i="1495"/>
  <c r="AT33" i="1495"/>
  <c r="AU33" i="1495"/>
  <c r="AV33" i="1495"/>
  <c r="AW33" i="1495"/>
  <c r="AX33" i="1495"/>
  <c r="AY33" i="1495"/>
  <c r="AZ33" i="1495"/>
  <c r="BA33" i="1495"/>
  <c r="BB33" i="1495"/>
  <c r="BC33" i="1495"/>
  <c r="BD33" i="1495"/>
  <c r="BE33" i="1495"/>
  <c r="BF33" i="1495"/>
  <c r="BG33" i="1495"/>
  <c r="BH33" i="1495"/>
  <c r="AL34" i="1495"/>
  <c r="AM34" i="1495"/>
  <c r="AN34" i="1495"/>
  <c r="AO34" i="1495"/>
  <c r="AP34" i="1495"/>
  <c r="AQ34" i="1495"/>
  <c r="AR34" i="1495"/>
  <c r="AS34" i="1495"/>
  <c r="AT34" i="1495"/>
  <c r="AU34" i="1495"/>
  <c r="AV34" i="1495"/>
  <c r="AW34" i="1495"/>
  <c r="AX34" i="1495"/>
  <c r="AY34" i="1495"/>
  <c r="AZ34" i="1495"/>
  <c r="BA34" i="1495"/>
  <c r="BB34" i="1495"/>
  <c r="BC34" i="1495"/>
  <c r="BD34" i="1495"/>
  <c r="BE34" i="1495"/>
  <c r="BF34" i="1495"/>
  <c r="BG34" i="1495"/>
  <c r="BH34" i="1495"/>
  <c r="AL35" i="1495"/>
  <c r="AM35" i="1495"/>
  <c r="AN35" i="1495"/>
  <c r="AO35" i="1495"/>
  <c r="AP35" i="1495"/>
  <c r="AQ35" i="1495"/>
  <c r="AR35" i="1495"/>
  <c r="AS35" i="1495"/>
  <c r="AT35" i="1495"/>
  <c r="AU35" i="1495"/>
  <c r="AV35" i="1495"/>
  <c r="AW35" i="1495"/>
  <c r="AX35" i="1495"/>
  <c r="AY35" i="1495"/>
  <c r="AZ35" i="1495"/>
  <c r="BA35" i="1495"/>
  <c r="BB35" i="1495"/>
  <c r="BC35" i="1495"/>
  <c r="BD35" i="1495"/>
  <c r="BE35" i="1495"/>
  <c r="BF35" i="1495"/>
  <c r="BG35" i="1495"/>
  <c r="BH35" i="1495"/>
  <c r="AL36" i="1495"/>
  <c r="AM36" i="1495"/>
  <c r="AN36" i="1495"/>
  <c r="AO36" i="1495"/>
  <c r="AP36" i="1495"/>
  <c r="AQ36" i="1495"/>
  <c r="AR36" i="1495"/>
  <c r="AS36" i="1495"/>
  <c r="AT36" i="1495"/>
  <c r="AU36" i="1495"/>
  <c r="AV36" i="1495"/>
  <c r="AW36" i="1495"/>
  <c r="AX36" i="1495"/>
  <c r="AY36" i="1495"/>
  <c r="AZ36" i="1495"/>
  <c r="BA36" i="1495"/>
  <c r="BB36" i="1495"/>
  <c r="BC36" i="1495"/>
  <c r="BD36" i="1495"/>
  <c r="BE36" i="1495"/>
  <c r="BF36" i="1495"/>
  <c r="BG36" i="1495"/>
  <c r="BH36" i="1495"/>
  <c r="AL37" i="1495"/>
  <c r="AM37" i="1495"/>
  <c r="AN37" i="1495"/>
  <c r="AO37" i="1495"/>
  <c r="AP37" i="1495"/>
  <c r="AQ37" i="1495"/>
  <c r="AR37" i="1495"/>
  <c r="AS37" i="1495"/>
  <c r="AT37" i="1495"/>
  <c r="AU37" i="1495"/>
  <c r="AV37" i="1495"/>
  <c r="AW37" i="1495"/>
  <c r="AX37" i="1495"/>
  <c r="AY37" i="1495"/>
  <c r="AZ37" i="1495"/>
  <c r="BA37" i="1495"/>
  <c r="BB37" i="1495"/>
  <c r="BC37" i="1495"/>
  <c r="BD37" i="1495"/>
  <c r="BE37" i="1495"/>
  <c r="BF37" i="1495"/>
  <c r="BG37" i="1495"/>
  <c r="BH37" i="1495"/>
  <c r="AL38" i="1495"/>
  <c r="AM38" i="1495"/>
  <c r="AN38" i="1495"/>
  <c r="AO38" i="1495"/>
  <c r="AP38" i="1495"/>
  <c r="AQ38" i="1495"/>
  <c r="AR38" i="1495"/>
  <c r="AS38" i="1495"/>
  <c r="AT38" i="1495"/>
  <c r="AU38" i="1495"/>
  <c r="AV38" i="1495"/>
  <c r="AW38" i="1495"/>
  <c r="AX38" i="1495"/>
  <c r="AY38" i="1495"/>
  <c r="AZ38" i="1495"/>
  <c r="BA38" i="1495"/>
  <c r="BB38" i="1495"/>
  <c r="BC38" i="1495"/>
  <c r="BD38" i="1495"/>
  <c r="BE38" i="1495"/>
  <c r="BF38" i="1495"/>
  <c r="BG38" i="1495"/>
  <c r="BH38" i="1495"/>
  <c r="AM26" i="1495"/>
  <c r="AN26" i="1495"/>
  <c r="AO26" i="1495"/>
  <c r="AP26" i="1495"/>
  <c r="AQ26" i="1495"/>
  <c r="AR26" i="1495"/>
  <c r="AS26" i="1495"/>
  <c r="AT26" i="1495"/>
  <c r="AU26" i="1495"/>
  <c r="AV26" i="1495"/>
  <c r="AW26" i="1495"/>
  <c r="AX26" i="1495"/>
  <c r="AY26" i="1495"/>
  <c r="AZ26" i="1495"/>
  <c r="BA26" i="1495"/>
  <c r="BB26" i="1495"/>
  <c r="BC26" i="1495"/>
  <c r="BD26" i="1495"/>
  <c r="BE26" i="1495"/>
  <c r="BF26" i="1495"/>
  <c r="BG26" i="1495"/>
  <c r="BH26" i="1495"/>
  <c r="AI9" i="1499"/>
  <c r="AI10" i="1499"/>
  <c r="AI11" i="1499"/>
  <c r="AI12" i="1499"/>
  <c r="AI13" i="1499"/>
  <c r="AI14" i="1499"/>
  <c r="AI15" i="1499"/>
  <c r="AI4" i="1499"/>
  <c r="AI5" i="1499"/>
  <c r="AI6" i="1499"/>
  <c r="AI7" i="1499"/>
  <c r="AI8" i="1499"/>
  <c r="AI19" i="1499"/>
  <c r="AI20" i="1499"/>
  <c r="AI21" i="1499"/>
  <c r="AI22" i="1499"/>
  <c r="AI23" i="1499"/>
  <c r="AI24" i="1499"/>
  <c r="AI25" i="1499"/>
  <c r="AI26" i="1499"/>
  <c r="AI27" i="1499"/>
  <c r="AI28" i="1499"/>
  <c r="AI29" i="1499"/>
  <c r="AI30" i="1499"/>
  <c r="AI31" i="1499"/>
  <c r="AI32" i="1499"/>
  <c r="AI33" i="1499"/>
  <c r="AI34" i="1499"/>
  <c r="AI35" i="1499"/>
  <c r="AI36" i="1499"/>
  <c r="AI37" i="1499"/>
  <c r="AI38" i="1499"/>
  <c r="AI39" i="1499"/>
  <c r="AI40" i="1499"/>
  <c r="AI41" i="1499"/>
  <c r="AI42" i="1499"/>
  <c r="AI43" i="1499"/>
  <c r="AI44" i="1499"/>
  <c r="AI45" i="1499"/>
  <c r="AI46" i="1499"/>
  <c r="AI47" i="1499"/>
  <c r="AI48" i="1499"/>
  <c r="AI49" i="1499"/>
  <c r="AI50" i="1499"/>
  <c r="AI51" i="1499"/>
  <c r="AI52" i="1499"/>
  <c r="AI53" i="1499"/>
  <c r="AI54" i="1499"/>
  <c r="AI55" i="1499"/>
  <c r="AI56" i="1499"/>
  <c r="AI57" i="1499"/>
  <c r="AI58" i="1499"/>
  <c r="AI59" i="1499"/>
  <c r="AI60" i="1499"/>
  <c r="AI61" i="1499"/>
  <c r="AI62" i="1499"/>
  <c r="AI63" i="1499"/>
  <c r="AI64" i="1499"/>
  <c r="AI65" i="1499"/>
  <c r="AI66" i="1499"/>
  <c r="AI67" i="1499"/>
  <c r="AI68" i="1499"/>
  <c r="AI69" i="1499"/>
  <c r="AI70" i="1499"/>
  <c r="AI71" i="1499"/>
  <c r="AI72" i="1499"/>
  <c r="AI73" i="1499"/>
  <c r="AI74" i="1499"/>
  <c r="AI75" i="1499"/>
  <c r="AI76" i="1499"/>
  <c r="AI77" i="1499"/>
  <c r="AI78" i="1499"/>
  <c r="AI79" i="1499"/>
  <c r="AI80" i="1499"/>
  <c r="AI81" i="1499"/>
  <c r="AI82" i="1499"/>
  <c r="AI83" i="1499"/>
  <c r="AI84" i="1499"/>
  <c r="AI85" i="1499"/>
  <c r="AI86" i="1499"/>
  <c r="AI87" i="1499"/>
  <c r="AI88" i="1499"/>
  <c r="AI89" i="1499"/>
  <c r="AI90" i="1499"/>
  <c r="AI91" i="1499"/>
  <c r="AI92" i="1499"/>
  <c r="AI93" i="1499"/>
  <c r="AI94" i="1499"/>
  <c r="CG5" i="1499"/>
  <c r="CG6" i="1499"/>
  <c r="AK8" i="1495"/>
  <c r="CG9" i="1499"/>
  <c r="AH10" i="1499"/>
  <c r="AH11" i="1499"/>
  <c r="AK12" i="1495"/>
  <c r="CG13" i="1499"/>
  <c r="AK14" i="1495"/>
  <c r="CG15" i="1499"/>
  <c r="AK4" i="1495"/>
  <c r="C14" i="1502"/>
  <c r="F14" i="1502"/>
  <c r="H73" i="1493"/>
  <c r="F73" i="1493"/>
  <c r="H72" i="1493"/>
  <c r="F72" i="1493"/>
  <c r="H71" i="1493"/>
  <c r="F71" i="1493"/>
  <c r="H70" i="1493"/>
  <c r="F70" i="1493"/>
  <c r="H67" i="1493"/>
  <c r="F67" i="1493"/>
  <c r="D66" i="1493"/>
  <c r="H66" i="1493" s="1"/>
  <c r="H65" i="1493"/>
  <c r="F65" i="1493"/>
  <c r="H64" i="1493"/>
  <c r="F64" i="1493"/>
  <c r="H63" i="1493"/>
  <c r="F63" i="1493"/>
  <c r="H62" i="1493"/>
  <c r="F62" i="1493"/>
  <c r="H61" i="1493"/>
  <c r="F61" i="1493"/>
  <c r="H60" i="1493"/>
  <c r="F60" i="1493"/>
  <c r="H59" i="1493"/>
  <c r="F59" i="1493"/>
  <c r="H58" i="1493"/>
  <c r="F58" i="1493"/>
  <c r="H54" i="1493"/>
  <c r="F54" i="1493"/>
  <c r="H53" i="1493"/>
  <c r="F53" i="1493"/>
  <c r="H51" i="1493"/>
  <c r="F51" i="1493"/>
  <c r="H50" i="1493"/>
  <c r="F50" i="1493"/>
  <c r="H49" i="1493"/>
  <c r="F49" i="1493"/>
  <c r="H48" i="1493"/>
  <c r="F48" i="1493"/>
  <c r="H47" i="1493"/>
  <c r="F47" i="1493"/>
  <c r="H46" i="1493"/>
  <c r="F46" i="1493"/>
  <c r="H45" i="1493"/>
  <c r="F45" i="1493"/>
  <c r="H44" i="1493"/>
  <c r="F44" i="1493"/>
  <c r="H43" i="1493"/>
  <c r="F43" i="1493"/>
  <c r="H41" i="1493"/>
  <c r="F41" i="1493"/>
  <c r="H40" i="1493"/>
  <c r="F40" i="1493"/>
  <c r="H39" i="1493"/>
  <c r="F39" i="1493"/>
  <c r="H38" i="1493"/>
  <c r="F38" i="1493"/>
  <c r="H37" i="1493"/>
  <c r="F37" i="1493"/>
  <c r="H36" i="1493"/>
  <c r="F36" i="1493"/>
  <c r="H33" i="1493"/>
  <c r="F33" i="1493"/>
  <c r="H31" i="1493"/>
  <c r="F31" i="1493"/>
  <c r="H30" i="1493"/>
  <c r="F30" i="1493"/>
  <c r="H29" i="1493"/>
  <c r="F29" i="1493"/>
  <c r="H28" i="1493"/>
  <c r="F28" i="1493"/>
  <c r="H27" i="1493"/>
  <c r="F27" i="1493"/>
  <c r="H26" i="1493"/>
  <c r="F26" i="1493"/>
  <c r="H25" i="1493"/>
  <c r="F25" i="1493"/>
  <c r="H24" i="1493"/>
  <c r="F24" i="1493"/>
  <c r="H23" i="1493"/>
  <c r="F23" i="1493"/>
  <c r="H22" i="1493"/>
  <c r="F22" i="1493"/>
  <c r="H21" i="1493"/>
  <c r="F21" i="1493"/>
  <c r="H20" i="1493"/>
  <c r="F20" i="1493"/>
  <c r="H19" i="1493"/>
  <c r="F19" i="1493"/>
  <c r="H18" i="1493"/>
  <c r="F18" i="1493"/>
  <c r="H17" i="1493"/>
  <c r="F17" i="1493"/>
  <c r="H16" i="1493"/>
  <c r="F16" i="1493"/>
  <c r="H15" i="1493"/>
  <c r="F15" i="1493"/>
  <c r="H14" i="1493"/>
  <c r="F14" i="1493"/>
  <c r="H13" i="1493"/>
  <c r="F13" i="1493"/>
  <c r="H12" i="1493"/>
  <c r="F12" i="1493"/>
  <c r="H11" i="1493"/>
  <c r="F11" i="1493"/>
  <c r="H10" i="1493"/>
  <c r="F10" i="1493"/>
  <c r="H9" i="1493"/>
  <c r="F9" i="1493"/>
  <c r="H8" i="1493"/>
  <c r="F8" i="1493"/>
  <c r="H7" i="1493"/>
  <c r="F7" i="1493"/>
  <c r="AH12" i="1499" l="1"/>
  <c r="AH8" i="1499"/>
  <c r="E14" i="1502"/>
  <c r="D14" i="1502" s="1"/>
  <c r="AH4" i="1499"/>
  <c r="AH13" i="1499"/>
  <c r="AK15" i="1495"/>
  <c r="CG12" i="1499"/>
  <c r="AH15" i="1499"/>
  <c r="AK13" i="1495"/>
  <c r="AK11" i="1495"/>
  <c r="CG8" i="1499"/>
  <c r="AH9" i="1499"/>
  <c r="AK10" i="1495"/>
  <c r="CG11" i="1499"/>
  <c r="AH5" i="1499"/>
  <c r="AK9" i="1495"/>
  <c r="CG14" i="1499"/>
  <c r="AH6" i="1499"/>
  <c r="AK7" i="1495"/>
  <c r="CG4" i="1499"/>
  <c r="AK6" i="1495"/>
  <c r="CG7" i="1499"/>
  <c r="AK5" i="1495"/>
  <c r="CG10" i="1499"/>
  <c r="AH7" i="1499"/>
  <c r="AH14" i="1499"/>
  <c r="B14" i="1502"/>
  <c r="F66" i="1493"/>
  <c r="G14" i="1502" l="1"/>
  <c r="H14" i="1502" s="1"/>
  <c r="I14" i="1502" s="1"/>
  <c r="S14" i="1502"/>
  <c r="G14" i="1506" s="1"/>
  <c r="K14" i="1502"/>
  <c r="F12" i="1502" l="1"/>
  <c r="F13" i="1502"/>
  <c r="C12" i="1502"/>
  <c r="C13" i="1502"/>
  <c r="E13" i="1502" s="1"/>
  <c r="D13" i="1502" s="1"/>
  <c r="E12" i="1502" l="1"/>
  <c r="D12" i="1502" s="1"/>
  <c r="AL2" i="1504" a="1"/>
  <c r="AL2" i="1504" s="1"/>
  <c r="AM2" i="1504" a="1"/>
  <c r="AM2" i="1504" s="1"/>
  <c r="AN2" i="1504" a="1"/>
  <c r="AN2" i="1504" s="1"/>
  <c r="AO2" i="1504" a="1"/>
  <c r="AO2" i="1504" s="1"/>
  <c r="AP2" i="1504" a="1"/>
  <c r="AP2" i="1504" s="1"/>
  <c r="AQ2" i="1504" a="1"/>
  <c r="AQ2" i="1504" s="1"/>
  <c r="AR2" i="1504" a="1"/>
  <c r="AR2" i="1504" s="1"/>
  <c r="AS2" i="1504" a="1"/>
  <c r="AS2" i="1504" s="1"/>
  <c r="AT2" i="1504" a="1"/>
  <c r="AT2" i="1504" s="1"/>
  <c r="AU2" i="1504" a="1"/>
  <c r="AU2" i="1504" s="1"/>
  <c r="AV2" i="1504" a="1"/>
  <c r="AV2" i="1504" s="1"/>
  <c r="AW2" i="1504" a="1"/>
  <c r="AW2" i="1504" s="1"/>
  <c r="AX2" i="1504" a="1"/>
  <c r="AX2" i="1504" s="1"/>
  <c r="AY2" i="1504" a="1"/>
  <c r="AY2" i="1504" s="1"/>
  <c r="AZ2" i="1504" a="1"/>
  <c r="AZ2" i="1504" s="1"/>
  <c r="BA2" i="1504" a="1"/>
  <c r="BA2" i="1504" s="1"/>
  <c r="BB2" i="1504" a="1"/>
  <c r="BB2" i="1504" s="1"/>
  <c r="BC2" i="1504" a="1"/>
  <c r="BC2" i="1504" s="1"/>
  <c r="BD2" i="1504" a="1"/>
  <c r="BD2" i="1504" s="1"/>
  <c r="BE2" i="1504" a="1"/>
  <c r="BE2" i="1504" s="1"/>
  <c r="BF2" i="1504" a="1"/>
  <c r="BF2" i="1504" s="1"/>
  <c r="BG2" i="1504" a="1"/>
  <c r="BG2" i="1504" s="1"/>
  <c r="BH2" i="1504" a="1"/>
  <c r="BH2" i="1504" s="1"/>
  <c r="BI2" i="1504" a="1"/>
  <c r="BI2" i="1504" s="1"/>
  <c r="BJ2" i="1504" a="1"/>
  <c r="BJ2" i="1504" s="1"/>
  <c r="BK2" i="1504" a="1"/>
  <c r="BK2" i="1504" s="1"/>
  <c r="BL2" i="1504" a="1"/>
  <c r="BL2" i="1504" s="1"/>
  <c r="BM2" i="1504" a="1"/>
  <c r="BM2" i="1504" s="1"/>
  <c r="BN2" i="1504" a="1"/>
  <c r="BN2" i="1504" s="1"/>
  <c r="BO2" i="1504" a="1"/>
  <c r="BO2" i="1504" s="1"/>
  <c r="BP2" i="1504" a="1"/>
  <c r="BP2" i="1504" s="1"/>
  <c r="BQ2" i="1504" a="1"/>
  <c r="BQ2" i="1504" s="1"/>
  <c r="BR2" i="1504" a="1"/>
  <c r="BR2" i="1504" s="1"/>
  <c r="BS2" i="1504" a="1"/>
  <c r="BS2" i="1504" s="1"/>
  <c r="BT2" i="1504" a="1"/>
  <c r="BT2" i="1504" s="1"/>
  <c r="BU2" i="1504" a="1"/>
  <c r="BU2" i="1504" s="1"/>
  <c r="BV2" i="1504" a="1"/>
  <c r="BV2" i="1504" s="1"/>
  <c r="BW2" i="1504" a="1"/>
  <c r="BW2" i="1504" s="1"/>
  <c r="BX2" i="1504" a="1"/>
  <c r="BX2" i="1504" s="1"/>
  <c r="BY2" i="1504" a="1"/>
  <c r="BY2" i="1504" s="1"/>
  <c r="BZ2" i="1504" a="1"/>
  <c r="BZ2" i="1504" s="1"/>
  <c r="CA2" i="1504" a="1"/>
  <c r="CA2" i="1504" s="1"/>
  <c r="CB2" i="1504" a="1"/>
  <c r="CB2" i="1504" s="1"/>
  <c r="CC2" i="1504" a="1"/>
  <c r="CC2" i="1504" s="1"/>
  <c r="CD2" i="1504" a="1"/>
  <c r="CD2" i="1504" s="1"/>
  <c r="CE2" i="1504" a="1"/>
  <c r="CE2" i="1504" s="1"/>
  <c r="CF2" i="1504" a="1"/>
  <c r="CF2" i="1504" s="1"/>
  <c r="CG2" i="1504" a="1"/>
  <c r="CG2" i="1504" s="1"/>
  <c r="CH2" i="1504" a="1"/>
  <c r="CH2" i="1504" s="1"/>
  <c r="CI2" i="1504" a="1"/>
  <c r="CI2" i="1504" s="1"/>
  <c r="CJ2" i="1504" a="1"/>
  <c r="CJ2" i="1504" s="1"/>
  <c r="CK2" i="1504" a="1"/>
  <c r="CK2" i="1504" s="1"/>
  <c r="CL2" i="1504" a="1"/>
  <c r="CL2" i="1504" s="1"/>
  <c r="CM2" i="1504" a="1"/>
  <c r="CM2" i="1504" s="1"/>
  <c r="CN2" i="1504" a="1"/>
  <c r="CN2" i="1504" s="1"/>
  <c r="CO2" i="1504" a="1"/>
  <c r="CO2" i="1504" s="1"/>
  <c r="CP2" i="1504" a="1"/>
  <c r="CP2" i="1504" s="1"/>
  <c r="CQ2" i="1504" a="1"/>
  <c r="CQ2" i="1504" s="1"/>
  <c r="CR2" i="1504" a="1"/>
  <c r="CR2" i="1504" s="1"/>
  <c r="CS2" i="1504" a="1"/>
  <c r="CS2" i="1504" s="1"/>
  <c r="CT2" i="1504" a="1"/>
  <c r="CT2" i="1504" s="1"/>
  <c r="CU2" i="1504" a="1"/>
  <c r="CU2" i="1504" s="1"/>
  <c r="CV2" i="1504" a="1"/>
  <c r="CV2" i="1504" s="1"/>
  <c r="CW2" i="1504" a="1"/>
  <c r="CW2" i="1504" s="1"/>
  <c r="CX2" i="1504" a="1"/>
  <c r="CX2" i="1504" s="1"/>
  <c r="AL3" i="1504" a="1"/>
  <c r="AL3" i="1504" s="1"/>
  <c r="AM3" i="1504" a="1"/>
  <c r="AM3" i="1504" s="1"/>
  <c r="AN3" i="1504" a="1"/>
  <c r="AN3" i="1504" s="1"/>
  <c r="AO3" i="1504" a="1"/>
  <c r="AO3" i="1504" s="1"/>
  <c r="AP3" i="1504" a="1"/>
  <c r="AP3" i="1504" s="1"/>
  <c r="AQ3" i="1504" a="1"/>
  <c r="AQ3" i="1504" s="1"/>
  <c r="AR3" i="1504" a="1"/>
  <c r="AR3" i="1504" s="1"/>
  <c r="AS3" i="1504" a="1"/>
  <c r="AS3" i="1504" s="1"/>
  <c r="AT3" i="1504" a="1"/>
  <c r="AT3" i="1504" s="1"/>
  <c r="AU3" i="1504" a="1"/>
  <c r="AU3" i="1504" s="1"/>
  <c r="AV3" i="1504" a="1"/>
  <c r="AV3" i="1504" s="1"/>
  <c r="AW3" i="1504" a="1"/>
  <c r="AW3" i="1504" s="1"/>
  <c r="AX3" i="1504" a="1"/>
  <c r="AX3" i="1504" s="1"/>
  <c r="AY3" i="1504" a="1"/>
  <c r="AY3" i="1504" s="1"/>
  <c r="AZ3" i="1504" a="1"/>
  <c r="AZ3" i="1504" s="1"/>
  <c r="BA3" i="1504" a="1"/>
  <c r="BA3" i="1504" s="1"/>
  <c r="BB3" i="1504" a="1"/>
  <c r="BB3" i="1504" s="1"/>
  <c r="BC3" i="1504" a="1"/>
  <c r="BC3" i="1504" s="1"/>
  <c r="BD3" i="1504" a="1"/>
  <c r="BD3" i="1504" s="1"/>
  <c r="BE3" i="1504" a="1"/>
  <c r="BE3" i="1504" s="1"/>
  <c r="BF3" i="1504" a="1"/>
  <c r="BF3" i="1504" s="1"/>
  <c r="BG3" i="1504" a="1"/>
  <c r="BG3" i="1504" s="1"/>
  <c r="BH3" i="1504" a="1"/>
  <c r="BH3" i="1504" s="1"/>
  <c r="BI3" i="1504" a="1"/>
  <c r="BI3" i="1504" s="1"/>
  <c r="BJ3" i="1504" a="1"/>
  <c r="BJ3" i="1504" s="1"/>
  <c r="BK3" i="1504" a="1"/>
  <c r="BK3" i="1504" s="1"/>
  <c r="BL3" i="1504" a="1"/>
  <c r="BL3" i="1504" s="1"/>
  <c r="BM3" i="1504" a="1"/>
  <c r="BM3" i="1504" s="1"/>
  <c r="BN3" i="1504" a="1"/>
  <c r="BN3" i="1504" s="1"/>
  <c r="BO3" i="1504" a="1"/>
  <c r="BO3" i="1504" s="1"/>
  <c r="BP3" i="1504" a="1"/>
  <c r="BP3" i="1504" s="1"/>
  <c r="BQ3" i="1504" a="1"/>
  <c r="BQ3" i="1504" s="1"/>
  <c r="BR3" i="1504" a="1"/>
  <c r="BR3" i="1504" s="1"/>
  <c r="BS3" i="1504" a="1"/>
  <c r="BS3" i="1504" s="1"/>
  <c r="BT3" i="1504" a="1"/>
  <c r="BT3" i="1504" s="1"/>
  <c r="BU3" i="1504" a="1"/>
  <c r="BU3" i="1504" s="1"/>
  <c r="BV3" i="1504" a="1"/>
  <c r="BV3" i="1504" s="1"/>
  <c r="BW3" i="1504" a="1"/>
  <c r="BW3" i="1504" s="1"/>
  <c r="BX3" i="1504" a="1"/>
  <c r="BX3" i="1504" s="1"/>
  <c r="BY3" i="1504" a="1"/>
  <c r="BY3" i="1504" s="1"/>
  <c r="BZ3" i="1504" a="1"/>
  <c r="BZ3" i="1504" s="1"/>
  <c r="CA3" i="1504" a="1"/>
  <c r="CA3" i="1504" s="1"/>
  <c r="CB3" i="1504" a="1"/>
  <c r="CB3" i="1504" s="1"/>
  <c r="CC3" i="1504" a="1"/>
  <c r="CC3" i="1504" s="1"/>
  <c r="CD3" i="1504" a="1"/>
  <c r="CD3" i="1504" s="1"/>
  <c r="CE3" i="1504" a="1"/>
  <c r="CE3" i="1504" s="1"/>
  <c r="CF3" i="1504" a="1"/>
  <c r="CF3" i="1504" s="1"/>
  <c r="CG3" i="1504" a="1"/>
  <c r="CG3" i="1504" s="1"/>
  <c r="CH3" i="1504" a="1"/>
  <c r="CH3" i="1504" s="1"/>
  <c r="CI3" i="1504" a="1"/>
  <c r="CI3" i="1504" s="1"/>
  <c r="CJ3" i="1504" a="1"/>
  <c r="CJ3" i="1504" s="1"/>
  <c r="CK3" i="1504" a="1"/>
  <c r="CK3" i="1504" s="1"/>
  <c r="CL3" i="1504" a="1"/>
  <c r="CL3" i="1504" s="1"/>
  <c r="CM3" i="1504" a="1"/>
  <c r="CM3" i="1504" s="1"/>
  <c r="CN3" i="1504" a="1"/>
  <c r="CN3" i="1504" s="1"/>
  <c r="CO3" i="1504" a="1"/>
  <c r="CO3" i="1504" s="1"/>
  <c r="CP3" i="1504" a="1"/>
  <c r="CP3" i="1504" s="1"/>
  <c r="CQ3" i="1504" a="1"/>
  <c r="CQ3" i="1504" s="1"/>
  <c r="CR3" i="1504" a="1"/>
  <c r="CR3" i="1504" s="1"/>
  <c r="CS3" i="1504" a="1"/>
  <c r="CS3" i="1504" s="1"/>
  <c r="CT3" i="1504" a="1"/>
  <c r="CT3" i="1504" s="1"/>
  <c r="CU3" i="1504" a="1"/>
  <c r="CU3" i="1504" s="1"/>
  <c r="CV3" i="1504" a="1"/>
  <c r="CV3" i="1504" s="1"/>
  <c r="CW3" i="1504" a="1"/>
  <c r="CW3" i="1504" s="1"/>
  <c r="CX3" i="1504" a="1"/>
  <c r="CX3" i="1504" s="1"/>
  <c r="AL4" i="1504" a="1"/>
  <c r="AL4" i="1504" s="1"/>
  <c r="AM4" i="1504" a="1"/>
  <c r="AM4" i="1504" s="1"/>
  <c r="AN4" i="1504" a="1"/>
  <c r="AN4" i="1504" s="1"/>
  <c r="AO4" i="1504" a="1"/>
  <c r="AO4" i="1504" s="1"/>
  <c r="AP4" i="1504" a="1"/>
  <c r="AP4" i="1504" s="1"/>
  <c r="AQ4" i="1504" a="1"/>
  <c r="AQ4" i="1504" s="1"/>
  <c r="AR4" i="1504" a="1"/>
  <c r="AR4" i="1504" s="1"/>
  <c r="AS4" i="1504" a="1"/>
  <c r="AS4" i="1504" s="1"/>
  <c r="AT4" i="1504" a="1"/>
  <c r="AT4" i="1504" s="1"/>
  <c r="AU4" i="1504" a="1"/>
  <c r="AU4" i="1504" s="1"/>
  <c r="AV4" i="1504" a="1"/>
  <c r="AV4" i="1504" s="1"/>
  <c r="AW4" i="1504" a="1"/>
  <c r="AW4" i="1504" s="1"/>
  <c r="AX4" i="1504" a="1"/>
  <c r="AX4" i="1504" s="1"/>
  <c r="AY4" i="1504" a="1"/>
  <c r="AY4" i="1504" s="1"/>
  <c r="AZ4" i="1504" a="1"/>
  <c r="AZ4" i="1504" s="1"/>
  <c r="BA4" i="1504" a="1"/>
  <c r="BA4" i="1504" s="1"/>
  <c r="BB4" i="1504" a="1"/>
  <c r="BB4" i="1504" s="1"/>
  <c r="BC4" i="1504" a="1"/>
  <c r="BC4" i="1504" s="1"/>
  <c r="BD4" i="1504" a="1"/>
  <c r="BD4" i="1504" s="1"/>
  <c r="BE4" i="1504" a="1"/>
  <c r="BE4" i="1504" s="1"/>
  <c r="BF4" i="1504" a="1"/>
  <c r="BF4" i="1504" s="1"/>
  <c r="BG4" i="1504" a="1"/>
  <c r="BG4" i="1504" s="1"/>
  <c r="BH4" i="1504" a="1"/>
  <c r="BH4" i="1504" s="1"/>
  <c r="BI4" i="1504" a="1"/>
  <c r="BI4" i="1504" s="1"/>
  <c r="BJ4" i="1504" a="1"/>
  <c r="BJ4" i="1504" s="1"/>
  <c r="BK4" i="1504" a="1"/>
  <c r="BK4" i="1504" s="1"/>
  <c r="BL4" i="1504" a="1"/>
  <c r="BL4" i="1504" s="1"/>
  <c r="BM4" i="1504" a="1"/>
  <c r="BM4" i="1504" s="1"/>
  <c r="BN4" i="1504" a="1"/>
  <c r="BN4" i="1504" s="1"/>
  <c r="BO4" i="1504" a="1"/>
  <c r="BO4" i="1504" s="1"/>
  <c r="BP4" i="1504" a="1"/>
  <c r="BP4" i="1504" s="1"/>
  <c r="BQ4" i="1504" a="1"/>
  <c r="BQ4" i="1504" s="1"/>
  <c r="BR4" i="1504" a="1"/>
  <c r="BR4" i="1504" s="1"/>
  <c r="BS4" i="1504" a="1"/>
  <c r="BS4" i="1504" s="1"/>
  <c r="BT4" i="1504" a="1"/>
  <c r="BT4" i="1504" s="1"/>
  <c r="BU4" i="1504" a="1"/>
  <c r="BU4" i="1504" s="1"/>
  <c r="BV4" i="1504" a="1"/>
  <c r="BV4" i="1504" s="1"/>
  <c r="BW4" i="1504" a="1"/>
  <c r="BW4" i="1504" s="1"/>
  <c r="BX4" i="1504" a="1"/>
  <c r="BX4" i="1504" s="1"/>
  <c r="BY4" i="1504" a="1"/>
  <c r="BY4" i="1504" s="1"/>
  <c r="BZ4" i="1504" a="1"/>
  <c r="BZ4" i="1504" s="1"/>
  <c r="CA4" i="1504" a="1"/>
  <c r="CA4" i="1504" s="1"/>
  <c r="CB4" i="1504" a="1"/>
  <c r="CB4" i="1504" s="1"/>
  <c r="CC4" i="1504" a="1"/>
  <c r="CC4" i="1504" s="1"/>
  <c r="CD4" i="1504" a="1"/>
  <c r="CD4" i="1504" s="1"/>
  <c r="CE4" i="1504" a="1"/>
  <c r="CE4" i="1504" s="1"/>
  <c r="CF4" i="1504" a="1"/>
  <c r="CF4" i="1504" s="1"/>
  <c r="CG4" i="1504" a="1"/>
  <c r="CG4" i="1504" s="1"/>
  <c r="CH4" i="1504" a="1"/>
  <c r="CH4" i="1504" s="1"/>
  <c r="CI4" i="1504" a="1"/>
  <c r="CI4" i="1504" s="1"/>
  <c r="CJ4" i="1504" a="1"/>
  <c r="CJ4" i="1504" s="1"/>
  <c r="CK4" i="1504" a="1"/>
  <c r="CK4" i="1504" s="1"/>
  <c r="CL4" i="1504" a="1"/>
  <c r="CL4" i="1504" s="1"/>
  <c r="CM4" i="1504" a="1"/>
  <c r="CM4" i="1504" s="1"/>
  <c r="CN4" i="1504" a="1"/>
  <c r="CN4" i="1504" s="1"/>
  <c r="CO4" i="1504" a="1"/>
  <c r="CO4" i="1504" s="1"/>
  <c r="CP4" i="1504" a="1"/>
  <c r="CP4" i="1504" s="1"/>
  <c r="CQ4" i="1504" a="1"/>
  <c r="CQ4" i="1504" s="1"/>
  <c r="CR4" i="1504" a="1"/>
  <c r="CR4" i="1504" s="1"/>
  <c r="CS4" i="1504" a="1"/>
  <c r="CS4" i="1504" s="1"/>
  <c r="CT4" i="1504" a="1"/>
  <c r="CT4" i="1504" s="1"/>
  <c r="CU4" i="1504" a="1"/>
  <c r="CU4" i="1504" s="1"/>
  <c r="CV4" i="1504" a="1"/>
  <c r="CV4" i="1504" s="1"/>
  <c r="CW4" i="1504" a="1"/>
  <c r="CW4" i="1504" s="1"/>
  <c r="CX4" i="1504" a="1"/>
  <c r="CX4" i="1504" s="1"/>
  <c r="AL5" i="1504" a="1"/>
  <c r="AL5" i="1504" s="1"/>
  <c r="AM5" i="1504" a="1"/>
  <c r="AM5" i="1504" s="1"/>
  <c r="AN5" i="1504" a="1"/>
  <c r="AN5" i="1504" s="1"/>
  <c r="AO5" i="1504" a="1"/>
  <c r="AO5" i="1504" s="1"/>
  <c r="AP5" i="1504" a="1"/>
  <c r="AP5" i="1504" s="1"/>
  <c r="AQ5" i="1504" a="1"/>
  <c r="AQ5" i="1504" s="1"/>
  <c r="AR5" i="1504" a="1"/>
  <c r="AR5" i="1504" s="1"/>
  <c r="AS5" i="1504" a="1"/>
  <c r="AS5" i="1504" s="1"/>
  <c r="AT5" i="1504" a="1"/>
  <c r="AT5" i="1504" s="1"/>
  <c r="AU5" i="1504" a="1"/>
  <c r="AU5" i="1504" s="1"/>
  <c r="AV5" i="1504" a="1"/>
  <c r="AV5" i="1504" s="1"/>
  <c r="AW5" i="1504" a="1"/>
  <c r="AW5" i="1504" s="1"/>
  <c r="AX5" i="1504" a="1"/>
  <c r="AX5" i="1504" s="1"/>
  <c r="AY5" i="1504" a="1"/>
  <c r="AY5" i="1504" s="1"/>
  <c r="AZ5" i="1504" a="1"/>
  <c r="AZ5" i="1504" s="1"/>
  <c r="BA5" i="1504" a="1"/>
  <c r="BA5" i="1504" s="1"/>
  <c r="BB5" i="1504" a="1"/>
  <c r="BB5" i="1504" s="1"/>
  <c r="BC5" i="1504" a="1"/>
  <c r="BC5" i="1504" s="1"/>
  <c r="BD5" i="1504" a="1"/>
  <c r="BD5" i="1504" s="1"/>
  <c r="BE5" i="1504" a="1"/>
  <c r="BE5" i="1504" s="1"/>
  <c r="BF5" i="1504" a="1"/>
  <c r="BF5" i="1504" s="1"/>
  <c r="BG5" i="1504" a="1"/>
  <c r="BG5" i="1504" s="1"/>
  <c r="BH5" i="1504" a="1"/>
  <c r="BH5" i="1504" s="1"/>
  <c r="BI5" i="1504" a="1"/>
  <c r="BI5" i="1504" s="1"/>
  <c r="BJ5" i="1504" a="1"/>
  <c r="BJ5" i="1504" s="1"/>
  <c r="BK5" i="1504" a="1"/>
  <c r="BK5" i="1504" s="1"/>
  <c r="BL5" i="1504" a="1"/>
  <c r="BL5" i="1504" s="1"/>
  <c r="BM5" i="1504" a="1"/>
  <c r="BM5" i="1504" s="1"/>
  <c r="BN5" i="1504" a="1"/>
  <c r="BN5" i="1504" s="1"/>
  <c r="BO5" i="1504" a="1"/>
  <c r="BO5" i="1504" s="1"/>
  <c r="BP5" i="1504" a="1"/>
  <c r="BP5" i="1504" s="1"/>
  <c r="BQ5" i="1504" a="1"/>
  <c r="BQ5" i="1504" s="1"/>
  <c r="BR5" i="1504" a="1"/>
  <c r="BR5" i="1504" s="1"/>
  <c r="BS5" i="1504" a="1"/>
  <c r="BS5" i="1504" s="1"/>
  <c r="BT5" i="1504" a="1"/>
  <c r="BT5" i="1504" s="1"/>
  <c r="BU5" i="1504" a="1"/>
  <c r="BU5" i="1504" s="1"/>
  <c r="BV5" i="1504" a="1"/>
  <c r="BV5" i="1504" s="1"/>
  <c r="BW5" i="1504" a="1"/>
  <c r="BW5" i="1504" s="1"/>
  <c r="BX5" i="1504" a="1"/>
  <c r="BX5" i="1504" s="1"/>
  <c r="BY5" i="1504" a="1"/>
  <c r="BY5" i="1504" s="1"/>
  <c r="BZ5" i="1504" a="1"/>
  <c r="BZ5" i="1504" s="1"/>
  <c r="CA5" i="1504" a="1"/>
  <c r="CA5" i="1504" s="1"/>
  <c r="CB5" i="1504" a="1"/>
  <c r="CB5" i="1504" s="1"/>
  <c r="CC5" i="1504" a="1"/>
  <c r="CC5" i="1504" s="1"/>
  <c r="CD5" i="1504" a="1"/>
  <c r="CD5" i="1504" s="1"/>
  <c r="CE5" i="1504" a="1"/>
  <c r="CE5" i="1504" s="1"/>
  <c r="CF5" i="1504" a="1"/>
  <c r="CF5" i="1504" s="1"/>
  <c r="CG5" i="1504" a="1"/>
  <c r="CG5" i="1504" s="1"/>
  <c r="CH5" i="1504" a="1"/>
  <c r="CH5" i="1504" s="1"/>
  <c r="CI5" i="1504" a="1"/>
  <c r="CI5" i="1504" s="1"/>
  <c r="CJ5" i="1504" a="1"/>
  <c r="CJ5" i="1504" s="1"/>
  <c r="CK5" i="1504" a="1"/>
  <c r="CK5" i="1504" s="1"/>
  <c r="CL5" i="1504" a="1"/>
  <c r="CL5" i="1504" s="1"/>
  <c r="CM5" i="1504" a="1"/>
  <c r="CM5" i="1504" s="1"/>
  <c r="CN5" i="1504" a="1"/>
  <c r="CN5" i="1504" s="1"/>
  <c r="CO5" i="1504" a="1"/>
  <c r="CO5" i="1504" s="1"/>
  <c r="CP5" i="1504" a="1"/>
  <c r="CP5" i="1504" s="1"/>
  <c r="CQ5" i="1504" a="1"/>
  <c r="CQ5" i="1504" s="1"/>
  <c r="CR5" i="1504" a="1"/>
  <c r="CR5" i="1504" s="1"/>
  <c r="CS5" i="1504" a="1"/>
  <c r="CS5" i="1504" s="1"/>
  <c r="CT5" i="1504" a="1"/>
  <c r="CT5" i="1504" s="1"/>
  <c r="CU5" i="1504" a="1"/>
  <c r="CU5" i="1504" s="1"/>
  <c r="CV5" i="1504" a="1"/>
  <c r="CV5" i="1504" s="1"/>
  <c r="CW5" i="1504" a="1"/>
  <c r="CW5" i="1504" s="1"/>
  <c r="CX5" i="1504" a="1"/>
  <c r="CX5" i="1504" s="1"/>
  <c r="AL6" i="1504" a="1"/>
  <c r="AL6" i="1504" s="1"/>
  <c r="AM6" i="1504" a="1"/>
  <c r="AM6" i="1504" s="1"/>
  <c r="AN6" i="1504" a="1"/>
  <c r="AN6" i="1504" s="1"/>
  <c r="AO6" i="1504" a="1"/>
  <c r="AO6" i="1504" s="1"/>
  <c r="AP6" i="1504" a="1"/>
  <c r="AP6" i="1504" s="1"/>
  <c r="AQ6" i="1504" a="1"/>
  <c r="AQ6" i="1504" s="1"/>
  <c r="AR6" i="1504" a="1"/>
  <c r="AR6" i="1504" s="1"/>
  <c r="AS6" i="1504" a="1"/>
  <c r="AS6" i="1504" s="1"/>
  <c r="AT6" i="1504" a="1"/>
  <c r="AT6" i="1504" s="1"/>
  <c r="AU6" i="1504" a="1"/>
  <c r="AU6" i="1504" s="1"/>
  <c r="AV6" i="1504" a="1"/>
  <c r="AV6" i="1504" s="1"/>
  <c r="AW6" i="1504" a="1"/>
  <c r="AW6" i="1504" s="1"/>
  <c r="AX6" i="1504" a="1"/>
  <c r="AX6" i="1504" s="1"/>
  <c r="AY6" i="1504" a="1"/>
  <c r="AY6" i="1504" s="1"/>
  <c r="AZ6" i="1504" a="1"/>
  <c r="AZ6" i="1504" s="1"/>
  <c r="BA6" i="1504" a="1"/>
  <c r="BA6" i="1504" s="1"/>
  <c r="BB6" i="1504" a="1"/>
  <c r="BB6" i="1504" s="1"/>
  <c r="BC6" i="1504" a="1"/>
  <c r="BC6" i="1504" s="1"/>
  <c r="BD6" i="1504" a="1"/>
  <c r="BD6" i="1504" s="1"/>
  <c r="BE6" i="1504" a="1"/>
  <c r="BE6" i="1504" s="1"/>
  <c r="BF6" i="1504" a="1"/>
  <c r="BF6" i="1504" s="1"/>
  <c r="BG6" i="1504" a="1"/>
  <c r="BG6" i="1504" s="1"/>
  <c r="BH6" i="1504" a="1"/>
  <c r="BH6" i="1504" s="1"/>
  <c r="BI6" i="1504" a="1"/>
  <c r="BI6" i="1504" s="1"/>
  <c r="BJ6" i="1504" a="1"/>
  <c r="BJ6" i="1504" s="1"/>
  <c r="BK6" i="1504" a="1"/>
  <c r="BK6" i="1504" s="1"/>
  <c r="BL6" i="1504" a="1"/>
  <c r="BL6" i="1504" s="1"/>
  <c r="BM6" i="1504" a="1"/>
  <c r="BM6" i="1504" s="1"/>
  <c r="BN6" i="1504" a="1"/>
  <c r="BN6" i="1504" s="1"/>
  <c r="BO6" i="1504" a="1"/>
  <c r="BO6" i="1504" s="1"/>
  <c r="BP6" i="1504" a="1"/>
  <c r="BP6" i="1504" s="1"/>
  <c r="BQ6" i="1504" a="1"/>
  <c r="BQ6" i="1504" s="1"/>
  <c r="BR6" i="1504" a="1"/>
  <c r="BR6" i="1504" s="1"/>
  <c r="BS6" i="1504" a="1"/>
  <c r="BS6" i="1504" s="1"/>
  <c r="BT6" i="1504" a="1"/>
  <c r="BT6" i="1504" s="1"/>
  <c r="BU6" i="1504" a="1"/>
  <c r="BU6" i="1504" s="1"/>
  <c r="BV6" i="1504" a="1"/>
  <c r="BV6" i="1504" s="1"/>
  <c r="BW6" i="1504" a="1"/>
  <c r="BW6" i="1504" s="1"/>
  <c r="BX6" i="1504" a="1"/>
  <c r="BX6" i="1504" s="1"/>
  <c r="BY6" i="1504" a="1"/>
  <c r="BY6" i="1504" s="1"/>
  <c r="BZ6" i="1504" a="1"/>
  <c r="BZ6" i="1504" s="1"/>
  <c r="CA6" i="1504" a="1"/>
  <c r="CA6" i="1504" s="1"/>
  <c r="CB6" i="1504" a="1"/>
  <c r="CB6" i="1504" s="1"/>
  <c r="CC6" i="1504" a="1"/>
  <c r="CC6" i="1504" s="1"/>
  <c r="CD6" i="1504" a="1"/>
  <c r="CD6" i="1504" s="1"/>
  <c r="CE6" i="1504" a="1"/>
  <c r="CE6" i="1504" s="1"/>
  <c r="CF6" i="1504" a="1"/>
  <c r="CF6" i="1504" s="1"/>
  <c r="CG6" i="1504" a="1"/>
  <c r="CG6" i="1504" s="1"/>
  <c r="CH6" i="1504" a="1"/>
  <c r="CH6" i="1504" s="1"/>
  <c r="CI6" i="1504" a="1"/>
  <c r="CI6" i="1504" s="1"/>
  <c r="CJ6" i="1504" a="1"/>
  <c r="CJ6" i="1504" s="1"/>
  <c r="CK6" i="1504" a="1"/>
  <c r="CK6" i="1504" s="1"/>
  <c r="CL6" i="1504" a="1"/>
  <c r="CL6" i="1504" s="1"/>
  <c r="CM6" i="1504" a="1"/>
  <c r="CM6" i="1504" s="1"/>
  <c r="CN6" i="1504" a="1"/>
  <c r="CN6" i="1504" s="1"/>
  <c r="CO6" i="1504" a="1"/>
  <c r="CO6" i="1504" s="1"/>
  <c r="CP6" i="1504" a="1"/>
  <c r="CP6" i="1504" s="1"/>
  <c r="CQ6" i="1504" a="1"/>
  <c r="CQ6" i="1504" s="1"/>
  <c r="CR6" i="1504" a="1"/>
  <c r="CR6" i="1504" s="1"/>
  <c r="CS6" i="1504" a="1"/>
  <c r="CS6" i="1504" s="1"/>
  <c r="CT6" i="1504" a="1"/>
  <c r="CT6" i="1504" s="1"/>
  <c r="CU6" i="1504" a="1"/>
  <c r="CU6" i="1504" s="1"/>
  <c r="CV6" i="1504" a="1"/>
  <c r="CV6" i="1504" s="1"/>
  <c r="CW6" i="1504" a="1"/>
  <c r="CW6" i="1504" s="1"/>
  <c r="CX6" i="1504" a="1"/>
  <c r="CX6" i="1504" s="1"/>
  <c r="AL7" i="1504" a="1"/>
  <c r="AL7" i="1504" s="1"/>
  <c r="AM7" i="1504" a="1"/>
  <c r="AM7" i="1504" s="1"/>
  <c r="AN7" i="1504" a="1"/>
  <c r="AN7" i="1504" s="1"/>
  <c r="AO7" i="1504" a="1"/>
  <c r="AO7" i="1504" s="1"/>
  <c r="AP7" i="1504" a="1"/>
  <c r="AP7" i="1504" s="1"/>
  <c r="AQ7" i="1504" a="1"/>
  <c r="AQ7" i="1504" s="1"/>
  <c r="AR7" i="1504" a="1"/>
  <c r="AR7" i="1504" s="1"/>
  <c r="AS7" i="1504" a="1"/>
  <c r="AS7" i="1504" s="1"/>
  <c r="AT7" i="1504" a="1"/>
  <c r="AT7" i="1504" s="1"/>
  <c r="AU7" i="1504" a="1"/>
  <c r="AU7" i="1504" s="1"/>
  <c r="AV7" i="1504" a="1"/>
  <c r="AV7" i="1504" s="1"/>
  <c r="AW7" i="1504" a="1"/>
  <c r="AW7" i="1504" s="1"/>
  <c r="AX7" i="1504" a="1"/>
  <c r="AX7" i="1504" s="1"/>
  <c r="AY7" i="1504" a="1"/>
  <c r="AY7" i="1504" s="1"/>
  <c r="AZ7" i="1504" a="1"/>
  <c r="AZ7" i="1504" s="1"/>
  <c r="BA7" i="1504" a="1"/>
  <c r="BA7" i="1504" s="1"/>
  <c r="BB7" i="1504" a="1"/>
  <c r="BB7" i="1504" s="1"/>
  <c r="BC7" i="1504" a="1"/>
  <c r="BC7" i="1504" s="1"/>
  <c r="BD7" i="1504" a="1"/>
  <c r="BD7" i="1504" s="1"/>
  <c r="BE7" i="1504" a="1"/>
  <c r="BE7" i="1504" s="1"/>
  <c r="BF7" i="1504" a="1"/>
  <c r="BF7" i="1504" s="1"/>
  <c r="BG7" i="1504" a="1"/>
  <c r="BG7" i="1504" s="1"/>
  <c r="BH7" i="1504" a="1"/>
  <c r="BH7" i="1504" s="1"/>
  <c r="BI7" i="1504" a="1"/>
  <c r="BI7" i="1504" s="1"/>
  <c r="BJ7" i="1504" a="1"/>
  <c r="BJ7" i="1504" s="1"/>
  <c r="BK7" i="1504" a="1"/>
  <c r="BK7" i="1504" s="1"/>
  <c r="BL7" i="1504" a="1"/>
  <c r="BL7" i="1504" s="1"/>
  <c r="BM7" i="1504" a="1"/>
  <c r="BM7" i="1504" s="1"/>
  <c r="BN7" i="1504" a="1"/>
  <c r="BN7" i="1504" s="1"/>
  <c r="BO7" i="1504" a="1"/>
  <c r="BO7" i="1504" s="1"/>
  <c r="BP7" i="1504" a="1"/>
  <c r="BP7" i="1504" s="1"/>
  <c r="BQ7" i="1504" a="1"/>
  <c r="BQ7" i="1504" s="1"/>
  <c r="BR7" i="1504" a="1"/>
  <c r="BR7" i="1504" s="1"/>
  <c r="BS7" i="1504" a="1"/>
  <c r="BS7" i="1504" s="1"/>
  <c r="BT7" i="1504" a="1"/>
  <c r="BT7" i="1504" s="1"/>
  <c r="BU7" i="1504" a="1"/>
  <c r="BU7" i="1504" s="1"/>
  <c r="BV7" i="1504" a="1"/>
  <c r="BV7" i="1504" s="1"/>
  <c r="BW7" i="1504" a="1"/>
  <c r="BW7" i="1504" s="1"/>
  <c r="BX7" i="1504" a="1"/>
  <c r="BX7" i="1504" s="1"/>
  <c r="BY7" i="1504" a="1"/>
  <c r="BY7" i="1504" s="1"/>
  <c r="BZ7" i="1504" a="1"/>
  <c r="BZ7" i="1504" s="1"/>
  <c r="CA7" i="1504" a="1"/>
  <c r="CA7" i="1504" s="1"/>
  <c r="CB7" i="1504" a="1"/>
  <c r="CB7" i="1504" s="1"/>
  <c r="CC7" i="1504" a="1"/>
  <c r="CC7" i="1504" s="1"/>
  <c r="CD7" i="1504" a="1"/>
  <c r="CD7" i="1504" s="1"/>
  <c r="CE7" i="1504" a="1"/>
  <c r="CE7" i="1504" s="1"/>
  <c r="CF7" i="1504" a="1"/>
  <c r="CF7" i="1504" s="1"/>
  <c r="CG7" i="1504" a="1"/>
  <c r="CG7" i="1504" s="1"/>
  <c r="CH7" i="1504" a="1"/>
  <c r="CH7" i="1504" s="1"/>
  <c r="CI7" i="1504" a="1"/>
  <c r="CI7" i="1504" s="1"/>
  <c r="CJ7" i="1504" a="1"/>
  <c r="CJ7" i="1504" s="1"/>
  <c r="CK7" i="1504" a="1"/>
  <c r="CK7" i="1504" s="1"/>
  <c r="CL7" i="1504" a="1"/>
  <c r="CL7" i="1504" s="1"/>
  <c r="CM7" i="1504" a="1"/>
  <c r="CM7" i="1504" s="1"/>
  <c r="CN7" i="1504" a="1"/>
  <c r="CN7" i="1504" s="1"/>
  <c r="CO7" i="1504" a="1"/>
  <c r="CO7" i="1504" s="1"/>
  <c r="CP7" i="1504" a="1"/>
  <c r="CP7" i="1504" s="1"/>
  <c r="CQ7" i="1504" a="1"/>
  <c r="CQ7" i="1504" s="1"/>
  <c r="CR7" i="1504" a="1"/>
  <c r="CR7" i="1504" s="1"/>
  <c r="CS7" i="1504" a="1"/>
  <c r="CS7" i="1504" s="1"/>
  <c r="CT7" i="1504" a="1"/>
  <c r="CT7" i="1504" s="1"/>
  <c r="CU7" i="1504" a="1"/>
  <c r="CU7" i="1504" s="1"/>
  <c r="CV7" i="1504" a="1"/>
  <c r="CV7" i="1504" s="1"/>
  <c r="CW7" i="1504" a="1"/>
  <c r="CW7" i="1504" s="1"/>
  <c r="CX7" i="1504" a="1"/>
  <c r="CX7" i="1504" s="1"/>
  <c r="AL8" i="1504" a="1"/>
  <c r="AL8" i="1504" s="1"/>
  <c r="AM8" i="1504" a="1"/>
  <c r="AM8" i="1504" s="1"/>
  <c r="AN8" i="1504" a="1"/>
  <c r="AN8" i="1504" s="1"/>
  <c r="AO8" i="1504" a="1"/>
  <c r="AO8" i="1504" s="1"/>
  <c r="AP8" i="1504" a="1"/>
  <c r="AP8" i="1504" s="1"/>
  <c r="AQ8" i="1504" a="1"/>
  <c r="AQ8" i="1504" s="1"/>
  <c r="AR8" i="1504" a="1"/>
  <c r="AR8" i="1504" s="1"/>
  <c r="AS8" i="1504" a="1"/>
  <c r="AS8" i="1504" s="1"/>
  <c r="AT8" i="1504" a="1"/>
  <c r="AT8" i="1504" s="1"/>
  <c r="AU8" i="1504" a="1"/>
  <c r="AU8" i="1504" s="1"/>
  <c r="AV8" i="1504" a="1"/>
  <c r="AV8" i="1504" s="1"/>
  <c r="AW8" i="1504" a="1"/>
  <c r="AW8" i="1504" s="1"/>
  <c r="AX8" i="1504" a="1"/>
  <c r="AX8" i="1504" s="1"/>
  <c r="AY8" i="1504" a="1"/>
  <c r="AY8" i="1504" s="1"/>
  <c r="AZ8" i="1504" a="1"/>
  <c r="AZ8" i="1504" s="1"/>
  <c r="BA8" i="1504" a="1"/>
  <c r="BA8" i="1504" s="1"/>
  <c r="BB8" i="1504" a="1"/>
  <c r="BB8" i="1504" s="1"/>
  <c r="BC8" i="1504" a="1"/>
  <c r="BC8" i="1504" s="1"/>
  <c r="BD8" i="1504" a="1"/>
  <c r="BD8" i="1504" s="1"/>
  <c r="BE8" i="1504" a="1"/>
  <c r="BE8" i="1504" s="1"/>
  <c r="BF8" i="1504" a="1"/>
  <c r="BF8" i="1504" s="1"/>
  <c r="BG8" i="1504" a="1"/>
  <c r="BG8" i="1504" s="1"/>
  <c r="BH8" i="1504" a="1"/>
  <c r="BH8" i="1504" s="1"/>
  <c r="BI8" i="1504" a="1"/>
  <c r="BI8" i="1504" s="1"/>
  <c r="BJ8" i="1504" a="1"/>
  <c r="BJ8" i="1504" s="1"/>
  <c r="BK8" i="1504" a="1"/>
  <c r="BK8" i="1504" s="1"/>
  <c r="BL8" i="1504" a="1"/>
  <c r="BL8" i="1504" s="1"/>
  <c r="BM8" i="1504" a="1"/>
  <c r="BM8" i="1504" s="1"/>
  <c r="BN8" i="1504" a="1"/>
  <c r="BN8" i="1504" s="1"/>
  <c r="BO8" i="1504" a="1"/>
  <c r="BO8" i="1504" s="1"/>
  <c r="BP8" i="1504" a="1"/>
  <c r="BP8" i="1504" s="1"/>
  <c r="BQ8" i="1504" a="1"/>
  <c r="BQ8" i="1504" s="1"/>
  <c r="BR8" i="1504" a="1"/>
  <c r="BR8" i="1504" s="1"/>
  <c r="BS8" i="1504" a="1"/>
  <c r="BS8" i="1504" s="1"/>
  <c r="BT8" i="1504" a="1"/>
  <c r="BT8" i="1504" s="1"/>
  <c r="BU8" i="1504" a="1"/>
  <c r="BU8" i="1504" s="1"/>
  <c r="BV8" i="1504" a="1"/>
  <c r="BV8" i="1504" s="1"/>
  <c r="BW8" i="1504" a="1"/>
  <c r="BW8" i="1504" s="1"/>
  <c r="BX8" i="1504" a="1"/>
  <c r="BX8" i="1504" s="1"/>
  <c r="BY8" i="1504" a="1"/>
  <c r="BY8" i="1504" s="1"/>
  <c r="BZ8" i="1504" a="1"/>
  <c r="BZ8" i="1504" s="1"/>
  <c r="CA8" i="1504" a="1"/>
  <c r="CA8" i="1504" s="1"/>
  <c r="CB8" i="1504" a="1"/>
  <c r="CB8" i="1504" s="1"/>
  <c r="CC8" i="1504" a="1"/>
  <c r="CC8" i="1504" s="1"/>
  <c r="CD8" i="1504" a="1"/>
  <c r="CD8" i="1504" s="1"/>
  <c r="CE8" i="1504" a="1"/>
  <c r="CE8" i="1504" s="1"/>
  <c r="CF8" i="1504" a="1"/>
  <c r="CF8" i="1504" s="1"/>
  <c r="CG8" i="1504" a="1"/>
  <c r="CG8" i="1504" s="1"/>
  <c r="CH8" i="1504" a="1"/>
  <c r="CH8" i="1504" s="1"/>
  <c r="CI8" i="1504" a="1"/>
  <c r="CI8" i="1504" s="1"/>
  <c r="CJ8" i="1504" a="1"/>
  <c r="CJ8" i="1504" s="1"/>
  <c r="CK8" i="1504" a="1"/>
  <c r="CK8" i="1504" s="1"/>
  <c r="CL8" i="1504" a="1"/>
  <c r="CL8" i="1504" s="1"/>
  <c r="CM8" i="1504" a="1"/>
  <c r="CM8" i="1504" s="1"/>
  <c r="CN8" i="1504" a="1"/>
  <c r="CN8" i="1504" s="1"/>
  <c r="CO8" i="1504" a="1"/>
  <c r="CO8" i="1504" s="1"/>
  <c r="CP8" i="1504" a="1"/>
  <c r="CP8" i="1504" s="1"/>
  <c r="CQ8" i="1504" a="1"/>
  <c r="CQ8" i="1504" s="1"/>
  <c r="CR8" i="1504" a="1"/>
  <c r="CR8" i="1504" s="1"/>
  <c r="CS8" i="1504" a="1"/>
  <c r="CS8" i="1504" s="1"/>
  <c r="CT8" i="1504" a="1"/>
  <c r="CT8" i="1504" s="1"/>
  <c r="CU8" i="1504" a="1"/>
  <c r="CU8" i="1504" s="1"/>
  <c r="CV8" i="1504" a="1"/>
  <c r="CV8" i="1504" s="1"/>
  <c r="CW8" i="1504" a="1"/>
  <c r="CW8" i="1504" s="1"/>
  <c r="CX8" i="1504" a="1"/>
  <c r="CX8" i="1504" s="1"/>
  <c r="AL9" i="1504" a="1"/>
  <c r="AL9" i="1504" s="1"/>
  <c r="AM9" i="1504" a="1"/>
  <c r="AM9" i="1504" s="1"/>
  <c r="AN9" i="1504" a="1"/>
  <c r="AN9" i="1504" s="1"/>
  <c r="AO9" i="1504" a="1"/>
  <c r="AO9" i="1504" s="1"/>
  <c r="AP9" i="1504" a="1"/>
  <c r="AP9" i="1504" s="1"/>
  <c r="AQ9" i="1504" a="1"/>
  <c r="AQ9" i="1504" s="1"/>
  <c r="AR9" i="1504" a="1"/>
  <c r="AR9" i="1504" s="1"/>
  <c r="AS9" i="1504" a="1"/>
  <c r="AS9" i="1504" s="1"/>
  <c r="AT9" i="1504" a="1"/>
  <c r="AT9" i="1504" s="1"/>
  <c r="AU9" i="1504" a="1"/>
  <c r="AU9" i="1504" s="1"/>
  <c r="AV9" i="1504" a="1"/>
  <c r="AV9" i="1504" s="1"/>
  <c r="AW9" i="1504" a="1"/>
  <c r="AW9" i="1504" s="1"/>
  <c r="AX9" i="1504" a="1"/>
  <c r="AX9" i="1504" s="1"/>
  <c r="AY9" i="1504" a="1"/>
  <c r="AY9" i="1504" s="1"/>
  <c r="AZ9" i="1504" a="1"/>
  <c r="AZ9" i="1504" s="1"/>
  <c r="BA9" i="1504" a="1"/>
  <c r="BA9" i="1504" s="1"/>
  <c r="BB9" i="1504" a="1"/>
  <c r="BB9" i="1504" s="1"/>
  <c r="BC9" i="1504" a="1"/>
  <c r="BC9" i="1504" s="1"/>
  <c r="BD9" i="1504" a="1"/>
  <c r="BD9" i="1504" s="1"/>
  <c r="BE9" i="1504" a="1"/>
  <c r="BE9" i="1504" s="1"/>
  <c r="BF9" i="1504" a="1"/>
  <c r="BF9" i="1504" s="1"/>
  <c r="BG9" i="1504" a="1"/>
  <c r="BG9" i="1504" s="1"/>
  <c r="BH9" i="1504" a="1"/>
  <c r="BH9" i="1504" s="1"/>
  <c r="BI9" i="1504" a="1"/>
  <c r="BI9" i="1504" s="1"/>
  <c r="BJ9" i="1504" a="1"/>
  <c r="BJ9" i="1504" s="1"/>
  <c r="BK9" i="1504" a="1"/>
  <c r="BK9" i="1504" s="1"/>
  <c r="BL9" i="1504" a="1"/>
  <c r="BL9" i="1504" s="1"/>
  <c r="BM9" i="1504" a="1"/>
  <c r="BM9" i="1504" s="1"/>
  <c r="BN9" i="1504" a="1"/>
  <c r="BN9" i="1504" s="1"/>
  <c r="BO9" i="1504" a="1"/>
  <c r="BO9" i="1504" s="1"/>
  <c r="BP9" i="1504" a="1"/>
  <c r="BP9" i="1504" s="1"/>
  <c r="BQ9" i="1504" a="1"/>
  <c r="BQ9" i="1504" s="1"/>
  <c r="BR9" i="1504" a="1"/>
  <c r="BR9" i="1504" s="1"/>
  <c r="BS9" i="1504" a="1"/>
  <c r="BS9" i="1504" s="1"/>
  <c r="BT9" i="1504" a="1"/>
  <c r="BT9" i="1504" s="1"/>
  <c r="BU9" i="1504" a="1"/>
  <c r="BU9" i="1504" s="1"/>
  <c r="BV9" i="1504" a="1"/>
  <c r="BV9" i="1504" s="1"/>
  <c r="BW9" i="1504" a="1"/>
  <c r="BW9" i="1504" s="1"/>
  <c r="BX9" i="1504" a="1"/>
  <c r="BX9" i="1504" s="1"/>
  <c r="BY9" i="1504" a="1"/>
  <c r="BY9" i="1504" s="1"/>
  <c r="BZ9" i="1504" a="1"/>
  <c r="BZ9" i="1504" s="1"/>
  <c r="CA9" i="1504" a="1"/>
  <c r="CA9" i="1504" s="1"/>
  <c r="CB9" i="1504" a="1"/>
  <c r="CB9" i="1504" s="1"/>
  <c r="CC9" i="1504" a="1"/>
  <c r="CC9" i="1504" s="1"/>
  <c r="CD9" i="1504" a="1"/>
  <c r="CD9" i="1504" s="1"/>
  <c r="CE9" i="1504" a="1"/>
  <c r="CE9" i="1504" s="1"/>
  <c r="CF9" i="1504" a="1"/>
  <c r="CF9" i="1504" s="1"/>
  <c r="CG9" i="1504" a="1"/>
  <c r="CG9" i="1504" s="1"/>
  <c r="CH9" i="1504" a="1"/>
  <c r="CH9" i="1504" s="1"/>
  <c r="CI9" i="1504" a="1"/>
  <c r="CI9" i="1504" s="1"/>
  <c r="CJ9" i="1504" a="1"/>
  <c r="CJ9" i="1504" s="1"/>
  <c r="CK9" i="1504" a="1"/>
  <c r="CK9" i="1504" s="1"/>
  <c r="CL9" i="1504" a="1"/>
  <c r="CL9" i="1504" s="1"/>
  <c r="CM9" i="1504" a="1"/>
  <c r="CM9" i="1504" s="1"/>
  <c r="CN9" i="1504" a="1"/>
  <c r="CN9" i="1504" s="1"/>
  <c r="CO9" i="1504" a="1"/>
  <c r="CO9" i="1504" s="1"/>
  <c r="CP9" i="1504" a="1"/>
  <c r="CP9" i="1504" s="1"/>
  <c r="CQ9" i="1504" a="1"/>
  <c r="CQ9" i="1504" s="1"/>
  <c r="CR9" i="1504" a="1"/>
  <c r="CR9" i="1504" s="1"/>
  <c r="CS9" i="1504" a="1"/>
  <c r="CS9" i="1504" s="1"/>
  <c r="CT9" i="1504" a="1"/>
  <c r="CT9" i="1504" s="1"/>
  <c r="CU9" i="1504" a="1"/>
  <c r="CU9" i="1504" s="1"/>
  <c r="CV9" i="1504" a="1"/>
  <c r="CV9" i="1504" s="1"/>
  <c r="CW9" i="1504" a="1"/>
  <c r="CW9" i="1504" s="1"/>
  <c r="CX9" i="1504" a="1"/>
  <c r="CX9" i="1504" s="1"/>
  <c r="AL10" i="1504" a="1"/>
  <c r="AL10" i="1504" s="1"/>
  <c r="AM10" i="1504" a="1"/>
  <c r="AM10" i="1504" s="1"/>
  <c r="AN10" i="1504" a="1"/>
  <c r="AN10" i="1504" s="1"/>
  <c r="AO10" i="1504" a="1"/>
  <c r="AO10" i="1504" s="1"/>
  <c r="AP10" i="1504" a="1"/>
  <c r="AP10" i="1504" s="1"/>
  <c r="AQ10" i="1504" a="1"/>
  <c r="AQ10" i="1504" s="1"/>
  <c r="AR10" i="1504" a="1"/>
  <c r="AR10" i="1504" s="1"/>
  <c r="AS10" i="1504" a="1"/>
  <c r="AS10" i="1504" s="1"/>
  <c r="AT10" i="1504" a="1"/>
  <c r="AT10" i="1504" s="1"/>
  <c r="AU10" i="1504" a="1"/>
  <c r="AU10" i="1504" s="1"/>
  <c r="AV10" i="1504" a="1"/>
  <c r="AV10" i="1504" s="1"/>
  <c r="AW10" i="1504" a="1"/>
  <c r="AW10" i="1504" s="1"/>
  <c r="AX10" i="1504" a="1"/>
  <c r="AX10" i="1504" s="1"/>
  <c r="AY10" i="1504" a="1"/>
  <c r="AY10" i="1504" s="1"/>
  <c r="AZ10" i="1504" a="1"/>
  <c r="AZ10" i="1504" s="1"/>
  <c r="BA10" i="1504" a="1"/>
  <c r="BA10" i="1504" s="1"/>
  <c r="BB10" i="1504" a="1"/>
  <c r="BB10" i="1504" s="1"/>
  <c r="BC10" i="1504" a="1"/>
  <c r="BC10" i="1504" s="1"/>
  <c r="BD10" i="1504" a="1"/>
  <c r="BD10" i="1504" s="1"/>
  <c r="BE10" i="1504" a="1"/>
  <c r="BE10" i="1504" s="1"/>
  <c r="BF10" i="1504" a="1"/>
  <c r="BF10" i="1504" s="1"/>
  <c r="BG10" i="1504" a="1"/>
  <c r="BG10" i="1504" s="1"/>
  <c r="BH10" i="1504" a="1"/>
  <c r="BH10" i="1504" s="1"/>
  <c r="BI10" i="1504" a="1"/>
  <c r="BI10" i="1504" s="1"/>
  <c r="BJ10" i="1504" a="1"/>
  <c r="BJ10" i="1504" s="1"/>
  <c r="BK10" i="1504" a="1"/>
  <c r="BK10" i="1504" s="1"/>
  <c r="BL10" i="1504" a="1"/>
  <c r="BL10" i="1504" s="1"/>
  <c r="BM10" i="1504" a="1"/>
  <c r="BM10" i="1504" s="1"/>
  <c r="BN10" i="1504" a="1"/>
  <c r="BN10" i="1504" s="1"/>
  <c r="BO10" i="1504" a="1"/>
  <c r="BO10" i="1504" s="1"/>
  <c r="BP10" i="1504" a="1"/>
  <c r="BP10" i="1504" s="1"/>
  <c r="BQ10" i="1504" a="1"/>
  <c r="BQ10" i="1504" s="1"/>
  <c r="BR10" i="1504" a="1"/>
  <c r="BR10" i="1504" s="1"/>
  <c r="BS10" i="1504" a="1"/>
  <c r="BS10" i="1504" s="1"/>
  <c r="BT10" i="1504" a="1"/>
  <c r="BT10" i="1504" s="1"/>
  <c r="BU10" i="1504" a="1"/>
  <c r="BU10" i="1504" s="1"/>
  <c r="BV10" i="1504" a="1"/>
  <c r="BV10" i="1504" s="1"/>
  <c r="BW10" i="1504" a="1"/>
  <c r="BW10" i="1504" s="1"/>
  <c r="BX10" i="1504" a="1"/>
  <c r="BX10" i="1504" s="1"/>
  <c r="BY10" i="1504" a="1"/>
  <c r="BY10" i="1504" s="1"/>
  <c r="BZ10" i="1504" a="1"/>
  <c r="BZ10" i="1504" s="1"/>
  <c r="CA10" i="1504" a="1"/>
  <c r="CA10" i="1504" s="1"/>
  <c r="CB10" i="1504" a="1"/>
  <c r="CB10" i="1504" s="1"/>
  <c r="CC10" i="1504" a="1"/>
  <c r="CC10" i="1504" s="1"/>
  <c r="CD10" i="1504" a="1"/>
  <c r="CD10" i="1504" s="1"/>
  <c r="CE10" i="1504" a="1"/>
  <c r="CE10" i="1504" s="1"/>
  <c r="CF10" i="1504" a="1"/>
  <c r="CF10" i="1504" s="1"/>
  <c r="CG10" i="1504" a="1"/>
  <c r="CG10" i="1504" s="1"/>
  <c r="CH10" i="1504" a="1"/>
  <c r="CH10" i="1504" s="1"/>
  <c r="CI10" i="1504" a="1"/>
  <c r="CI10" i="1504" s="1"/>
  <c r="CJ10" i="1504" a="1"/>
  <c r="CJ10" i="1504" s="1"/>
  <c r="CK10" i="1504" a="1"/>
  <c r="CK10" i="1504" s="1"/>
  <c r="CL10" i="1504" a="1"/>
  <c r="CL10" i="1504" s="1"/>
  <c r="CM10" i="1504" a="1"/>
  <c r="CM10" i="1504" s="1"/>
  <c r="CN10" i="1504" a="1"/>
  <c r="CN10" i="1504" s="1"/>
  <c r="CO10" i="1504" a="1"/>
  <c r="CO10" i="1504" s="1"/>
  <c r="CP10" i="1504" a="1"/>
  <c r="CP10" i="1504" s="1"/>
  <c r="CQ10" i="1504" a="1"/>
  <c r="CQ10" i="1504" s="1"/>
  <c r="CR10" i="1504" a="1"/>
  <c r="CR10" i="1504" s="1"/>
  <c r="CS10" i="1504" a="1"/>
  <c r="CS10" i="1504" s="1"/>
  <c r="CT10" i="1504" a="1"/>
  <c r="CT10" i="1504" s="1"/>
  <c r="CU10" i="1504" a="1"/>
  <c r="CU10" i="1504" s="1"/>
  <c r="CV10" i="1504" a="1"/>
  <c r="CV10" i="1504" s="1"/>
  <c r="CW10" i="1504" a="1"/>
  <c r="CW10" i="1504" s="1"/>
  <c r="CX10" i="1504" a="1"/>
  <c r="CX10" i="1504" s="1"/>
  <c r="AL11" i="1504" a="1"/>
  <c r="AL11" i="1504" s="1"/>
  <c r="AM11" i="1504" a="1"/>
  <c r="AM11" i="1504" s="1"/>
  <c r="AN11" i="1504" a="1"/>
  <c r="AN11" i="1504" s="1"/>
  <c r="AO11" i="1504" a="1"/>
  <c r="AO11" i="1504" s="1"/>
  <c r="AP11" i="1504" a="1"/>
  <c r="AP11" i="1504" s="1"/>
  <c r="AQ11" i="1504" a="1"/>
  <c r="AQ11" i="1504" s="1"/>
  <c r="AR11" i="1504" a="1"/>
  <c r="AR11" i="1504" s="1"/>
  <c r="AS11" i="1504" a="1"/>
  <c r="AS11" i="1504" s="1"/>
  <c r="AT11" i="1504" a="1"/>
  <c r="AT11" i="1504" s="1"/>
  <c r="AU11" i="1504" a="1"/>
  <c r="AU11" i="1504" s="1"/>
  <c r="AV11" i="1504" a="1"/>
  <c r="AV11" i="1504" s="1"/>
  <c r="AW11" i="1504" a="1"/>
  <c r="AW11" i="1504" s="1"/>
  <c r="AX11" i="1504" a="1"/>
  <c r="AX11" i="1504" s="1"/>
  <c r="AY11" i="1504" a="1"/>
  <c r="AY11" i="1504" s="1"/>
  <c r="AZ11" i="1504" a="1"/>
  <c r="AZ11" i="1504" s="1"/>
  <c r="BA11" i="1504" a="1"/>
  <c r="BA11" i="1504" s="1"/>
  <c r="BB11" i="1504" a="1"/>
  <c r="BB11" i="1504" s="1"/>
  <c r="BC11" i="1504" a="1"/>
  <c r="BC11" i="1504" s="1"/>
  <c r="BD11" i="1504" a="1"/>
  <c r="BD11" i="1504" s="1"/>
  <c r="BE11" i="1504" a="1"/>
  <c r="BE11" i="1504" s="1"/>
  <c r="BF11" i="1504" a="1"/>
  <c r="BF11" i="1504" s="1"/>
  <c r="BG11" i="1504" a="1"/>
  <c r="BG11" i="1504" s="1"/>
  <c r="BH11" i="1504" a="1"/>
  <c r="BH11" i="1504" s="1"/>
  <c r="BI11" i="1504" a="1"/>
  <c r="BI11" i="1504" s="1"/>
  <c r="BJ11" i="1504" a="1"/>
  <c r="BJ11" i="1504" s="1"/>
  <c r="BK11" i="1504" a="1"/>
  <c r="BK11" i="1504" s="1"/>
  <c r="BL11" i="1504" a="1"/>
  <c r="BL11" i="1504" s="1"/>
  <c r="BM11" i="1504" a="1"/>
  <c r="BM11" i="1504" s="1"/>
  <c r="BN11" i="1504" a="1"/>
  <c r="BN11" i="1504" s="1"/>
  <c r="BO11" i="1504" a="1"/>
  <c r="BO11" i="1504" s="1"/>
  <c r="BP11" i="1504" a="1"/>
  <c r="BP11" i="1504" s="1"/>
  <c r="BQ11" i="1504" a="1"/>
  <c r="BQ11" i="1504" s="1"/>
  <c r="BR11" i="1504" a="1"/>
  <c r="BR11" i="1504" s="1"/>
  <c r="BS11" i="1504" a="1"/>
  <c r="BS11" i="1504" s="1"/>
  <c r="BT11" i="1504" a="1"/>
  <c r="BT11" i="1504" s="1"/>
  <c r="BU11" i="1504" a="1"/>
  <c r="BU11" i="1504" s="1"/>
  <c r="BV11" i="1504" a="1"/>
  <c r="BV11" i="1504" s="1"/>
  <c r="BW11" i="1504" a="1"/>
  <c r="BW11" i="1504" s="1"/>
  <c r="BX11" i="1504" a="1"/>
  <c r="BX11" i="1504" s="1"/>
  <c r="BY11" i="1504" a="1"/>
  <c r="BY11" i="1504" s="1"/>
  <c r="BZ11" i="1504" a="1"/>
  <c r="BZ11" i="1504" s="1"/>
  <c r="CA11" i="1504" a="1"/>
  <c r="CA11" i="1504" s="1"/>
  <c r="CB11" i="1504" a="1"/>
  <c r="CB11" i="1504" s="1"/>
  <c r="CC11" i="1504" a="1"/>
  <c r="CC11" i="1504" s="1"/>
  <c r="CD11" i="1504" a="1"/>
  <c r="CD11" i="1504" s="1"/>
  <c r="CE11" i="1504" a="1"/>
  <c r="CE11" i="1504" s="1"/>
  <c r="CF11" i="1504" a="1"/>
  <c r="CF11" i="1504" s="1"/>
  <c r="CG11" i="1504" a="1"/>
  <c r="CG11" i="1504" s="1"/>
  <c r="CH11" i="1504" a="1"/>
  <c r="CH11" i="1504" s="1"/>
  <c r="CI11" i="1504" a="1"/>
  <c r="CI11" i="1504" s="1"/>
  <c r="CJ11" i="1504" a="1"/>
  <c r="CJ11" i="1504" s="1"/>
  <c r="CK11" i="1504" a="1"/>
  <c r="CK11" i="1504" s="1"/>
  <c r="CL11" i="1504" a="1"/>
  <c r="CL11" i="1504" s="1"/>
  <c r="CM11" i="1504" a="1"/>
  <c r="CM11" i="1504" s="1"/>
  <c r="CN11" i="1504" a="1"/>
  <c r="CN11" i="1504" s="1"/>
  <c r="CO11" i="1504" a="1"/>
  <c r="CO11" i="1504" s="1"/>
  <c r="CP11" i="1504" a="1"/>
  <c r="CP11" i="1504" s="1"/>
  <c r="CQ11" i="1504" a="1"/>
  <c r="CQ11" i="1504" s="1"/>
  <c r="CR11" i="1504" a="1"/>
  <c r="CR11" i="1504" s="1"/>
  <c r="CS11" i="1504" a="1"/>
  <c r="CS11" i="1504" s="1"/>
  <c r="CT11" i="1504" a="1"/>
  <c r="CT11" i="1504" s="1"/>
  <c r="CU11" i="1504" a="1"/>
  <c r="CU11" i="1504" s="1"/>
  <c r="CV11" i="1504" a="1"/>
  <c r="CV11" i="1504" s="1"/>
  <c r="CW11" i="1504" a="1"/>
  <c r="CW11" i="1504" s="1"/>
  <c r="CX11" i="1504" a="1"/>
  <c r="CX11" i="1504" s="1"/>
  <c r="AL12" i="1504" a="1"/>
  <c r="AL12" i="1504" s="1"/>
  <c r="AM12" i="1504" a="1"/>
  <c r="AM12" i="1504" s="1"/>
  <c r="AN12" i="1504" a="1"/>
  <c r="AN12" i="1504" s="1"/>
  <c r="AO12" i="1504" a="1"/>
  <c r="AO12" i="1504" s="1"/>
  <c r="AP12" i="1504" a="1"/>
  <c r="AP12" i="1504" s="1"/>
  <c r="AQ12" i="1504" a="1"/>
  <c r="AQ12" i="1504" s="1"/>
  <c r="AR12" i="1504" a="1"/>
  <c r="AR12" i="1504" s="1"/>
  <c r="AS12" i="1504" a="1"/>
  <c r="AS12" i="1504" s="1"/>
  <c r="AT12" i="1504" a="1"/>
  <c r="AT12" i="1504" s="1"/>
  <c r="AU12" i="1504" a="1"/>
  <c r="AU12" i="1504" s="1"/>
  <c r="AV12" i="1504" a="1"/>
  <c r="AV12" i="1504" s="1"/>
  <c r="AW12" i="1504" a="1"/>
  <c r="AW12" i="1504" s="1"/>
  <c r="AX12" i="1504" a="1"/>
  <c r="AX12" i="1504" s="1"/>
  <c r="AY12" i="1504" a="1"/>
  <c r="AY12" i="1504" s="1"/>
  <c r="AZ12" i="1504" a="1"/>
  <c r="AZ12" i="1504" s="1"/>
  <c r="BA12" i="1504" a="1"/>
  <c r="BA12" i="1504" s="1"/>
  <c r="BB12" i="1504" a="1"/>
  <c r="BB12" i="1504" s="1"/>
  <c r="BC12" i="1504" a="1"/>
  <c r="BC12" i="1504" s="1"/>
  <c r="BD12" i="1504" a="1"/>
  <c r="BD12" i="1504" s="1"/>
  <c r="BE12" i="1504" a="1"/>
  <c r="BE12" i="1504" s="1"/>
  <c r="BF12" i="1504" a="1"/>
  <c r="BF12" i="1504" s="1"/>
  <c r="BG12" i="1504" a="1"/>
  <c r="BG12" i="1504" s="1"/>
  <c r="BH12" i="1504" a="1"/>
  <c r="BH12" i="1504" s="1"/>
  <c r="BI12" i="1504" a="1"/>
  <c r="BI12" i="1504" s="1"/>
  <c r="BJ12" i="1504" a="1"/>
  <c r="BJ12" i="1504" s="1"/>
  <c r="BK12" i="1504" a="1"/>
  <c r="BK12" i="1504" s="1"/>
  <c r="BL12" i="1504" a="1"/>
  <c r="BL12" i="1504" s="1"/>
  <c r="BM12" i="1504" a="1"/>
  <c r="BM12" i="1504" s="1"/>
  <c r="BN12" i="1504" a="1"/>
  <c r="BN12" i="1504" s="1"/>
  <c r="BO12" i="1504" a="1"/>
  <c r="BO12" i="1504" s="1"/>
  <c r="BP12" i="1504" a="1"/>
  <c r="BP12" i="1504" s="1"/>
  <c r="BQ12" i="1504" a="1"/>
  <c r="BQ12" i="1504" s="1"/>
  <c r="BR12" i="1504" a="1"/>
  <c r="BR12" i="1504" s="1"/>
  <c r="BS12" i="1504" a="1"/>
  <c r="BS12" i="1504" s="1"/>
  <c r="BT12" i="1504" a="1"/>
  <c r="BT12" i="1504" s="1"/>
  <c r="BU12" i="1504" a="1"/>
  <c r="BU12" i="1504" s="1"/>
  <c r="BV12" i="1504" a="1"/>
  <c r="BV12" i="1504" s="1"/>
  <c r="BW12" i="1504" a="1"/>
  <c r="BW12" i="1504" s="1"/>
  <c r="BX12" i="1504" a="1"/>
  <c r="BX12" i="1504" s="1"/>
  <c r="BY12" i="1504" a="1"/>
  <c r="BY12" i="1504" s="1"/>
  <c r="BZ12" i="1504" a="1"/>
  <c r="BZ12" i="1504" s="1"/>
  <c r="CA12" i="1504" a="1"/>
  <c r="CA12" i="1504" s="1"/>
  <c r="CB12" i="1504" a="1"/>
  <c r="CB12" i="1504" s="1"/>
  <c r="CC12" i="1504" a="1"/>
  <c r="CC12" i="1504" s="1"/>
  <c r="CD12" i="1504" a="1"/>
  <c r="CD12" i="1504" s="1"/>
  <c r="CE12" i="1504" a="1"/>
  <c r="CE12" i="1504" s="1"/>
  <c r="CF12" i="1504" a="1"/>
  <c r="CF12" i="1504" s="1"/>
  <c r="CG12" i="1504" a="1"/>
  <c r="CG12" i="1504" s="1"/>
  <c r="CH12" i="1504" a="1"/>
  <c r="CH12" i="1504" s="1"/>
  <c r="CI12" i="1504" a="1"/>
  <c r="CI12" i="1504" s="1"/>
  <c r="CJ12" i="1504" a="1"/>
  <c r="CJ12" i="1504" s="1"/>
  <c r="CK12" i="1504" a="1"/>
  <c r="CK12" i="1504" s="1"/>
  <c r="CL12" i="1504" a="1"/>
  <c r="CL12" i="1504" s="1"/>
  <c r="CM12" i="1504" a="1"/>
  <c r="CM12" i="1504" s="1"/>
  <c r="CN12" i="1504" a="1"/>
  <c r="CN12" i="1504" s="1"/>
  <c r="CO12" i="1504" a="1"/>
  <c r="CO12" i="1504" s="1"/>
  <c r="CP12" i="1504" a="1"/>
  <c r="CP12" i="1504" s="1"/>
  <c r="CQ12" i="1504" a="1"/>
  <c r="CQ12" i="1504" s="1"/>
  <c r="CR12" i="1504" a="1"/>
  <c r="CR12" i="1504" s="1"/>
  <c r="CS12" i="1504" a="1"/>
  <c r="CS12" i="1504" s="1"/>
  <c r="CT12" i="1504" a="1"/>
  <c r="CT12" i="1504" s="1"/>
  <c r="CU12" i="1504" a="1"/>
  <c r="CU12" i="1504" s="1"/>
  <c r="CV12" i="1504" a="1"/>
  <c r="CV12" i="1504" s="1"/>
  <c r="CW12" i="1504" a="1"/>
  <c r="CW12" i="1504" s="1"/>
  <c r="CX12" i="1504" a="1"/>
  <c r="CX12" i="1504" s="1"/>
  <c r="AL13" i="1504" a="1"/>
  <c r="AL13" i="1504" s="1"/>
  <c r="AM13" i="1504" a="1"/>
  <c r="AM13" i="1504" s="1"/>
  <c r="AN13" i="1504" a="1"/>
  <c r="AN13" i="1504" s="1"/>
  <c r="AO13" i="1504" a="1"/>
  <c r="AO13" i="1504" s="1"/>
  <c r="AP13" i="1504" a="1"/>
  <c r="AP13" i="1504" s="1"/>
  <c r="AQ13" i="1504" a="1"/>
  <c r="AQ13" i="1504" s="1"/>
  <c r="AR13" i="1504" a="1"/>
  <c r="AR13" i="1504" s="1"/>
  <c r="AS13" i="1504" a="1"/>
  <c r="AS13" i="1504" s="1"/>
  <c r="AT13" i="1504" a="1"/>
  <c r="AT13" i="1504" s="1"/>
  <c r="AU13" i="1504" a="1"/>
  <c r="AU13" i="1504" s="1"/>
  <c r="AV13" i="1504" a="1"/>
  <c r="AV13" i="1504" s="1"/>
  <c r="AW13" i="1504" a="1"/>
  <c r="AW13" i="1504" s="1"/>
  <c r="AX13" i="1504" a="1"/>
  <c r="AX13" i="1504" s="1"/>
  <c r="AY13" i="1504" a="1"/>
  <c r="AY13" i="1504" s="1"/>
  <c r="AZ13" i="1504" a="1"/>
  <c r="AZ13" i="1504" s="1"/>
  <c r="BA13" i="1504" a="1"/>
  <c r="BA13" i="1504" s="1"/>
  <c r="BB13" i="1504" a="1"/>
  <c r="BB13" i="1504" s="1"/>
  <c r="BC13" i="1504" a="1"/>
  <c r="BC13" i="1504" s="1"/>
  <c r="BD13" i="1504" a="1"/>
  <c r="BD13" i="1504" s="1"/>
  <c r="BE13" i="1504" a="1"/>
  <c r="BE13" i="1504" s="1"/>
  <c r="BF13" i="1504" a="1"/>
  <c r="BF13" i="1504" s="1"/>
  <c r="BG13" i="1504" a="1"/>
  <c r="BG13" i="1504" s="1"/>
  <c r="BH13" i="1504" a="1"/>
  <c r="BH13" i="1504" s="1"/>
  <c r="BI13" i="1504" a="1"/>
  <c r="BI13" i="1504" s="1"/>
  <c r="BJ13" i="1504" a="1"/>
  <c r="BJ13" i="1504" s="1"/>
  <c r="BK13" i="1504" a="1"/>
  <c r="BK13" i="1504" s="1"/>
  <c r="BL13" i="1504" a="1"/>
  <c r="BL13" i="1504" s="1"/>
  <c r="BM13" i="1504" a="1"/>
  <c r="BM13" i="1504" s="1"/>
  <c r="BN13" i="1504" a="1"/>
  <c r="BN13" i="1504" s="1"/>
  <c r="BO13" i="1504" a="1"/>
  <c r="BO13" i="1504" s="1"/>
  <c r="BP13" i="1504" a="1"/>
  <c r="BP13" i="1504" s="1"/>
  <c r="BQ13" i="1504" a="1"/>
  <c r="BQ13" i="1504" s="1"/>
  <c r="BR13" i="1504" a="1"/>
  <c r="BR13" i="1504" s="1"/>
  <c r="BS13" i="1504" a="1"/>
  <c r="BS13" i="1504" s="1"/>
  <c r="BT13" i="1504" a="1"/>
  <c r="BT13" i="1504" s="1"/>
  <c r="BU13" i="1504" a="1"/>
  <c r="BU13" i="1504" s="1"/>
  <c r="BV13" i="1504" a="1"/>
  <c r="BV13" i="1504" s="1"/>
  <c r="BW13" i="1504" a="1"/>
  <c r="BW13" i="1504" s="1"/>
  <c r="BX13" i="1504" a="1"/>
  <c r="BX13" i="1504" s="1"/>
  <c r="BY13" i="1504" a="1"/>
  <c r="BY13" i="1504" s="1"/>
  <c r="BZ13" i="1504" a="1"/>
  <c r="BZ13" i="1504" s="1"/>
  <c r="CA13" i="1504" a="1"/>
  <c r="CA13" i="1504" s="1"/>
  <c r="CB13" i="1504" a="1"/>
  <c r="CB13" i="1504" s="1"/>
  <c r="CC13" i="1504" a="1"/>
  <c r="CC13" i="1504" s="1"/>
  <c r="CD13" i="1504" a="1"/>
  <c r="CD13" i="1504" s="1"/>
  <c r="CE13" i="1504" a="1"/>
  <c r="CE13" i="1504" s="1"/>
  <c r="CF13" i="1504" a="1"/>
  <c r="CF13" i="1504" s="1"/>
  <c r="CG13" i="1504" a="1"/>
  <c r="CG13" i="1504" s="1"/>
  <c r="CH13" i="1504" a="1"/>
  <c r="CH13" i="1504" s="1"/>
  <c r="CI13" i="1504" a="1"/>
  <c r="CI13" i="1504" s="1"/>
  <c r="CJ13" i="1504" a="1"/>
  <c r="CJ13" i="1504" s="1"/>
  <c r="CK13" i="1504" a="1"/>
  <c r="CK13" i="1504" s="1"/>
  <c r="CL13" i="1504" a="1"/>
  <c r="CL13" i="1504" s="1"/>
  <c r="CM13" i="1504" a="1"/>
  <c r="CM13" i="1504" s="1"/>
  <c r="CN13" i="1504" a="1"/>
  <c r="CN13" i="1504" s="1"/>
  <c r="CO13" i="1504" a="1"/>
  <c r="CO13" i="1504" s="1"/>
  <c r="CP13" i="1504" a="1"/>
  <c r="CP13" i="1504" s="1"/>
  <c r="CQ13" i="1504" a="1"/>
  <c r="CQ13" i="1504" s="1"/>
  <c r="CR13" i="1504" a="1"/>
  <c r="CR13" i="1504" s="1"/>
  <c r="CS13" i="1504" a="1"/>
  <c r="CS13" i="1504" s="1"/>
  <c r="CT13" i="1504" a="1"/>
  <c r="CT13" i="1504" s="1"/>
  <c r="CU13" i="1504" a="1"/>
  <c r="CU13" i="1504" s="1"/>
  <c r="CV13" i="1504" a="1"/>
  <c r="CV13" i="1504" s="1"/>
  <c r="CW13" i="1504" a="1"/>
  <c r="CW13" i="1504" s="1"/>
  <c r="CX13" i="1504" a="1"/>
  <c r="CX13" i="1504" s="1"/>
  <c r="AL14" i="1504" a="1"/>
  <c r="AL14" i="1504" s="1"/>
  <c r="AM14" i="1504" a="1"/>
  <c r="AM14" i="1504" s="1"/>
  <c r="AN14" i="1504" a="1"/>
  <c r="AN14" i="1504" s="1"/>
  <c r="AO14" i="1504" a="1"/>
  <c r="AO14" i="1504" s="1"/>
  <c r="AP14" i="1504" a="1"/>
  <c r="AP14" i="1504" s="1"/>
  <c r="AQ14" i="1504" a="1"/>
  <c r="AQ14" i="1504" s="1"/>
  <c r="AR14" i="1504" a="1"/>
  <c r="AR14" i="1504" s="1"/>
  <c r="AS14" i="1504" a="1"/>
  <c r="AS14" i="1504" s="1"/>
  <c r="AT14" i="1504" a="1"/>
  <c r="AT14" i="1504" s="1"/>
  <c r="AU14" i="1504" a="1"/>
  <c r="AU14" i="1504" s="1"/>
  <c r="AV14" i="1504" a="1"/>
  <c r="AV14" i="1504" s="1"/>
  <c r="AW14" i="1504" a="1"/>
  <c r="AW14" i="1504" s="1"/>
  <c r="AX14" i="1504" a="1"/>
  <c r="AX14" i="1504" s="1"/>
  <c r="AY14" i="1504" a="1"/>
  <c r="AY14" i="1504" s="1"/>
  <c r="AZ14" i="1504" a="1"/>
  <c r="AZ14" i="1504" s="1"/>
  <c r="BA14" i="1504" a="1"/>
  <c r="BA14" i="1504" s="1"/>
  <c r="BB14" i="1504" a="1"/>
  <c r="BB14" i="1504" s="1"/>
  <c r="BC14" i="1504" a="1"/>
  <c r="BC14" i="1504" s="1"/>
  <c r="BD14" i="1504" a="1"/>
  <c r="BD14" i="1504" s="1"/>
  <c r="BE14" i="1504" a="1"/>
  <c r="BE14" i="1504" s="1"/>
  <c r="BF14" i="1504" a="1"/>
  <c r="BF14" i="1504" s="1"/>
  <c r="BG14" i="1504" a="1"/>
  <c r="BG14" i="1504" s="1"/>
  <c r="BH14" i="1504" a="1"/>
  <c r="BH14" i="1504" s="1"/>
  <c r="BI14" i="1504" a="1"/>
  <c r="BI14" i="1504" s="1"/>
  <c r="BJ14" i="1504" a="1"/>
  <c r="BJ14" i="1504" s="1"/>
  <c r="BK14" i="1504" a="1"/>
  <c r="BK14" i="1504" s="1"/>
  <c r="BL14" i="1504" a="1"/>
  <c r="BL14" i="1504" s="1"/>
  <c r="BM14" i="1504" a="1"/>
  <c r="BM14" i="1504" s="1"/>
  <c r="BN14" i="1504" a="1"/>
  <c r="BN14" i="1504" s="1"/>
  <c r="BO14" i="1504" a="1"/>
  <c r="BO14" i="1504" s="1"/>
  <c r="BP14" i="1504" a="1"/>
  <c r="BP14" i="1504" s="1"/>
  <c r="BQ14" i="1504" a="1"/>
  <c r="BQ14" i="1504" s="1"/>
  <c r="BR14" i="1504" a="1"/>
  <c r="BR14" i="1504" s="1"/>
  <c r="BS14" i="1504" a="1"/>
  <c r="BS14" i="1504" s="1"/>
  <c r="BT14" i="1504" a="1"/>
  <c r="BT14" i="1504" s="1"/>
  <c r="BU14" i="1504" a="1"/>
  <c r="BU14" i="1504" s="1"/>
  <c r="BV14" i="1504" a="1"/>
  <c r="BV14" i="1504" s="1"/>
  <c r="BW14" i="1504" a="1"/>
  <c r="BW14" i="1504" s="1"/>
  <c r="BX14" i="1504" a="1"/>
  <c r="BX14" i="1504" s="1"/>
  <c r="BY14" i="1504" a="1"/>
  <c r="BY14" i="1504" s="1"/>
  <c r="BZ14" i="1504" a="1"/>
  <c r="BZ14" i="1504" s="1"/>
  <c r="CA14" i="1504" a="1"/>
  <c r="CA14" i="1504" s="1"/>
  <c r="CB14" i="1504" a="1"/>
  <c r="CB14" i="1504" s="1"/>
  <c r="CC14" i="1504" a="1"/>
  <c r="CC14" i="1504" s="1"/>
  <c r="CD14" i="1504" a="1"/>
  <c r="CD14" i="1504" s="1"/>
  <c r="CE14" i="1504" a="1"/>
  <c r="CE14" i="1504" s="1"/>
  <c r="CF14" i="1504" a="1"/>
  <c r="CF14" i="1504" s="1"/>
  <c r="CG14" i="1504" a="1"/>
  <c r="CG14" i="1504" s="1"/>
  <c r="CH14" i="1504" a="1"/>
  <c r="CH14" i="1504" s="1"/>
  <c r="CI14" i="1504" a="1"/>
  <c r="CI14" i="1504" s="1"/>
  <c r="CJ14" i="1504" a="1"/>
  <c r="CJ14" i="1504" s="1"/>
  <c r="CK14" i="1504" a="1"/>
  <c r="CK14" i="1504" s="1"/>
  <c r="CL14" i="1504" a="1"/>
  <c r="CL14" i="1504" s="1"/>
  <c r="CM14" i="1504" a="1"/>
  <c r="CM14" i="1504" s="1"/>
  <c r="CN14" i="1504" a="1"/>
  <c r="CN14" i="1504" s="1"/>
  <c r="CO14" i="1504" a="1"/>
  <c r="CO14" i="1504" s="1"/>
  <c r="CP14" i="1504" a="1"/>
  <c r="CP14" i="1504" s="1"/>
  <c r="CQ14" i="1504" a="1"/>
  <c r="CQ14" i="1504" s="1"/>
  <c r="CR14" i="1504" a="1"/>
  <c r="CR14" i="1504" s="1"/>
  <c r="CS14" i="1504" a="1"/>
  <c r="CS14" i="1504" s="1"/>
  <c r="CT14" i="1504" a="1"/>
  <c r="CT14" i="1504" s="1"/>
  <c r="CU14" i="1504" a="1"/>
  <c r="CU14" i="1504" s="1"/>
  <c r="CV14" i="1504" a="1"/>
  <c r="CV14" i="1504" s="1"/>
  <c r="CW14" i="1504" a="1"/>
  <c r="CW14" i="1504" s="1"/>
  <c r="CX14" i="1504" a="1"/>
  <c r="CX14" i="1504" s="1"/>
  <c r="AK3" i="1504" a="1"/>
  <c r="AK3" i="1504" s="1"/>
  <c r="AK4" i="1504" a="1"/>
  <c r="AK4" i="1504" s="1"/>
  <c r="AK5" i="1504" a="1"/>
  <c r="AK5" i="1504" s="1"/>
  <c r="AK6" i="1504" a="1"/>
  <c r="AK6" i="1504" s="1"/>
  <c r="AK7" i="1504" a="1"/>
  <c r="AK7" i="1504" s="1"/>
  <c r="AK8" i="1504" a="1"/>
  <c r="AK8" i="1504" s="1"/>
  <c r="AK9" i="1504" a="1"/>
  <c r="AK9" i="1504" s="1"/>
  <c r="AK10" i="1504" a="1"/>
  <c r="AK10" i="1504" s="1"/>
  <c r="AK11" i="1504" a="1"/>
  <c r="AK11" i="1504" s="1"/>
  <c r="AK12" i="1504" a="1"/>
  <c r="AK12" i="1504" s="1"/>
  <c r="AK13" i="1504" a="1"/>
  <c r="AK13" i="1504" s="1"/>
  <c r="AK14" i="1504" a="1"/>
  <c r="AK14" i="1504" s="1"/>
  <c r="AK2" i="1504" a="1"/>
  <c r="AK2" i="1504" s="1"/>
  <c r="AH3" i="1504" l="1"/>
  <c r="AH4" i="1504"/>
  <c r="AH5" i="1504"/>
  <c r="AH6" i="1504"/>
  <c r="AH7" i="1504"/>
  <c r="AH8" i="1504"/>
  <c r="AH9" i="1504"/>
  <c r="AH10" i="1504"/>
  <c r="AH11" i="1504"/>
  <c r="AH12" i="1504"/>
  <c r="AH13" i="1504"/>
  <c r="AH14" i="1504"/>
  <c r="AH2" i="1504"/>
  <c r="X2" i="1504"/>
  <c r="W2" i="1504"/>
  <c r="AC2" i="1504" s="1"/>
  <c r="V2" i="1504"/>
  <c r="AB2" i="1504" s="1"/>
  <c r="X1" i="1504"/>
  <c r="T1" i="1504"/>
  <c r="W1" i="1504"/>
  <c r="V1" i="1504"/>
  <c r="Y2" i="1504"/>
  <c r="U2" i="1504"/>
  <c r="AA2" i="1504" s="1"/>
  <c r="U1" i="1504"/>
  <c r="S1" i="1504"/>
  <c r="L2" i="1504"/>
  <c r="N2" i="1504"/>
  <c r="M2" i="1504"/>
  <c r="L3" i="1504"/>
  <c r="N3" i="1504"/>
  <c r="M3" i="1504"/>
  <c r="L4" i="1504"/>
  <c r="N4" i="1504"/>
  <c r="M4" i="1504"/>
  <c r="L5" i="1504"/>
  <c r="N5" i="1504"/>
  <c r="M5" i="1504"/>
  <c r="L6" i="1504"/>
  <c r="N6" i="1504"/>
  <c r="M6" i="1504"/>
  <c r="L7" i="1504"/>
  <c r="N7" i="1504"/>
  <c r="M7" i="1504"/>
  <c r="L8" i="1504"/>
  <c r="N8" i="1504"/>
  <c r="M8" i="1504"/>
  <c r="L9" i="1504"/>
  <c r="N9" i="1504"/>
  <c r="J9" i="1506" s="1"/>
  <c r="M9" i="1504"/>
  <c r="L10" i="1504"/>
  <c r="N10" i="1504"/>
  <c r="M10" i="1504"/>
  <c r="L11" i="1504"/>
  <c r="N11" i="1504"/>
  <c r="M11" i="1504"/>
  <c r="L12" i="1504"/>
  <c r="N12" i="1504"/>
  <c r="M12" i="1504"/>
  <c r="L13" i="1504"/>
  <c r="N13" i="1504"/>
  <c r="M13" i="1504"/>
  <c r="L14" i="1504"/>
  <c r="H14" i="1506" s="1"/>
  <c r="N14" i="1504"/>
  <c r="J14" i="1506" s="1"/>
  <c r="M14" i="1504"/>
  <c r="I14" i="1506" s="1"/>
  <c r="H4" i="1506" l="1"/>
  <c r="I3" i="1506"/>
  <c r="H9" i="1506"/>
  <c r="J3" i="1506"/>
  <c r="I8" i="1506"/>
  <c r="H13" i="1506"/>
  <c r="I13" i="1506"/>
  <c r="J7" i="1506"/>
  <c r="H3" i="1506"/>
  <c r="I7" i="1506"/>
  <c r="H7" i="1506"/>
  <c r="I11" i="1506"/>
  <c r="J8" i="1506"/>
  <c r="I2" i="1506"/>
  <c r="H12" i="1506"/>
  <c r="H6" i="1506"/>
  <c r="J13" i="1506"/>
  <c r="I12" i="1506"/>
  <c r="J12" i="1506"/>
  <c r="I6" i="1506"/>
  <c r="I10" i="1506"/>
  <c r="J2" i="1506"/>
  <c r="J11" i="1506"/>
  <c r="I5" i="1506"/>
  <c r="J5" i="1506"/>
  <c r="J10" i="1506"/>
  <c r="I4" i="1506"/>
  <c r="H8" i="1506"/>
  <c r="H2" i="1506"/>
  <c r="J6" i="1506"/>
  <c r="H11" i="1506"/>
  <c r="H5" i="1506"/>
  <c r="H10" i="1506"/>
  <c r="I9" i="1506"/>
  <c r="J4" i="1506"/>
  <c r="K2" i="1504"/>
  <c r="K1" i="1504"/>
  <c r="J1" i="1504"/>
  <c r="A2" i="1504"/>
  <c r="H2" i="1504"/>
  <c r="I2" i="1504"/>
  <c r="A3" i="1504"/>
  <c r="H3" i="1504"/>
  <c r="I3" i="1504"/>
  <c r="A4" i="1504"/>
  <c r="H4" i="1504"/>
  <c r="I4" i="1504"/>
  <c r="A5" i="1504"/>
  <c r="H5" i="1504"/>
  <c r="I5" i="1504"/>
  <c r="A6" i="1504"/>
  <c r="H6" i="1504"/>
  <c r="I6" i="1504"/>
  <c r="A7" i="1504"/>
  <c r="H7" i="1504"/>
  <c r="I7" i="1504"/>
  <c r="A8" i="1504"/>
  <c r="H8" i="1504"/>
  <c r="I8" i="1504"/>
  <c r="A9" i="1504"/>
  <c r="H9" i="1504"/>
  <c r="I9" i="1504"/>
  <c r="A10" i="1504"/>
  <c r="H10" i="1504"/>
  <c r="I10" i="1504"/>
  <c r="A11" i="1504"/>
  <c r="H11" i="1504"/>
  <c r="I11" i="1504"/>
  <c r="A12" i="1504"/>
  <c r="H12" i="1504"/>
  <c r="I12" i="1504"/>
  <c r="A13" i="1504"/>
  <c r="H13" i="1504"/>
  <c r="I13" i="1504"/>
  <c r="A14" i="1504"/>
  <c r="H14" i="1504"/>
  <c r="I14" i="1504"/>
  <c r="H1" i="1504"/>
  <c r="I1" i="1504"/>
  <c r="A1" i="1504"/>
  <c r="AN3" i="1499" l="1"/>
  <c r="AO3" i="1499"/>
  <c r="AP3" i="1499"/>
  <c r="AQ3" i="1499"/>
  <c r="AR3" i="1499"/>
  <c r="AS3" i="1499"/>
  <c r="AT3" i="1499"/>
  <c r="AU3" i="1499"/>
  <c r="AV3" i="1499"/>
  <c r="AW3" i="1499"/>
  <c r="AX3" i="1499"/>
  <c r="AY3" i="1499"/>
  <c r="AZ3" i="1499"/>
  <c r="BA3" i="1499"/>
  <c r="BB3" i="1499"/>
  <c r="BC3" i="1499"/>
  <c r="BD3" i="1499"/>
  <c r="BE3" i="1499"/>
  <c r="BF3" i="1499"/>
  <c r="BG3" i="1499"/>
  <c r="BH3" i="1499"/>
  <c r="BI3" i="1499"/>
  <c r="BJ3" i="1499"/>
  <c r="AM3" i="1499"/>
  <c r="AL3" i="1499"/>
  <c r="AK3" i="1499"/>
  <c r="AJ3" i="1499"/>
  <c r="C3" i="1499"/>
  <c r="AI3" i="1499"/>
  <c r="B3" i="1499"/>
  <c r="AH3" i="1499"/>
  <c r="A3" i="1499"/>
  <c r="A21" i="1499"/>
  <c r="B21" i="1499"/>
  <c r="C21" i="1499"/>
  <c r="D21" i="1499"/>
  <c r="E21" i="1499"/>
  <c r="F21" i="1499"/>
  <c r="G21" i="1499"/>
  <c r="H21" i="1499"/>
  <c r="I21" i="1499"/>
  <c r="J21" i="1499"/>
  <c r="K21" i="1499"/>
  <c r="L21" i="1499"/>
  <c r="M21" i="1499"/>
  <c r="N21" i="1499"/>
  <c r="O21" i="1499"/>
  <c r="P21" i="1499"/>
  <c r="Q21" i="1499"/>
  <c r="R21" i="1499"/>
  <c r="S21" i="1499"/>
  <c r="T21" i="1499"/>
  <c r="U21" i="1499"/>
  <c r="V21" i="1499"/>
  <c r="W21" i="1499"/>
  <c r="X21" i="1499"/>
  <c r="Y21" i="1499"/>
  <c r="Z21" i="1499"/>
  <c r="AA21" i="1499"/>
  <c r="AB21" i="1499"/>
  <c r="AC21" i="1499"/>
  <c r="AD21" i="1499"/>
  <c r="AE21" i="1499"/>
  <c r="AF21" i="1499"/>
  <c r="A22" i="1499"/>
  <c r="B22" i="1499"/>
  <c r="C22" i="1499"/>
  <c r="D22" i="1499"/>
  <c r="E22" i="1499"/>
  <c r="F22" i="1499"/>
  <c r="G22" i="1499"/>
  <c r="H22" i="1499"/>
  <c r="I22" i="1499"/>
  <c r="J22" i="1499"/>
  <c r="K22" i="1499"/>
  <c r="L22" i="1499"/>
  <c r="M22" i="1499"/>
  <c r="N22" i="1499"/>
  <c r="O22" i="1499"/>
  <c r="P22" i="1499"/>
  <c r="Q22" i="1499"/>
  <c r="R22" i="1499"/>
  <c r="S22" i="1499"/>
  <c r="T22" i="1499"/>
  <c r="U22" i="1499"/>
  <c r="V22" i="1499"/>
  <c r="W22" i="1499"/>
  <c r="X22" i="1499"/>
  <c r="Y22" i="1499"/>
  <c r="Z22" i="1499"/>
  <c r="AA22" i="1499"/>
  <c r="AB22" i="1499"/>
  <c r="AC22" i="1499"/>
  <c r="AD22" i="1499"/>
  <c r="AE22" i="1499"/>
  <c r="AF22" i="1499"/>
  <c r="A23" i="1499"/>
  <c r="B23" i="1499"/>
  <c r="C23" i="1499"/>
  <c r="D23" i="1499"/>
  <c r="E23" i="1499"/>
  <c r="F23" i="1499"/>
  <c r="G23" i="1499"/>
  <c r="H23" i="1499"/>
  <c r="I23" i="1499"/>
  <c r="J23" i="1499"/>
  <c r="K23" i="1499"/>
  <c r="L23" i="1499"/>
  <c r="M23" i="1499"/>
  <c r="N23" i="1499"/>
  <c r="O23" i="1499"/>
  <c r="P23" i="1499"/>
  <c r="Q23" i="1499"/>
  <c r="R23" i="1499"/>
  <c r="S23" i="1499"/>
  <c r="T23" i="1499"/>
  <c r="U23" i="1499"/>
  <c r="V23" i="1499"/>
  <c r="W23" i="1499"/>
  <c r="X23" i="1499"/>
  <c r="Y23" i="1499"/>
  <c r="Z23" i="1499"/>
  <c r="AA23" i="1499"/>
  <c r="AB23" i="1499"/>
  <c r="AC23" i="1499"/>
  <c r="AD23" i="1499"/>
  <c r="AE23" i="1499"/>
  <c r="AF23" i="1499"/>
  <c r="A24" i="1499"/>
  <c r="B24" i="1499"/>
  <c r="C24" i="1499"/>
  <c r="D24" i="1499"/>
  <c r="E24" i="1499"/>
  <c r="F24" i="1499"/>
  <c r="G24" i="1499"/>
  <c r="H24" i="1499"/>
  <c r="I24" i="1499"/>
  <c r="J24" i="1499"/>
  <c r="K24" i="1499"/>
  <c r="L24" i="1499"/>
  <c r="M24" i="1499"/>
  <c r="N24" i="1499"/>
  <c r="O24" i="1499"/>
  <c r="P24" i="1499"/>
  <c r="Q24" i="1499"/>
  <c r="R24" i="1499"/>
  <c r="S24" i="1499"/>
  <c r="T24" i="1499"/>
  <c r="U24" i="1499"/>
  <c r="V24" i="1499"/>
  <c r="W24" i="1499"/>
  <c r="X24" i="1499"/>
  <c r="Y24" i="1499"/>
  <c r="Z24" i="1499"/>
  <c r="AA24" i="1499"/>
  <c r="AB24" i="1499"/>
  <c r="AC24" i="1499"/>
  <c r="AD24" i="1499"/>
  <c r="AE24" i="1499"/>
  <c r="AF24" i="1499"/>
  <c r="A25" i="1499"/>
  <c r="B25" i="1499"/>
  <c r="C25" i="1499"/>
  <c r="D25" i="1499"/>
  <c r="E25" i="1499"/>
  <c r="F25" i="1499"/>
  <c r="G25" i="1499"/>
  <c r="H25" i="1499"/>
  <c r="I25" i="1499"/>
  <c r="J25" i="1499"/>
  <c r="K25" i="1499"/>
  <c r="L25" i="1499"/>
  <c r="M25" i="1499"/>
  <c r="N25" i="1499"/>
  <c r="O25" i="1499"/>
  <c r="P25" i="1499"/>
  <c r="Q25" i="1499"/>
  <c r="R25" i="1499"/>
  <c r="S25" i="1499"/>
  <c r="T25" i="1499"/>
  <c r="U25" i="1499"/>
  <c r="V25" i="1499"/>
  <c r="W25" i="1499"/>
  <c r="X25" i="1499"/>
  <c r="Y25" i="1499"/>
  <c r="Z25" i="1499"/>
  <c r="AA25" i="1499"/>
  <c r="AB25" i="1499"/>
  <c r="AC25" i="1499"/>
  <c r="AD25" i="1499"/>
  <c r="AE25" i="1499"/>
  <c r="AF25" i="1499"/>
  <c r="A26" i="1499"/>
  <c r="B26" i="1499"/>
  <c r="C26" i="1499"/>
  <c r="D26" i="1499"/>
  <c r="E26" i="1499"/>
  <c r="F26" i="1499"/>
  <c r="G26" i="1499"/>
  <c r="H26" i="1499"/>
  <c r="I26" i="1499"/>
  <c r="J26" i="1499"/>
  <c r="K26" i="1499"/>
  <c r="L26" i="1499"/>
  <c r="M26" i="1499"/>
  <c r="N26" i="1499"/>
  <c r="O26" i="1499"/>
  <c r="P26" i="1499"/>
  <c r="Q26" i="1499"/>
  <c r="R26" i="1499"/>
  <c r="S26" i="1499"/>
  <c r="T26" i="1499"/>
  <c r="U26" i="1499"/>
  <c r="V26" i="1499"/>
  <c r="W26" i="1499"/>
  <c r="X26" i="1499"/>
  <c r="Y26" i="1499"/>
  <c r="Z26" i="1499"/>
  <c r="AA26" i="1499"/>
  <c r="AB26" i="1499"/>
  <c r="AC26" i="1499"/>
  <c r="AD26" i="1499"/>
  <c r="AE26" i="1499"/>
  <c r="AF26" i="1499"/>
  <c r="A27" i="1499"/>
  <c r="B27" i="1499"/>
  <c r="C27" i="1499"/>
  <c r="D27" i="1499"/>
  <c r="E27" i="1499"/>
  <c r="F27" i="1499"/>
  <c r="G27" i="1499"/>
  <c r="H27" i="1499"/>
  <c r="I27" i="1499"/>
  <c r="J27" i="1499"/>
  <c r="K27" i="1499"/>
  <c r="L27" i="1499"/>
  <c r="M27" i="1499"/>
  <c r="N27" i="1499"/>
  <c r="O27" i="1499"/>
  <c r="P27" i="1499"/>
  <c r="Q27" i="1499"/>
  <c r="R27" i="1499"/>
  <c r="S27" i="1499"/>
  <c r="T27" i="1499"/>
  <c r="U27" i="1499"/>
  <c r="V27" i="1499"/>
  <c r="W27" i="1499"/>
  <c r="X27" i="1499"/>
  <c r="Y27" i="1499"/>
  <c r="Z27" i="1499"/>
  <c r="AA27" i="1499"/>
  <c r="AB27" i="1499"/>
  <c r="AC27" i="1499"/>
  <c r="AD27" i="1499"/>
  <c r="AE27" i="1499"/>
  <c r="AF27" i="1499"/>
  <c r="A28" i="1499"/>
  <c r="B28" i="1499"/>
  <c r="C28" i="1499"/>
  <c r="D28" i="1499"/>
  <c r="E28" i="1499"/>
  <c r="F28" i="1499"/>
  <c r="G28" i="1499"/>
  <c r="H28" i="1499"/>
  <c r="I28" i="1499"/>
  <c r="J28" i="1499"/>
  <c r="K28" i="1499"/>
  <c r="L28" i="1499"/>
  <c r="M28" i="1499"/>
  <c r="N28" i="1499"/>
  <c r="O28" i="1499"/>
  <c r="P28" i="1499"/>
  <c r="Q28" i="1499"/>
  <c r="R28" i="1499"/>
  <c r="S28" i="1499"/>
  <c r="T28" i="1499"/>
  <c r="U28" i="1499"/>
  <c r="V28" i="1499"/>
  <c r="W28" i="1499"/>
  <c r="X28" i="1499"/>
  <c r="Y28" i="1499"/>
  <c r="Z28" i="1499"/>
  <c r="AA28" i="1499"/>
  <c r="AB28" i="1499"/>
  <c r="AC28" i="1499"/>
  <c r="AD28" i="1499"/>
  <c r="AE28" i="1499"/>
  <c r="AF28" i="1499"/>
  <c r="A29" i="1499"/>
  <c r="B29" i="1499"/>
  <c r="C29" i="1499"/>
  <c r="D29" i="1499"/>
  <c r="E29" i="1499"/>
  <c r="F29" i="1499"/>
  <c r="G29" i="1499"/>
  <c r="H29" i="1499"/>
  <c r="I29" i="1499"/>
  <c r="J29" i="1499"/>
  <c r="K29" i="1499"/>
  <c r="L29" i="1499"/>
  <c r="M29" i="1499"/>
  <c r="N29" i="1499"/>
  <c r="O29" i="1499"/>
  <c r="P29" i="1499"/>
  <c r="Q29" i="1499"/>
  <c r="R29" i="1499"/>
  <c r="S29" i="1499"/>
  <c r="T29" i="1499"/>
  <c r="U29" i="1499"/>
  <c r="V29" i="1499"/>
  <c r="W29" i="1499"/>
  <c r="X29" i="1499"/>
  <c r="Y29" i="1499"/>
  <c r="Z29" i="1499"/>
  <c r="AA29" i="1499"/>
  <c r="AB29" i="1499"/>
  <c r="AC29" i="1499"/>
  <c r="AD29" i="1499"/>
  <c r="AE29" i="1499"/>
  <c r="AF29" i="1499"/>
  <c r="A30" i="1499"/>
  <c r="B30" i="1499"/>
  <c r="C30" i="1499"/>
  <c r="D30" i="1499"/>
  <c r="E30" i="1499"/>
  <c r="F30" i="1499"/>
  <c r="G30" i="1499"/>
  <c r="H30" i="1499"/>
  <c r="I30" i="1499"/>
  <c r="J30" i="1499"/>
  <c r="K30" i="1499"/>
  <c r="L30" i="1499"/>
  <c r="M30" i="1499"/>
  <c r="N30" i="1499"/>
  <c r="O30" i="1499"/>
  <c r="P30" i="1499"/>
  <c r="Q30" i="1499"/>
  <c r="R30" i="1499"/>
  <c r="S30" i="1499"/>
  <c r="T30" i="1499"/>
  <c r="U30" i="1499"/>
  <c r="V30" i="1499"/>
  <c r="W30" i="1499"/>
  <c r="X30" i="1499"/>
  <c r="Y30" i="1499"/>
  <c r="Z30" i="1499"/>
  <c r="AA30" i="1499"/>
  <c r="AB30" i="1499"/>
  <c r="AC30" i="1499"/>
  <c r="AD30" i="1499"/>
  <c r="AE30" i="1499"/>
  <c r="AF30" i="1499"/>
  <c r="A31" i="1499"/>
  <c r="B31" i="1499"/>
  <c r="C31" i="1499"/>
  <c r="D31" i="1499"/>
  <c r="E31" i="1499"/>
  <c r="F31" i="1499"/>
  <c r="G31" i="1499"/>
  <c r="H31" i="1499"/>
  <c r="I31" i="1499"/>
  <c r="J31" i="1499"/>
  <c r="K31" i="1499"/>
  <c r="L31" i="1499"/>
  <c r="M31" i="1499"/>
  <c r="N31" i="1499"/>
  <c r="O31" i="1499"/>
  <c r="P31" i="1499"/>
  <c r="Q31" i="1499"/>
  <c r="R31" i="1499"/>
  <c r="S31" i="1499"/>
  <c r="T31" i="1499"/>
  <c r="U31" i="1499"/>
  <c r="V31" i="1499"/>
  <c r="W31" i="1499"/>
  <c r="X31" i="1499"/>
  <c r="Y31" i="1499"/>
  <c r="Z31" i="1499"/>
  <c r="AA31" i="1499"/>
  <c r="AB31" i="1499"/>
  <c r="AC31" i="1499"/>
  <c r="AD31" i="1499"/>
  <c r="AE31" i="1499"/>
  <c r="AF31" i="1499"/>
  <c r="A32" i="1499"/>
  <c r="B32" i="1499"/>
  <c r="C32" i="1499"/>
  <c r="D32" i="1499"/>
  <c r="E32" i="1499"/>
  <c r="F32" i="1499"/>
  <c r="G32" i="1499"/>
  <c r="H32" i="1499"/>
  <c r="I32" i="1499"/>
  <c r="J32" i="1499"/>
  <c r="K32" i="1499"/>
  <c r="L32" i="1499"/>
  <c r="M32" i="1499"/>
  <c r="N32" i="1499"/>
  <c r="O32" i="1499"/>
  <c r="P32" i="1499"/>
  <c r="Q32" i="1499"/>
  <c r="R32" i="1499"/>
  <c r="S32" i="1499"/>
  <c r="T32" i="1499"/>
  <c r="U32" i="1499"/>
  <c r="V32" i="1499"/>
  <c r="W32" i="1499"/>
  <c r="X32" i="1499"/>
  <c r="Y32" i="1499"/>
  <c r="Z32" i="1499"/>
  <c r="AA32" i="1499"/>
  <c r="AB32" i="1499"/>
  <c r="AC32" i="1499"/>
  <c r="AD32" i="1499"/>
  <c r="AE32" i="1499"/>
  <c r="AF32" i="1499"/>
  <c r="A33" i="1499"/>
  <c r="B33" i="1499"/>
  <c r="C33" i="1499"/>
  <c r="D33" i="1499"/>
  <c r="E33" i="1499"/>
  <c r="F33" i="1499"/>
  <c r="G33" i="1499"/>
  <c r="H33" i="1499"/>
  <c r="I33" i="1499"/>
  <c r="J33" i="1499"/>
  <c r="K33" i="1499"/>
  <c r="L33" i="1499"/>
  <c r="M33" i="1499"/>
  <c r="N33" i="1499"/>
  <c r="O33" i="1499"/>
  <c r="P33" i="1499"/>
  <c r="Q33" i="1499"/>
  <c r="R33" i="1499"/>
  <c r="S33" i="1499"/>
  <c r="T33" i="1499"/>
  <c r="U33" i="1499"/>
  <c r="V33" i="1499"/>
  <c r="W33" i="1499"/>
  <c r="X33" i="1499"/>
  <c r="Y33" i="1499"/>
  <c r="Z33" i="1499"/>
  <c r="AA33" i="1499"/>
  <c r="AB33" i="1499"/>
  <c r="AC33" i="1499"/>
  <c r="AD33" i="1499"/>
  <c r="AE33" i="1499"/>
  <c r="AF33" i="1499"/>
  <c r="A34" i="1499"/>
  <c r="B34" i="1499"/>
  <c r="C34" i="1499"/>
  <c r="D34" i="1499"/>
  <c r="E34" i="1499"/>
  <c r="F34" i="1499"/>
  <c r="G34" i="1499"/>
  <c r="H34" i="1499"/>
  <c r="I34" i="1499"/>
  <c r="J34" i="1499"/>
  <c r="K34" i="1499"/>
  <c r="L34" i="1499"/>
  <c r="M34" i="1499"/>
  <c r="N34" i="1499"/>
  <c r="O34" i="1499"/>
  <c r="P34" i="1499"/>
  <c r="Q34" i="1499"/>
  <c r="R34" i="1499"/>
  <c r="S34" i="1499"/>
  <c r="T34" i="1499"/>
  <c r="U34" i="1499"/>
  <c r="V34" i="1499"/>
  <c r="W34" i="1499"/>
  <c r="X34" i="1499"/>
  <c r="Y34" i="1499"/>
  <c r="Z34" i="1499"/>
  <c r="AA34" i="1499"/>
  <c r="AB34" i="1499"/>
  <c r="AC34" i="1499"/>
  <c r="AD34" i="1499"/>
  <c r="AE34" i="1499"/>
  <c r="AF34" i="1499"/>
  <c r="A35" i="1499"/>
  <c r="B35" i="1499"/>
  <c r="C35" i="1499"/>
  <c r="D35" i="1499"/>
  <c r="E35" i="1499"/>
  <c r="F35" i="1499"/>
  <c r="G35" i="1499"/>
  <c r="H35" i="1499"/>
  <c r="I35" i="1499"/>
  <c r="J35" i="1499"/>
  <c r="K35" i="1499"/>
  <c r="L35" i="1499"/>
  <c r="M35" i="1499"/>
  <c r="N35" i="1499"/>
  <c r="O35" i="1499"/>
  <c r="P35" i="1499"/>
  <c r="Q35" i="1499"/>
  <c r="R35" i="1499"/>
  <c r="S35" i="1499"/>
  <c r="T35" i="1499"/>
  <c r="U35" i="1499"/>
  <c r="V35" i="1499"/>
  <c r="W35" i="1499"/>
  <c r="X35" i="1499"/>
  <c r="Y35" i="1499"/>
  <c r="Z35" i="1499"/>
  <c r="AA35" i="1499"/>
  <c r="AB35" i="1499"/>
  <c r="AC35" i="1499"/>
  <c r="AD35" i="1499"/>
  <c r="AE35" i="1499"/>
  <c r="AF35" i="1499"/>
  <c r="A36" i="1499"/>
  <c r="B36" i="1499"/>
  <c r="C36" i="1499"/>
  <c r="D36" i="1499"/>
  <c r="E36" i="1499"/>
  <c r="F36" i="1499"/>
  <c r="G36" i="1499"/>
  <c r="H36" i="1499"/>
  <c r="I36" i="1499"/>
  <c r="J36" i="1499"/>
  <c r="K36" i="1499"/>
  <c r="L36" i="1499"/>
  <c r="M36" i="1499"/>
  <c r="N36" i="1499"/>
  <c r="O36" i="1499"/>
  <c r="P36" i="1499"/>
  <c r="Q36" i="1499"/>
  <c r="R36" i="1499"/>
  <c r="S36" i="1499"/>
  <c r="T36" i="1499"/>
  <c r="U36" i="1499"/>
  <c r="V36" i="1499"/>
  <c r="W36" i="1499"/>
  <c r="X36" i="1499"/>
  <c r="Y36" i="1499"/>
  <c r="Z36" i="1499"/>
  <c r="AA36" i="1499"/>
  <c r="AB36" i="1499"/>
  <c r="AC36" i="1499"/>
  <c r="AD36" i="1499"/>
  <c r="AE36" i="1499"/>
  <c r="AF36" i="1499"/>
  <c r="A37" i="1499"/>
  <c r="B37" i="1499"/>
  <c r="C37" i="1499"/>
  <c r="D37" i="1499"/>
  <c r="E37" i="1499"/>
  <c r="F37" i="1499"/>
  <c r="G37" i="1499"/>
  <c r="H37" i="1499"/>
  <c r="I37" i="1499"/>
  <c r="J37" i="1499"/>
  <c r="K37" i="1499"/>
  <c r="L37" i="1499"/>
  <c r="M37" i="1499"/>
  <c r="N37" i="1499"/>
  <c r="O37" i="1499"/>
  <c r="P37" i="1499"/>
  <c r="Q37" i="1499"/>
  <c r="R37" i="1499"/>
  <c r="S37" i="1499"/>
  <c r="T37" i="1499"/>
  <c r="U37" i="1499"/>
  <c r="V37" i="1499"/>
  <c r="W37" i="1499"/>
  <c r="X37" i="1499"/>
  <c r="Y37" i="1499"/>
  <c r="Z37" i="1499"/>
  <c r="AA37" i="1499"/>
  <c r="AB37" i="1499"/>
  <c r="AC37" i="1499"/>
  <c r="AD37" i="1499"/>
  <c r="AE37" i="1499"/>
  <c r="AF37" i="1499"/>
  <c r="A38" i="1499"/>
  <c r="A39" i="1499"/>
  <c r="A40" i="1499"/>
  <c r="A41" i="1499"/>
  <c r="A42" i="1499"/>
  <c r="A43" i="1499"/>
  <c r="A44" i="1499"/>
  <c r="A45" i="1499"/>
  <c r="A46" i="1499"/>
  <c r="A47" i="1499"/>
  <c r="A48" i="1499"/>
  <c r="A49" i="1499"/>
  <c r="A50" i="1499"/>
  <c r="A51" i="1499"/>
  <c r="A52" i="1499"/>
  <c r="A53" i="1499"/>
  <c r="A54" i="1499"/>
  <c r="A55" i="1499"/>
  <c r="A56" i="1499"/>
  <c r="A57" i="1499"/>
  <c r="A58" i="1499"/>
  <c r="A59" i="1499"/>
  <c r="A60" i="1499"/>
  <c r="A61" i="1499"/>
  <c r="A62" i="1499"/>
  <c r="A63" i="1499"/>
  <c r="A64" i="1499"/>
  <c r="A65" i="1499"/>
  <c r="A66" i="1499"/>
  <c r="A67" i="1499"/>
  <c r="A68" i="1499"/>
  <c r="A69" i="1499"/>
  <c r="A70" i="1499"/>
  <c r="A71" i="1499"/>
  <c r="A72" i="1499"/>
  <c r="A73" i="1499"/>
  <c r="A74" i="1499"/>
  <c r="A75" i="1499"/>
  <c r="A76" i="1499"/>
  <c r="A77" i="1499"/>
  <c r="A78" i="1499"/>
  <c r="A79" i="1499"/>
  <c r="A80" i="1499"/>
  <c r="A81" i="1499"/>
  <c r="A82" i="1499"/>
  <c r="A83" i="1499"/>
  <c r="A84" i="1499"/>
  <c r="A85" i="1499"/>
  <c r="A86" i="1499"/>
  <c r="A87" i="1499"/>
  <c r="A88" i="1499"/>
  <c r="A89" i="1499"/>
  <c r="A90" i="1499"/>
  <c r="A91" i="1499"/>
  <c r="A92" i="1499"/>
  <c r="A93" i="1499"/>
  <c r="A94" i="1499"/>
  <c r="A95" i="1499"/>
  <c r="A96" i="1499"/>
  <c r="A97" i="1499"/>
  <c r="A98" i="1499"/>
  <c r="A99" i="1499"/>
  <c r="A100" i="1499"/>
  <c r="A101" i="1499"/>
  <c r="A102" i="1499"/>
  <c r="B38" i="1499"/>
  <c r="C38" i="1499"/>
  <c r="D38" i="1499"/>
  <c r="E38" i="1499"/>
  <c r="F38" i="1499"/>
  <c r="G38" i="1499"/>
  <c r="H38" i="1499"/>
  <c r="I38" i="1499"/>
  <c r="J38" i="1499"/>
  <c r="K38" i="1499"/>
  <c r="L38" i="1499"/>
  <c r="M38" i="1499"/>
  <c r="N38" i="1499"/>
  <c r="O38" i="1499"/>
  <c r="P38" i="1499"/>
  <c r="B39" i="1499"/>
  <c r="C39" i="1499"/>
  <c r="D39" i="1499"/>
  <c r="E39" i="1499"/>
  <c r="F39" i="1499"/>
  <c r="G39" i="1499"/>
  <c r="H39" i="1499"/>
  <c r="I39" i="1499"/>
  <c r="J39" i="1499"/>
  <c r="K39" i="1499"/>
  <c r="L39" i="1499"/>
  <c r="M39" i="1499"/>
  <c r="N39" i="1499"/>
  <c r="O39" i="1499"/>
  <c r="P39" i="1499"/>
  <c r="B40" i="1499"/>
  <c r="C40" i="1499"/>
  <c r="D40" i="1499"/>
  <c r="E40" i="1499"/>
  <c r="F40" i="1499"/>
  <c r="G40" i="1499"/>
  <c r="H40" i="1499"/>
  <c r="I40" i="1499"/>
  <c r="J40" i="1499"/>
  <c r="K40" i="1499"/>
  <c r="L40" i="1499"/>
  <c r="M40" i="1499"/>
  <c r="N40" i="1499"/>
  <c r="O40" i="1499"/>
  <c r="P40" i="1499"/>
  <c r="B41" i="1499"/>
  <c r="C41" i="1499"/>
  <c r="D41" i="1499"/>
  <c r="E41" i="1499"/>
  <c r="F41" i="1499"/>
  <c r="G41" i="1499"/>
  <c r="H41" i="1499"/>
  <c r="I41" i="1499"/>
  <c r="J41" i="1499"/>
  <c r="K41" i="1499"/>
  <c r="L41" i="1499"/>
  <c r="M41" i="1499"/>
  <c r="N41" i="1499"/>
  <c r="O41" i="1499"/>
  <c r="P41" i="1499"/>
  <c r="B42" i="1499"/>
  <c r="C42" i="1499"/>
  <c r="D42" i="1499"/>
  <c r="E42" i="1499"/>
  <c r="F42" i="1499"/>
  <c r="G42" i="1499"/>
  <c r="H42" i="1499"/>
  <c r="I42" i="1499"/>
  <c r="J42" i="1499"/>
  <c r="K42" i="1499"/>
  <c r="L42" i="1499"/>
  <c r="M42" i="1499"/>
  <c r="N42" i="1499"/>
  <c r="O42" i="1499"/>
  <c r="P42" i="1499"/>
  <c r="B43" i="1499"/>
  <c r="C43" i="1499"/>
  <c r="D43" i="1499"/>
  <c r="E43" i="1499"/>
  <c r="F43" i="1499"/>
  <c r="G43" i="1499"/>
  <c r="H43" i="1499"/>
  <c r="I43" i="1499"/>
  <c r="J43" i="1499"/>
  <c r="K43" i="1499"/>
  <c r="L43" i="1499"/>
  <c r="M43" i="1499"/>
  <c r="N43" i="1499"/>
  <c r="O43" i="1499"/>
  <c r="P43" i="1499"/>
  <c r="B44" i="1499"/>
  <c r="C44" i="1499"/>
  <c r="D44" i="1499"/>
  <c r="E44" i="1499"/>
  <c r="F44" i="1499"/>
  <c r="G44" i="1499"/>
  <c r="H44" i="1499"/>
  <c r="I44" i="1499"/>
  <c r="J44" i="1499"/>
  <c r="K44" i="1499"/>
  <c r="L44" i="1499"/>
  <c r="M44" i="1499"/>
  <c r="N44" i="1499"/>
  <c r="O44" i="1499"/>
  <c r="P44" i="1499"/>
  <c r="B45" i="1499"/>
  <c r="C45" i="1499"/>
  <c r="D45" i="1499"/>
  <c r="E45" i="1499"/>
  <c r="F45" i="1499"/>
  <c r="G45" i="1499"/>
  <c r="H45" i="1499"/>
  <c r="I45" i="1499"/>
  <c r="J45" i="1499"/>
  <c r="K45" i="1499"/>
  <c r="L45" i="1499"/>
  <c r="M45" i="1499"/>
  <c r="N45" i="1499"/>
  <c r="O45" i="1499"/>
  <c r="P45" i="1499"/>
  <c r="B46" i="1499"/>
  <c r="C46" i="1499"/>
  <c r="D46" i="1499"/>
  <c r="E46" i="1499"/>
  <c r="F46" i="1499"/>
  <c r="G46" i="1499"/>
  <c r="H46" i="1499"/>
  <c r="I46" i="1499"/>
  <c r="J46" i="1499"/>
  <c r="K46" i="1499"/>
  <c r="L46" i="1499"/>
  <c r="M46" i="1499"/>
  <c r="N46" i="1499"/>
  <c r="O46" i="1499"/>
  <c r="P46" i="1499"/>
  <c r="B47" i="1499"/>
  <c r="C47" i="1499"/>
  <c r="D47" i="1499"/>
  <c r="E47" i="1499"/>
  <c r="F47" i="1499"/>
  <c r="G47" i="1499"/>
  <c r="H47" i="1499"/>
  <c r="I47" i="1499"/>
  <c r="J47" i="1499"/>
  <c r="K47" i="1499"/>
  <c r="L47" i="1499"/>
  <c r="M47" i="1499"/>
  <c r="N47" i="1499"/>
  <c r="O47" i="1499"/>
  <c r="P47" i="1499"/>
  <c r="B48" i="1499"/>
  <c r="C48" i="1499"/>
  <c r="D48" i="1499"/>
  <c r="E48" i="1499"/>
  <c r="F48" i="1499"/>
  <c r="G48" i="1499"/>
  <c r="H48" i="1499"/>
  <c r="I48" i="1499"/>
  <c r="J48" i="1499"/>
  <c r="K48" i="1499"/>
  <c r="L48" i="1499"/>
  <c r="M48" i="1499"/>
  <c r="N48" i="1499"/>
  <c r="O48" i="1499"/>
  <c r="P48" i="1499"/>
  <c r="B49" i="1499"/>
  <c r="C49" i="1499"/>
  <c r="D49" i="1499"/>
  <c r="E49" i="1499"/>
  <c r="F49" i="1499"/>
  <c r="G49" i="1499"/>
  <c r="H49" i="1499"/>
  <c r="I49" i="1499"/>
  <c r="J49" i="1499"/>
  <c r="K49" i="1499"/>
  <c r="L49" i="1499"/>
  <c r="M49" i="1499"/>
  <c r="N49" i="1499"/>
  <c r="O49" i="1499"/>
  <c r="P49" i="1499"/>
  <c r="B50" i="1499"/>
  <c r="C50" i="1499"/>
  <c r="D50" i="1499"/>
  <c r="E50" i="1499"/>
  <c r="F50" i="1499"/>
  <c r="G50" i="1499"/>
  <c r="H50" i="1499"/>
  <c r="I50" i="1499"/>
  <c r="J50" i="1499"/>
  <c r="K50" i="1499"/>
  <c r="L50" i="1499"/>
  <c r="M50" i="1499"/>
  <c r="N50" i="1499"/>
  <c r="O50" i="1499"/>
  <c r="P50" i="1499"/>
  <c r="B51" i="1499"/>
  <c r="C51" i="1499"/>
  <c r="D51" i="1499"/>
  <c r="E51" i="1499"/>
  <c r="F51" i="1499"/>
  <c r="G51" i="1499"/>
  <c r="H51" i="1499"/>
  <c r="I51" i="1499"/>
  <c r="J51" i="1499"/>
  <c r="K51" i="1499"/>
  <c r="L51" i="1499"/>
  <c r="M51" i="1499"/>
  <c r="N51" i="1499"/>
  <c r="O51" i="1499"/>
  <c r="P51" i="1499"/>
  <c r="B52" i="1499"/>
  <c r="C52" i="1499"/>
  <c r="D52" i="1499"/>
  <c r="E52" i="1499"/>
  <c r="F52" i="1499"/>
  <c r="G52" i="1499"/>
  <c r="H52" i="1499"/>
  <c r="I52" i="1499"/>
  <c r="J52" i="1499"/>
  <c r="K52" i="1499"/>
  <c r="L52" i="1499"/>
  <c r="M52" i="1499"/>
  <c r="N52" i="1499"/>
  <c r="O52" i="1499"/>
  <c r="P52" i="1499"/>
  <c r="C3" i="1502"/>
  <c r="F3" i="1502"/>
  <c r="C4" i="1502"/>
  <c r="F4" i="1502"/>
  <c r="C5" i="1502"/>
  <c r="F5" i="1502"/>
  <c r="C6" i="1502"/>
  <c r="F6" i="1502"/>
  <c r="C7" i="1502"/>
  <c r="F7" i="1502"/>
  <c r="C8" i="1502"/>
  <c r="F8" i="1502"/>
  <c r="C9" i="1502"/>
  <c r="F9" i="1502"/>
  <c r="C10" i="1502"/>
  <c r="F10" i="1502"/>
  <c r="C11" i="1502"/>
  <c r="F11" i="1502"/>
  <c r="E10" i="1502" l="1"/>
  <c r="D10" i="1502" s="1"/>
  <c r="E9" i="1502"/>
  <c r="D9" i="1502" s="1"/>
  <c r="E8" i="1502"/>
  <c r="D8" i="1502" s="1"/>
  <c r="E4" i="1502"/>
  <c r="D4" i="1502" s="1"/>
  <c r="E7" i="1502"/>
  <c r="D7" i="1502" s="1"/>
  <c r="E6" i="1502"/>
  <c r="D6" i="1502" s="1"/>
  <c r="E3" i="1502"/>
  <c r="D3" i="1502" s="1"/>
  <c r="E5" i="1502"/>
  <c r="D5" i="1502" s="1"/>
  <c r="E11" i="1502"/>
  <c r="D11" i="1502" s="1"/>
  <c r="B7" i="1499"/>
  <c r="B8" i="1499"/>
  <c r="B9" i="1499"/>
  <c r="B10" i="1499"/>
  <c r="B11" i="1499"/>
  <c r="B12" i="1499"/>
  <c r="B13" i="1499"/>
  <c r="B14" i="1499"/>
  <c r="B15" i="1499"/>
  <c r="A18" i="1499"/>
  <c r="C18" i="1499"/>
  <c r="D18" i="1499"/>
  <c r="E18" i="1499"/>
  <c r="F18" i="1499"/>
  <c r="G18" i="1499"/>
  <c r="H18" i="1499"/>
  <c r="I18" i="1499"/>
  <c r="J18" i="1499"/>
  <c r="K18" i="1499"/>
  <c r="L18" i="1499"/>
  <c r="M18" i="1499"/>
  <c r="N18" i="1499"/>
  <c r="O18" i="1499"/>
  <c r="P18" i="1499"/>
  <c r="Q18" i="1499"/>
  <c r="R18" i="1499"/>
  <c r="S18" i="1499"/>
  <c r="T18" i="1499"/>
  <c r="U18" i="1499"/>
  <c r="V18" i="1499"/>
  <c r="W18" i="1499"/>
  <c r="X18" i="1499"/>
  <c r="Y18" i="1499"/>
  <c r="Z18" i="1499"/>
  <c r="AA18" i="1499"/>
  <c r="AB18" i="1499"/>
  <c r="AC18" i="1499"/>
  <c r="AD18" i="1499"/>
  <c r="AE18" i="1499"/>
  <c r="AF18" i="1499"/>
  <c r="A19" i="1499"/>
  <c r="C19" i="1499"/>
  <c r="D19" i="1499"/>
  <c r="E19" i="1499"/>
  <c r="F19" i="1499"/>
  <c r="G19" i="1499"/>
  <c r="H19" i="1499"/>
  <c r="I19" i="1499"/>
  <c r="J19" i="1499"/>
  <c r="K19" i="1499"/>
  <c r="L19" i="1499"/>
  <c r="M19" i="1499"/>
  <c r="N19" i="1499"/>
  <c r="O19" i="1499"/>
  <c r="P19" i="1499"/>
  <c r="Q19" i="1499"/>
  <c r="R19" i="1499"/>
  <c r="S19" i="1499"/>
  <c r="T19" i="1499"/>
  <c r="U19" i="1499"/>
  <c r="V19" i="1499"/>
  <c r="W19" i="1499"/>
  <c r="X19" i="1499"/>
  <c r="Y19" i="1499"/>
  <c r="Z19" i="1499"/>
  <c r="AA19" i="1499"/>
  <c r="AB19" i="1499"/>
  <c r="AC19" i="1499"/>
  <c r="AD19" i="1499"/>
  <c r="AE19" i="1499"/>
  <c r="AF19" i="1499"/>
  <c r="A20" i="1499"/>
  <c r="B20" i="1499"/>
  <c r="C20" i="1499"/>
  <c r="D20" i="1499"/>
  <c r="E20" i="1499"/>
  <c r="F20" i="1499"/>
  <c r="G20" i="1499"/>
  <c r="H20" i="1499"/>
  <c r="I20" i="1499"/>
  <c r="J20" i="1499"/>
  <c r="K20" i="1499"/>
  <c r="L20" i="1499"/>
  <c r="M20" i="1499"/>
  <c r="N20" i="1499"/>
  <c r="O20" i="1499"/>
  <c r="P20" i="1499"/>
  <c r="Q20" i="1499"/>
  <c r="R20" i="1499"/>
  <c r="S20" i="1499"/>
  <c r="T20" i="1499"/>
  <c r="U20" i="1499"/>
  <c r="V20" i="1499"/>
  <c r="W20" i="1499"/>
  <c r="X20" i="1499"/>
  <c r="Y20" i="1499"/>
  <c r="Z20" i="1499"/>
  <c r="AA20" i="1499"/>
  <c r="AB20" i="1499"/>
  <c r="AC20" i="1499"/>
  <c r="AD20" i="1499"/>
  <c r="AE20" i="1499"/>
  <c r="AF20" i="1499"/>
  <c r="Q38" i="1499"/>
  <c r="R38" i="1499"/>
  <c r="S38" i="1499"/>
  <c r="T38" i="1499"/>
  <c r="U38" i="1499"/>
  <c r="V38" i="1499"/>
  <c r="W38" i="1499"/>
  <c r="X38" i="1499"/>
  <c r="Y38" i="1499"/>
  <c r="Z38" i="1499"/>
  <c r="AA38" i="1499"/>
  <c r="AB38" i="1499"/>
  <c r="AC38" i="1499"/>
  <c r="AD38" i="1499"/>
  <c r="AE38" i="1499"/>
  <c r="AF38" i="1499"/>
  <c r="Q39" i="1499"/>
  <c r="R39" i="1499"/>
  <c r="S39" i="1499"/>
  <c r="T39" i="1499"/>
  <c r="U39" i="1499"/>
  <c r="V39" i="1499"/>
  <c r="W39" i="1499"/>
  <c r="X39" i="1499"/>
  <c r="Y39" i="1499"/>
  <c r="Z39" i="1499"/>
  <c r="AA39" i="1499"/>
  <c r="AB39" i="1499"/>
  <c r="AC39" i="1499"/>
  <c r="AD39" i="1499"/>
  <c r="AE39" i="1499"/>
  <c r="AF39" i="1499"/>
  <c r="Q40" i="1499"/>
  <c r="R40" i="1499"/>
  <c r="S40" i="1499"/>
  <c r="T40" i="1499"/>
  <c r="U40" i="1499"/>
  <c r="V40" i="1499"/>
  <c r="W40" i="1499"/>
  <c r="X40" i="1499"/>
  <c r="Y40" i="1499"/>
  <c r="Z40" i="1499"/>
  <c r="AA40" i="1499"/>
  <c r="AB40" i="1499"/>
  <c r="AC40" i="1499"/>
  <c r="AD40" i="1499"/>
  <c r="AE40" i="1499"/>
  <c r="AF40" i="1499"/>
  <c r="Q41" i="1499"/>
  <c r="R41" i="1499"/>
  <c r="S41" i="1499"/>
  <c r="T41" i="1499"/>
  <c r="U41" i="1499"/>
  <c r="V41" i="1499"/>
  <c r="W41" i="1499"/>
  <c r="X41" i="1499"/>
  <c r="Y41" i="1499"/>
  <c r="Z41" i="1499"/>
  <c r="AA41" i="1499"/>
  <c r="AB41" i="1499"/>
  <c r="AC41" i="1499"/>
  <c r="AD41" i="1499"/>
  <c r="AE41" i="1499"/>
  <c r="AF41" i="1499"/>
  <c r="Q42" i="1499"/>
  <c r="R42" i="1499"/>
  <c r="S42" i="1499"/>
  <c r="T42" i="1499"/>
  <c r="U42" i="1499"/>
  <c r="V42" i="1499"/>
  <c r="W42" i="1499"/>
  <c r="X42" i="1499"/>
  <c r="Y42" i="1499"/>
  <c r="Z42" i="1499"/>
  <c r="AA42" i="1499"/>
  <c r="AB42" i="1499"/>
  <c r="AC42" i="1499"/>
  <c r="AD42" i="1499"/>
  <c r="AE42" i="1499"/>
  <c r="AF42" i="1499"/>
  <c r="Q43" i="1499"/>
  <c r="R43" i="1499"/>
  <c r="S43" i="1499"/>
  <c r="T43" i="1499"/>
  <c r="U43" i="1499"/>
  <c r="V43" i="1499"/>
  <c r="W43" i="1499"/>
  <c r="X43" i="1499"/>
  <c r="Y43" i="1499"/>
  <c r="Z43" i="1499"/>
  <c r="AA43" i="1499"/>
  <c r="AB43" i="1499"/>
  <c r="AC43" i="1499"/>
  <c r="AD43" i="1499"/>
  <c r="AE43" i="1499"/>
  <c r="AF43" i="1499"/>
  <c r="Q44" i="1499"/>
  <c r="R44" i="1499"/>
  <c r="S44" i="1499"/>
  <c r="T44" i="1499"/>
  <c r="U44" i="1499"/>
  <c r="V44" i="1499"/>
  <c r="W44" i="1499"/>
  <c r="X44" i="1499"/>
  <c r="Y44" i="1499"/>
  <c r="Z44" i="1499"/>
  <c r="AA44" i="1499"/>
  <c r="AB44" i="1499"/>
  <c r="AC44" i="1499"/>
  <c r="AD44" i="1499"/>
  <c r="AE44" i="1499"/>
  <c r="AF44" i="1499"/>
  <c r="Q45" i="1499"/>
  <c r="R45" i="1499"/>
  <c r="S45" i="1499"/>
  <c r="T45" i="1499"/>
  <c r="U45" i="1499"/>
  <c r="V45" i="1499"/>
  <c r="W45" i="1499"/>
  <c r="X45" i="1499"/>
  <c r="Y45" i="1499"/>
  <c r="Z45" i="1499"/>
  <c r="AA45" i="1499"/>
  <c r="AB45" i="1499"/>
  <c r="AC45" i="1499"/>
  <c r="AD45" i="1499"/>
  <c r="AE45" i="1499"/>
  <c r="AF45" i="1499"/>
  <c r="Q46" i="1499"/>
  <c r="R46" i="1499"/>
  <c r="S46" i="1499"/>
  <c r="T46" i="1499"/>
  <c r="U46" i="1499"/>
  <c r="V46" i="1499"/>
  <c r="W46" i="1499"/>
  <c r="X46" i="1499"/>
  <c r="Y46" i="1499"/>
  <c r="Z46" i="1499"/>
  <c r="AA46" i="1499"/>
  <c r="AB46" i="1499"/>
  <c r="AC46" i="1499"/>
  <c r="AD46" i="1499"/>
  <c r="AE46" i="1499"/>
  <c r="AF46" i="1499"/>
  <c r="Q47" i="1499"/>
  <c r="R47" i="1499"/>
  <c r="S47" i="1499"/>
  <c r="T47" i="1499"/>
  <c r="U47" i="1499"/>
  <c r="V47" i="1499"/>
  <c r="W47" i="1499"/>
  <c r="X47" i="1499"/>
  <c r="Y47" i="1499"/>
  <c r="Z47" i="1499"/>
  <c r="AA47" i="1499"/>
  <c r="AB47" i="1499"/>
  <c r="AC47" i="1499"/>
  <c r="AD47" i="1499"/>
  <c r="AE47" i="1499"/>
  <c r="AF47" i="1499"/>
  <c r="Q48" i="1499"/>
  <c r="R48" i="1499"/>
  <c r="S48" i="1499"/>
  <c r="T48" i="1499"/>
  <c r="U48" i="1499"/>
  <c r="V48" i="1499"/>
  <c r="W48" i="1499"/>
  <c r="X48" i="1499"/>
  <c r="Y48" i="1499"/>
  <c r="Z48" i="1499"/>
  <c r="AA48" i="1499"/>
  <c r="AB48" i="1499"/>
  <c r="AC48" i="1499"/>
  <c r="AD48" i="1499"/>
  <c r="AE48" i="1499"/>
  <c r="AF48" i="1499"/>
  <c r="Q49" i="1499"/>
  <c r="R49" i="1499"/>
  <c r="S49" i="1499"/>
  <c r="T49" i="1499"/>
  <c r="U49" i="1499"/>
  <c r="V49" i="1499"/>
  <c r="W49" i="1499"/>
  <c r="X49" i="1499"/>
  <c r="Y49" i="1499"/>
  <c r="Z49" i="1499"/>
  <c r="AA49" i="1499"/>
  <c r="AB49" i="1499"/>
  <c r="AC49" i="1499"/>
  <c r="AD49" i="1499"/>
  <c r="AE49" i="1499"/>
  <c r="AF49" i="1499"/>
  <c r="Q50" i="1499"/>
  <c r="R50" i="1499"/>
  <c r="S50" i="1499"/>
  <c r="T50" i="1499"/>
  <c r="U50" i="1499"/>
  <c r="V50" i="1499"/>
  <c r="W50" i="1499"/>
  <c r="X50" i="1499"/>
  <c r="Y50" i="1499"/>
  <c r="Z50" i="1499"/>
  <c r="AA50" i="1499"/>
  <c r="AB50" i="1499"/>
  <c r="AC50" i="1499"/>
  <c r="AD50" i="1499"/>
  <c r="AE50" i="1499"/>
  <c r="AF50" i="1499"/>
  <c r="Q51" i="1499"/>
  <c r="R51" i="1499"/>
  <c r="S51" i="1499"/>
  <c r="T51" i="1499"/>
  <c r="U51" i="1499"/>
  <c r="V51" i="1499"/>
  <c r="W51" i="1499"/>
  <c r="X51" i="1499"/>
  <c r="Y51" i="1499"/>
  <c r="Z51" i="1499"/>
  <c r="AA51" i="1499"/>
  <c r="AB51" i="1499"/>
  <c r="AC51" i="1499"/>
  <c r="AD51" i="1499"/>
  <c r="AE51" i="1499"/>
  <c r="AF51" i="1499"/>
  <c r="Q52" i="1499"/>
  <c r="R52" i="1499"/>
  <c r="S52" i="1499"/>
  <c r="T52" i="1499"/>
  <c r="U52" i="1499"/>
  <c r="V52" i="1499"/>
  <c r="W52" i="1499"/>
  <c r="X52" i="1499"/>
  <c r="Y52" i="1499"/>
  <c r="Z52" i="1499"/>
  <c r="AA52" i="1499"/>
  <c r="AB52" i="1499"/>
  <c r="AC52" i="1499"/>
  <c r="AD52" i="1499"/>
  <c r="AE52" i="1499"/>
  <c r="AF52" i="1499"/>
  <c r="B53" i="1499"/>
  <c r="C53" i="1499"/>
  <c r="D53" i="1499"/>
  <c r="E53" i="1499"/>
  <c r="F53" i="1499"/>
  <c r="G53" i="1499"/>
  <c r="H53" i="1499"/>
  <c r="I53" i="1499"/>
  <c r="J53" i="1499"/>
  <c r="K53" i="1499"/>
  <c r="L53" i="1499"/>
  <c r="M53" i="1499"/>
  <c r="N53" i="1499"/>
  <c r="O53" i="1499"/>
  <c r="P53" i="1499"/>
  <c r="Q53" i="1499"/>
  <c r="R53" i="1499"/>
  <c r="S53" i="1499"/>
  <c r="T53" i="1499"/>
  <c r="U53" i="1499"/>
  <c r="V53" i="1499"/>
  <c r="W53" i="1499"/>
  <c r="X53" i="1499"/>
  <c r="Y53" i="1499"/>
  <c r="Z53" i="1499"/>
  <c r="AA53" i="1499"/>
  <c r="AB53" i="1499"/>
  <c r="AC53" i="1499"/>
  <c r="AD53" i="1499"/>
  <c r="AE53" i="1499"/>
  <c r="AF53" i="1499"/>
  <c r="B54" i="1499"/>
  <c r="C54" i="1499"/>
  <c r="D54" i="1499"/>
  <c r="E54" i="1499"/>
  <c r="F54" i="1499"/>
  <c r="G54" i="1499"/>
  <c r="H54" i="1499"/>
  <c r="I54" i="1499"/>
  <c r="J54" i="1499"/>
  <c r="K54" i="1499"/>
  <c r="L54" i="1499"/>
  <c r="M54" i="1499"/>
  <c r="N54" i="1499"/>
  <c r="O54" i="1499"/>
  <c r="P54" i="1499"/>
  <c r="Q54" i="1499"/>
  <c r="R54" i="1499"/>
  <c r="S54" i="1499"/>
  <c r="T54" i="1499"/>
  <c r="U54" i="1499"/>
  <c r="V54" i="1499"/>
  <c r="W54" i="1499"/>
  <c r="X54" i="1499"/>
  <c r="Y54" i="1499"/>
  <c r="Z54" i="1499"/>
  <c r="AA54" i="1499"/>
  <c r="AB54" i="1499"/>
  <c r="AC54" i="1499"/>
  <c r="AD54" i="1499"/>
  <c r="AE54" i="1499"/>
  <c r="AF54" i="1499"/>
  <c r="B55" i="1499"/>
  <c r="C55" i="1499"/>
  <c r="D55" i="1499"/>
  <c r="E55" i="1499"/>
  <c r="F55" i="1499"/>
  <c r="G55" i="1499"/>
  <c r="H55" i="1499"/>
  <c r="I55" i="1499"/>
  <c r="J55" i="1499"/>
  <c r="K55" i="1499"/>
  <c r="L55" i="1499"/>
  <c r="M55" i="1499"/>
  <c r="N55" i="1499"/>
  <c r="O55" i="1499"/>
  <c r="P55" i="1499"/>
  <c r="Q55" i="1499"/>
  <c r="R55" i="1499"/>
  <c r="S55" i="1499"/>
  <c r="T55" i="1499"/>
  <c r="U55" i="1499"/>
  <c r="V55" i="1499"/>
  <c r="W55" i="1499"/>
  <c r="X55" i="1499"/>
  <c r="Y55" i="1499"/>
  <c r="Z55" i="1499"/>
  <c r="AA55" i="1499"/>
  <c r="AB55" i="1499"/>
  <c r="AC55" i="1499"/>
  <c r="AD55" i="1499"/>
  <c r="AE55" i="1499"/>
  <c r="AF55" i="1499"/>
  <c r="B56" i="1499"/>
  <c r="C56" i="1499"/>
  <c r="D56" i="1499"/>
  <c r="E56" i="1499"/>
  <c r="F56" i="1499"/>
  <c r="G56" i="1499"/>
  <c r="H56" i="1499"/>
  <c r="I56" i="1499"/>
  <c r="J56" i="1499"/>
  <c r="K56" i="1499"/>
  <c r="L56" i="1499"/>
  <c r="M56" i="1499"/>
  <c r="N56" i="1499"/>
  <c r="O56" i="1499"/>
  <c r="P56" i="1499"/>
  <c r="Q56" i="1499"/>
  <c r="R56" i="1499"/>
  <c r="S56" i="1499"/>
  <c r="T56" i="1499"/>
  <c r="U56" i="1499"/>
  <c r="V56" i="1499"/>
  <c r="W56" i="1499"/>
  <c r="X56" i="1499"/>
  <c r="Y56" i="1499"/>
  <c r="Z56" i="1499"/>
  <c r="AA56" i="1499"/>
  <c r="AB56" i="1499"/>
  <c r="AC56" i="1499"/>
  <c r="AD56" i="1499"/>
  <c r="AE56" i="1499"/>
  <c r="AF56" i="1499"/>
  <c r="B57" i="1499"/>
  <c r="C57" i="1499"/>
  <c r="D57" i="1499"/>
  <c r="E57" i="1499"/>
  <c r="F57" i="1499"/>
  <c r="G57" i="1499"/>
  <c r="H57" i="1499"/>
  <c r="I57" i="1499"/>
  <c r="J57" i="1499"/>
  <c r="K57" i="1499"/>
  <c r="L57" i="1499"/>
  <c r="M57" i="1499"/>
  <c r="N57" i="1499"/>
  <c r="O57" i="1499"/>
  <c r="P57" i="1499"/>
  <c r="Q57" i="1499"/>
  <c r="R57" i="1499"/>
  <c r="S57" i="1499"/>
  <c r="T57" i="1499"/>
  <c r="U57" i="1499"/>
  <c r="V57" i="1499"/>
  <c r="W57" i="1499"/>
  <c r="X57" i="1499"/>
  <c r="Y57" i="1499"/>
  <c r="Z57" i="1499"/>
  <c r="AA57" i="1499"/>
  <c r="AB57" i="1499"/>
  <c r="AC57" i="1499"/>
  <c r="AD57" i="1499"/>
  <c r="AE57" i="1499"/>
  <c r="AF57" i="1499"/>
  <c r="B58" i="1499"/>
  <c r="C58" i="1499"/>
  <c r="D58" i="1499"/>
  <c r="E58" i="1499"/>
  <c r="F58" i="1499"/>
  <c r="G58" i="1499"/>
  <c r="H58" i="1499"/>
  <c r="I58" i="1499"/>
  <c r="J58" i="1499"/>
  <c r="K58" i="1499"/>
  <c r="L58" i="1499"/>
  <c r="M58" i="1499"/>
  <c r="N58" i="1499"/>
  <c r="O58" i="1499"/>
  <c r="P58" i="1499"/>
  <c r="Q58" i="1499"/>
  <c r="R58" i="1499"/>
  <c r="S58" i="1499"/>
  <c r="T58" i="1499"/>
  <c r="U58" i="1499"/>
  <c r="V58" i="1499"/>
  <c r="W58" i="1499"/>
  <c r="X58" i="1499"/>
  <c r="Y58" i="1499"/>
  <c r="Z58" i="1499"/>
  <c r="AA58" i="1499"/>
  <c r="AB58" i="1499"/>
  <c r="AC58" i="1499"/>
  <c r="AD58" i="1499"/>
  <c r="AE58" i="1499"/>
  <c r="AF58" i="1499"/>
  <c r="B59" i="1499"/>
  <c r="C59" i="1499"/>
  <c r="D59" i="1499"/>
  <c r="E59" i="1499"/>
  <c r="F59" i="1499"/>
  <c r="G59" i="1499"/>
  <c r="H59" i="1499"/>
  <c r="I59" i="1499"/>
  <c r="J59" i="1499"/>
  <c r="K59" i="1499"/>
  <c r="L59" i="1499"/>
  <c r="M59" i="1499"/>
  <c r="N59" i="1499"/>
  <c r="O59" i="1499"/>
  <c r="P59" i="1499"/>
  <c r="Q59" i="1499"/>
  <c r="R59" i="1499"/>
  <c r="S59" i="1499"/>
  <c r="T59" i="1499"/>
  <c r="U59" i="1499"/>
  <c r="V59" i="1499"/>
  <c r="W59" i="1499"/>
  <c r="X59" i="1499"/>
  <c r="Y59" i="1499"/>
  <c r="Z59" i="1499"/>
  <c r="AA59" i="1499"/>
  <c r="AB59" i="1499"/>
  <c r="AC59" i="1499"/>
  <c r="AD59" i="1499"/>
  <c r="AE59" i="1499"/>
  <c r="AF59" i="1499"/>
  <c r="B60" i="1499"/>
  <c r="C60" i="1499"/>
  <c r="D60" i="1499"/>
  <c r="E60" i="1499"/>
  <c r="F60" i="1499"/>
  <c r="G60" i="1499"/>
  <c r="H60" i="1499"/>
  <c r="I60" i="1499"/>
  <c r="J60" i="1499"/>
  <c r="K60" i="1499"/>
  <c r="L60" i="1499"/>
  <c r="M60" i="1499"/>
  <c r="N60" i="1499"/>
  <c r="O60" i="1499"/>
  <c r="P60" i="1499"/>
  <c r="Q60" i="1499"/>
  <c r="R60" i="1499"/>
  <c r="S60" i="1499"/>
  <c r="T60" i="1499"/>
  <c r="U60" i="1499"/>
  <c r="V60" i="1499"/>
  <c r="W60" i="1499"/>
  <c r="X60" i="1499"/>
  <c r="Y60" i="1499"/>
  <c r="Z60" i="1499"/>
  <c r="AA60" i="1499"/>
  <c r="AB60" i="1499"/>
  <c r="AC60" i="1499"/>
  <c r="AD60" i="1499"/>
  <c r="AE60" i="1499"/>
  <c r="AF60" i="1499"/>
  <c r="B61" i="1499"/>
  <c r="C61" i="1499"/>
  <c r="D61" i="1499"/>
  <c r="E61" i="1499"/>
  <c r="F61" i="1499"/>
  <c r="G61" i="1499"/>
  <c r="H61" i="1499"/>
  <c r="I61" i="1499"/>
  <c r="J61" i="1499"/>
  <c r="K61" i="1499"/>
  <c r="L61" i="1499"/>
  <c r="M61" i="1499"/>
  <c r="N61" i="1499"/>
  <c r="O61" i="1499"/>
  <c r="P61" i="1499"/>
  <c r="Q61" i="1499"/>
  <c r="R61" i="1499"/>
  <c r="S61" i="1499"/>
  <c r="T61" i="1499"/>
  <c r="U61" i="1499"/>
  <c r="V61" i="1499"/>
  <c r="W61" i="1499"/>
  <c r="X61" i="1499"/>
  <c r="Y61" i="1499"/>
  <c r="Z61" i="1499"/>
  <c r="AA61" i="1499"/>
  <c r="AB61" i="1499"/>
  <c r="AC61" i="1499"/>
  <c r="AD61" i="1499"/>
  <c r="AE61" i="1499"/>
  <c r="AF61" i="1499"/>
  <c r="B62" i="1499"/>
  <c r="C62" i="1499"/>
  <c r="D62" i="1499"/>
  <c r="E62" i="1499"/>
  <c r="F62" i="1499"/>
  <c r="G62" i="1499"/>
  <c r="H62" i="1499"/>
  <c r="I62" i="1499"/>
  <c r="J62" i="1499"/>
  <c r="K62" i="1499"/>
  <c r="L62" i="1499"/>
  <c r="M62" i="1499"/>
  <c r="N62" i="1499"/>
  <c r="O62" i="1499"/>
  <c r="P62" i="1499"/>
  <c r="Q62" i="1499"/>
  <c r="R62" i="1499"/>
  <c r="S62" i="1499"/>
  <c r="T62" i="1499"/>
  <c r="U62" i="1499"/>
  <c r="V62" i="1499"/>
  <c r="W62" i="1499"/>
  <c r="X62" i="1499"/>
  <c r="Y62" i="1499"/>
  <c r="Z62" i="1499"/>
  <c r="AA62" i="1499"/>
  <c r="AB62" i="1499"/>
  <c r="AC62" i="1499"/>
  <c r="AD62" i="1499"/>
  <c r="AE62" i="1499"/>
  <c r="AF62" i="1499"/>
  <c r="B63" i="1499"/>
  <c r="C63" i="1499"/>
  <c r="D63" i="1499"/>
  <c r="E63" i="1499"/>
  <c r="F63" i="1499"/>
  <c r="G63" i="1499"/>
  <c r="H63" i="1499"/>
  <c r="I63" i="1499"/>
  <c r="J63" i="1499"/>
  <c r="K63" i="1499"/>
  <c r="L63" i="1499"/>
  <c r="M63" i="1499"/>
  <c r="N63" i="1499"/>
  <c r="O63" i="1499"/>
  <c r="P63" i="1499"/>
  <c r="Q63" i="1499"/>
  <c r="R63" i="1499"/>
  <c r="S63" i="1499"/>
  <c r="T63" i="1499"/>
  <c r="U63" i="1499"/>
  <c r="V63" i="1499"/>
  <c r="W63" i="1499"/>
  <c r="X63" i="1499"/>
  <c r="Y63" i="1499"/>
  <c r="Z63" i="1499"/>
  <c r="AA63" i="1499"/>
  <c r="AB63" i="1499"/>
  <c r="AC63" i="1499"/>
  <c r="AD63" i="1499"/>
  <c r="AE63" i="1499"/>
  <c r="AF63" i="1499"/>
  <c r="B64" i="1499"/>
  <c r="C64" i="1499"/>
  <c r="D64" i="1499"/>
  <c r="E64" i="1499"/>
  <c r="F64" i="1499"/>
  <c r="G64" i="1499"/>
  <c r="H64" i="1499"/>
  <c r="I64" i="1499"/>
  <c r="J64" i="1499"/>
  <c r="K64" i="1499"/>
  <c r="L64" i="1499"/>
  <c r="M64" i="1499"/>
  <c r="N64" i="1499"/>
  <c r="O64" i="1499"/>
  <c r="P64" i="1499"/>
  <c r="Q64" i="1499"/>
  <c r="R64" i="1499"/>
  <c r="S64" i="1499"/>
  <c r="T64" i="1499"/>
  <c r="U64" i="1499"/>
  <c r="V64" i="1499"/>
  <c r="W64" i="1499"/>
  <c r="X64" i="1499"/>
  <c r="Y64" i="1499"/>
  <c r="Z64" i="1499"/>
  <c r="AA64" i="1499"/>
  <c r="AB64" i="1499"/>
  <c r="AC64" i="1499"/>
  <c r="AD64" i="1499"/>
  <c r="AE64" i="1499"/>
  <c r="AF64" i="1499"/>
  <c r="B65" i="1499"/>
  <c r="C65" i="1499"/>
  <c r="D65" i="1499"/>
  <c r="E65" i="1499"/>
  <c r="F65" i="1499"/>
  <c r="G65" i="1499"/>
  <c r="H65" i="1499"/>
  <c r="I65" i="1499"/>
  <c r="J65" i="1499"/>
  <c r="K65" i="1499"/>
  <c r="L65" i="1499"/>
  <c r="M65" i="1499"/>
  <c r="N65" i="1499"/>
  <c r="O65" i="1499"/>
  <c r="P65" i="1499"/>
  <c r="Q65" i="1499"/>
  <c r="R65" i="1499"/>
  <c r="S65" i="1499"/>
  <c r="T65" i="1499"/>
  <c r="U65" i="1499"/>
  <c r="V65" i="1499"/>
  <c r="W65" i="1499"/>
  <c r="X65" i="1499"/>
  <c r="Y65" i="1499"/>
  <c r="Z65" i="1499"/>
  <c r="AA65" i="1499"/>
  <c r="AB65" i="1499"/>
  <c r="AC65" i="1499"/>
  <c r="AD65" i="1499"/>
  <c r="AE65" i="1499"/>
  <c r="AF65" i="1499"/>
  <c r="B66" i="1499"/>
  <c r="C66" i="1499"/>
  <c r="D66" i="1499"/>
  <c r="E66" i="1499"/>
  <c r="F66" i="1499"/>
  <c r="G66" i="1499"/>
  <c r="H66" i="1499"/>
  <c r="I66" i="1499"/>
  <c r="J66" i="1499"/>
  <c r="K66" i="1499"/>
  <c r="L66" i="1499"/>
  <c r="M66" i="1499"/>
  <c r="N66" i="1499"/>
  <c r="O66" i="1499"/>
  <c r="P66" i="1499"/>
  <c r="Q66" i="1499"/>
  <c r="R66" i="1499"/>
  <c r="S66" i="1499"/>
  <c r="T66" i="1499"/>
  <c r="U66" i="1499"/>
  <c r="V66" i="1499"/>
  <c r="W66" i="1499"/>
  <c r="X66" i="1499"/>
  <c r="Y66" i="1499"/>
  <c r="Z66" i="1499"/>
  <c r="AA66" i="1499"/>
  <c r="AB66" i="1499"/>
  <c r="AC66" i="1499"/>
  <c r="AD66" i="1499"/>
  <c r="AE66" i="1499"/>
  <c r="AF66" i="1499"/>
  <c r="B67" i="1499"/>
  <c r="C67" i="1499"/>
  <c r="D67" i="1499"/>
  <c r="E67" i="1499"/>
  <c r="F67" i="1499"/>
  <c r="G67" i="1499"/>
  <c r="H67" i="1499"/>
  <c r="I67" i="1499"/>
  <c r="J67" i="1499"/>
  <c r="K67" i="1499"/>
  <c r="L67" i="1499"/>
  <c r="M67" i="1499"/>
  <c r="N67" i="1499"/>
  <c r="O67" i="1499"/>
  <c r="P67" i="1499"/>
  <c r="Q67" i="1499"/>
  <c r="R67" i="1499"/>
  <c r="S67" i="1499"/>
  <c r="T67" i="1499"/>
  <c r="U67" i="1499"/>
  <c r="V67" i="1499"/>
  <c r="W67" i="1499"/>
  <c r="X67" i="1499"/>
  <c r="Y67" i="1499"/>
  <c r="Z67" i="1499"/>
  <c r="AA67" i="1499"/>
  <c r="AB67" i="1499"/>
  <c r="AC67" i="1499"/>
  <c r="AD67" i="1499"/>
  <c r="AE67" i="1499"/>
  <c r="AF67" i="1499"/>
  <c r="B68" i="1499"/>
  <c r="C68" i="1499"/>
  <c r="D68" i="1499"/>
  <c r="E68" i="1499"/>
  <c r="F68" i="1499"/>
  <c r="G68" i="1499"/>
  <c r="H68" i="1499"/>
  <c r="I68" i="1499"/>
  <c r="J68" i="1499"/>
  <c r="K68" i="1499"/>
  <c r="L68" i="1499"/>
  <c r="M68" i="1499"/>
  <c r="N68" i="1499"/>
  <c r="O68" i="1499"/>
  <c r="P68" i="1499"/>
  <c r="Q68" i="1499"/>
  <c r="R68" i="1499"/>
  <c r="S68" i="1499"/>
  <c r="T68" i="1499"/>
  <c r="U68" i="1499"/>
  <c r="V68" i="1499"/>
  <c r="W68" i="1499"/>
  <c r="X68" i="1499"/>
  <c r="Y68" i="1499"/>
  <c r="Z68" i="1499"/>
  <c r="AA68" i="1499"/>
  <c r="AB68" i="1499"/>
  <c r="AC68" i="1499"/>
  <c r="AD68" i="1499"/>
  <c r="AE68" i="1499"/>
  <c r="AF68" i="1499"/>
  <c r="B69" i="1499"/>
  <c r="C69" i="1499"/>
  <c r="D69" i="1499"/>
  <c r="E69" i="1499"/>
  <c r="F69" i="1499"/>
  <c r="G69" i="1499"/>
  <c r="H69" i="1499"/>
  <c r="I69" i="1499"/>
  <c r="J69" i="1499"/>
  <c r="K69" i="1499"/>
  <c r="L69" i="1499"/>
  <c r="M69" i="1499"/>
  <c r="N69" i="1499"/>
  <c r="O69" i="1499"/>
  <c r="P69" i="1499"/>
  <c r="Q69" i="1499"/>
  <c r="R69" i="1499"/>
  <c r="S69" i="1499"/>
  <c r="T69" i="1499"/>
  <c r="U69" i="1499"/>
  <c r="V69" i="1499"/>
  <c r="W69" i="1499"/>
  <c r="X69" i="1499"/>
  <c r="Y69" i="1499"/>
  <c r="Z69" i="1499"/>
  <c r="AA69" i="1499"/>
  <c r="AB69" i="1499"/>
  <c r="AC69" i="1499"/>
  <c r="AD69" i="1499"/>
  <c r="AE69" i="1499"/>
  <c r="AF69" i="1499"/>
  <c r="B70" i="1499"/>
  <c r="C70" i="1499"/>
  <c r="D70" i="1499"/>
  <c r="E70" i="1499"/>
  <c r="F70" i="1499"/>
  <c r="G70" i="1499"/>
  <c r="H70" i="1499"/>
  <c r="I70" i="1499"/>
  <c r="J70" i="1499"/>
  <c r="K70" i="1499"/>
  <c r="L70" i="1499"/>
  <c r="M70" i="1499"/>
  <c r="N70" i="1499"/>
  <c r="O70" i="1499"/>
  <c r="P70" i="1499"/>
  <c r="Q70" i="1499"/>
  <c r="R70" i="1499"/>
  <c r="S70" i="1499"/>
  <c r="T70" i="1499"/>
  <c r="U70" i="1499"/>
  <c r="V70" i="1499"/>
  <c r="W70" i="1499"/>
  <c r="X70" i="1499"/>
  <c r="Y70" i="1499"/>
  <c r="Z70" i="1499"/>
  <c r="AA70" i="1499"/>
  <c r="AB70" i="1499"/>
  <c r="AC70" i="1499"/>
  <c r="AD70" i="1499"/>
  <c r="AE70" i="1499"/>
  <c r="AF70" i="1499"/>
  <c r="B71" i="1499"/>
  <c r="C71" i="1499"/>
  <c r="D71" i="1499"/>
  <c r="E71" i="1499"/>
  <c r="F71" i="1499"/>
  <c r="G71" i="1499"/>
  <c r="H71" i="1499"/>
  <c r="I71" i="1499"/>
  <c r="J71" i="1499"/>
  <c r="K71" i="1499"/>
  <c r="L71" i="1499"/>
  <c r="M71" i="1499"/>
  <c r="N71" i="1499"/>
  <c r="O71" i="1499"/>
  <c r="P71" i="1499"/>
  <c r="Q71" i="1499"/>
  <c r="R71" i="1499"/>
  <c r="S71" i="1499"/>
  <c r="T71" i="1499"/>
  <c r="U71" i="1499"/>
  <c r="V71" i="1499"/>
  <c r="W71" i="1499"/>
  <c r="X71" i="1499"/>
  <c r="Y71" i="1499"/>
  <c r="Z71" i="1499"/>
  <c r="AA71" i="1499"/>
  <c r="AB71" i="1499"/>
  <c r="AC71" i="1499"/>
  <c r="AD71" i="1499"/>
  <c r="AE71" i="1499"/>
  <c r="AF71" i="1499"/>
  <c r="B72" i="1499"/>
  <c r="C72" i="1499"/>
  <c r="D72" i="1499"/>
  <c r="E72" i="1499"/>
  <c r="F72" i="1499"/>
  <c r="G72" i="1499"/>
  <c r="H72" i="1499"/>
  <c r="I72" i="1499"/>
  <c r="J72" i="1499"/>
  <c r="K72" i="1499"/>
  <c r="L72" i="1499"/>
  <c r="M72" i="1499"/>
  <c r="N72" i="1499"/>
  <c r="O72" i="1499"/>
  <c r="P72" i="1499"/>
  <c r="Q72" i="1499"/>
  <c r="R72" i="1499"/>
  <c r="S72" i="1499"/>
  <c r="T72" i="1499"/>
  <c r="U72" i="1499"/>
  <c r="V72" i="1499"/>
  <c r="W72" i="1499"/>
  <c r="X72" i="1499"/>
  <c r="Y72" i="1499"/>
  <c r="Z72" i="1499"/>
  <c r="AA72" i="1499"/>
  <c r="AB72" i="1499"/>
  <c r="AC72" i="1499"/>
  <c r="AD72" i="1499"/>
  <c r="AE72" i="1499"/>
  <c r="AF72" i="1499"/>
  <c r="B73" i="1499"/>
  <c r="C73" i="1499"/>
  <c r="D73" i="1499"/>
  <c r="E73" i="1499"/>
  <c r="F73" i="1499"/>
  <c r="G73" i="1499"/>
  <c r="H73" i="1499"/>
  <c r="I73" i="1499"/>
  <c r="J73" i="1499"/>
  <c r="K73" i="1499"/>
  <c r="L73" i="1499"/>
  <c r="M73" i="1499"/>
  <c r="N73" i="1499"/>
  <c r="O73" i="1499"/>
  <c r="P73" i="1499"/>
  <c r="Q73" i="1499"/>
  <c r="R73" i="1499"/>
  <c r="S73" i="1499"/>
  <c r="T73" i="1499"/>
  <c r="U73" i="1499"/>
  <c r="V73" i="1499"/>
  <c r="W73" i="1499"/>
  <c r="X73" i="1499"/>
  <c r="Y73" i="1499"/>
  <c r="Z73" i="1499"/>
  <c r="AA73" i="1499"/>
  <c r="AB73" i="1499"/>
  <c r="AC73" i="1499"/>
  <c r="AD73" i="1499"/>
  <c r="AE73" i="1499"/>
  <c r="AF73" i="1499"/>
  <c r="B74" i="1499"/>
  <c r="C74" i="1499"/>
  <c r="D74" i="1499"/>
  <c r="E74" i="1499"/>
  <c r="F74" i="1499"/>
  <c r="G74" i="1499"/>
  <c r="H74" i="1499"/>
  <c r="I74" i="1499"/>
  <c r="J74" i="1499"/>
  <c r="K74" i="1499"/>
  <c r="L74" i="1499"/>
  <c r="M74" i="1499"/>
  <c r="N74" i="1499"/>
  <c r="O74" i="1499"/>
  <c r="P74" i="1499"/>
  <c r="Q74" i="1499"/>
  <c r="R74" i="1499"/>
  <c r="S74" i="1499"/>
  <c r="T74" i="1499"/>
  <c r="U74" i="1499"/>
  <c r="V74" i="1499"/>
  <c r="W74" i="1499"/>
  <c r="X74" i="1499"/>
  <c r="Y74" i="1499"/>
  <c r="Z74" i="1499"/>
  <c r="AA74" i="1499"/>
  <c r="AB74" i="1499"/>
  <c r="AC74" i="1499"/>
  <c r="AD74" i="1499"/>
  <c r="AE74" i="1499"/>
  <c r="AF74" i="1499"/>
  <c r="B75" i="1499"/>
  <c r="C75" i="1499"/>
  <c r="D75" i="1499"/>
  <c r="E75" i="1499"/>
  <c r="F75" i="1499"/>
  <c r="G75" i="1499"/>
  <c r="H75" i="1499"/>
  <c r="I75" i="1499"/>
  <c r="J75" i="1499"/>
  <c r="K75" i="1499"/>
  <c r="L75" i="1499"/>
  <c r="M75" i="1499"/>
  <c r="N75" i="1499"/>
  <c r="O75" i="1499"/>
  <c r="P75" i="1499"/>
  <c r="Q75" i="1499"/>
  <c r="R75" i="1499"/>
  <c r="S75" i="1499"/>
  <c r="T75" i="1499"/>
  <c r="U75" i="1499"/>
  <c r="V75" i="1499"/>
  <c r="W75" i="1499"/>
  <c r="X75" i="1499"/>
  <c r="Y75" i="1499"/>
  <c r="Z75" i="1499"/>
  <c r="AA75" i="1499"/>
  <c r="AB75" i="1499"/>
  <c r="AC75" i="1499"/>
  <c r="AD75" i="1499"/>
  <c r="AE75" i="1499"/>
  <c r="AF75" i="1499"/>
  <c r="B76" i="1499"/>
  <c r="C76" i="1499"/>
  <c r="D76" i="1499"/>
  <c r="E76" i="1499"/>
  <c r="F76" i="1499"/>
  <c r="G76" i="1499"/>
  <c r="H76" i="1499"/>
  <c r="I76" i="1499"/>
  <c r="J76" i="1499"/>
  <c r="K76" i="1499"/>
  <c r="L76" i="1499"/>
  <c r="M76" i="1499"/>
  <c r="N76" i="1499"/>
  <c r="O76" i="1499"/>
  <c r="P76" i="1499"/>
  <c r="Q76" i="1499"/>
  <c r="R76" i="1499"/>
  <c r="S76" i="1499"/>
  <c r="T76" i="1499"/>
  <c r="U76" i="1499"/>
  <c r="V76" i="1499"/>
  <c r="W76" i="1499"/>
  <c r="X76" i="1499"/>
  <c r="Y76" i="1499"/>
  <c r="Z76" i="1499"/>
  <c r="AA76" i="1499"/>
  <c r="AB76" i="1499"/>
  <c r="AC76" i="1499"/>
  <c r="AD76" i="1499"/>
  <c r="AE76" i="1499"/>
  <c r="AF76" i="1499"/>
  <c r="B77" i="1499"/>
  <c r="C77" i="1499"/>
  <c r="D77" i="1499"/>
  <c r="E77" i="1499"/>
  <c r="F77" i="1499"/>
  <c r="G77" i="1499"/>
  <c r="H77" i="1499"/>
  <c r="I77" i="1499"/>
  <c r="J77" i="1499"/>
  <c r="K77" i="1499"/>
  <c r="L77" i="1499"/>
  <c r="M77" i="1499"/>
  <c r="N77" i="1499"/>
  <c r="O77" i="1499"/>
  <c r="P77" i="1499"/>
  <c r="Q77" i="1499"/>
  <c r="R77" i="1499"/>
  <c r="S77" i="1499"/>
  <c r="T77" i="1499"/>
  <c r="U77" i="1499"/>
  <c r="V77" i="1499"/>
  <c r="W77" i="1499"/>
  <c r="X77" i="1499"/>
  <c r="Y77" i="1499"/>
  <c r="Z77" i="1499"/>
  <c r="AA77" i="1499"/>
  <c r="AB77" i="1499"/>
  <c r="AC77" i="1499"/>
  <c r="AD77" i="1499"/>
  <c r="AE77" i="1499"/>
  <c r="AF77" i="1499"/>
  <c r="B78" i="1499"/>
  <c r="C78" i="1499"/>
  <c r="D78" i="1499"/>
  <c r="E78" i="1499"/>
  <c r="F78" i="1499"/>
  <c r="G78" i="1499"/>
  <c r="H78" i="1499"/>
  <c r="I78" i="1499"/>
  <c r="J78" i="1499"/>
  <c r="K78" i="1499"/>
  <c r="L78" i="1499"/>
  <c r="M78" i="1499"/>
  <c r="N78" i="1499"/>
  <c r="O78" i="1499"/>
  <c r="P78" i="1499"/>
  <c r="Q78" i="1499"/>
  <c r="R78" i="1499"/>
  <c r="S78" i="1499"/>
  <c r="T78" i="1499"/>
  <c r="U78" i="1499"/>
  <c r="V78" i="1499"/>
  <c r="W78" i="1499"/>
  <c r="X78" i="1499"/>
  <c r="Y78" i="1499"/>
  <c r="Z78" i="1499"/>
  <c r="AA78" i="1499"/>
  <c r="AB78" i="1499"/>
  <c r="AC78" i="1499"/>
  <c r="AD78" i="1499"/>
  <c r="AE78" i="1499"/>
  <c r="AF78" i="1499"/>
  <c r="B79" i="1499"/>
  <c r="C79" i="1499"/>
  <c r="D79" i="1499"/>
  <c r="E79" i="1499"/>
  <c r="F79" i="1499"/>
  <c r="G79" i="1499"/>
  <c r="H79" i="1499"/>
  <c r="I79" i="1499"/>
  <c r="J79" i="1499"/>
  <c r="K79" i="1499"/>
  <c r="L79" i="1499"/>
  <c r="M79" i="1499"/>
  <c r="N79" i="1499"/>
  <c r="O79" i="1499"/>
  <c r="P79" i="1499"/>
  <c r="Q79" i="1499"/>
  <c r="R79" i="1499"/>
  <c r="S79" i="1499"/>
  <c r="T79" i="1499"/>
  <c r="U79" i="1499"/>
  <c r="V79" i="1499"/>
  <c r="W79" i="1499"/>
  <c r="X79" i="1499"/>
  <c r="Y79" i="1499"/>
  <c r="Z79" i="1499"/>
  <c r="AA79" i="1499"/>
  <c r="AB79" i="1499"/>
  <c r="AC79" i="1499"/>
  <c r="AD79" i="1499"/>
  <c r="AE79" i="1499"/>
  <c r="AF79" i="1499"/>
  <c r="B80" i="1499"/>
  <c r="C80" i="1499"/>
  <c r="D80" i="1499"/>
  <c r="E80" i="1499"/>
  <c r="F80" i="1499"/>
  <c r="G80" i="1499"/>
  <c r="H80" i="1499"/>
  <c r="I80" i="1499"/>
  <c r="J80" i="1499"/>
  <c r="K80" i="1499"/>
  <c r="L80" i="1499"/>
  <c r="M80" i="1499"/>
  <c r="N80" i="1499"/>
  <c r="O80" i="1499"/>
  <c r="P80" i="1499"/>
  <c r="Q80" i="1499"/>
  <c r="R80" i="1499"/>
  <c r="S80" i="1499"/>
  <c r="T80" i="1499"/>
  <c r="U80" i="1499"/>
  <c r="V80" i="1499"/>
  <c r="W80" i="1499"/>
  <c r="X80" i="1499"/>
  <c r="Y80" i="1499"/>
  <c r="Z80" i="1499"/>
  <c r="AA80" i="1499"/>
  <c r="AB80" i="1499"/>
  <c r="AC80" i="1499"/>
  <c r="AD80" i="1499"/>
  <c r="AE80" i="1499"/>
  <c r="AF80" i="1499"/>
  <c r="B81" i="1499"/>
  <c r="C81" i="1499"/>
  <c r="D81" i="1499"/>
  <c r="E81" i="1499"/>
  <c r="F81" i="1499"/>
  <c r="G81" i="1499"/>
  <c r="H81" i="1499"/>
  <c r="I81" i="1499"/>
  <c r="J81" i="1499"/>
  <c r="K81" i="1499"/>
  <c r="L81" i="1499"/>
  <c r="M81" i="1499"/>
  <c r="N81" i="1499"/>
  <c r="O81" i="1499"/>
  <c r="P81" i="1499"/>
  <c r="Q81" i="1499"/>
  <c r="R81" i="1499"/>
  <c r="S81" i="1499"/>
  <c r="T81" i="1499"/>
  <c r="U81" i="1499"/>
  <c r="V81" i="1499"/>
  <c r="W81" i="1499"/>
  <c r="X81" i="1499"/>
  <c r="Y81" i="1499"/>
  <c r="Z81" i="1499"/>
  <c r="AA81" i="1499"/>
  <c r="AB81" i="1499"/>
  <c r="AC81" i="1499"/>
  <c r="AD81" i="1499"/>
  <c r="AE81" i="1499"/>
  <c r="AF81" i="1499"/>
  <c r="B82" i="1499"/>
  <c r="C82" i="1499"/>
  <c r="D82" i="1499"/>
  <c r="E82" i="1499"/>
  <c r="F82" i="1499"/>
  <c r="G82" i="1499"/>
  <c r="H82" i="1499"/>
  <c r="I82" i="1499"/>
  <c r="J82" i="1499"/>
  <c r="K82" i="1499"/>
  <c r="L82" i="1499"/>
  <c r="M82" i="1499"/>
  <c r="N82" i="1499"/>
  <c r="O82" i="1499"/>
  <c r="P82" i="1499"/>
  <c r="Q82" i="1499"/>
  <c r="R82" i="1499"/>
  <c r="S82" i="1499"/>
  <c r="T82" i="1499"/>
  <c r="U82" i="1499"/>
  <c r="V82" i="1499"/>
  <c r="W82" i="1499"/>
  <c r="X82" i="1499"/>
  <c r="Y82" i="1499"/>
  <c r="Z82" i="1499"/>
  <c r="AA82" i="1499"/>
  <c r="AB82" i="1499"/>
  <c r="AC82" i="1499"/>
  <c r="AD82" i="1499"/>
  <c r="AE82" i="1499"/>
  <c r="AF82" i="1499"/>
  <c r="B83" i="1499"/>
  <c r="C83" i="1499"/>
  <c r="D83" i="1499"/>
  <c r="E83" i="1499"/>
  <c r="F83" i="1499"/>
  <c r="G83" i="1499"/>
  <c r="H83" i="1499"/>
  <c r="I83" i="1499"/>
  <c r="J83" i="1499"/>
  <c r="K83" i="1499"/>
  <c r="L83" i="1499"/>
  <c r="M83" i="1499"/>
  <c r="N83" i="1499"/>
  <c r="O83" i="1499"/>
  <c r="P83" i="1499"/>
  <c r="Q83" i="1499"/>
  <c r="R83" i="1499"/>
  <c r="S83" i="1499"/>
  <c r="T83" i="1499"/>
  <c r="U83" i="1499"/>
  <c r="V83" i="1499"/>
  <c r="W83" i="1499"/>
  <c r="X83" i="1499"/>
  <c r="Y83" i="1499"/>
  <c r="Z83" i="1499"/>
  <c r="AA83" i="1499"/>
  <c r="AB83" i="1499"/>
  <c r="AC83" i="1499"/>
  <c r="AD83" i="1499"/>
  <c r="AE83" i="1499"/>
  <c r="AF83" i="1499"/>
  <c r="B84" i="1499"/>
  <c r="C84" i="1499"/>
  <c r="D84" i="1499"/>
  <c r="E84" i="1499"/>
  <c r="F84" i="1499"/>
  <c r="G84" i="1499"/>
  <c r="H84" i="1499"/>
  <c r="I84" i="1499"/>
  <c r="J84" i="1499"/>
  <c r="K84" i="1499"/>
  <c r="L84" i="1499"/>
  <c r="M84" i="1499"/>
  <c r="N84" i="1499"/>
  <c r="O84" i="1499"/>
  <c r="P84" i="1499"/>
  <c r="Q84" i="1499"/>
  <c r="R84" i="1499"/>
  <c r="S84" i="1499"/>
  <c r="T84" i="1499"/>
  <c r="U84" i="1499"/>
  <c r="V84" i="1499"/>
  <c r="W84" i="1499"/>
  <c r="X84" i="1499"/>
  <c r="Y84" i="1499"/>
  <c r="Z84" i="1499"/>
  <c r="AA84" i="1499"/>
  <c r="AB84" i="1499"/>
  <c r="AC84" i="1499"/>
  <c r="AD84" i="1499"/>
  <c r="AE84" i="1499"/>
  <c r="AF84" i="1499"/>
  <c r="B85" i="1499"/>
  <c r="C85" i="1499"/>
  <c r="D85" i="1499"/>
  <c r="E85" i="1499"/>
  <c r="F85" i="1499"/>
  <c r="G85" i="1499"/>
  <c r="H85" i="1499"/>
  <c r="I85" i="1499"/>
  <c r="J85" i="1499"/>
  <c r="K85" i="1499"/>
  <c r="L85" i="1499"/>
  <c r="M85" i="1499"/>
  <c r="N85" i="1499"/>
  <c r="O85" i="1499"/>
  <c r="P85" i="1499"/>
  <c r="Q85" i="1499"/>
  <c r="R85" i="1499"/>
  <c r="S85" i="1499"/>
  <c r="T85" i="1499"/>
  <c r="U85" i="1499"/>
  <c r="V85" i="1499"/>
  <c r="W85" i="1499"/>
  <c r="X85" i="1499"/>
  <c r="Y85" i="1499"/>
  <c r="Z85" i="1499"/>
  <c r="AA85" i="1499"/>
  <c r="AB85" i="1499"/>
  <c r="AC85" i="1499"/>
  <c r="AD85" i="1499"/>
  <c r="AE85" i="1499"/>
  <c r="AF85" i="1499"/>
  <c r="B86" i="1499"/>
  <c r="C86" i="1499"/>
  <c r="D86" i="1499"/>
  <c r="E86" i="1499"/>
  <c r="F86" i="1499"/>
  <c r="G86" i="1499"/>
  <c r="H86" i="1499"/>
  <c r="I86" i="1499"/>
  <c r="J86" i="1499"/>
  <c r="K86" i="1499"/>
  <c r="L86" i="1499"/>
  <c r="M86" i="1499"/>
  <c r="N86" i="1499"/>
  <c r="O86" i="1499"/>
  <c r="P86" i="1499"/>
  <c r="Q86" i="1499"/>
  <c r="R86" i="1499"/>
  <c r="S86" i="1499"/>
  <c r="T86" i="1499"/>
  <c r="U86" i="1499"/>
  <c r="V86" i="1499"/>
  <c r="W86" i="1499"/>
  <c r="X86" i="1499"/>
  <c r="Y86" i="1499"/>
  <c r="Z86" i="1499"/>
  <c r="AA86" i="1499"/>
  <c r="AB86" i="1499"/>
  <c r="AC86" i="1499"/>
  <c r="AD86" i="1499"/>
  <c r="AE86" i="1499"/>
  <c r="AF86" i="1499"/>
  <c r="B87" i="1499"/>
  <c r="C87" i="1499"/>
  <c r="D87" i="1499"/>
  <c r="E87" i="1499"/>
  <c r="F87" i="1499"/>
  <c r="G87" i="1499"/>
  <c r="H87" i="1499"/>
  <c r="I87" i="1499"/>
  <c r="J87" i="1499"/>
  <c r="K87" i="1499"/>
  <c r="L87" i="1499"/>
  <c r="M87" i="1499"/>
  <c r="N87" i="1499"/>
  <c r="O87" i="1499"/>
  <c r="P87" i="1499"/>
  <c r="Q87" i="1499"/>
  <c r="R87" i="1499"/>
  <c r="S87" i="1499"/>
  <c r="T87" i="1499"/>
  <c r="U87" i="1499"/>
  <c r="V87" i="1499"/>
  <c r="W87" i="1499"/>
  <c r="X87" i="1499"/>
  <c r="Y87" i="1499"/>
  <c r="Z87" i="1499"/>
  <c r="AA87" i="1499"/>
  <c r="AB87" i="1499"/>
  <c r="AC87" i="1499"/>
  <c r="AD87" i="1499"/>
  <c r="AE87" i="1499"/>
  <c r="AF87" i="1499"/>
  <c r="B88" i="1499"/>
  <c r="C88" i="1499"/>
  <c r="D88" i="1499"/>
  <c r="E88" i="1499"/>
  <c r="F88" i="1499"/>
  <c r="G88" i="1499"/>
  <c r="H88" i="1499"/>
  <c r="I88" i="1499"/>
  <c r="J88" i="1499"/>
  <c r="K88" i="1499"/>
  <c r="L88" i="1499"/>
  <c r="M88" i="1499"/>
  <c r="N88" i="1499"/>
  <c r="O88" i="1499"/>
  <c r="P88" i="1499"/>
  <c r="Q88" i="1499"/>
  <c r="R88" i="1499"/>
  <c r="S88" i="1499"/>
  <c r="T88" i="1499"/>
  <c r="U88" i="1499"/>
  <c r="V88" i="1499"/>
  <c r="W88" i="1499"/>
  <c r="X88" i="1499"/>
  <c r="Y88" i="1499"/>
  <c r="Z88" i="1499"/>
  <c r="AA88" i="1499"/>
  <c r="AB88" i="1499"/>
  <c r="AC88" i="1499"/>
  <c r="AD88" i="1499"/>
  <c r="AE88" i="1499"/>
  <c r="AF88" i="1499"/>
  <c r="B89" i="1499"/>
  <c r="C89" i="1499"/>
  <c r="D89" i="1499"/>
  <c r="E89" i="1499"/>
  <c r="F89" i="1499"/>
  <c r="G89" i="1499"/>
  <c r="H89" i="1499"/>
  <c r="I89" i="1499"/>
  <c r="J89" i="1499"/>
  <c r="K89" i="1499"/>
  <c r="L89" i="1499"/>
  <c r="M89" i="1499"/>
  <c r="N89" i="1499"/>
  <c r="O89" i="1499"/>
  <c r="P89" i="1499"/>
  <c r="Q89" i="1499"/>
  <c r="R89" i="1499"/>
  <c r="S89" i="1499"/>
  <c r="T89" i="1499"/>
  <c r="U89" i="1499"/>
  <c r="V89" i="1499"/>
  <c r="W89" i="1499"/>
  <c r="X89" i="1499"/>
  <c r="Y89" i="1499"/>
  <c r="Z89" i="1499"/>
  <c r="AA89" i="1499"/>
  <c r="AB89" i="1499"/>
  <c r="AC89" i="1499"/>
  <c r="AD89" i="1499"/>
  <c r="AE89" i="1499"/>
  <c r="AF89" i="1499"/>
  <c r="B90" i="1499"/>
  <c r="C90" i="1499"/>
  <c r="D90" i="1499"/>
  <c r="E90" i="1499"/>
  <c r="F90" i="1499"/>
  <c r="G90" i="1499"/>
  <c r="H90" i="1499"/>
  <c r="I90" i="1499"/>
  <c r="J90" i="1499"/>
  <c r="K90" i="1499"/>
  <c r="L90" i="1499"/>
  <c r="M90" i="1499"/>
  <c r="N90" i="1499"/>
  <c r="O90" i="1499"/>
  <c r="P90" i="1499"/>
  <c r="Q90" i="1499"/>
  <c r="R90" i="1499"/>
  <c r="S90" i="1499"/>
  <c r="T90" i="1499"/>
  <c r="U90" i="1499"/>
  <c r="V90" i="1499"/>
  <c r="W90" i="1499"/>
  <c r="X90" i="1499"/>
  <c r="Y90" i="1499"/>
  <c r="Z90" i="1499"/>
  <c r="AA90" i="1499"/>
  <c r="AB90" i="1499"/>
  <c r="AC90" i="1499"/>
  <c r="AD90" i="1499"/>
  <c r="AE90" i="1499"/>
  <c r="AF90" i="1499"/>
  <c r="B91" i="1499"/>
  <c r="C91" i="1499"/>
  <c r="D91" i="1499"/>
  <c r="E91" i="1499"/>
  <c r="F91" i="1499"/>
  <c r="G91" i="1499"/>
  <c r="H91" i="1499"/>
  <c r="I91" i="1499"/>
  <c r="J91" i="1499"/>
  <c r="K91" i="1499"/>
  <c r="L91" i="1499"/>
  <c r="M91" i="1499"/>
  <c r="N91" i="1499"/>
  <c r="O91" i="1499"/>
  <c r="P91" i="1499"/>
  <c r="Q91" i="1499"/>
  <c r="R91" i="1499"/>
  <c r="S91" i="1499"/>
  <c r="T91" i="1499"/>
  <c r="U91" i="1499"/>
  <c r="V91" i="1499"/>
  <c r="W91" i="1499"/>
  <c r="X91" i="1499"/>
  <c r="Y91" i="1499"/>
  <c r="Z91" i="1499"/>
  <c r="AA91" i="1499"/>
  <c r="AB91" i="1499"/>
  <c r="AC91" i="1499"/>
  <c r="AD91" i="1499"/>
  <c r="AE91" i="1499"/>
  <c r="AF91" i="1499"/>
  <c r="B92" i="1499"/>
  <c r="C92" i="1499"/>
  <c r="D92" i="1499"/>
  <c r="E92" i="1499"/>
  <c r="F92" i="1499"/>
  <c r="G92" i="1499"/>
  <c r="H92" i="1499"/>
  <c r="I92" i="1499"/>
  <c r="J92" i="1499"/>
  <c r="K92" i="1499"/>
  <c r="L92" i="1499"/>
  <c r="M92" i="1499"/>
  <c r="N92" i="1499"/>
  <c r="O92" i="1499"/>
  <c r="P92" i="1499"/>
  <c r="Q92" i="1499"/>
  <c r="R92" i="1499"/>
  <c r="S92" i="1499"/>
  <c r="T92" i="1499"/>
  <c r="U92" i="1499"/>
  <c r="V92" i="1499"/>
  <c r="W92" i="1499"/>
  <c r="X92" i="1499"/>
  <c r="Y92" i="1499"/>
  <c r="Z92" i="1499"/>
  <c r="AA92" i="1499"/>
  <c r="AB92" i="1499"/>
  <c r="AC92" i="1499"/>
  <c r="AD92" i="1499"/>
  <c r="AE92" i="1499"/>
  <c r="AF92" i="1499"/>
  <c r="B93" i="1499"/>
  <c r="C93" i="1499"/>
  <c r="D93" i="1499"/>
  <c r="E93" i="1499"/>
  <c r="F93" i="1499"/>
  <c r="G93" i="1499"/>
  <c r="H93" i="1499"/>
  <c r="I93" i="1499"/>
  <c r="J93" i="1499"/>
  <c r="K93" i="1499"/>
  <c r="L93" i="1499"/>
  <c r="M93" i="1499"/>
  <c r="N93" i="1499"/>
  <c r="O93" i="1499"/>
  <c r="P93" i="1499"/>
  <c r="Q93" i="1499"/>
  <c r="R93" i="1499"/>
  <c r="S93" i="1499"/>
  <c r="T93" i="1499"/>
  <c r="U93" i="1499"/>
  <c r="V93" i="1499"/>
  <c r="W93" i="1499"/>
  <c r="X93" i="1499"/>
  <c r="Y93" i="1499"/>
  <c r="Z93" i="1499"/>
  <c r="AA93" i="1499"/>
  <c r="AB93" i="1499"/>
  <c r="AC93" i="1499"/>
  <c r="AD93" i="1499"/>
  <c r="AE93" i="1499"/>
  <c r="AF93" i="1499"/>
  <c r="B94" i="1499"/>
  <c r="C94" i="1499"/>
  <c r="D94" i="1499"/>
  <c r="E94" i="1499"/>
  <c r="F94" i="1499"/>
  <c r="G94" i="1499"/>
  <c r="H94" i="1499"/>
  <c r="I94" i="1499"/>
  <c r="J94" i="1499"/>
  <c r="K94" i="1499"/>
  <c r="L94" i="1499"/>
  <c r="M94" i="1499"/>
  <c r="N94" i="1499"/>
  <c r="O94" i="1499"/>
  <c r="P94" i="1499"/>
  <c r="Q94" i="1499"/>
  <c r="R94" i="1499"/>
  <c r="S94" i="1499"/>
  <c r="T94" i="1499"/>
  <c r="U94" i="1499"/>
  <c r="V94" i="1499"/>
  <c r="W94" i="1499"/>
  <c r="X94" i="1499"/>
  <c r="Y94" i="1499"/>
  <c r="Z94" i="1499"/>
  <c r="AA94" i="1499"/>
  <c r="AB94" i="1499"/>
  <c r="AC94" i="1499"/>
  <c r="AD94" i="1499"/>
  <c r="AE94" i="1499"/>
  <c r="AF94" i="1499"/>
  <c r="B95" i="1499"/>
  <c r="C95" i="1499"/>
  <c r="D95" i="1499"/>
  <c r="E95" i="1499"/>
  <c r="F95" i="1499"/>
  <c r="G95" i="1499"/>
  <c r="H95" i="1499"/>
  <c r="I95" i="1499"/>
  <c r="J95" i="1499"/>
  <c r="K95" i="1499"/>
  <c r="L95" i="1499"/>
  <c r="M95" i="1499"/>
  <c r="N95" i="1499"/>
  <c r="O95" i="1499"/>
  <c r="P95" i="1499"/>
  <c r="Q95" i="1499"/>
  <c r="R95" i="1499"/>
  <c r="S95" i="1499"/>
  <c r="T95" i="1499"/>
  <c r="U95" i="1499"/>
  <c r="V95" i="1499"/>
  <c r="W95" i="1499"/>
  <c r="X95" i="1499"/>
  <c r="Y95" i="1499"/>
  <c r="Z95" i="1499"/>
  <c r="AA95" i="1499"/>
  <c r="AB95" i="1499"/>
  <c r="AC95" i="1499"/>
  <c r="AD95" i="1499"/>
  <c r="AE95" i="1499"/>
  <c r="AF95" i="1499"/>
  <c r="B96" i="1499"/>
  <c r="C96" i="1499"/>
  <c r="D96" i="1499"/>
  <c r="E96" i="1499"/>
  <c r="F96" i="1499"/>
  <c r="G96" i="1499"/>
  <c r="H96" i="1499"/>
  <c r="I96" i="1499"/>
  <c r="J96" i="1499"/>
  <c r="K96" i="1499"/>
  <c r="L96" i="1499"/>
  <c r="M96" i="1499"/>
  <c r="N96" i="1499"/>
  <c r="O96" i="1499"/>
  <c r="P96" i="1499"/>
  <c r="Q96" i="1499"/>
  <c r="R96" i="1499"/>
  <c r="S96" i="1499"/>
  <c r="T96" i="1499"/>
  <c r="U96" i="1499"/>
  <c r="V96" i="1499"/>
  <c r="W96" i="1499"/>
  <c r="X96" i="1499"/>
  <c r="Y96" i="1499"/>
  <c r="Z96" i="1499"/>
  <c r="AA96" i="1499"/>
  <c r="AB96" i="1499"/>
  <c r="AC96" i="1499"/>
  <c r="AD96" i="1499"/>
  <c r="AE96" i="1499"/>
  <c r="AF96" i="1499"/>
  <c r="B97" i="1499"/>
  <c r="C97" i="1499"/>
  <c r="D97" i="1499"/>
  <c r="E97" i="1499"/>
  <c r="F97" i="1499"/>
  <c r="G97" i="1499"/>
  <c r="H97" i="1499"/>
  <c r="I97" i="1499"/>
  <c r="J97" i="1499"/>
  <c r="K97" i="1499"/>
  <c r="L97" i="1499"/>
  <c r="M97" i="1499"/>
  <c r="N97" i="1499"/>
  <c r="O97" i="1499"/>
  <c r="P97" i="1499"/>
  <c r="Q97" i="1499"/>
  <c r="R97" i="1499"/>
  <c r="S97" i="1499"/>
  <c r="T97" i="1499"/>
  <c r="U97" i="1499"/>
  <c r="V97" i="1499"/>
  <c r="W97" i="1499"/>
  <c r="X97" i="1499"/>
  <c r="Y97" i="1499"/>
  <c r="Z97" i="1499"/>
  <c r="AA97" i="1499"/>
  <c r="AB97" i="1499"/>
  <c r="AC97" i="1499"/>
  <c r="AD97" i="1499"/>
  <c r="AE97" i="1499"/>
  <c r="AF97" i="1499"/>
  <c r="B98" i="1499"/>
  <c r="C98" i="1499"/>
  <c r="D98" i="1499"/>
  <c r="E98" i="1499"/>
  <c r="F98" i="1499"/>
  <c r="G98" i="1499"/>
  <c r="H98" i="1499"/>
  <c r="I98" i="1499"/>
  <c r="J98" i="1499"/>
  <c r="K98" i="1499"/>
  <c r="L98" i="1499"/>
  <c r="M98" i="1499"/>
  <c r="N98" i="1499"/>
  <c r="O98" i="1499"/>
  <c r="P98" i="1499"/>
  <c r="Q98" i="1499"/>
  <c r="R98" i="1499"/>
  <c r="S98" i="1499"/>
  <c r="T98" i="1499"/>
  <c r="U98" i="1499"/>
  <c r="V98" i="1499"/>
  <c r="W98" i="1499"/>
  <c r="X98" i="1499"/>
  <c r="Y98" i="1499"/>
  <c r="Z98" i="1499"/>
  <c r="AA98" i="1499"/>
  <c r="AB98" i="1499"/>
  <c r="AC98" i="1499"/>
  <c r="AD98" i="1499"/>
  <c r="AE98" i="1499"/>
  <c r="AF98" i="1499"/>
  <c r="B99" i="1499"/>
  <c r="C99" i="1499"/>
  <c r="D99" i="1499"/>
  <c r="E99" i="1499"/>
  <c r="F99" i="1499"/>
  <c r="G99" i="1499"/>
  <c r="H99" i="1499"/>
  <c r="I99" i="1499"/>
  <c r="J99" i="1499"/>
  <c r="K99" i="1499"/>
  <c r="L99" i="1499"/>
  <c r="M99" i="1499"/>
  <c r="N99" i="1499"/>
  <c r="O99" i="1499"/>
  <c r="P99" i="1499"/>
  <c r="Q99" i="1499"/>
  <c r="R99" i="1499"/>
  <c r="S99" i="1499"/>
  <c r="T99" i="1499"/>
  <c r="U99" i="1499"/>
  <c r="V99" i="1499"/>
  <c r="W99" i="1499"/>
  <c r="X99" i="1499"/>
  <c r="Y99" i="1499"/>
  <c r="Z99" i="1499"/>
  <c r="AA99" i="1499"/>
  <c r="AB99" i="1499"/>
  <c r="AC99" i="1499"/>
  <c r="AD99" i="1499"/>
  <c r="AE99" i="1499"/>
  <c r="AF99" i="1499"/>
  <c r="B100" i="1499"/>
  <c r="C100" i="1499"/>
  <c r="D100" i="1499"/>
  <c r="E100" i="1499"/>
  <c r="F100" i="1499"/>
  <c r="G100" i="1499"/>
  <c r="H100" i="1499"/>
  <c r="I100" i="1499"/>
  <c r="J100" i="1499"/>
  <c r="K100" i="1499"/>
  <c r="L100" i="1499"/>
  <c r="M100" i="1499"/>
  <c r="N100" i="1499"/>
  <c r="O100" i="1499"/>
  <c r="P100" i="1499"/>
  <c r="Q100" i="1499"/>
  <c r="R100" i="1499"/>
  <c r="S100" i="1499"/>
  <c r="T100" i="1499"/>
  <c r="U100" i="1499"/>
  <c r="V100" i="1499"/>
  <c r="W100" i="1499"/>
  <c r="X100" i="1499"/>
  <c r="Y100" i="1499"/>
  <c r="Z100" i="1499"/>
  <c r="AA100" i="1499"/>
  <c r="AB100" i="1499"/>
  <c r="AC100" i="1499"/>
  <c r="AD100" i="1499"/>
  <c r="AE100" i="1499"/>
  <c r="AF100" i="1499"/>
  <c r="B101" i="1499"/>
  <c r="C101" i="1499"/>
  <c r="D101" i="1499"/>
  <c r="E101" i="1499"/>
  <c r="F101" i="1499"/>
  <c r="G101" i="1499"/>
  <c r="H101" i="1499"/>
  <c r="I101" i="1499"/>
  <c r="J101" i="1499"/>
  <c r="K101" i="1499"/>
  <c r="L101" i="1499"/>
  <c r="M101" i="1499"/>
  <c r="N101" i="1499"/>
  <c r="O101" i="1499"/>
  <c r="P101" i="1499"/>
  <c r="Q101" i="1499"/>
  <c r="R101" i="1499"/>
  <c r="S101" i="1499"/>
  <c r="T101" i="1499"/>
  <c r="U101" i="1499"/>
  <c r="V101" i="1499"/>
  <c r="W101" i="1499"/>
  <c r="X101" i="1499"/>
  <c r="Y101" i="1499"/>
  <c r="Z101" i="1499"/>
  <c r="AA101" i="1499"/>
  <c r="AB101" i="1499"/>
  <c r="AC101" i="1499"/>
  <c r="AD101" i="1499"/>
  <c r="AE101" i="1499"/>
  <c r="AF101" i="1499"/>
  <c r="B102" i="1499"/>
  <c r="C102" i="1499"/>
  <c r="D102" i="1499"/>
  <c r="E102" i="1499"/>
  <c r="F102" i="1499"/>
  <c r="G102" i="1499"/>
  <c r="H102" i="1499"/>
  <c r="I102" i="1499"/>
  <c r="J102" i="1499"/>
  <c r="K102" i="1499"/>
  <c r="L102" i="1499"/>
  <c r="M102" i="1499"/>
  <c r="N102" i="1499"/>
  <c r="O102" i="1499"/>
  <c r="P102" i="1499"/>
  <c r="Q102" i="1499"/>
  <c r="R102" i="1499"/>
  <c r="S102" i="1499"/>
  <c r="T102" i="1499"/>
  <c r="U102" i="1499"/>
  <c r="V102" i="1499"/>
  <c r="W102" i="1499"/>
  <c r="X102" i="1499"/>
  <c r="Y102" i="1499"/>
  <c r="Z102" i="1499"/>
  <c r="AA102" i="1499"/>
  <c r="AB102" i="1499"/>
  <c r="AC102" i="1499"/>
  <c r="AD102" i="1499"/>
  <c r="AE102" i="1499"/>
  <c r="AF102" i="1499"/>
  <c r="AP13" i="7"/>
  <c r="AP14" i="7"/>
  <c r="AP15" i="7"/>
  <c r="AP7" i="7"/>
  <c r="AP8" i="7"/>
  <c r="AP9" i="7"/>
  <c r="AP10" i="7"/>
  <c r="AP11" i="7"/>
  <c r="AP12" i="7"/>
  <c r="B12" i="1502"/>
  <c r="S12" i="1502" s="1"/>
  <c r="G12" i="1506" s="1"/>
  <c r="B13" i="1502"/>
  <c r="S13" i="1502" s="1"/>
  <c r="G13" i="1506" s="1"/>
  <c r="G12" i="1502" l="1"/>
  <c r="H12" i="1502" s="1"/>
  <c r="I12" i="1502" s="1"/>
  <c r="K12" i="1502"/>
  <c r="G13" i="1502"/>
  <c r="H13" i="1502" s="1"/>
  <c r="I13" i="1502" s="1"/>
  <c r="K13" i="1502"/>
  <c r="B6" i="1502"/>
  <c r="K6" i="1504"/>
  <c r="K4" i="1504"/>
  <c r="B3" i="1502"/>
  <c r="K3" i="1504"/>
  <c r="A15" i="1499"/>
  <c r="K14" i="1504"/>
  <c r="AK37" i="1495"/>
  <c r="K13" i="1504"/>
  <c r="AK36" i="1495"/>
  <c r="K12" i="1504"/>
  <c r="A12" i="1499"/>
  <c r="K11" i="1504"/>
  <c r="A11" i="1499"/>
  <c r="K10" i="1504"/>
  <c r="K5" i="1504"/>
  <c r="B9" i="1502"/>
  <c r="K9" i="1504"/>
  <c r="A9" i="1499"/>
  <c r="K8" i="1504"/>
  <c r="B7" i="1502"/>
  <c r="K7" i="1504"/>
  <c r="A8" i="1499"/>
  <c r="B10" i="1502"/>
  <c r="A14" i="1499"/>
  <c r="A7" i="1499"/>
  <c r="A10" i="1499"/>
  <c r="B5" i="1502"/>
  <c r="S5" i="1502" s="1"/>
  <c r="G5" i="1506" s="1"/>
  <c r="A13" i="1499"/>
  <c r="B4" i="1502"/>
  <c r="B8" i="1502"/>
  <c r="AK38" i="1495"/>
  <c r="B11" i="1502"/>
  <c r="S11" i="1502" s="1"/>
  <c r="G11" i="1506" s="1"/>
  <c r="S10" i="1502" l="1"/>
  <c r="G10" i="1506" s="1"/>
  <c r="G6" i="1502"/>
  <c r="H6" i="1502" s="1"/>
  <c r="I6" i="1502" s="1"/>
  <c r="S6" i="1502"/>
  <c r="G6" i="1506" s="1"/>
  <c r="G7" i="1502"/>
  <c r="H7" i="1502" s="1"/>
  <c r="I7" i="1502" s="1"/>
  <c r="S7" i="1502"/>
  <c r="G7" i="1506" s="1"/>
  <c r="G9" i="1502"/>
  <c r="H9" i="1502" s="1"/>
  <c r="I9" i="1502" s="1"/>
  <c r="S9" i="1502"/>
  <c r="G9" i="1506" s="1"/>
  <c r="G3" i="1502"/>
  <c r="H3" i="1502" s="1"/>
  <c r="I3" i="1502" s="1"/>
  <c r="S3" i="1502"/>
  <c r="G3" i="1506" s="1"/>
  <c r="S8" i="1502"/>
  <c r="G8" i="1506" s="1"/>
  <c r="S4" i="1502"/>
  <c r="G4" i="1506" s="1"/>
  <c r="K6" i="1502"/>
  <c r="K7" i="1502"/>
  <c r="K9" i="1502"/>
  <c r="K3" i="1502"/>
  <c r="G5" i="1502"/>
  <c r="H5" i="1502" s="1"/>
  <c r="I5" i="1502" s="1"/>
  <c r="K5" i="1502"/>
  <c r="G8" i="1502"/>
  <c r="H8" i="1502" s="1"/>
  <c r="I8" i="1502" s="1"/>
  <c r="K8" i="1502"/>
  <c r="K4" i="1502"/>
  <c r="G4" i="1502"/>
  <c r="H4" i="1502" s="1"/>
  <c r="I4" i="1502" s="1"/>
  <c r="G11" i="1502"/>
  <c r="H11" i="1502" s="1"/>
  <c r="I11" i="1502" s="1"/>
  <c r="K11" i="1502"/>
  <c r="G10" i="1502"/>
  <c r="H10" i="1502" s="1"/>
  <c r="I10" i="1502" s="1"/>
  <c r="K10" i="1502"/>
  <c r="H13" i="7"/>
  <c r="H14" i="7"/>
  <c r="H15" i="7"/>
  <c r="H7" i="7"/>
  <c r="H8" i="7"/>
  <c r="H9" i="7"/>
  <c r="H10" i="7"/>
  <c r="H11" i="7"/>
  <c r="H12" i="7"/>
  <c r="G13" i="7"/>
  <c r="G14" i="7"/>
  <c r="G15" i="7"/>
  <c r="F13" i="7"/>
  <c r="F14" i="7"/>
  <c r="F15" i="7"/>
  <c r="A14" i="1502"/>
  <c r="R14" i="1502" s="1"/>
  <c r="F14" i="1506" s="1"/>
  <c r="A13" i="7"/>
  <c r="A14" i="7"/>
  <c r="A15" i="7"/>
  <c r="G4" i="7"/>
  <c r="G5" i="7"/>
  <c r="G6" i="7"/>
  <c r="G7" i="7"/>
  <c r="G8" i="7"/>
  <c r="G9" i="7"/>
  <c r="G10" i="7"/>
  <c r="G11" i="7"/>
  <c r="G12" i="7"/>
  <c r="F4" i="7"/>
  <c r="F5" i="7"/>
  <c r="F6" i="7"/>
  <c r="F7" i="7"/>
  <c r="F8" i="7"/>
  <c r="F9" i="7"/>
  <c r="F10" i="7"/>
  <c r="F11" i="7"/>
  <c r="F12" i="7"/>
  <c r="A4" i="7"/>
  <c r="A5" i="7"/>
  <c r="A6" i="7"/>
  <c r="A7" i="7"/>
  <c r="A8" i="7"/>
  <c r="A9" i="7"/>
  <c r="A10" i="7"/>
  <c r="A11" i="7"/>
  <c r="A12" i="7"/>
  <c r="G24" i="1502" l="1"/>
  <c r="J14" i="1504"/>
  <c r="J13" i="1504"/>
  <c r="A13" i="1502"/>
  <c r="R13" i="1502" s="1"/>
  <c r="F13" i="1506" s="1"/>
  <c r="J12" i="1504"/>
  <c r="A12" i="1502"/>
  <c r="R12" i="1502" s="1"/>
  <c r="F12" i="1506" s="1"/>
  <c r="A4" i="1502"/>
  <c r="J4" i="1504"/>
  <c r="A6" i="1502"/>
  <c r="J6" i="1504"/>
  <c r="A5" i="1502"/>
  <c r="R5" i="1502" s="1"/>
  <c r="F5" i="1506" s="1"/>
  <c r="J5" i="1504"/>
  <c r="A11" i="1502"/>
  <c r="J11" i="1504"/>
  <c r="A10" i="1502"/>
  <c r="R10" i="1502" s="1"/>
  <c r="F10" i="1506" s="1"/>
  <c r="J10" i="1504"/>
  <c r="A3" i="1502"/>
  <c r="J3" i="1504"/>
  <c r="A9" i="1502"/>
  <c r="J9" i="1504"/>
  <c r="A8" i="1502"/>
  <c r="R8" i="1502" s="1"/>
  <c r="F8" i="1506" s="1"/>
  <c r="J8" i="1504"/>
  <c r="A7" i="1502"/>
  <c r="R7" i="1502" s="1"/>
  <c r="F7" i="1506" s="1"/>
  <c r="J7" i="1504"/>
  <c r="AL26" i="1495"/>
  <c r="AM3" i="1495"/>
  <c r="AN3" i="1495"/>
  <c r="AO3" i="1495"/>
  <c r="AP3" i="1495"/>
  <c r="AQ3" i="1495"/>
  <c r="AR3" i="1495"/>
  <c r="AS3" i="1495"/>
  <c r="AT3" i="1495"/>
  <c r="AU3" i="1495"/>
  <c r="AV3" i="1495"/>
  <c r="AW3" i="1495"/>
  <c r="AX3" i="1495"/>
  <c r="AY3" i="1495"/>
  <c r="AZ3" i="1495"/>
  <c r="BA3" i="1495"/>
  <c r="BB3" i="1495"/>
  <c r="BC3" i="1495"/>
  <c r="BD3" i="1495"/>
  <c r="BE3" i="1495"/>
  <c r="BF3" i="1495"/>
  <c r="BG3" i="1495"/>
  <c r="BH3" i="1495"/>
  <c r="AL3" i="1495"/>
  <c r="R6" i="1502" l="1"/>
  <c r="F6" i="1506" s="1"/>
  <c r="R11" i="1502"/>
  <c r="F11" i="1506" s="1"/>
  <c r="R4" i="1502"/>
  <c r="F4" i="1506" s="1"/>
  <c r="R9" i="1502"/>
  <c r="F9" i="1506" s="1"/>
  <c r="R3" i="1502"/>
  <c r="F3" i="1506" s="1"/>
  <c r="L2" i="1502"/>
  <c r="AK26" i="1495" l="1"/>
  <c r="AK3" i="1495"/>
  <c r="CC9" i="1499"/>
  <c r="CG47" i="1499"/>
  <c r="CG48" i="1499"/>
  <c r="CG49" i="1499"/>
  <c r="CG37" i="1499"/>
  <c r="CG3" i="1499"/>
  <c r="F2" i="1502" l="1"/>
  <c r="C2" i="1502"/>
  <c r="M24" i="1502" s="1"/>
  <c r="B2" i="1502"/>
  <c r="K2" i="1502" l="1"/>
  <c r="S2" i="1502"/>
  <c r="G2" i="1506" s="1"/>
  <c r="T3" i="1502"/>
  <c r="T9" i="1502"/>
  <c r="T12" i="1502"/>
  <c r="T14" i="1502"/>
  <c r="T4" i="1502"/>
  <c r="T6" i="1502"/>
  <c r="T7" i="1502"/>
  <c r="T10" i="1502"/>
  <c r="T13" i="1502"/>
  <c r="T5" i="1502"/>
  <c r="T8" i="1502"/>
  <c r="T16" i="1502"/>
  <c r="P2" i="1502"/>
  <c r="M2" i="1506" s="1"/>
  <c r="N2" i="1506" s="1"/>
  <c r="T11" i="1502"/>
  <c r="T15" i="1502"/>
  <c r="T2" i="1502"/>
  <c r="M16" i="1502"/>
  <c r="N16" i="1502" s="1"/>
  <c r="O16" i="1502" s="1"/>
  <c r="P16" i="1502"/>
  <c r="M15" i="1502"/>
  <c r="N15" i="1502" s="1"/>
  <c r="O15" i="1502" s="1"/>
  <c r="P15" i="1502"/>
  <c r="P14" i="1502"/>
  <c r="M14" i="1502"/>
  <c r="N14" i="1502" s="1"/>
  <c r="O14" i="1502" s="1"/>
  <c r="P3" i="1502"/>
  <c r="M3" i="1506" s="1"/>
  <c r="N3" i="1506" s="1"/>
  <c r="M4" i="1502"/>
  <c r="N4" i="1502" s="1"/>
  <c r="O4" i="1502" s="1"/>
  <c r="P10" i="1502"/>
  <c r="M10" i="1506" s="1"/>
  <c r="N10" i="1506" s="1"/>
  <c r="P4" i="1502"/>
  <c r="M4" i="1506" s="1"/>
  <c r="N4" i="1506" s="1"/>
  <c r="M5" i="1502"/>
  <c r="N5" i="1502" s="1"/>
  <c r="O5" i="1502" s="1"/>
  <c r="P5" i="1502"/>
  <c r="M5" i="1506" s="1"/>
  <c r="N5" i="1506" s="1"/>
  <c r="M6" i="1502"/>
  <c r="N6" i="1502" s="1"/>
  <c r="O6" i="1502" s="1"/>
  <c r="P12" i="1502"/>
  <c r="M12" i="1506" s="1"/>
  <c r="N12" i="1506" s="1"/>
  <c r="P6" i="1502"/>
  <c r="M6" i="1506" s="1"/>
  <c r="N6" i="1506" s="1"/>
  <c r="M7" i="1502"/>
  <c r="N7" i="1502" s="1"/>
  <c r="O7" i="1502" s="1"/>
  <c r="M11" i="1502"/>
  <c r="N11" i="1502" s="1"/>
  <c r="O11" i="1502" s="1"/>
  <c r="M12" i="1502"/>
  <c r="N12" i="1502" s="1"/>
  <c r="O12" i="1502" s="1"/>
  <c r="P7" i="1502"/>
  <c r="M7" i="1506" s="1"/>
  <c r="N7" i="1506" s="1"/>
  <c r="M8" i="1502"/>
  <c r="N8" i="1502" s="1"/>
  <c r="O8" i="1502" s="1"/>
  <c r="P11" i="1502"/>
  <c r="M11" i="1506" s="1"/>
  <c r="N11" i="1506" s="1"/>
  <c r="M13" i="1502"/>
  <c r="N13" i="1502" s="1"/>
  <c r="O13" i="1502" s="1"/>
  <c r="M3" i="1502"/>
  <c r="P8" i="1502"/>
  <c r="M8" i="1506" s="1"/>
  <c r="N8" i="1506" s="1"/>
  <c r="M9" i="1502"/>
  <c r="N9" i="1502" s="1"/>
  <c r="O9" i="1502" s="1"/>
  <c r="M10" i="1502"/>
  <c r="N10" i="1502" s="1"/>
  <c r="O10" i="1502" s="1"/>
  <c r="P13" i="1502"/>
  <c r="M13" i="1506" s="1"/>
  <c r="N13" i="1506" s="1"/>
  <c r="M2" i="1502"/>
  <c r="A3" i="1495" s="1"/>
  <c r="P9" i="1502"/>
  <c r="M9" i="1506" s="1"/>
  <c r="N9" i="1506" s="1"/>
  <c r="G2" i="1502"/>
  <c r="H2" i="1502" s="1"/>
  <c r="I2" i="1502" s="1"/>
  <c r="E2" i="1502"/>
  <c r="Q14" i="1502" l="1"/>
  <c r="M14" i="1506"/>
  <c r="N14" i="1506" s="1"/>
  <c r="Q15" i="1502"/>
  <c r="C16" i="1495"/>
  <c r="Q15" i="1504"/>
  <c r="R15" i="1504" s="1"/>
  <c r="M15" i="1506"/>
  <c r="N15" i="1506" s="1"/>
  <c r="Q16" i="1502"/>
  <c r="Q16" i="1504"/>
  <c r="R16" i="1504" s="1"/>
  <c r="C17" i="1495"/>
  <c r="N3" i="1502"/>
  <c r="O3" i="1502" s="1"/>
  <c r="C15" i="1495"/>
  <c r="Q14" i="1504"/>
  <c r="R14" i="1504" s="1"/>
  <c r="C10" i="1495"/>
  <c r="Q9" i="1504"/>
  <c r="R9" i="1504" s="1"/>
  <c r="Q13" i="1504"/>
  <c r="R13" i="1504" s="1"/>
  <c r="C14" i="1495"/>
  <c r="N2" i="1502"/>
  <c r="O2" i="1502" s="1"/>
  <c r="Q8" i="1504"/>
  <c r="R8" i="1504" s="1"/>
  <c r="C9" i="1495"/>
  <c r="C5" i="1495"/>
  <c r="Q4" i="1504"/>
  <c r="R4" i="1504" s="1"/>
  <c r="C11" i="1495"/>
  <c r="Q10" i="1504"/>
  <c r="R10" i="1504" s="1"/>
  <c r="Q6" i="1504"/>
  <c r="R6" i="1504" s="1"/>
  <c r="C7" i="1495"/>
  <c r="C13" i="1495"/>
  <c r="Q12" i="1504"/>
  <c r="R12" i="1504" s="1"/>
  <c r="Q11" i="1504"/>
  <c r="R11" i="1504" s="1"/>
  <c r="C12" i="1495"/>
  <c r="C6" i="1495"/>
  <c r="Q5" i="1504"/>
  <c r="R5" i="1504" s="1"/>
  <c r="Q2" i="1504"/>
  <c r="R2" i="1504" s="1"/>
  <c r="C8" i="1495"/>
  <c r="Q7" i="1504"/>
  <c r="R7" i="1504" s="1"/>
  <c r="Q3" i="1504"/>
  <c r="R3" i="1504" s="1"/>
  <c r="C4" i="1495"/>
  <c r="D2" i="1502"/>
  <c r="AP4" i="7"/>
  <c r="AP5" i="7"/>
  <c r="AP6" i="7"/>
  <c r="L24" i="1502" l="1"/>
  <c r="CG43" i="1499"/>
  <c r="AK32" i="1495"/>
  <c r="CG42" i="1499"/>
  <c r="AK31" i="1495"/>
  <c r="CG41" i="1499"/>
  <c r="AK30" i="1495"/>
  <c r="CG40" i="1499"/>
  <c r="AK29" i="1495"/>
  <c r="CG44" i="1499"/>
  <c r="AK33" i="1495"/>
  <c r="CG39" i="1499"/>
  <c r="AK28" i="1495"/>
  <c r="AK27" i="1495"/>
  <c r="CG38" i="1499"/>
  <c r="CG46" i="1499"/>
  <c r="AK35" i="1495"/>
  <c r="CG45" i="1499"/>
  <c r="AK34" i="1495"/>
  <c r="H4" i="7" l="1"/>
  <c r="H5" i="7"/>
  <c r="H6" i="7"/>
  <c r="G3" i="7"/>
  <c r="U4" i="7" s="1"/>
  <c r="U5" i="7" s="1"/>
  <c r="U6" i="7" s="1"/>
  <c r="U7" i="7" s="1"/>
  <c r="U8" i="7" s="1"/>
  <c r="U9" i="7" s="1"/>
  <c r="U10" i="7" s="1"/>
  <c r="U11" i="7" s="1"/>
  <c r="U12" i="7" s="1"/>
  <c r="U13" i="7" s="1"/>
  <c r="U14" i="7" s="1"/>
  <c r="U15" i="7" s="1"/>
  <c r="U16" i="7" s="1"/>
  <c r="H3" i="7"/>
  <c r="F3" i="7"/>
  <c r="Y4" i="7" l="1"/>
  <c r="Z4" i="7"/>
  <c r="Z5" i="7" s="1"/>
  <c r="Z6" i="7" s="1"/>
  <c r="Z7" i="7" s="1"/>
  <c r="Z8" i="7" s="1"/>
  <c r="Z9" i="7" s="1"/>
  <c r="Z10" i="7" s="1"/>
  <c r="Z11" i="7" s="1"/>
  <c r="Z12" i="7" s="1"/>
  <c r="Z13" i="7" s="1"/>
  <c r="Z14" i="7" s="1"/>
  <c r="Z15" i="7" s="1"/>
  <c r="Z16" i="7" s="1"/>
  <c r="U17" i="7"/>
  <c r="AS16" i="1499"/>
  <c r="L16" i="1499"/>
  <c r="BB16" i="7"/>
  <c r="BZ16" i="7" s="1"/>
  <c r="B2" i="1500"/>
  <c r="C2" i="1500"/>
  <c r="D2" i="1500"/>
  <c r="E2" i="1500"/>
  <c r="F2" i="1500"/>
  <c r="G2" i="1500"/>
  <c r="H2" i="1500"/>
  <c r="I2" i="1500"/>
  <c r="J2" i="1500"/>
  <c r="K2" i="1500"/>
  <c r="L2" i="1500"/>
  <c r="M2" i="1500"/>
  <c r="N2" i="1500"/>
  <c r="O2" i="1500"/>
  <c r="P2" i="1500"/>
  <c r="Q2" i="1500"/>
  <c r="R2" i="1500"/>
  <c r="S2" i="1500"/>
  <c r="T2" i="1500"/>
  <c r="U2" i="1500"/>
  <c r="V2" i="1500"/>
  <c r="W2" i="1500"/>
  <c r="X2" i="1500"/>
  <c r="Y2" i="1500"/>
  <c r="Z2" i="1500"/>
  <c r="AA2" i="1500"/>
  <c r="AB2" i="1500"/>
  <c r="AC2" i="1500"/>
  <c r="AD2" i="1500"/>
  <c r="AE2" i="1500"/>
  <c r="AF2" i="1500"/>
  <c r="AG2" i="1500"/>
  <c r="AH2" i="1500"/>
  <c r="AI2" i="1500"/>
  <c r="AJ2" i="1500"/>
  <c r="AK2" i="1500"/>
  <c r="AL2" i="1500"/>
  <c r="AM2" i="1500"/>
  <c r="AN2" i="1500"/>
  <c r="AO2" i="1500"/>
  <c r="AP2" i="1500"/>
  <c r="AQ2" i="1500"/>
  <c r="AR2" i="1500"/>
  <c r="AS2" i="1500"/>
  <c r="AT2" i="1500"/>
  <c r="AU2" i="1500"/>
  <c r="AV2" i="1500"/>
  <c r="AW2" i="1500"/>
  <c r="AX2" i="1500"/>
  <c r="AY2" i="1500"/>
  <c r="AZ2" i="1500"/>
  <c r="BA2" i="1500"/>
  <c r="BB2" i="1500"/>
  <c r="BC2" i="1500"/>
  <c r="BD2" i="1500"/>
  <c r="BE2" i="1500"/>
  <c r="BF2" i="1500"/>
  <c r="BG2" i="1500"/>
  <c r="BH2" i="1500"/>
  <c r="BI2" i="1500"/>
  <c r="BJ2" i="1500"/>
  <c r="BK2" i="1500"/>
  <c r="BL2" i="1500"/>
  <c r="BM2" i="1500"/>
  <c r="BN2" i="1500"/>
  <c r="BO2" i="1500"/>
  <c r="BP2" i="1500"/>
  <c r="BQ2" i="1500"/>
  <c r="BR2" i="1500"/>
  <c r="BS2" i="1500"/>
  <c r="BT2" i="1500"/>
  <c r="BU2" i="1500"/>
  <c r="BV2" i="1500"/>
  <c r="BW2" i="1500"/>
  <c r="BX2" i="1500"/>
  <c r="BY2" i="1500"/>
  <c r="BZ2" i="1500"/>
  <c r="CA2" i="1500"/>
  <c r="CB2" i="1500"/>
  <c r="CC2" i="1500"/>
  <c r="CD2" i="1500"/>
  <c r="CE2" i="1500"/>
  <c r="CF2" i="1500"/>
  <c r="CG2" i="1500"/>
  <c r="CH2" i="1500"/>
  <c r="CI2" i="1500"/>
  <c r="CJ2" i="1500"/>
  <c r="CK2" i="1500"/>
  <c r="CL2" i="1500"/>
  <c r="CM2" i="1500"/>
  <c r="CN2" i="1500"/>
  <c r="CO2" i="1500"/>
  <c r="CP2" i="1500"/>
  <c r="CQ2" i="1500"/>
  <c r="CR2" i="1500"/>
  <c r="CS2" i="1500"/>
  <c r="CT2" i="1500"/>
  <c r="CU2" i="1500"/>
  <c r="CV2" i="1500"/>
  <c r="CW2" i="1500"/>
  <c r="CX2" i="1500"/>
  <c r="CY2" i="1500"/>
  <c r="CZ2" i="1500"/>
  <c r="DA2" i="1500"/>
  <c r="DB2" i="1500"/>
  <c r="DC2" i="1500"/>
  <c r="DD2" i="1500"/>
  <c r="DE2" i="1500"/>
  <c r="DF2" i="1500"/>
  <c r="DG2" i="1500"/>
  <c r="DH2" i="1500"/>
  <c r="DI2" i="1500"/>
  <c r="DJ2" i="1500"/>
  <c r="DK2" i="1500"/>
  <c r="DL2" i="1500"/>
  <c r="DM2" i="1500"/>
  <c r="DN2" i="1500"/>
  <c r="DO2" i="1500"/>
  <c r="DP2" i="1500"/>
  <c r="DQ2" i="1500"/>
  <c r="DR2" i="1500"/>
  <c r="DS2" i="1500"/>
  <c r="DT2" i="1500"/>
  <c r="DU2" i="1500"/>
  <c r="DV2" i="1500"/>
  <c r="DW2" i="1500"/>
  <c r="DX2" i="1500"/>
  <c r="DY2" i="1500"/>
  <c r="DZ2" i="1500"/>
  <c r="EA2" i="1500"/>
  <c r="EB2" i="1500"/>
  <c r="EC2" i="1500"/>
  <c r="ED2" i="1500"/>
  <c r="EE2" i="1500"/>
  <c r="EF2" i="1500"/>
  <c r="EG2" i="1500"/>
  <c r="EH2" i="1500"/>
  <c r="EI2" i="1500"/>
  <c r="EJ2" i="1500"/>
  <c r="A21" i="1501"/>
  <c r="BO3" i="1501"/>
  <c r="BO12" i="1501"/>
  <c r="BO13" i="1501"/>
  <c r="BO14" i="1501"/>
  <c r="BO15" i="1501"/>
  <c r="BO16" i="1501"/>
  <c r="BO17" i="1501"/>
  <c r="BO18" i="1501"/>
  <c r="BO19" i="1501"/>
  <c r="BO20" i="1501"/>
  <c r="BO21" i="1501"/>
  <c r="BO22" i="1501"/>
  <c r="BO23" i="1501"/>
  <c r="BO24" i="1501"/>
  <c r="BO25" i="1501"/>
  <c r="BO26" i="1501"/>
  <c r="BO27" i="1501"/>
  <c r="BO28" i="1501"/>
  <c r="BO29" i="1501"/>
  <c r="BO30" i="1501"/>
  <c r="BO31" i="1501"/>
  <c r="BO32" i="1501"/>
  <c r="BO33" i="1501"/>
  <c r="BO34" i="1501"/>
  <c r="BO35" i="1501"/>
  <c r="BO36" i="1501"/>
  <c r="BO37" i="1501"/>
  <c r="BO38" i="1501"/>
  <c r="BO39" i="1501"/>
  <c r="BO40" i="1501"/>
  <c r="BO41" i="1501"/>
  <c r="BO42" i="1501"/>
  <c r="BO43" i="1501"/>
  <c r="BO44" i="1501"/>
  <c r="BO45" i="1501"/>
  <c r="BO46" i="1501"/>
  <c r="BO47" i="1501"/>
  <c r="BO48" i="1501"/>
  <c r="BO49" i="1501"/>
  <c r="BO50" i="1501"/>
  <c r="BO51" i="1501"/>
  <c r="BO52" i="1501"/>
  <c r="BO53" i="1501"/>
  <c r="BO54" i="1501"/>
  <c r="BO55" i="1501"/>
  <c r="BO56" i="1501"/>
  <c r="BO57" i="1501"/>
  <c r="BO58" i="1501"/>
  <c r="BO59" i="1501"/>
  <c r="BO60" i="1501"/>
  <c r="BO61" i="1501"/>
  <c r="BO62" i="1501"/>
  <c r="BO63" i="1501"/>
  <c r="BO64" i="1501"/>
  <c r="BO65" i="1501"/>
  <c r="BO66" i="1501"/>
  <c r="BO67" i="1501"/>
  <c r="BO68" i="1501"/>
  <c r="BO69" i="1501"/>
  <c r="BO70" i="1501"/>
  <c r="BO71" i="1501"/>
  <c r="BO72" i="1501"/>
  <c r="BO73" i="1501"/>
  <c r="BO74" i="1501"/>
  <c r="BO75" i="1501"/>
  <c r="BO76" i="1501"/>
  <c r="BO77" i="1501"/>
  <c r="BO78" i="1501"/>
  <c r="BO79" i="1501"/>
  <c r="BO80" i="1501"/>
  <c r="BO81" i="1501"/>
  <c r="BO82" i="1501"/>
  <c r="BO83" i="1501"/>
  <c r="BO84" i="1501"/>
  <c r="BO85" i="1501"/>
  <c r="BO86" i="1501"/>
  <c r="BO87" i="1501"/>
  <c r="BO88" i="1501"/>
  <c r="BO89" i="1501"/>
  <c r="BO90" i="1501"/>
  <c r="BO91" i="1501"/>
  <c r="BO92" i="1501"/>
  <c r="BO93" i="1501"/>
  <c r="BO94" i="1501"/>
  <c r="BO95" i="1501"/>
  <c r="BO96" i="1501"/>
  <c r="BO97" i="1501"/>
  <c r="BO98" i="1501"/>
  <c r="BO99" i="1501"/>
  <c r="BO100" i="1501"/>
  <c r="BO101" i="1501"/>
  <c r="BN12" i="1501"/>
  <c r="BN13" i="1501"/>
  <c r="BN14" i="1501"/>
  <c r="BN15" i="1501"/>
  <c r="BN16" i="1501"/>
  <c r="BN17" i="1501"/>
  <c r="BN18" i="1501"/>
  <c r="BN19" i="1501"/>
  <c r="BN20" i="1501"/>
  <c r="BN21" i="1501"/>
  <c r="BN22" i="1501"/>
  <c r="BN23" i="1501"/>
  <c r="BN24" i="1501"/>
  <c r="BN25" i="1501"/>
  <c r="BN26" i="1501"/>
  <c r="BN27" i="1501"/>
  <c r="BN28" i="1501"/>
  <c r="BN29" i="1501"/>
  <c r="BN30" i="1501"/>
  <c r="BN31" i="1501"/>
  <c r="BN32" i="1501"/>
  <c r="BN33" i="1501"/>
  <c r="BN34" i="1501"/>
  <c r="BN35" i="1501"/>
  <c r="BN36" i="1501"/>
  <c r="BN37" i="1501"/>
  <c r="BN38" i="1501"/>
  <c r="BN39" i="1501"/>
  <c r="BN40" i="1501"/>
  <c r="BN41" i="1501"/>
  <c r="BN42" i="1501"/>
  <c r="BN43" i="1501"/>
  <c r="BN44" i="1501"/>
  <c r="BN45" i="1501"/>
  <c r="BN46" i="1501"/>
  <c r="BN47" i="1501"/>
  <c r="BN48" i="1501"/>
  <c r="BN49" i="1501"/>
  <c r="BN50" i="1501"/>
  <c r="BN51" i="1501"/>
  <c r="BN52" i="1501"/>
  <c r="BN53" i="1501"/>
  <c r="BN54" i="1501"/>
  <c r="BN55" i="1501"/>
  <c r="BN56" i="1501"/>
  <c r="BN57" i="1501"/>
  <c r="BN58" i="1501"/>
  <c r="BN59" i="1501"/>
  <c r="BN60" i="1501"/>
  <c r="BN61" i="1501"/>
  <c r="BN62" i="1501"/>
  <c r="BN63" i="1501"/>
  <c r="BN64" i="1501"/>
  <c r="BN65" i="1501"/>
  <c r="BN66" i="1501"/>
  <c r="BN67" i="1501"/>
  <c r="BN68" i="1501"/>
  <c r="BN69" i="1501"/>
  <c r="BN70" i="1501"/>
  <c r="BN71" i="1501"/>
  <c r="BN72" i="1501"/>
  <c r="BN73" i="1501"/>
  <c r="BN74" i="1501"/>
  <c r="BN75" i="1501"/>
  <c r="BN76" i="1501"/>
  <c r="BN77" i="1501"/>
  <c r="BN78" i="1501"/>
  <c r="BN79" i="1501"/>
  <c r="BN80" i="1501"/>
  <c r="BN81" i="1501"/>
  <c r="BN82" i="1501"/>
  <c r="BN83" i="1501"/>
  <c r="BN84" i="1501"/>
  <c r="BN85" i="1501"/>
  <c r="BN86" i="1501"/>
  <c r="BN87" i="1501"/>
  <c r="BN88" i="1501"/>
  <c r="BN89" i="1501"/>
  <c r="BN90" i="1501"/>
  <c r="BN91" i="1501"/>
  <c r="BN92" i="1501"/>
  <c r="BN93" i="1501"/>
  <c r="BN94" i="1501"/>
  <c r="BN95" i="1501"/>
  <c r="BN96" i="1501"/>
  <c r="BN97" i="1501"/>
  <c r="BN98" i="1501"/>
  <c r="BN99" i="1501"/>
  <c r="BN100" i="1501"/>
  <c r="BN101" i="1501"/>
  <c r="BM101" i="1501"/>
  <c r="BL101" i="1501"/>
  <c r="BK101" i="1501"/>
  <c r="BJ101" i="1501"/>
  <c r="BI101" i="1501"/>
  <c r="BH101" i="1501"/>
  <c r="BG101" i="1501"/>
  <c r="BF101" i="1501"/>
  <c r="BE101" i="1501"/>
  <c r="BD101" i="1501"/>
  <c r="BC101" i="1501"/>
  <c r="BB101" i="1501"/>
  <c r="BA101" i="1501"/>
  <c r="AZ101" i="1501"/>
  <c r="AY101" i="1501"/>
  <c r="AX101" i="1501"/>
  <c r="AW101" i="1501"/>
  <c r="AV101" i="1501"/>
  <c r="AU101" i="1501"/>
  <c r="AT101" i="1501"/>
  <c r="AS101" i="1501"/>
  <c r="BM100" i="1501"/>
  <c r="BL100" i="1501"/>
  <c r="BK100" i="1501"/>
  <c r="BJ100" i="1501"/>
  <c r="BI100" i="1501"/>
  <c r="BH100" i="1501"/>
  <c r="BG100" i="1501"/>
  <c r="BF100" i="1501"/>
  <c r="BE100" i="1501"/>
  <c r="BD100" i="1501"/>
  <c r="BC100" i="1501"/>
  <c r="BB100" i="1501"/>
  <c r="BA100" i="1501"/>
  <c r="AZ100" i="1501"/>
  <c r="AY100" i="1501"/>
  <c r="AX100" i="1501"/>
  <c r="AW100" i="1501"/>
  <c r="AV100" i="1501"/>
  <c r="AU100" i="1501"/>
  <c r="AT100" i="1501"/>
  <c r="AS100" i="1501"/>
  <c r="BM99" i="1501"/>
  <c r="BL99" i="1501"/>
  <c r="BK99" i="1501"/>
  <c r="BJ99" i="1501"/>
  <c r="BI99" i="1501"/>
  <c r="BH99" i="1501"/>
  <c r="BG99" i="1501"/>
  <c r="BF99" i="1501"/>
  <c r="BE99" i="1501"/>
  <c r="BD99" i="1501"/>
  <c r="BC99" i="1501"/>
  <c r="BB99" i="1501"/>
  <c r="BA99" i="1501"/>
  <c r="AZ99" i="1501"/>
  <c r="AY99" i="1501"/>
  <c r="AX99" i="1501"/>
  <c r="AW99" i="1501"/>
  <c r="AV99" i="1501"/>
  <c r="AU99" i="1501"/>
  <c r="AT99" i="1501"/>
  <c r="AS99" i="1501"/>
  <c r="BM98" i="1501"/>
  <c r="BL98" i="1501"/>
  <c r="BK98" i="1501"/>
  <c r="BJ98" i="1501"/>
  <c r="BI98" i="1501"/>
  <c r="BH98" i="1501"/>
  <c r="BG98" i="1501"/>
  <c r="BF98" i="1501"/>
  <c r="BE98" i="1501"/>
  <c r="BD98" i="1501"/>
  <c r="BC98" i="1501"/>
  <c r="BB98" i="1501"/>
  <c r="BA98" i="1501"/>
  <c r="AZ98" i="1501"/>
  <c r="AY98" i="1501"/>
  <c r="AX98" i="1501"/>
  <c r="AW98" i="1501"/>
  <c r="AV98" i="1501"/>
  <c r="AU98" i="1501"/>
  <c r="AT98" i="1501"/>
  <c r="AS98" i="1501"/>
  <c r="BM97" i="1501"/>
  <c r="BL97" i="1501"/>
  <c r="BK97" i="1501"/>
  <c r="BJ97" i="1501"/>
  <c r="BI97" i="1501"/>
  <c r="BH97" i="1501"/>
  <c r="BG97" i="1501"/>
  <c r="BF97" i="1501"/>
  <c r="BE97" i="1501"/>
  <c r="BD97" i="1501"/>
  <c r="BC97" i="1501"/>
  <c r="BB97" i="1501"/>
  <c r="BA97" i="1501"/>
  <c r="AZ97" i="1501"/>
  <c r="AY97" i="1501"/>
  <c r="AX97" i="1501"/>
  <c r="AW97" i="1501"/>
  <c r="AV97" i="1501"/>
  <c r="AU97" i="1501"/>
  <c r="AT97" i="1501"/>
  <c r="AS97" i="1501"/>
  <c r="BM96" i="1501"/>
  <c r="BL96" i="1501"/>
  <c r="BK96" i="1501"/>
  <c r="BJ96" i="1501"/>
  <c r="BI96" i="1501"/>
  <c r="BH96" i="1501"/>
  <c r="BG96" i="1501"/>
  <c r="BF96" i="1501"/>
  <c r="BE96" i="1501"/>
  <c r="BD96" i="1501"/>
  <c r="BC96" i="1501"/>
  <c r="BB96" i="1501"/>
  <c r="BA96" i="1501"/>
  <c r="AZ96" i="1501"/>
  <c r="AY96" i="1501"/>
  <c r="AX96" i="1501"/>
  <c r="AW96" i="1501"/>
  <c r="AV96" i="1501"/>
  <c r="AU96" i="1501"/>
  <c r="AT96" i="1501"/>
  <c r="AS96" i="1501"/>
  <c r="BM95" i="1501"/>
  <c r="BL95" i="1501"/>
  <c r="BK95" i="1501"/>
  <c r="BJ95" i="1501"/>
  <c r="BI95" i="1501"/>
  <c r="BH95" i="1501"/>
  <c r="BG95" i="1501"/>
  <c r="BF95" i="1501"/>
  <c r="BE95" i="1501"/>
  <c r="BD95" i="1501"/>
  <c r="BC95" i="1501"/>
  <c r="BB95" i="1501"/>
  <c r="BA95" i="1501"/>
  <c r="AZ95" i="1501"/>
  <c r="AY95" i="1501"/>
  <c r="AX95" i="1501"/>
  <c r="AW95" i="1501"/>
  <c r="AV95" i="1501"/>
  <c r="AU95" i="1501"/>
  <c r="AT95" i="1501"/>
  <c r="AS95" i="1501"/>
  <c r="BM94" i="1501"/>
  <c r="BL94" i="1501"/>
  <c r="BK94" i="1501"/>
  <c r="BJ94" i="1501"/>
  <c r="BI94" i="1501"/>
  <c r="BH94" i="1501"/>
  <c r="BG94" i="1501"/>
  <c r="BF94" i="1501"/>
  <c r="BE94" i="1501"/>
  <c r="BD94" i="1501"/>
  <c r="BC94" i="1501"/>
  <c r="BB94" i="1501"/>
  <c r="BA94" i="1501"/>
  <c r="AZ94" i="1501"/>
  <c r="AY94" i="1501"/>
  <c r="AX94" i="1501"/>
  <c r="AW94" i="1501"/>
  <c r="AV94" i="1501"/>
  <c r="AU94" i="1501"/>
  <c r="AT94" i="1501"/>
  <c r="AS94" i="1501"/>
  <c r="BM93" i="1501"/>
  <c r="BL93" i="1501"/>
  <c r="BK93" i="1501"/>
  <c r="BJ93" i="1501"/>
  <c r="BI93" i="1501"/>
  <c r="BH93" i="1501"/>
  <c r="BG93" i="1501"/>
  <c r="BF93" i="1501"/>
  <c r="BE93" i="1501"/>
  <c r="BD93" i="1501"/>
  <c r="BC93" i="1501"/>
  <c r="BB93" i="1501"/>
  <c r="BA93" i="1501"/>
  <c r="AZ93" i="1501"/>
  <c r="AY93" i="1501"/>
  <c r="AX93" i="1501"/>
  <c r="AW93" i="1501"/>
  <c r="AV93" i="1501"/>
  <c r="AU93" i="1501"/>
  <c r="AT93" i="1501"/>
  <c r="AS93" i="1501"/>
  <c r="BM92" i="1501"/>
  <c r="BL92" i="1501"/>
  <c r="BK92" i="1501"/>
  <c r="BJ92" i="1501"/>
  <c r="BI92" i="1501"/>
  <c r="BH92" i="1501"/>
  <c r="BG92" i="1501"/>
  <c r="BF92" i="1501"/>
  <c r="BE92" i="1501"/>
  <c r="BD92" i="1501"/>
  <c r="BC92" i="1501"/>
  <c r="BB92" i="1501"/>
  <c r="BA92" i="1501"/>
  <c r="AZ92" i="1501"/>
  <c r="AY92" i="1501"/>
  <c r="AX92" i="1501"/>
  <c r="AW92" i="1501"/>
  <c r="AV92" i="1501"/>
  <c r="AU92" i="1501"/>
  <c r="AT92" i="1501"/>
  <c r="AS92" i="1501"/>
  <c r="BM91" i="1501"/>
  <c r="BL91" i="1501"/>
  <c r="BK91" i="1501"/>
  <c r="BJ91" i="1501"/>
  <c r="BI91" i="1501"/>
  <c r="BH91" i="1501"/>
  <c r="BG91" i="1501"/>
  <c r="BF91" i="1501"/>
  <c r="BE91" i="1501"/>
  <c r="BD91" i="1501"/>
  <c r="BC91" i="1501"/>
  <c r="BB91" i="1501"/>
  <c r="BA91" i="1501"/>
  <c r="AZ91" i="1501"/>
  <c r="AY91" i="1501"/>
  <c r="AX91" i="1501"/>
  <c r="AW91" i="1501"/>
  <c r="AV91" i="1501"/>
  <c r="AU91" i="1501"/>
  <c r="AT91" i="1501"/>
  <c r="AS91" i="1501"/>
  <c r="BM90" i="1501"/>
  <c r="BL90" i="1501"/>
  <c r="BK90" i="1501"/>
  <c r="BJ90" i="1501"/>
  <c r="BI90" i="1501"/>
  <c r="BH90" i="1501"/>
  <c r="BG90" i="1501"/>
  <c r="BF90" i="1501"/>
  <c r="BE90" i="1501"/>
  <c r="BD90" i="1501"/>
  <c r="BC90" i="1501"/>
  <c r="BB90" i="1501"/>
  <c r="BA90" i="1501"/>
  <c r="AZ90" i="1501"/>
  <c r="AY90" i="1501"/>
  <c r="AX90" i="1501"/>
  <c r="AW90" i="1501"/>
  <c r="AV90" i="1501"/>
  <c r="AU90" i="1501"/>
  <c r="AT90" i="1501"/>
  <c r="AS90" i="1501"/>
  <c r="BM89" i="1501"/>
  <c r="BL89" i="1501"/>
  <c r="BK89" i="1501"/>
  <c r="BJ89" i="1501"/>
  <c r="BI89" i="1501"/>
  <c r="BH89" i="1501"/>
  <c r="BG89" i="1501"/>
  <c r="BF89" i="1501"/>
  <c r="BE89" i="1501"/>
  <c r="BD89" i="1501"/>
  <c r="BC89" i="1501"/>
  <c r="BB89" i="1501"/>
  <c r="BA89" i="1501"/>
  <c r="AZ89" i="1501"/>
  <c r="AY89" i="1501"/>
  <c r="AX89" i="1501"/>
  <c r="AW89" i="1501"/>
  <c r="AV89" i="1501"/>
  <c r="AU89" i="1501"/>
  <c r="AT89" i="1501"/>
  <c r="AS89" i="1501"/>
  <c r="BM88" i="1501"/>
  <c r="BL88" i="1501"/>
  <c r="BK88" i="1501"/>
  <c r="BJ88" i="1501"/>
  <c r="BI88" i="1501"/>
  <c r="BH88" i="1501"/>
  <c r="BG88" i="1501"/>
  <c r="BF88" i="1501"/>
  <c r="BE88" i="1501"/>
  <c r="BD88" i="1501"/>
  <c r="BC88" i="1501"/>
  <c r="BB88" i="1501"/>
  <c r="BA88" i="1501"/>
  <c r="AZ88" i="1501"/>
  <c r="AY88" i="1501"/>
  <c r="AX88" i="1501"/>
  <c r="AW88" i="1501"/>
  <c r="AV88" i="1501"/>
  <c r="AU88" i="1501"/>
  <c r="AT88" i="1501"/>
  <c r="AS88" i="1501"/>
  <c r="BM87" i="1501"/>
  <c r="BL87" i="1501"/>
  <c r="BK87" i="1501"/>
  <c r="BJ87" i="1501"/>
  <c r="BI87" i="1501"/>
  <c r="BH87" i="1501"/>
  <c r="BG87" i="1501"/>
  <c r="BF87" i="1501"/>
  <c r="BE87" i="1501"/>
  <c r="BD87" i="1501"/>
  <c r="BC87" i="1501"/>
  <c r="BB87" i="1501"/>
  <c r="BA87" i="1501"/>
  <c r="AZ87" i="1501"/>
  <c r="AY87" i="1501"/>
  <c r="AX87" i="1501"/>
  <c r="AW87" i="1501"/>
  <c r="AV87" i="1501"/>
  <c r="AU87" i="1501"/>
  <c r="AT87" i="1501"/>
  <c r="AS87" i="1501"/>
  <c r="BM86" i="1501"/>
  <c r="BL86" i="1501"/>
  <c r="BK86" i="1501"/>
  <c r="BJ86" i="1501"/>
  <c r="BI86" i="1501"/>
  <c r="BH86" i="1501"/>
  <c r="BG86" i="1501"/>
  <c r="BF86" i="1501"/>
  <c r="BE86" i="1501"/>
  <c r="BD86" i="1501"/>
  <c r="BC86" i="1501"/>
  <c r="BB86" i="1501"/>
  <c r="BA86" i="1501"/>
  <c r="AZ86" i="1501"/>
  <c r="AY86" i="1501"/>
  <c r="AX86" i="1501"/>
  <c r="AW86" i="1501"/>
  <c r="AV86" i="1501"/>
  <c r="AU86" i="1501"/>
  <c r="AT86" i="1501"/>
  <c r="AS86" i="1501"/>
  <c r="BM85" i="1501"/>
  <c r="BL85" i="1501"/>
  <c r="BK85" i="1501"/>
  <c r="BJ85" i="1501"/>
  <c r="BI85" i="1501"/>
  <c r="BH85" i="1501"/>
  <c r="BG85" i="1501"/>
  <c r="BF85" i="1501"/>
  <c r="BE85" i="1501"/>
  <c r="BD85" i="1501"/>
  <c r="BC85" i="1501"/>
  <c r="BB85" i="1501"/>
  <c r="BA85" i="1501"/>
  <c r="AZ85" i="1501"/>
  <c r="AY85" i="1501"/>
  <c r="AX85" i="1501"/>
  <c r="AW85" i="1501"/>
  <c r="AV85" i="1501"/>
  <c r="AU85" i="1501"/>
  <c r="AT85" i="1501"/>
  <c r="AS85" i="1501"/>
  <c r="BM84" i="1501"/>
  <c r="BL84" i="1501"/>
  <c r="BK84" i="1501"/>
  <c r="BJ84" i="1501"/>
  <c r="BI84" i="1501"/>
  <c r="BH84" i="1501"/>
  <c r="BG84" i="1501"/>
  <c r="BF84" i="1501"/>
  <c r="BE84" i="1501"/>
  <c r="BD84" i="1501"/>
  <c r="BC84" i="1501"/>
  <c r="BB84" i="1501"/>
  <c r="BA84" i="1501"/>
  <c r="AZ84" i="1501"/>
  <c r="AY84" i="1501"/>
  <c r="AX84" i="1501"/>
  <c r="AW84" i="1501"/>
  <c r="AV84" i="1501"/>
  <c r="AU84" i="1501"/>
  <c r="AT84" i="1501"/>
  <c r="AS84" i="1501"/>
  <c r="BM83" i="1501"/>
  <c r="BL83" i="1501"/>
  <c r="BK83" i="1501"/>
  <c r="BJ83" i="1501"/>
  <c r="BI83" i="1501"/>
  <c r="BH83" i="1501"/>
  <c r="BG83" i="1501"/>
  <c r="BF83" i="1501"/>
  <c r="BE83" i="1501"/>
  <c r="BD83" i="1501"/>
  <c r="BC83" i="1501"/>
  <c r="BB83" i="1501"/>
  <c r="BA83" i="1501"/>
  <c r="AZ83" i="1501"/>
  <c r="AY83" i="1501"/>
  <c r="AX83" i="1501"/>
  <c r="AW83" i="1501"/>
  <c r="AV83" i="1501"/>
  <c r="AU83" i="1501"/>
  <c r="AT83" i="1501"/>
  <c r="AS83" i="1501"/>
  <c r="BM82" i="1501"/>
  <c r="BL82" i="1501"/>
  <c r="BK82" i="1501"/>
  <c r="BJ82" i="1501"/>
  <c r="BI82" i="1501"/>
  <c r="BH82" i="1501"/>
  <c r="BG82" i="1501"/>
  <c r="BF82" i="1501"/>
  <c r="BE82" i="1501"/>
  <c r="BD82" i="1501"/>
  <c r="BC82" i="1501"/>
  <c r="BB82" i="1501"/>
  <c r="BA82" i="1501"/>
  <c r="AZ82" i="1501"/>
  <c r="AY82" i="1501"/>
  <c r="AX82" i="1501"/>
  <c r="AW82" i="1501"/>
  <c r="AV82" i="1501"/>
  <c r="AU82" i="1501"/>
  <c r="AT82" i="1501"/>
  <c r="AS82" i="1501"/>
  <c r="BM81" i="1501"/>
  <c r="BL81" i="1501"/>
  <c r="BK81" i="1501"/>
  <c r="BJ81" i="1501"/>
  <c r="BI81" i="1501"/>
  <c r="BH81" i="1501"/>
  <c r="BG81" i="1501"/>
  <c r="BF81" i="1501"/>
  <c r="BE81" i="1501"/>
  <c r="BD81" i="1501"/>
  <c r="BC81" i="1501"/>
  <c r="BB81" i="1501"/>
  <c r="BA81" i="1501"/>
  <c r="AZ81" i="1501"/>
  <c r="AY81" i="1501"/>
  <c r="AX81" i="1501"/>
  <c r="AW81" i="1501"/>
  <c r="AV81" i="1501"/>
  <c r="AU81" i="1501"/>
  <c r="AT81" i="1501"/>
  <c r="AS81" i="1501"/>
  <c r="BM80" i="1501"/>
  <c r="BL80" i="1501"/>
  <c r="BK80" i="1501"/>
  <c r="BJ80" i="1501"/>
  <c r="BI80" i="1501"/>
  <c r="BH80" i="1501"/>
  <c r="BG80" i="1501"/>
  <c r="BF80" i="1501"/>
  <c r="BE80" i="1501"/>
  <c r="BD80" i="1501"/>
  <c r="BC80" i="1501"/>
  <c r="BB80" i="1501"/>
  <c r="BA80" i="1501"/>
  <c r="AZ80" i="1501"/>
  <c r="AY80" i="1501"/>
  <c r="AX80" i="1501"/>
  <c r="AW80" i="1501"/>
  <c r="AV80" i="1501"/>
  <c r="AU80" i="1501"/>
  <c r="AT80" i="1501"/>
  <c r="AS80" i="1501"/>
  <c r="BM79" i="1501"/>
  <c r="BL79" i="1501"/>
  <c r="BK79" i="1501"/>
  <c r="BJ79" i="1501"/>
  <c r="BI79" i="1501"/>
  <c r="BH79" i="1501"/>
  <c r="BG79" i="1501"/>
  <c r="BF79" i="1501"/>
  <c r="BE79" i="1501"/>
  <c r="BD79" i="1501"/>
  <c r="BC79" i="1501"/>
  <c r="BB79" i="1501"/>
  <c r="BA79" i="1501"/>
  <c r="AZ79" i="1501"/>
  <c r="AY79" i="1501"/>
  <c r="AX79" i="1501"/>
  <c r="AW79" i="1501"/>
  <c r="AV79" i="1501"/>
  <c r="AU79" i="1501"/>
  <c r="AT79" i="1501"/>
  <c r="AS79" i="1501"/>
  <c r="BM78" i="1501"/>
  <c r="BL78" i="1501"/>
  <c r="BK78" i="1501"/>
  <c r="BJ78" i="1501"/>
  <c r="BI78" i="1501"/>
  <c r="BH78" i="1501"/>
  <c r="BG78" i="1501"/>
  <c r="BF78" i="1501"/>
  <c r="BE78" i="1501"/>
  <c r="BD78" i="1501"/>
  <c r="BC78" i="1501"/>
  <c r="BB78" i="1501"/>
  <c r="BA78" i="1501"/>
  <c r="AZ78" i="1501"/>
  <c r="AY78" i="1501"/>
  <c r="AX78" i="1501"/>
  <c r="AW78" i="1501"/>
  <c r="AV78" i="1501"/>
  <c r="AU78" i="1501"/>
  <c r="AT78" i="1501"/>
  <c r="AS78" i="1501"/>
  <c r="BM77" i="1501"/>
  <c r="BL77" i="1501"/>
  <c r="BK77" i="1501"/>
  <c r="BJ77" i="1501"/>
  <c r="BI77" i="1501"/>
  <c r="BH77" i="1501"/>
  <c r="BG77" i="1501"/>
  <c r="BF77" i="1501"/>
  <c r="BE77" i="1501"/>
  <c r="BD77" i="1501"/>
  <c r="BC77" i="1501"/>
  <c r="BB77" i="1501"/>
  <c r="BA77" i="1501"/>
  <c r="AZ77" i="1501"/>
  <c r="AY77" i="1501"/>
  <c r="AX77" i="1501"/>
  <c r="AW77" i="1501"/>
  <c r="AV77" i="1501"/>
  <c r="AU77" i="1501"/>
  <c r="AT77" i="1501"/>
  <c r="AS77" i="1501"/>
  <c r="BM76" i="1501"/>
  <c r="BL76" i="1501"/>
  <c r="BK76" i="1501"/>
  <c r="BJ76" i="1501"/>
  <c r="BI76" i="1501"/>
  <c r="BH76" i="1501"/>
  <c r="BG76" i="1501"/>
  <c r="BF76" i="1501"/>
  <c r="BE76" i="1501"/>
  <c r="BD76" i="1501"/>
  <c r="BC76" i="1501"/>
  <c r="BB76" i="1501"/>
  <c r="BA76" i="1501"/>
  <c r="AZ76" i="1501"/>
  <c r="AY76" i="1501"/>
  <c r="AX76" i="1501"/>
  <c r="AW76" i="1501"/>
  <c r="AV76" i="1501"/>
  <c r="AU76" i="1501"/>
  <c r="AT76" i="1501"/>
  <c r="AS76" i="1501"/>
  <c r="BM75" i="1501"/>
  <c r="BL75" i="1501"/>
  <c r="BK75" i="1501"/>
  <c r="BJ75" i="1501"/>
  <c r="BI75" i="1501"/>
  <c r="BH75" i="1501"/>
  <c r="BG75" i="1501"/>
  <c r="BF75" i="1501"/>
  <c r="BE75" i="1501"/>
  <c r="BD75" i="1501"/>
  <c r="BC75" i="1501"/>
  <c r="BB75" i="1501"/>
  <c r="BA75" i="1501"/>
  <c r="AZ75" i="1501"/>
  <c r="AY75" i="1501"/>
  <c r="AX75" i="1501"/>
  <c r="AW75" i="1501"/>
  <c r="AV75" i="1501"/>
  <c r="AU75" i="1501"/>
  <c r="AT75" i="1501"/>
  <c r="AS75" i="1501"/>
  <c r="BM74" i="1501"/>
  <c r="BL74" i="1501"/>
  <c r="BK74" i="1501"/>
  <c r="BJ74" i="1501"/>
  <c r="BI74" i="1501"/>
  <c r="BH74" i="1501"/>
  <c r="BG74" i="1501"/>
  <c r="BF74" i="1501"/>
  <c r="BE74" i="1501"/>
  <c r="BD74" i="1501"/>
  <c r="BC74" i="1501"/>
  <c r="BB74" i="1501"/>
  <c r="BA74" i="1501"/>
  <c r="AZ74" i="1501"/>
  <c r="AY74" i="1501"/>
  <c r="AX74" i="1501"/>
  <c r="AW74" i="1501"/>
  <c r="AV74" i="1501"/>
  <c r="AU74" i="1501"/>
  <c r="AT74" i="1501"/>
  <c r="AS74" i="1501"/>
  <c r="BM73" i="1501"/>
  <c r="BL73" i="1501"/>
  <c r="BK73" i="1501"/>
  <c r="BJ73" i="1501"/>
  <c r="BI73" i="1501"/>
  <c r="BH73" i="1501"/>
  <c r="BG73" i="1501"/>
  <c r="BF73" i="1501"/>
  <c r="BE73" i="1501"/>
  <c r="BD73" i="1501"/>
  <c r="BC73" i="1501"/>
  <c r="BB73" i="1501"/>
  <c r="BA73" i="1501"/>
  <c r="AZ73" i="1501"/>
  <c r="AY73" i="1501"/>
  <c r="AX73" i="1501"/>
  <c r="AW73" i="1501"/>
  <c r="AV73" i="1501"/>
  <c r="AU73" i="1501"/>
  <c r="AT73" i="1501"/>
  <c r="AS73" i="1501"/>
  <c r="BM72" i="1501"/>
  <c r="BL72" i="1501"/>
  <c r="BK72" i="1501"/>
  <c r="BJ72" i="1501"/>
  <c r="BI72" i="1501"/>
  <c r="BH72" i="1501"/>
  <c r="BG72" i="1501"/>
  <c r="BF72" i="1501"/>
  <c r="BE72" i="1501"/>
  <c r="BD72" i="1501"/>
  <c r="BC72" i="1501"/>
  <c r="BB72" i="1501"/>
  <c r="BA72" i="1501"/>
  <c r="AZ72" i="1501"/>
  <c r="AY72" i="1501"/>
  <c r="AX72" i="1501"/>
  <c r="AW72" i="1501"/>
  <c r="AV72" i="1501"/>
  <c r="AU72" i="1501"/>
  <c r="AT72" i="1501"/>
  <c r="AS72" i="1501"/>
  <c r="BM71" i="1501"/>
  <c r="BL71" i="1501"/>
  <c r="BK71" i="1501"/>
  <c r="BJ71" i="1501"/>
  <c r="BI71" i="1501"/>
  <c r="BH71" i="1501"/>
  <c r="BG71" i="1501"/>
  <c r="BF71" i="1501"/>
  <c r="BE71" i="1501"/>
  <c r="BD71" i="1501"/>
  <c r="BC71" i="1501"/>
  <c r="BB71" i="1501"/>
  <c r="BA71" i="1501"/>
  <c r="AZ71" i="1501"/>
  <c r="AY71" i="1501"/>
  <c r="AX71" i="1501"/>
  <c r="AW71" i="1501"/>
  <c r="AV71" i="1501"/>
  <c r="AU71" i="1501"/>
  <c r="AT71" i="1501"/>
  <c r="AS71" i="1501"/>
  <c r="BM70" i="1501"/>
  <c r="BL70" i="1501"/>
  <c r="BK70" i="1501"/>
  <c r="BJ70" i="1501"/>
  <c r="BI70" i="1501"/>
  <c r="BH70" i="1501"/>
  <c r="BG70" i="1501"/>
  <c r="BF70" i="1501"/>
  <c r="BE70" i="1501"/>
  <c r="BD70" i="1501"/>
  <c r="BC70" i="1501"/>
  <c r="BB70" i="1501"/>
  <c r="BA70" i="1501"/>
  <c r="AZ70" i="1501"/>
  <c r="AY70" i="1501"/>
  <c r="AX70" i="1501"/>
  <c r="AW70" i="1501"/>
  <c r="AV70" i="1501"/>
  <c r="AU70" i="1501"/>
  <c r="AT70" i="1501"/>
  <c r="AS70" i="1501"/>
  <c r="BM69" i="1501"/>
  <c r="BL69" i="1501"/>
  <c r="BK69" i="1501"/>
  <c r="BJ69" i="1501"/>
  <c r="BI69" i="1501"/>
  <c r="BH69" i="1501"/>
  <c r="BG69" i="1501"/>
  <c r="BF69" i="1501"/>
  <c r="BE69" i="1501"/>
  <c r="BD69" i="1501"/>
  <c r="BC69" i="1501"/>
  <c r="BB69" i="1501"/>
  <c r="BA69" i="1501"/>
  <c r="AZ69" i="1501"/>
  <c r="AY69" i="1501"/>
  <c r="AX69" i="1501"/>
  <c r="AW69" i="1501"/>
  <c r="AV69" i="1501"/>
  <c r="AU69" i="1501"/>
  <c r="AT69" i="1501"/>
  <c r="AS69" i="1501"/>
  <c r="BM68" i="1501"/>
  <c r="BL68" i="1501"/>
  <c r="BK68" i="1501"/>
  <c r="BJ68" i="1501"/>
  <c r="BI68" i="1501"/>
  <c r="BH68" i="1501"/>
  <c r="BG68" i="1501"/>
  <c r="BF68" i="1501"/>
  <c r="BE68" i="1501"/>
  <c r="BD68" i="1501"/>
  <c r="BC68" i="1501"/>
  <c r="BB68" i="1501"/>
  <c r="BA68" i="1501"/>
  <c r="AZ68" i="1501"/>
  <c r="AY68" i="1501"/>
  <c r="AX68" i="1501"/>
  <c r="AW68" i="1501"/>
  <c r="AV68" i="1501"/>
  <c r="AU68" i="1501"/>
  <c r="AT68" i="1501"/>
  <c r="AS68" i="1501"/>
  <c r="BM67" i="1501"/>
  <c r="BL67" i="1501"/>
  <c r="BK67" i="1501"/>
  <c r="BJ67" i="1501"/>
  <c r="BI67" i="1501"/>
  <c r="BH67" i="1501"/>
  <c r="BG67" i="1501"/>
  <c r="BF67" i="1501"/>
  <c r="BE67" i="1501"/>
  <c r="BD67" i="1501"/>
  <c r="BC67" i="1501"/>
  <c r="BB67" i="1501"/>
  <c r="BA67" i="1501"/>
  <c r="AZ67" i="1501"/>
  <c r="AY67" i="1501"/>
  <c r="AX67" i="1501"/>
  <c r="AW67" i="1501"/>
  <c r="AV67" i="1501"/>
  <c r="AU67" i="1501"/>
  <c r="AT67" i="1501"/>
  <c r="AS67" i="1501"/>
  <c r="BM66" i="1501"/>
  <c r="BL66" i="1501"/>
  <c r="BK66" i="1501"/>
  <c r="BJ66" i="1501"/>
  <c r="BI66" i="1501"/>
  <c r="BH66" i="1501"/>
  <c r="BG66" i="1501"/>
  <c r="BF66" i="1501"/>
  <c r="BE66" i="1501"/>
  <c r="BD66" i="1501"/>
  <c r="BC66" i="1501"/>
  <c r="BB66" i="1501"/>
  <c r="BA66" i="1501"/>
  <c r="AZ66" i="1501"/>
  <c r="AY66" i="1501"/>
  <c r="AX66" i="1501"/>
  <c r="AW66" i="1501"/>
  <c r="AV66" i="1501"/>
  <c r="AU66" i="1501"/>
  <c r="AT66" i="1501"/>
  <c r="AS66" i="1501"/>
  <c r="BM65" i="1501"/>
  <c r="BL65" i="1501"/>
  <c r="BK65" i="1501"/>
  <c r="BJ65" i="1501"/>
  <c r="BI65" i="1501"/>
  <c r="BH65" i="1501"/>
  <c r="BG65" i="1501"/>
  <c r="BF65" i="1501"/>
  <c r="BE65" i="1501"/>
  <c r="BD65" i="1501"/>
  <c r="BC65" i="1501"/>
  <c r="BB65" i="1501"/>
  <c r="BA65" i="1501"/>
  <c r="AZ65" i="1501"/>
  <c r="AY65" i="1501"/>
  <c r="AX65" i="1501"/>
  <c r="AW65" i="1501"/>
  <c r="AV65" i="1501"/>
  <c r="AU65" i="1501"/>
  <c r="AT65" i="1501"/>
  <c r="AS65" i="1501"/>
  <c r="BM64" i="1501"/>
  <c r="BL64" i="1501"/>
  <c r="BK64" i="1501"/>
  <c r="BJ64" i="1501"/>
  <c r="BI64" i="1501"/>
  <c r="BH64" i="1501"/>
  <c r="BG64" i="1501"/>
  <c r="BF64" i="1501"/>
  <c r="BE64" i="1501"/>
  <c r="BD64" i="1501"/>
  <c r="BC64" i="1501"/>
  <c r="BB64" i="1501"/>
  <c r="BA64" i="1501"/>
  <c r="AZ64" i="1501"/>
  <c r="AY64" i="1501"/>
  <c r="AX64" i="1501"/>
  <c r="AW64" i="1501"/>
  <c r="AV64" i="1501"/>
  <c r="AU64" i="1501"/>
  <c r="AT64" i="1501"/>
  <c r="AS64" i="1501"/>
  <c r="BM63" i="1501"/>
  <c r="BL63" i="1501"/>
  <c r="BK63" i="1501"/>
  <c r="BJ63" i="1501"/>
  <c r="BI63" i="1501"/>
  <c r="BH63" i="1501"/>
  <c r="BG63" i="1501"/>
  <c r="BF63" i="1501"/>
  <c r="BE63" i="1501"/>
  <c r="BD63" i="1501"/>
  <c r="BC63" i="1501"/>
  <c r="BB63" i="1501"/>
  <c r="BA63" i="1501"/>
  <c r="AZ63" i="1501"/>
  <c r="AY63" i="1501"/>
  <c r="AX63" i="1501"/>
  <c r="AW63" i="1501"/>
  <c r="AV63" i="1501"/>
  <c r="AU63" i="1501"/>
  <c r="AT63" i="1501"/>
  <c r="AS63" i="1501"/>
  <c r="BM62" i="1501"/>
  <c r="BL62" i="1501"/>
  <c r="BK62" i="1501"/>
  <c r="BJ62" i="1501"/>
  <c r="BI62" i="1501"/>
  <c r="BH62" i="1501"/>
  <c r="BG62" i="1501"/>
  <c r="BF62" i="1501"/>
  <c r="BE62" i="1501"/>
  <c r="BD62" i="1501"/>
  <c r="BC62" i="1501"/>
  <c r="BB62" i="1501"/>
  <c r="BA62" i="1501"/>
  <c r="AZ62" i="1501"/>
  <c r="AY62" i="1501"/>
  <c r="AX62" i="1501"/>
  <c r="AW62" i="1501"/>
  <c r="AV62" i="1501"/>
  <c r="AU62" i="1501"/>
  <c r="AT62" i="1501"/>
  <c r="AS62" i="1501"/>
  <c r="BM61" i="1501"/>
  <c r="BL61" i="1501"/>
  <c r="BK61" i="1501"/>
  <c r="BJ61" i="1501"/>
  <c r="BI61" i="1501"/>
  <c r="BH61" i="1501"/>
  <c r="BG61" i="1501"/>
  <c r="BF61" i="1501"/>
  <c r="BE61" i="1501"/>
  <c r="BD61" i="1501"/>
  <c r="BC61" i="1501"/>
  <c r="BB61" i="1501"/>
  <c r="BA61" i="1501"/>
  <c r="AZ61" i="1501"/>
  <c r="AY61" i="1501"/>
  <c r="AX61" i="1501"/>
  <c r="AW61" i="1501"/>
  <c r="AV61" i="1501"/>
  <c r="AU61" i="1501"/>
  <c r="AT61" i="1501"/>
  <c r="AS61" i="1501"/>
  <c r="BM60" i="1501"/>
  <c r="BL60" i="1501"/>
  <c r="BK60" i="1501"/>
  <c r="BJ60" i="1501"/>
  <c r="BI60" i="1501"/>
  <c r="BH60" i="1501"/>
  <c r="BG60" i="1501"/>
  <c r="BF60" i="1501"/>
  <c r="BE60" i="1501"/>
  <c r="BD60" i="1501"/>
  <c r="BC60" i="1501"/>
  <c r="BB60" i="1501"/>
  <c r="BA60" i="1501"/>
  <c r="AZ60" i="1501"/>
  <c r="AY60" i="1501"/>
  <c r="AX60" i="1501"/>
  <c r="AW60" i="1501"/>
  <c r="AV60" i="1501"/>
  <c r="AU60" i="1501"/>
  <c r="AT60" i="1501"/>
  <c r="AS60" i="1501"/>
  <c r="BM59" i="1501"/>
  <c r="BL59" i="1501"/>
  <c r="BK59" i="1501"/>
  <c r="BJ59" i="1501"/>
  <c r="BI59" i="1501"/>
  <c r="BH59" i="1501"/>
  <c r="BG59" i="1501"/>
  <c r="BF59" i="1501"/>
  <c r="BE59" i="1501"/>
  <c r="BD59" i="1501"/>
  <c r="BC59" i="1501"/>
  <c r="BB59" i="1501"/>
  <c r="BA59" i="1501"/>
  <c r="AZ59" i="1501"/>
  <c r="AY59" i="1501"/>
  <c r="AX59" i="1501"/>
  <c r="AW59" i="1501"/>
  <c r="AV59" i="1501"/>
  <c r="AU59" i="1501"/>
  <c r="AT59" i="1501"/>
  <c r="AS59" i="1501"/>
  <c r="BM58" i="1501"/>
  <c r="BL58" i="1501"/>
  <c r="BK58" i="1501"/>
  <c r="BJ58" i="1501"/>
  <c r="BI58" i="1501"/>
  <c r="BH58" i="1501"/>
  <c r="BG58" i="1501"/>
  <c r="BF58" i="1501"/>
  <c r="BE58" i="1501"/>
  <c r="BD58" i="1501"/>
  <c r="BC58" i="1501"/>
  <c r="BB58" i="1501"/>
  <c r="BA58" i="1501"/>
  <c r="AZ58" i="1501"/>
  <c r="AY58" i="1501"/>
  <c r="AX58" i="1501"/>
  <c r="AW58" i="1501"/>
  <c r="AV58" i="1501"/>
  <c r="AU58" i="1501"/>
  <c r="AT58" i="1501"/>
  <c r="AS58" i="1501"/>
  <c r="BM57" i="1501"/>
  <c r="BL57" i="1501"/>
  <c r="BK57" i="1501"/>
  <c r="BJ57" i="1501"/>
  <c r="BI57" i="1501"/>
  <c r="BH57" i="1501"/>
  <c r="BG57" i="1501"/>
  <c r="BF57" i="1501"/>
  <c r="BE57" i="1501"/>
  <c r="BD57" i="1501"/>
  <c r="BC57" i="1501"/>
  <c r="BB57" i="1501"/>
  <c r="BA57" i="1501"/>
  <c r="AZ57" i="1501"/>
  <c r="AY57" i="1501"/>
  <c r="AX57" i="1501"/>
  <c r="AW57" i="1501"/>
  <c r="AV57" i="1501"/>
  <c r="AU57" i="1501"/>
  <c r="AT57" i="1501"/>
  <c r="AS57" i="1501"/>
  <c r="BM56" i="1501"/>
  <c r="BL56" i="1501"/>
  <c r="BK56" i="1501"/>
  <c r="BJ56" i="1501"/>
  <c r="BI56" i="1501"/>
  <c r="BH56" i="1501"/>
  <c r="BG56" i="1501"/>
  <c r="BF56" i="1501"/>
  <c r="BE56" i="1501"/>
  <c r="BD56" i="1501"/>
  <c r="BC56" i="1501"/>
  <c r="BB56" i="1501"/>
  <c r="BA56" i="1501"/>
  <c r="AZ56" i="1501"/>
  <c r="AY56" i="1501"/>
  <c r="AX56" i="1501"/>
  <c r="AW56" i="1501"/>
  <c r="AV56" i="1501"/>
  <c r="AU56" i="1501"/>
  <c r="AT56" i="1501"/>
  <c r="AS56" i="1501"/>
  <c r="BM55" i="1501"/>
  <c r="BL55" i="1501"/>
  <c r="BK55" i="1501"/>
  <c r="BJ55" i="1501"/>
  <c r="BI55" i="1501"/>
  <c r="BH55" i="1501"/>
  <c r="BG55" i="1501"/>
  <c r="BF55" i="1501"/>
  <c r="BE55" i="1501"/>
  <c r="BD55" i="1501"/>
  <c r="BC55" i="1501"/>
  <c r="BB55" i="1501"/>
  <c r="BA55" i="1501"/>
  <c r="AZ55" i="1501"/>
  <c r="AY55" i="1501"/>
  <c r="AX55" i="1501"/>
  <c r="AW55" i="1501"/>
  <c r="AV55" i="1501"/>
  <c r="AU55" i="1501"/>
  <c r="AT55" i="1501"/>
  <c r="AS55" i="1501"/>
  <c r="BM54" i="1501"/>
  <c r="BL54" i="1501"/>
  <c r="BK54" i="1501"/>
  <c r="BJ54" i="1501"/>
  <c r="BI54" i="1501"/>
  <c r="BH54" i="1501"/>
  <c r="BG54" i="1501"/>
  <c r="BF54" i="1501"/>
  <c r="BE54" i="1501"/>
  <c r="BD54" i="1501"/>
  <c r="BC54" i="1501"/>
  <c r="BB54" i="1501"/>
  <c r="BA54" i="1501"/>
  <c r="AZ54" i="1501"/>
  <c r="AY54" i="1501"/>
  <c r="AX54" i="1501"/>
  <c r="AW54" i="1501"/>
  <c r="AV54" i="1501"/>
  <c r="AU54" i="1501"/>
  <c r="AT54" i="1501"/>
  <c r="AS54" i="1501"/>
  <c r="BM53" i="1501"/>
  <c r="BL53" i="1501"/>
  <c r="BK53" i="1501"/>
  <c r="BJ53" i="1501"/>
  <c r="BI53" i="1501"/>
  <c r="BH53" i="1501"/>
  <c r="BG53" i="1501"/>
  <c r="BF53" i="1501"/>
  <c r="BE53" i="1501"/>
  <c r="BD53" i="1501"/>
  <c r="BC53" i="1501"/>
  <c r="BB53" i="1501"/>
  <c r="BA53" i="1501"/>
  <c r="AZ53" i="1501"/>
  <c r="AY53" i="1501"/>
  <c r="AX53" i="1501"/>
  <c r="AW53" i="1501"/>
  <c r="AV53" i="1501"/>
  <c r="AU53" i="1501"/>
  <c r="AT53" i="1501"/>
  <c r="AS53" i="1501"/>
  <c r="BM52" i="1501"/>
  <c r="BL52" i="1501"/>
  <c r="BK52" i="1501"/>
  <c r="BJ52" i="1501"/>
  <c r="BI52" i="1501"/>
  <c r="BH52" i="1501"/>
  <c r="BG52" i="1501"/>
  <c r="BF52" i="1501"/>
  <c r="BE52" i="1501"/>
  <c r="BD52" i="1501"/>
  <c r="BC52" i="1501"/>
  <c r="BB52" i="1501"/>
  <c r="BA52" i="1501"/>
  <c r="AZ52" i="1501"/>
  <c r="AY52" i="1501"/>
  <c r="AX52" i="1501"/>
  <c r="AW52" i="1501"/>
  <c r="AV52" i="1501"/>
  <c r="AU52" i="1501"/>
  <c r="AT52" i="1501"/>
  <c r="AS52" i="1501"/>
  <c r="BM51" i="1501"/>
  <c r="BL51" i="1501"/>
  <c r="BK51" i="1501"/>
  <c r="BJ51" i="1501"/>
  <c r="BI51" i="1501"/>
  <c r="BH51" i="1501"/>
  <c r="BG51" i="1501"/>
  <c r="BF51" i="1501"/>
  <c r="BE51" i="1501"/>
  <c r="BD51" i="1501"/>
  <c r="BC51" i="1501"/>
  <c r="BB51" i="1501"/>
  <c r="BA51" i="1501"/>
  <c r="AZ51" i="1501"/>
  <c r="AY51" i="1501"/>
  <c r="AX51" i="1501"/>
  <c r="AW51" i="1501"/>
  <c r="AV51" i="1501"/>
  <c r="AU51" i="1501"/>
  <c r="AT51" i="1501"/>
  <c r="AS51" i="1501"/>
  <c r="BM50" i="1501"/>
  <c r="BL50" i="1501"/>
  <c r="BK50" i="1501"/>
  <c r="BJ50" i="1501"/>
  <c r="BI50" i="1501"/>
  <c r="BH50" i="1501"/>
  <c r="BG50" i="1501"/>
  <c r="BF50" i="1501"/>
  <c r="BE50" i="1501"/>
  <c r="BD50" i="1501"/>
  <c r="BC50" i="1501"/>
  <c r="BB50" i="1501"/>
  <c r="BA50" i="1501"/>
  <c r="AZ50" i="1501"/>
  <c r="AY50" i="1501"/>
  <c r="AX50" i="1501"/>
  <c r="AW50" i="1501"/>
  <c r="AV50" i="1501"/>
  <c r="AU50" i="1501"/>
  <c r="AT50" i="1501"/>
  <c r="AS50" i="1501"/>
  <c r="BM49" i="1501"/>
  <c r="BL49" i="1501"/>
  <c r="BK49" i="1501"/>
  <c r="BJ49" i="1501"/>
  <c r="BI49" i="1501"/>
  <c r="BH49" i="1501"/>
  <c r="BG49" i="1501"/>
  <c r="BF49" i="1501"/>
  <c r="BE49" i="1501"/>
  <c r="BD49" i="1501"/>
  <c r="BC49" i="1501"/>
  <c r="BB49" i="1501"/>
  <c r="BA49" i="1501"/>
  <c r="AZ49" i="1501"/>
  <c r="AY49" i="1501"/>
  <c r="AX49" i="1501"/>
  <c r="AW49" i="1501"/>
  <c r="AV49" i="1501"/>
  <c r="AU49" i="1501"/>
  <c r="AT49" i="1501"/>
  <c r="AS49" i="1501"/>
  <c r="BM48" i="1501"/>
  <c r="BL48" i="1501"/>
  <c r="BK48" i="1501"/>
  <c r="BJ48" i="1501"/>
  <c r="BI48" i="1501"/>
  <c r="BH48" i="1501"/>
  <c r="BG48" i="1501"/>
  <c r="BF48" i="1501"/>
  <c r="BE48" i="1501"/>
  <c r="BD48" i="1501"/>
  <c r="BC48" i="1501"/>
  <c r="BB48" i="1501"/>
  <c r="BA48" i="1501"/>
  <c r="AZ48" i="1501"/>
  <c r="AY48" i="1501"/>
  <c r="AX48" i="1501"/>
  <c r="AW48" i="1501"/>
  <c r="AV48" i="1501"/>
  <c r="AU48" i="1501"/>
  <c r="AT48" i="1501"/>
  <c r="AS48" i="1501"/>
  <c r="BM47" i="1501"/>
  <c r="BL47" i="1501"/>
  <c r="BK47" i="1501"/>
  <c r="BJ47" i="1501"/>
  <c r="BI47" i="1501"/>
  <c r="BH47" i="1501"/>
  <c r="BG47" i="1501"/>
  <c r="BF47" i="1501"/>
  <c r="BE47" i="1501"/>
  <c r="BD47" i="1501"/>
  <c r="BC47" i="1501"/>
  <c r="BB47" i="1501"/>
  <c r="BA47" i="1501"/>
  <c r="AZ47" i="1501"/>
  <c r="AY47" i="1501"/>
  <c r="AX47" i="1501"/>
  <c r="AW47" i="1501"/>
  <c r="AV47" i="1501"/>
  <c r="AU47" i="1501"/>
  <c r="AT47" i="1501"/>
  <c r="AS47" i="1501"/>
  <c r="BM46" i="1501"/>
  <c r="BL46" i="1501"/>
  <c r="BK46" i="1501"/>
  <c r="BJ46" i="1501"/>
  <c r="BI46" i="1501"/>
  <c r="BH46" i="1501"/>
  <c r="BG46" i="1501"/>
  <c r="BF46" i="1501"/>
  <c r="BE46" i="1501"/>
  <c r="BD46" i="1501"/>
  <c r="BC46" i="1501"/>
  <c r="BB46" i="1501"/>
  <c r="BA46" i="1501"/>
  <c r="AZ46" i="1501"/>
  <c r="AY46" i="1501"/>
  <c r="AX46" i="1501"/>
  <c r="AW46" i="1501"/>
  <c r="AV46" i="1501"/>
  <c r="AU46" i="1501"/>
  <c r="AT46" i="1501"/>
  <c r="AS46" i="1501"/>
  <c r="BM45" i="1501"/>
  <c r="BL45" i="1501"/>
  <c r="BK45" i="1501"/>
  <c r="BJ45" i="1501"/>
  <c r="BI45" i="1501"/>
  <c r="BH45" i="1501"/>
  <c r="BG45" i="1501"/>
  <c r="BF45" i="1501"/>
  <c r="BE45" i="1501"/>
  <c r="BD45" i="1501"/>
  <c r="BC45" i="1501"/>
  <c r="BB45" i="1501"/>
  <c r="BA45" i="1501"/>
  <c r="AZ45" i="1501"/>
  <c r="AY45" i="1501"/>
  <c r="AX45" i="1501"/>
  <c r="AW45" i="1501"/>
  <c r="AV45" i="1501"/>
  <c r="AU45" i="1501"/>
  <c r="AT45" i="1501"/>
  <c r="AS45" i="1501"/>
  <c r="BM44" i="1501"/>
  <c r="BL44" i="1501"/>
  <c r="BK44" i="1501"/>
  <c r="BJ44" i="1501"/>
  <c r="BI44" i="1501"/>
  <c r="BH44" i="1501"/>
  <c r="BG44" i="1501"/>
  <c r="BF44" i="1501"/>
  <c r="BE44" i="1501"/>
  <c r="BD44" i="1501"/>
  <c r="BC44" i="1501"/>
  <c r="BB44" i="1501"/>
  <c r="BA44" i="1501"/>
  <c r="AZ44" i="1501"/>
  <c r="AY44" i="1501"/>
  <c r="AX44" i="1501"/>
  <c r="AW44" i="1501"/>
  <c r="AV44" i="1501"/>
  <c r="AU44" i="1501"/>
  <c r="AT44" i="1501"/>
  <c r="AS44" i="1501"/>
  <c r="BM43" i="1501"/>
  <c r="BL43" i="1501"/>
  <c r="BK43" i="1501"/>
  <c r="BJ43" i="1501"/>
  <c r="BI43" i="1501"/>
  <c r="BH43" i="1501"/>
  <c r="BG43" i="1501"/>
  <c r="BF43" i="1501"/>
  <c r="BE43" i="1501"/>
  <c r="BD43" i="1501"/>
  <c r="BC43" i="1501"/>
  <c r="BB43" i="1501"/>
  <c r="BA43" i="1501"/>
  <c r="AZ43" i="1501"/>
  <c r="AY43" i="1501"/>
  <c r="AX43" i="1501"/>
  <c r="AW43" i="1501"/>
  <c r="AV43" i="1501"/>
  <c r="AU43" i="1501"/>
  <c r="AT43" i="1501"/>
  <c r="AS43" i="1501"/>
  <c r="BM42" i="1501"/>
  <c r="BL42" i="1501"/>
  <c r="BK42" i="1501"/>
  <c r="BJ42" i="1501"/>
  <c r="BI42" i="1501"/>
  <c r="BH42" i="1501"/>
  <c r="BG42" i="1501"/>
  <c r="BF42" i="1501"/>
  <c r="BE42" i="1501"/>
  <c r="BD42" i="1501"/>
  <c r="BC42" i="1501"/>
  <c r="BB42" i="1501"/>
  <c r="BA42" i="1501"/>
  <c r="AZ42" i="1501"/>
  <c r="AY42" i="1501"/>
  <c r="AX42" i="1501"/>
  <c r="AW42" i="1501"/>
  <c r="AV42" i="1501"/>
  <c r="AU42" i="1501"/>
  <c r="AT42" i="1501"/>
  <c r="AS42" i="1501"/>
  <c r="BM41" i="1501"/>
  <c r="BL41" i="1501"/>
  <c r="BK41" i="1501"/>
  <c r="BJ41" i="1501"/>
  <c r="BI41" i="1501"/>
  <c r="BH41" i="1501"/>
  <c r="BG41" i="1501"/>
  <c r="BF41" i="1501"/>
  <c r="BE41" i="1501"/>
  <c r="BD41" i="1501"/>
  <c r="BC41" i="1501"/>
  <c r="BB41" i="1501"/>
  <c r="BA41" i="1501"/>
  <c r="AZ41" i="1501"/>
  <c r="AY41" i="1501"/>
  <c r="AX41" i="1501"/>
  <c r="AW41" i="1501"/>
  <c r="AV41" i="1501"/>
  <c r="AU41" i="1501"/>
  <c r="AT41" i="1501"/>
  <c r="AS41" i="1501"/>
  <c r="BM40" i="1501"/>
  <c r="BL40" i="1501"/>
  <c r="BK40" i="1501"/>
  <c r="BJ40" i="1501"/>
  <c r="BI40" i="1501"/>
  <c r="BH40" i="1501"/>
  <c r="BG40" i="1501"/>
  <c r="BF40" i="1501"/>
  <c r="BE40" i="1501"/>
  <c r="BD40" i="1501"/>
  <c r="BC40" i="1501"/>
  <c r="BB40" i="1501"/>
  <c r="BA40" i="1501"/>
  <c r="AZ40" i="1501"/>
  <c r="AY40" i="1501"/>
  <c r="AX40" i="1501"/>
  <c r="AW40" i="1501"/>
  <c r="AV40" i="1501"/>
  <c r="AU40" i="1501"/>
  <c r="AT40" i="1501"/>
  <c r="AS40" i="1501"/>
  <c r="BM39" i="1501"/>
  <c r="BL39" i="1501"/>
  <c r="BK39" i="1501"/>
  <c r="BJ39" i="1501"/>
  <c r="BI39" i="1501"/>
  <c r="BH39" i="1501"/>
  <c r="BG39" i="1501"/>
  <c r="BF39" i="1501"/>
  <c r="BE39" i="1501"/>
  <c r="BD39" i="1501"/>
  <c r="BC39" i="1501"/>
  <c r="BB39" i="1501"/>
  <c r="BA39" i="1501"/>
  <c r="AZ39" i="1501"/>
  <c r="AY39" i="1501"/>
  <c r="AX39" i="1501"/>
  <c r="AW39" i="1501"/>
  <c r="AV39" i="1501"/>
  <c r="AU39" i="1501"/>
  <c r="AT39" i="1501"/>
  <c r="AS39" i="1501"/>
  <c r="BM38" i="1501"/>
  <c r="BL38" i="1501"/>
  <c r="BK38" i="1501"/>
  <c r="BJ38" i="1501"/>
  <c r="BI38" i="1501"/>
  <c r="BH38" i="1501"/>
  <c r="BG38" i="1501"/>
  <c r="BF38" i="1501"/>
  <c r="BE38" i="1501"/>
  <c r="BD38" i="1501"/>
  <c r="BC38" i="1501"/>
  <c r="BB38" i="1501"/>
  <c r="BA38" i="1501"/>
  <c r="AZ38" i="1501"/>
  <c r="AY38" i="1501"/>
  <c r="AX38" i="1501"/>
  <c r="AW38" i="1501"/>
  <c r="AV38" i="1501"/>
  <c r="AU38" i="1501"/>
  <c r="AT38" i="1501"/>
  <c r="AS38" i="1501"/>
  <c r="BM37" i="1501"/>
  <c r="BL37" i="1501"/>
  <c r="BK37" i="1501"/>
  <c r="BJ37" i="1501"/>
  <c r="BI37" i="1501"/>
  <c r="BH37" i="1501"/>
  <c r="BG37" i="1501"/>
  <c r="BF37" i="1501"/>
  <c r="BE37" i="1501"/>
  <c r="BD37" i="1501"/>
  <c r="BC37" i="1501"/>
  <c r="BB37" i="1501"/>
  <c r="BA37" i="1501"/>
  <c r="AZ37" i="1501"/>
  <c r="AY37" i="1501"/>
  <c r="AX37" i="1501"/>
  <c r="AW37" i="1501"/>
  <c r="AV37" i="1501"/>
  <c r="AU37" i="1501"/>
  <c r="AT37" i="1501"/>
  <c r="AS37" i="1501"/>
  <c r="BM36" i="1501"/>
  <c r="BL36" i="1501"/>
  <c r="BK36" i="1501"/>
  <c r="BJ36" i="1501"/>
  <c r="BI36" i="1501"/>
  <c r="BH36" i="1501"/>
  <c r="BG36" i="1501"/>
  <c r="BF36" i="1501"/>
  <c r="BE36" i="1501"/>
  <c r="BD36" i="1501"/>
  <c r="BC36" i="1501"/>
  <c r="BB36" i="1501"/>
  <c r="BA36" i="1501"/>
  <c r="AZ36" i="1501"/>
  <c r="AY36" i="1501"/>
  <c r="AX36" i="1501"/>
  <c r="AW36" i="1501"/>
  <c r="AV36" i="1501"/>
  <c r="AU36" i="1501"/>
  <c r="AT36" i="1501"/>
  <c r="AS36" i="1501"/>
  <c r="BM35" i="1501"/>
  <c r="BL35" i="1501"/>
  <c r="BK35" i="1501"/>
  <c r="BJ35" i="1501"/>
  <c r="BI35" i="1501"/>
  <c r="BH35" i="1501"/>
  <c r="BG35" i="1501"/>
  <c r="BF35" i="1501"/>
  <c r="BE35" i="1501"/>
  <c r="BD35" i="1501"/>
  <c r="BC35" i="1501"/>
  <c r="BB35" i="1501"/>
  <c r="BA35" i="1501"/>
  <c r="AZ35" i="1501"/>
  <c r="AY35" i="1501"/>
  <c r="AX35" i="1501"/>
  <c r="AW35" i="1501"/>
  <c r="AV35" i="1501"/>
  <c r="AU35" i="1501"/>
  <c r="AT35" i="1501"/>
  <c r="AS35" i="1501"/>
  <c r="BM34" i="1501"/>
  <c r="BL34" i="1501"/>
  <c r="BK34" i="1501"/>
  <c r="BJ34" i="1501"/>
  <c r="BI34" i="1501"/>
  <c r="BH34" i="1501"/>
  <c r="BG34" i="1501"/>
  <c r="BF34" i="1501"/>
  <c r="BE34" i="1501"/>
  <c r="BD34" i="1501"/>
  <c r="BC34" i="1501"/>
  <c r="BB34" i="1501"/>
  <c r="BA34" i="1501"/>
  <c r="AZ34" i="1501"/>
  <c r="AY34" i="1501"/>
  <c r="AX34" i="1501"/>
  <c r="AW34" i="1501"/>
  <c r="AV34" i="1501"/>
  <c r="AU34" i="1501"/>
  <c r="AT34" i="1501"/>
  <c r="AS34" i="1501"/>
  <c r="BM33" i="1501"/>
  <c r="BL33" i="1501"/>
  <c r="BK33" i="1501"/>
  <c r="BJ33" i="1501"/>
  <c r="BI33" i="1501"/>
  <c r="BH33" i="1501"/>
  <c r="BG33" i="1501"/>
  <c r="BF33" i="1501"/>
  <c r="BE33" i="1501"/>
  <c r="BD33" i="1501"/>
  <c r="BC33" i="1501"/>
  <c r="BB33" i="1501"/>
  <c r="BA33" i="1501"/>
  <c r="AZ33" i="1501"/>
  <c r="AY33" i="1501"/>
  <c r="AX33" i="1501"/>
  <c r="AW33" i="1501"/>
  <c r="AV33" i="1501"/>
  <c r="AU33" i="1501"/>
  <c r="AT33" i="1501"/>
  <c r="AS33" i="1501"/>
  <c r="BM32" i="1501"/>
  <c r="BL32" i="1501"/>
  <c r="BK32" i="1501"/>
  <c r="BJ32" i="1501"/>
  <c r="BI32" i="1501"/>
  <c r="BH32" i="1501"/>
  <c r="BG32" i="1501"/>
  <c r="BF32" i="1501"/>
  <c r="BE32" i="1501"/>
  <c r="BD32" i="1501"/>
  <c r="BC32" i="1501"/>
  <c r="BB32" i="1501"/>
  <c r="BA32" i="1501"/>
  <c r="AZ32" i="1501"/>
  <c r="AY32" i="1501"/>
  <c r="AX32" i="1501"/>
  <c r="AW32" i="1501"/>
  <c r="AV32" i="1501"/>
  <c r="AU32" i="1501"/>
  <c r="AT32" i="1501"/>
  <c r="AS32" i="1501"/>
  <c r="BM31" i="1501"/>
  <c r="BL31" i="1501"/>
  <c r="BK31" i="1501"/>
  <c r="BJ31" i="1501"/>
  <c r="BI31" i="1501"/>
  <c r="BH31" i="1501"/>
  <c r="BG31" i="1501"/>
  <c r="BF31" i="1501"/>
  <c r="BE31" i="1501"/>
  <c r="BD31" i="1501"/>
  <c r="BC31" i="1501"/>
  <c r="BB31" i="1501"/>
  <c r="BA31" i="1501"/>
  <c r="AZ31" i="1501"/>
  <c r="AY31" i="1501"/>
  <c r="AX31" i="1501"/>
  <c r="AW31" i="1501"/>
  <c r="AV31" i="1501"/>
  <c r="AU31" i="1501"/>
  <c r="AT31" i="1501"/>
  <c r="AS31" i="1501"/>
  <c r="BM30" i="1501"/>
  <c r="BL30" i="1501"/>
  <c r="BK30" i="1501"/>
  <c r="BJ30" i="1501"/>
  <c r="BI30" i="1501"/>
  <c r="BH30" i="1501"/>
  <c r="BG30" i="1501"/>
  <c r="BF30" i="1501"/>
  <c r="BE30" i="1501"/>
  <c r="BD30" i="1501"/>
  <c r="BC30" i="1501"/>
  <c r="BB30" i="1501"/>
  <c r="BA30" i="1501"/>
  <c r="AZ30" i="1501"/>
  <c r="AY30" i="1501"/>
  <c r="AX30" i="1501"/>
  <c r="AW30" i="1501"/>
  <c r="AV30" i="1501"/>
  <c r="AU30" i="1501"/>
  <c r="AT30" i="1501"/>
  <c r="AS30" i="1501"/>
  <c r="BM29" i="1501"/>
  <c r="BL29" i="1501"/>
  <c r="BK29" i="1501"/>
  <c r="BJ29" i="1501"/>
  <c r="BI29" i="1501"/>
  <c r="BH29" i="1501"/>
  <c r="BG29" i="1501"/>
  <c r="BF29" i="1501"/>
  <c r="BE29" i="1501"/>
  <c r="BD29" i="1501"/>
  <c r="BC29" i="1501"/>
  <c r="BB29" i="1501"/>
  <c r="BA29" i="1501"/>
  <c r="AZ29" i="1501"/>
  <c r="AY29" i="1501"/>
  <c r="AX29" i="1501"/>
  <c r="AW29" i="1501"/>
  <c r="AV29" i="1501"/>
  <c r="AU29" i="1501"/>
  <c r="AT29" i="1501"/>
  <c r="AS29" i="1501"/>
  <c r="BM28" i="1501"/>
  <c r="BL28" i="1501"/>
  <c r="BK28" i="1501"/>
  <c r="BJ28" i="1501"/>
  <c r="BI28" i="1501"/>
  <c r="BH28" i="1501"/>
  <c r="BG28" i="1501"/>
  <c r="BF28" i="1501"/>
  <c r="BE28" i="1501"/>
  <c r="BD28" i="1501"/>
  <c r="BC28" i="1501"/>
  <c r="BB28" i="1501"/>
  <c r="BA28" i="1501"/>
  <c r="AZ28" i="1501"/>
  <c r="AY28" i="1501"/>
  <c r="AX28" i="1501"/>
  <c r="AW28" i="1501"/>
  <c r="AV28" i="1501"/>
  <c r="AU28" i="1501"/>
  <c r="AT28" i="1501"/>
  <c r="AS28" i="1501"/>
  <c r="BM27" i="1501"/>
  <c r="BL27" i="1501"/>
  <c r="BK27" i="1501"/>
  <c r="BJ27" i="1501"/>
  <c r="BI27" i="1501"/>
  <c r="BH27" i="1501"/>
  <c r="BG27" i="1501"/>
  <c r="BF27" i="1501"/>
  <c r="BE27" i="1501"/>
  <c r="BD27" i="1501"/>
  <c r="BC27" i="1501"/>
  <c r="BB27" i="1501"/>
  <c r="BA27" i="1501"/>
  <c r="AZ27" i="1501"/>
  <c r="AY27" i="1501"/>
  <c r="AX27" i="1501"/>
  <c r="AW27" i="1501"/>
  <c r="AV27" i="1501"/>
  <c r="AU27" i="1501"/>
  <c r="AT27" i="1501"/>
  <c r="AS27" i="1501"/>
  <c r="BM26" i="1501"/>
  <c r="BL26" i="1501"/>
  <c r="BK26" i="1501"/>
  <c r="BJ26" i="1501"/>
  <c r="BI26" i="1501"/>
  <c r="BH26" i="1501"/>
  <c r="BG26" i="1501"/>
  <c r="BF26" i="1501"/>
  <c r="BE26" i="1501"/>
  <c r="BD26" i="1501"/>
  <c r="BC26" i="1501"/>
  <c r="BB26" i="1501"/>
  <c r="BA26" i="1501"/>
  <c r="AZ26" i="1501"/>
  <c r="AY26" i="1501"/>
  <c r="AX26" i="1501"/>
  <c r="AW26" i="1501"/>
  <c r="AV26" i="1501"/>
  <c r="AU26" i="1501"/>
  <c r="AT26" i="1501"/>
  <c r="AS26" i="1501"/>
  <c r="BM25" i="1501"/>
  <c r="BL25" i="1501"/>
  <c r="BK25" i="1501"/>
  <c r="BJ25" i="1501"/>
  <c r="BI25" i="1501"/>
  <c r="BH25" i="1501"/>
  <c r="BG25" i="1501"/>
  <c r="BF25" i="1501"/>
  <c r="BE25" i="1501"/>
  <c r="BD25" i="1501"/>
  <c r="BC25" i="1501"/>
  <c r="BB25" i="1501"/>
  <c r="BA25" i="1501"/>
  <c r="AZ25" i="1501"/>
  <c r="AY25" i="1501"/>
  <c r="AX25" i="1501"/>
  <c r="AW25" i="1501"/>
  <c r="AV25" i="1501"/>
  <c r="AU25" i="1501"/>
  <c r="AT25" i="1501"/>
  <c r="AS25" i="1501"/>
  <c r="BM24" i="1501"/>
  <c r="BL24" i="1501"/>
  <c r="BK24" i="1501"/>
  <c r="BJ24" i="1501"/>
  <c r="BI24" i="1501"/>
  <c r="BH24" i="1501"/>
  <c r="BG24" i="1501"/>
  <c r="BF24" i="1501"/>
  <c r="BE24" i="1501"/>
  <c r="BD24" i="1501"/>
  <c r="BC24" i="1501"/>
  <c r="BB24" i="1501"/>
  <c r="BA24" i="1501"/>
  <c r="AZ24" i="1501"/>
  <c r="AY24" i="1501"/>
  <c r="AX24" i="1501"/>
  <c r="AW24" i="1501"/>
  <c r="AV24" i="1501"/>
  <c r="AU24" i="1501"/>
  <c r="AT24" i="1501"/>
  <c r="AS24" i="1501"/>
  <c r="BM23" i="1501"/>
  <c r="BL23" i="1501"/>
  <c r="BK23" i="1501"/>
  <c r="BJ23" i="1501"/>
  <c r="BI23" i="1501"/>
  <c r="BH23" i="1501"/>
  <c r="BG23" i="1501"/>
  <c r="BF23" i="1501"/>
  <c r="BE23" i="1501"/>
  <c r="BD23" i="1501"/>
  <c r="BC23" i="1501"/>
  <c r="BB23" i="1501"/>
  <c r="BA23" i="1501"/>
  <c r="AZ23" i="1501"/>
  <c r="AY23" i="1501"/>
  <c r="AX23" i="1501"/>
  <c r="AW23" i="1501"/>
  <c r="AV23" i="1501"/>
  <c r="AU23" i="1501"/>
  <c r="AT23" i="1501"/>
  <c r="AS23" i="1501"/>
  <c r="BM22" i="1501"/>
  <c r="BL22" i="1501"/>
  <c r="BK22" i="1501"/>
  <c r="BJ22" i="1501"/>
  <c r="BI22" i="1501"/>
  <c r="BH22" i="1501"/>
  <c r="BG22" i="1501"/>
  <c r="BF22" i="1501"/>
  <c r="BE22" i="1501"/>
  <c r="BD22" i="1501"/>
  <c r="BC22" i="1501"/>
  <c r="BB22" i="1501"/>
  <c r="BA22" i="1501"/>
  <c r="AZ22" i="1501"/>
  <c r="AY22" i="1501"/>
  <c r="AX22" i="1501"/>
  <c r="AW22" i="1501"/>
  <c r="AV22" i="1501"/>
  <c r="AU22" i="1501"/>
  <c r="AT22" i="1501"/>
  <c r="AS22" i="1501"/>
  <c r="BM21" i="1501"/>
  <c r="BL21" i="1501"/>
  <c r="BK21" i="1501"/>
  <c r="BJ21" i="1501"/>
  <c r="BI21" i="1501"/>
  <c r="BH21" i="1501"/>
  <c r="BG21" i="1501"/>
  <c r="BF21" i="1501"/>
  <c r="BE21" i="1501"/>
  <c r="BD21" i="1501"/>
  <c r="BC21" i="1501"/>
  <c r="BB21" i="1501"/>
  <c r="BA21" i="1501"/>
  <c r="AZ21" i="1501"/>
  <c r="AY21" i="1501"/>
  <c r="AX21" i="1501"/>
  <c r="AW21" i="1501"/>
  <c r="AV21" i="1501"/>
  <c r="AU21" i="1501"/>
  <c r="AT21" i="1501"/>
  <c r="AS21" i="1501"/>
  <c r="BM20" i="1501"/>
  <c r="BL20" i="1501"/>
  <c r="BK20" i="1501"/>
  <c r="BJ20" i="1501"/>
  <c r="BI20" i="1501"/>
  <c r="BH20" i="1501"/>
  <c r="BG20" i="1501"/>
  <c r="BF20" i="1501"/>
  <c r="BE20" i="1501"/>
  <c r="BD20" i="1501"/>
  <c r="BC20" i="1501"/>
  <c r="BB20" i="1501"/>
  <c r="BA20" i="1501"/>
  <c r="AZ20" i="1501"/>
  <c r="AY20" i="1501"/>
  <c r="AX20" i="1501"/>
  <c r="AW20" i="1501"/>
  <c r="AV20" i="1501"/>
  <c r="AU20" i="1501"/>
  <c r="AT20" i="1501"/>
  <c r="AS20" i="1501"/>
  <c r="BM19" i="1501"/>
  <c r="BL19" i="1501"/>
  <c r="BK19" i="1501"/>
  <c r="BJ19" i="1501"/>
  <c r="BI19" i="1501"/>
  <c r="BH19" i="1501"/>
  <c r="BG19" i="1501"/>
  <c r="BF19" i="1501"/>
  <c r="BE19" i="1501"/>
  <c r="BD19" i="1501"/>
  <c r="BC19" i="1501"/>
  <c r="BB19" i="1501"/>
  <c r="BA19" i="1501"/>
  <c r="AZ19" i="1501"/>
  <c r="AY19" i="1501"/>
  <c r="AX19" i="1501"/>
  <c r="AW19" i="1501"/>
  <c r="AV19" i="1501"/>
  <c r="AU19" i="1501"/>
  <c r="AT19" i="1501"/>
  <c r="AS19" i="1501"/>
  <c r="BM18" i="1501"/>
  <c r="BL18" i="1501"/>
  <c r="BK18" i="1501"/>
  <c r="BJ18" i="1501"/>
  <c r="BI18" i="1501"/>
  <c r="BH18" i="1501"/>
  <c r="BG18" i="1501"/>
  <c r="BF18" i="1501"/>
  <c r="BE18" i="1501"/>
  <c r="BD18" i="1501"/>
  <c r="BC18" i="1501"/>
  <c r="BB18" i="1501"/>
  <c r="BA18" i="1501"/>
  <c r="AZ18" i="1501"/>
  <c r="AY18" i="1501"/>
  <c r="AX18" i="1501"/>
  <c r="AW18" i="1501"/>
  <c r="AV18" i="1501"/>
  <c r="AU18" i="1501"/>
  <c r="AT18" i="1501"/>
  <c r="AS18" i="1501"/>
  <c r="BM17" i="1501"/>
  <c r="BL17" i="1501"/>
  <c r="BK17" i="1501"/>
  <c r="BJ17" i="1501"/>
  <c r="BI17" i="1501"/>
  <c r="BH17" i="1501"/>
  <c r="BG17" i="1501"/>
  <c r="BF17" i="1501"/>
  <c r="BE17" i="1501"/>
  <c r="BD17" i="1501"/>
  <c r="BC17" i="1501"/>
  <c r="BB17" i="1501"/>
  <c r="BA17" i="1501"/>
  <c r="AZ17" i="1501"/>
  <c r="AY17" i="1501"/>
  <c r="AX17" i="1501"/>
  <c r="AW17" i="1501"/>
  <c r="AV17" i="1501"/>
  <c r="AU17" i="1501"/>
  <c r="AT17" i="1501"/>
  <c r="AS17" i="1501"/>
  <c r="BM16" i="1501"/>
  <c r="BL16" i="1501"/>
  <c r="BK16" i="1501"/>
  <c r="BJ16" i="1501"/>
  <c r="BI16" i="1501"/>
  <c r="BH16" i="1501"/>
  <c r="BG16" i="1501"/>
  <c r="BF16" i="1501"/>
  <c r="BE16" i="1501"/>
  <c r="BD16" i="1501"/>
  <c r="BC16" i="1501"/>
  <c r="BB16" i="1501"/>
  <c r="BA16" i="1501"/>
  <c r="AZ16" i="1501"/>
  <c r="AY16" i="1501"/>
  <c r="AX16" i="1501"/>
  <c r="AW16" i="1501"/>
  <c r="AV16" i="1501"/>
  <c r="AU16" i="1501"/>
  <c r="AT16" i="1501"/>
  <c r="AS16" i="1501"/>
  <c r="BM15" i="1501"/>
  <c r="BL15" i="1501"/>
  <c r="BK15" i="1501"/>
  <c r="BJ15" i="1501"/>
  <c r="BI15" i="1501"/>
  <c r="BH15" i="1501"/>
  <c r="BG15" i="1501"/>
  <c r="BF15" i="1501"/>
  <c r="BE15" i="1501"/>
  <c r="BD15" i="1501"/>
  <c r="BC15" i="1501"/>
  <c r="BB15" i="1501"/>
  <c r="BA15" i="1501"/>
  <c r="AZ15" i="1501"/>
  <c r="AY15" i="1501"/>
  <c r="AX15" i="1501"/>
  <c r="AW15" i="1501"/>
  <c r="AV15" i="1501"/>
  <c r="AU15" i="1501"/>
  <c r="AT15" i="1501"/>
  <c r="AS15" i="1501"/>
  <c r="BM14" i="1501"/>
  <c r="BL14" i="1501"/>
  <c r="BK14" i="1501"/>
  <c r="BJ14" i="1501"/>
  <c r="BI14" i="1501"/>
  <c r="BH14" i="1501"/>
  <c r="BG14" i="1501"/>
  <c r="BF14" i="1501"/>
  <c r="BE14" i="1501"/>
  <c r="BD14" i="1501"/>
  <c r="BC14" i="1501"/>
  <c r="BB14" i="1501"/>
  <c r="BA14" i="1501"/>
  <c r="AZ14" i="1501"/>
  <c r="AY14" i="1501"/>
  <c r="AX14" i="1501"/>
  <c r="AW14" i="1501"/>
  <c r="AV14" i="1501"/>
  <c r="AU14" i="1501"/>
  <c r="AT14" i="1501"/>
  <c r="AS14" i="1501"/>
  <c r="BM13" i="1501"/>
  <c r="BL13" i="1501"/>
  <c r="BK13" i="1501"/>
  <c r="BJ13" i="1501"/>
  <c r="BI13" i="1501"/>
  <c r="BH13" i="1501"/>
  <c r="BG13" i="1501"/>
  <c r="BF13" i="1501"/>
  <c r="BE13" i="1501"/>
  <c r="BD13" i="1501"/>
  <c r="BC13" i="1501"/>
  <c r="BB13" i="1501"/>
  <c r="BA13" i="1501"/>
  <c r="AZ13" i="1501"/>
  <c r="AY13" i="1501"/>
  <c r="AX13" i="1501"/>
  <c r="AW13" i="1501"/>
  <c r="AV13" i="1501"/>
  <c r="AU13" i="1501"/>
  <c r="AT13" i="1501"/>
  <c r="AS13" i="1501"/>
  <c r="BM12" i="1501"/>
  <c r="BL12" i="1501"/>
  <c r="BK12" i="1501"/>
  <c r="BJ12" i="1501"/>
  <c r="BI12" i="1501"/>
  <c r="BH12" i="1501"/>
  <c r="BG12" i="1501"/>
  <c r="BF12" i="1501"/>
  <c r="BE12" i="1501"/>
  <c r="BD12" i="1501"/>
  <c r="BC12" i="1501"/>
  <c r="BB12" i="1501"/>
  <c r="BA12" i="1501"/>
  <c r="AZ12" i="1501"/>
  <c r="AY12" i="1501"/>
  <c r="AX12" i="1501"/>
  <c r="AW12" i="1501"/>
  <c r="AV12" i="1501"/>
  <c r="AU12" i="1501"/>
  <c r="AT12" i="1501"/>
  <c r="AS12" i="1501"/>
  <c r="BL11" i="1501"/>
  <c r="BK11" i="1501"/>
  <c r="BJ11" i="1501"/>
  <c r="BI11" i="1501"/>
  <c r="BH11" i="1501"/>
  <c r="BG11" i="1501"/>
  <c r="BF11" i="1501"/>
  <c r="BE11" i="1501"/>
  <c r="BD11" i="1501"/>
  <c r="BC11" i="1501"/>
  <c r="BB11" i="1501"/>
  <c r="BA11" i="1501"/>
  <c r="AZ11" i="1501"/>
  <c r="AY11" i="1501"/>
  <c r="AX11" i="1501"/>
  <c r="AW11" i="1501"/>
  <c r="AV11" i="1501"/>
  <c r="AU11" i="1501"/>
  <c r="AT11" i="1501"/>
  <c r="AS11" i="1501"/>
  <c r="BL10" i="1501"/>
  <c r="BK10" i="1501"/>
  <c r="BJ10" i="1501"/>
  <c r="BI10" i="1501"/>
  <c r="BH10" i="1501"/>
  <c r="BG10" i="1501"/>
  <c r="BF10" i="1501"/>
  <c r="BE10" i="1501"/>
  <c r="BD10" i="1501"/>
  <c r="BC10" i="1501"/>
  <c r="BB10" i="1501"/>
  <c r="BA10" i="1501"/>
  <c r="AZ10" i="1501"/>
  <c r="AY10" i="1501"/>
  <c r="AX10" i="1501"/>
  <c r="AW10" i="1501"/>
  <c r="AV10" i="1501"/>
  <c r="AU10" i="1501"/>
  <c r="AT10" i="1501"/>
  <c r="AS10" i="1501"/>
  <c r="BL9" i="1501"/>
  <c r="BK9" i="1501"/>
  <c r="BJ9" i="1501"/>
  <c r="BI9" i="1501"/>
  <c r="BH9" i="1501"/>
  <c r="BG9" i="1501"/>
  <c r="BF9" i="1501"/>
  <c r="BE9" i="1501"/>
  <c r="BD9" i="1501"/>
  <c r="BC9" i="1501"/>
  <c r="BB9" i="1501"/>
  <c r="BA9" i="1501"/>
  <c r="AZ9" i="1501"/>
  <c r="AY9" i="1501"/>
  <c r="AX9" i="1501"/>
  <c r="AW9" i="1501"/>
  <c r="AV9" i="1501"/>
  <c r="AU9" i="1501"/>
  <c r="AT9" i="1501"/>
  <c r="AS9" i="1501"/>
  <c r="BL8" i="1501"/>
  <c r="BK8" i="1501"/>
  <c r="BJ8" i="1501"/>
  <c r="BI8" i="1501"/>
  <c r="BH8" i="1501"/>
  <c r="BG8" i="1501"/>
  <c r="BF8" i="1501"/>
  <c r="BE8" i="1501"/>
  <c r="BD8" i="1501"/>
  <c r="BC8" i="1501"/>
  <c r="BB8" i="1501"/>
  <c r="BA8" i="1501"/>
  <c r="AZ8" i="1501"/>
  <c r="AY8" i="1501"/>
  <c r="AX8" i="1501"/>
  <c r="AW8" i="1501"/>
  <c r="AV8" i="1501"/>
  <c r="AU8" i="1501"/>
  <c r="AT8" i="1501"/>
  <c r="AS8" i="1501"/>
  <c r="BL7" i="1501"/>
  <c r="BK7" i="1501"/>
  <c r="BJ7" i="1501"/>
  <c r="BI7" i="1501"/>
  <c r="BH7" i="1501"/>
  <c r="BG7" i="1501"/>
  <c r="BF7" i="1501"/>
  <c r="BE7" i="1501"/>
  <c r="BD7" i="1501"/>
  <c r="BC7" i="1501"/>
  <c r="BB7" i="1501"/>
  <c r="BA7" i="1501"/>
  <c r="AZ7" i="1501"/>
  <c r="AY7" i="1501"/>
  <c r="AX7" i="1501"/>
  <c r="AW7" i="1501"/>
  <c r="AV7" i="1501"/>
  <c r="AU7" i="1501"/>
  <c r="AT7" i="1501"/>
  <c r="AS7" i="1501"/>
  <c r="BL6" i="1501"/>
  <c r="BK6" i="1501"/>
  <c r="BJ6" i="1501"/>
  <c r="BI6" i="1501"/>
  <c r="BH6" i="1501"/>
  <c r="BG6" i="1501"/>
  <c r="BF6" i="1501"/>
  <c r="BE6" i="1501"/>
  <c r="BD6" i="1501"/>
  <c r="BC6" i="1501"/>
  <c r="BB6" i="1501"/>
  <c r="BA6" i="1501"/>
  <c r="AZ6" i="1501"/>
  <c r="AY6" i="1501"/>
  <c r="AX6" i="1501"/>
  <c r="AW6" i="1501"/>
  <c r="AV6" i="1501"/>
  <c r="AU6" i="1501"/>
  <c r="AT6" i="1501"/>
  <c r="AS6" i="1501"/>
  <c r="BL5" i="1501"/>
  <c r="BK5" i="1501"/>
  <c r="BJ5" i="1501"/>
  <c r="BI5" i="1501"/>
  <c r="BH5" i="1501"/>
  <c r="BG5" i="1501"/>
  <c r="BF5" i="1501"/>
  <c r="BE5" i="1501"/>
  <c r="BD5" i="1501"/>
  <c r="BC5" i="1501"/>
  <c r="BB5" i="1501"/>
  <c r="BA5" i="1501"/>
  <c r="AZ5" i="1501"/>
  <c r="AY5" i="1501"/>
  <c r="AX5" i="1501"/>
  <c r="AW5" i="1501"/>
  <c r="AV5" i="1501"/>
  <c r="AU5" i="1501"/>
  <c r="AT5" i="1501"/>
  <c r="AS5" i="1501"/>
  <c r="BL4" i="1501"/>
  <c r="BK4" i="1501"/>
  <c r="BJ4" i="1501"/>
  <c r="BI4" i="1501"/>
  <c r="BH4" i="1501"/>
  <c r="BG4" i="1501"/>
  <c r="BF4" i="1501"/>
  <c r="BE4" i="1501"/>
  <c r="BD4" i="1501"/>
  <c r="BC4" i="1501"/>
  <c r="BB4" i="1501"/>
  <c r="BA4" i="1501"/>
  <c r="AZ4" i="1501"/>
  <c r="AY4" i="1501"/>
  <c r="AX4" i="1501"/>
  <c r="AW4" i="1501"/>
  <c r="AV4" i="1501"/>
  <c r="AU4" i="1501"/>
  <c r="AT4" i="1501"/>
  <c r="AS4" i="1501"/>
  <c r="BL3" i="1501"/>
  <c r="BK3" i="1501"/>
  <c r="BJ3" i="1501"/>
  <c r="BI3" i="1501"/>
  <c r="BH3" i="1501"/>
  <c r="BG3" i="1501"/>
  <c r="BF3" i="1501"/>
  <c r="BE3" i="1501"/>
  <c r="BD3" i="1501"/>
  <c r="BC3" i="1501"/>
  <c r="BB3" i="1501"/>
  <c r="BA3" i="1501"/>
  <c r="AZ3" i="1501"/>
  <c r="AY3" i="1501"/>
  <c r="AX3" i="1501"/>
  <c r="AW3" i="1501"/>
  <c r="AV3" i="1501"/>
  <c r="AU3" i="1501"/>
  <c r="AT3" i="1501"/>
  <c r="AS3" i="1501"/>
  <c r="AR6" i="1501"/>
  <c r="AR7" i="1501"/>
  <c r="AR8" i="1501"/>
  <c r="AR9" i="1501"/>
  <c r="AR10" i="1501"/>
  <c r="AR11" i="1501"/>
  <c r="AR12" i="1501"/>
  <c r="AR13" i="1501"/>
  <c r="AR14" i="1501"/>
  <c r="AR15" i="1501"/>
  <c r="AR16" i="1501"/>
  <c r="AR17" i="1501"/>
  <c r="AR18" i="1501"/>
  <c r="AR19" i="1501"/>
  <c r="AR20" i="1501"/>
  <c r="AR21" i="1501"/>
  <c r="AR22" i="1501"/>
  <c r="AR23" i="1501"/>
  <c r="AR24" i="1501"/>
  <c r="AR25" i="1501"/>
  <c r="AR26" i="1501"/>
  <c r="AR27" i="1501"/>
  <c r="AR28" i="1501"/>
  <c r="AR29" i="1501"/>
  <c r="AR30" i="1501"/>
  <c r="AR31" i="1501"/>
  <c r="AR32" i="1501"/>
  <c r="AR33" i="1501"/>
  <c r="AR34" i="1501"/>
  <c r="AR35" i="1501"/>
  <c r="AR36" i="1501"/>
  <c r="AR37" i="1501"/>
  <c r="AR38" i="1501"/>
  <c r="AR39" i="1501"/>
  <c r="AR40" i="1501"/>
  <c r="AR41" i="1501"/>
  <c r="AR42" i="1501"/>
  <c r="AR43" i="1501"/>
  <c r="AR44" i="1501"/>
  <c r="AR45" i="1501"/>
  <c r="AR46" i="1501"/>
  <c r="AR47" i="1501"/>
  <c r="AR48" i="1501"/>
  <c r="AR49" i="1501"/>
  <c r="AR50" i="1501"/>
  <c r="AR51" i="1501"/>
  <c r="AR52" i="1501"/>
  <c r="AR53" i="1501"/>
  <c r="AR54" i="1501"/>
  <c r="AR55" i="1501"/>
  <c r="AR56" i="1501"/>
  <c r="AR57" i="1501"/>
  <c r="AR58" i="1501"/>
  <c r="AR59" i="1501"/>
  <c r="AR60" i="1501"/>
  <c r="AR61" i="1501"/>
  <c r="AR62" i="1501"/>
  <c r="AR63" i="1501"/>
  <c r="AR64" i="1501"/>
  <c r="AR65" i="1501"/>
  <c r="AR66" i="1501"/>
  <c r="AR67" i="1501"/>
  <c r="AR68" i="1501"/>
  <c r="AR69" i="1501"/>
  <c r="AR70" i="1501"/>
  <c r="AR71" i="1501"/>
  <c r="AR72" i="1501"/>
  <c r="AR73" i="1501"/>
  <c r="AR74" i="1501"/>
  <c r="AR75" i="1501"/>
  <c r="AR76" i="1501"/>
  <c r="AR77" i="1501"/>
  <c r="AR78" i="1501"/>
  <c r="AR79" i="1501"/>
  <c r="AR80" i="1501"/>
  <c r="AR81" i="1501"/>
  <c r="AR82" i="1501"/>
  <c r="AR83" i="1501"/>
  <c r="AR84" i="1501"/>
  <c r="AR85" i="1501"/>
  <c r="AR86" i="1501"/>
  <c r="AR87" i="1501"/>
  <c r="AR88" i="1501"/>
  <c r="AR89" i="1501"/>
  <c r="AR90" i="1501"/>
  <c r="AR91" i="1501"/>
  <c r="AR92" i="1501"/>
  <c r="AR93" i="1501"/>
  <c r="AR94" i="1501"/>
  <c r="AR95" i="1501"/>
  <c r="AR96" i="1501"/>
  <c r="AR97" i="1501"/>
  <c r="AR98" i="1501"/>
  <c r="AR99" i="1501"/>
  <c r="AR100" i="1501"/>
  <c r="AR101" i="1501"/>
  <c r="AR3" i="1501"/>
  <c r="AR4" i="1501"/>
  <c r="AR5" i="1501"/>
  <c r="S101" i="1501"/>
  <c r="S100" i="1501"/>
  <c r="S99" i="1501"/>
  <c r="S98" i="1501"/>
  <c r="S97" i="1501"/>
  <c r="S96" i="1501"/>
  <c r="S95" i="1501"/>
  <c r="S94" i="1501"/>
  <c r="S93" i="1501"/>
  <c r="S92" i="1501"/>
  <c r="S91" i="1501"/>
  <c r="S90" i="1501"/>
  <c r="S89" i="1501"/>
  <c r="S88" i="1501"/>
  <c r="S87" i="1501"/>
  <c r="S86" i="1501"/>
  <c r="S85" i="1501"/>
  <c r="S84" i="1501"/>
  <c r="S83" i="1501"/>
  <c r="S82" i="1501"/>
  <c r="S81" i="1501"/>
  <c r="S80" i="1501"/>
  <c r="S79" i="1501"/>
  <c r="S78" i="1501"/>
  <c r="S77" i="1501"/>
  <c r="S76" i="1501"/>
  <c r="S75" i="1501"/>
  <c r="S74" i="1501"/>
  <c r="S73" i="1501"/>
  <c r="S72" i="1501"/>
  <c r="S71" i="1501"/>
  <c r="S70" i="1501"/>
  <c r="S69" i="1501"/>
  <c r="S68" i="1501"/>
  <c r="S67" i="1501"/>
  <c r="S66" i="1501"/>
  <c r="S65" i="1501"/>
  <c r="S64" i="1501"/>
  <c r="S63" i="1501"/>
  <c r="S62" i="1501"/>
  <c r="S61" i="1501"/>
  <c r="S60" i="1501"/>
  <c r="S59" i="1501"/>
  <c r="S58" i="1501"/>
  <c r="S57" i="1501"/>
  <c r="S56" i="1501"/>
  <c r="S55" i="1501"/>
  <c r="S54" i="1501"/>
  <c r="S53" i="1501"/>
  <c r="S52" i="1501"/>
  <c r="S51" i="1501"/>
  <c r="S50" i="1501"/>
  <c r="S49" i="1501"/>
  <c r="S48" i="1501"/>
  <c r="S47" i="1501"/>
  <c r="S46" i="1501"/>
  <c r="S45" i="1501"/>
  <c r="S44" i="1501"/>
  <c r="S43" i="1501"/>
  <c r="S42" i="1501"/>
  <c r="S41" i="1501"/>
  <c r="S40" i="1501"/>
  <c r="S39" i="1501"/>
  <c r="S38" i="1501"/>
  <c r="S37" i="1501"/>
  <c r="S36" i="1501"/>
  <c r="S35" i="1501"/>
  <c r="S34" i="1501"/>
  <c r="S33" i="1501"/>
  <c r="S32" i="1501"/>
  <c r="S31" i="1501"/>
  <c r="S30" i="1501"/>
  <c r="S29" i="1501"/>
  <c r="S28" i="1501"/>
  <c r="S27" i="1501"/>
  <c r="S26" i="1501"/>
  <c r="S25" i="1501"/>
  <c r="S24" i="1501"/>
  <c r="S23" i="1501"/>
  <c r="S22" i="1501"/>
  <c r="S21" i="1501"/>
  <c r="S20" i="1501"/>
  <c r="S19" i="1501"/>
  <c r="S18" i="1501"/>
  <c r="S17" i="1501"/>
  <c r="S16" i="1501"/>
  <c r="S15" i="1501"/>
  <c r="S14" i="1501"/>
  <c r="S13" i="1501"/>
  <c r="S12" i="1501"/>
  <c r="S11" i="1501"/>
  <c r="S10" i="1501"/>
  <c r="S9" i="1501"/>
  <c r="S8" i="1501"/>
  <c r="S7" i="1501"/>
  <c r="S6" i="1501"/>
  <c r="S5" i="1501"/>
  <c r="S4" i="1501"/>
  <c r="S3" i="1501"/>
  <c r="S2" i="1501"/>
  <c r="D2" i="1501"/>
  <c r="E2" i="1501"/>
  <c r="F2" i="1501"/>
  <c r="G2" i="1501"/>
  <c r="H2" i="1501"/>
  <c r="I2" i="1501"/>
  <c r="J2" i="1501"/>
  <c r="K2" i="1501"/>
  <c r="L2" i="1501"/>
  <c r="M2" i="1501"/>
  <c r="N2" i="1501"/>
  <c r="O2" i="1501"/>
  <c r="P2" i="1501"/>
  <c r="Q2" i="1501"/>
  <c r="R2" i="1501"/>
  <c r="A23" i="1501"/>
  <c r="B23" i="1501"/>
  <c r="C23" i="1501"/>
  <c r="D23" i="1501"/>
  <c r="E23" i="1501"/>
  <c r="F23" i="1501"/>
  <c r="G23" i="1501"/>
  <c r="H23" i="1501"/>
  <c r="I23" i="1501"/>
  <c r="J23" i="1501"/>
  <c r="K23" i="1501"/>
  <c r="L23" i="1501"/>
  <c r="M23" i="1501"/>
  <c r="N23" i="1501"/>
  <c r="O23" i="1501"/>
  <c r="P23" i="1501"/>
  <c r="Q23" i="1501"/>
  <c r="R23" i="1501"/>
  <c r="A24" i="1501"/>
  <c r="B24" i="1501"/>
  <c r="C24" i="1501"/>
  <c r="D24" i="1501"/>
  <c r="E24" i="1501"/>
  <c r="F24" i="1501"/>
  <c r="G24" i="1501"/>
  <c r="H24" i="1501"/>
  <c r="I24" i="1501"/>
  <c r="J24" i="1501"/>
  <c r="K24" i="1501"/>
  <c r="L24" i="1501"/>
  <c r="M24" i="1501"/>
  <c r="N24" i="1501"/>
  <c r="O24" i="1501"/>
  <c r="P24" i="1501"/>
  <c r="Q24" i="1501"/>
  <c r="R24" i="1501"/>
  <c r="T24" i="1501"/>
  <c r="U24" i="1501"/>
  <c r="V24" i="1501"/>
  <c r="W24" i="1501"/>
  <c r="X24" i="1501"/>
  <c r="Y24" i="1501"/>
  <c r="Z24" i="1501"/>
  <c r="AA24" i="1501"/>
  <c r="AB24" i="1501"/>
  <c r="AC24" i="1501"/>
  <c r="AD24" i="1501"/>
  <c r="AE24" i="1501"/>
  <c r="AF24" i="1501"/>
  <c r="AG24" i="1501"/>
  <c r="AH24" i="1501"/>
  <c r="AI24" i="1501"/>
  <c r="AJ24" i="1501"/>
  <c r="AK24" i="1501"/>
  <c r="AL24" i="1501"/>
  <c r="AM24" i="1501"/>
  <c r="AN24" i="1501"/>
  <c r="AO24" i="1501"/>
  <c r="AP24" i="1501"/>
  <c r="AQ24" i="1501"/>
  <c r="A25" i="1501"/>
  <c r="B25" i="1501"/>
  <c r="C25" i="1501"/>
  <c r="D25" i="1501"/>
  <c r="E25" i="1501"/>
  <c r="F25" i="1501"/>
  <c r="G25" i="1501"/>
  <c r="H25" i="1501"/>
  <c r="I25" i="1501"/>
  <c r="J25" i="1501"/>
  <c r="K25" i="1501"/>
  <c r="L25" i="1501"/>
  <c r="M25" i="1501"/>
  <c r="N25" i="1501"/>
  <c r="O25" i="1501"/>
  <c r="P25" i="1501"/>
  <c r="Q25" i="1501"/>
  <c r="R25" i="1501"/>
  <c r="T25" i="1501"/>
  <c r="U25" i="1501"/>
  <c r="V25" i="1501"/>
  <c r="W25" i="1501"/>
  <c r="X25" i="1501"/>
  <c r="Y25" i="1501"/>
  <c r="Z25" i="1501"/>
  <c r="AA25" i="1501"/>
  <c r="AB25" i="1501"/>
  <c r="AC25" i="1501"/>
  <c r="AD25" i="1501"/>
  <c r="AE25" i="1501"/>
  <c r="AF25" i="1501"/>
  <c r="AG25" i="1501"/>
  <c r="AH25" i="1501"/>
  <c r="AI25" i="1501"/>
  <c r="AJ25" i="1501"/>
  <c r="AK25" i="1501"/>
  <c r="AL25" i="1501"/>
  <c r="AM25" i="1501"/>
  <c r="AN25" i="1501"/>
  <c r="AO25" i="1501"/>
  <c r="AP25" i="1501"/>
  <c r="AQ25" i="1501"/>
  <c r="A26" i="1501"/>
  <c r="B26" i="1501"/>
  <c r="C26" i="1501"/>
  <c r="D26" i="1501"/>
  <c r="E26" i="1501"/>
  <c r="F26" i="1501"/>
  <c r="G26" i="1501"/>
  <c r="H26" i="1501"/>
  <c r="I26" i="1501"/>
  <c r="J26" i="1501"/>
  <c r="K26" i="1501"/>
  <c r="L26" i="1501"/>
  <c r="M26" i="1501"/>
  <c r="N26" i="1501"/>
  <c r="O26" i="1501"/>
  <c r="P26" i="1501"/>
  <c r="Q26" i="1501"/>
  <c r="R26" i="1501"/>
  <c r="T26" i="1501"/>
  <c r="U26" i="1501"/>
  <c r="V26" i="1501"/>
  <c r="W26" i="1501"/>
  <c r="X26" i="1501"/>
  <c r="Y26" i="1501"/>
  <c r="Z26" i="1501"/>
  <c r="AA26" i="1501"/>
  <c r="AB26" i="1501"/>
  <c r="AC26" i="1501"/>
  <c r="AD26" i="1501"/>
  <c r="AE26" i="1501"/>
  <c r="AF26" i="1501"/>
  <c r="AG26" i="1501"/>
  <c r="AH26" i="1501"/>
  <c r="AI26" i="1501"/>
  <c r="AJ26" i="1501"/>
  <c r="AK26" i="1501"/>
  <c r="AL26" i="1501"/>
  <c r="AM26" i="1501"/>
  <c r="AN26" i="1501"/>
  <c r="AO26" i="1501"/>
  <c r="AP26" i="1501"/>
  <c r="AQ26" i="1501"/>
  <c r="A27" i="1501"/>
  <c r="B27" i="1501"/>
  <c r="C27" i="1501"/>
  <c r="D27" i="1501"/>
  <c r="E27" i="1501"/>
  <c r="F27" i="1501"/>
  <c r="G27" i="1501"/>
  <c r="H27" i="1501"/>
  <c r="I27" i="1501"/>
  <c r="J27" i="1501"/>
  <c r="K27" i="1501"/>
  <c r="L27" i="1501"/>
  <c r="M27" i="1501"/>
  <c r="N27" i="1501"/>
  <c r="O27" i="1501"/>
  <c r="P27" i="1501"/>
  <c r="Q27" i="1501"/>
  <c r="R27" i="1501"/>
  <c r="T27" i="1501"/>
  <c r="U27" i="1501"/>
  <c r="V27" i="1501"/>
  <c r="W27" i="1501"/>
  <c r="X27" i="1501"/>
  <c r="Y27" i="1501"/>
  <c r="Z27" i="1501"/>
  <c r="AA27" i="1501"/>
  <c r="AB27" i="1501"/>
  <c r="AC27" i="1501"/>
  <c r="AD27" i="1501"/>
  <c r="AE27" i="1501"/>
  <c r="AF27" i="1501"/>
  <c r="AG27" i="1501"/>
  <c r="AH27" i="1501"/>
  <c r="AI27" i="1501"/>
  <c r="AJ27" i="1501"/>
  <c r="AK27" i="1501"/>
  <c r="AL27" i="1501"/>
  <c r="AM27" i="1501"/>
  <c r="AN27" i="1501"/>
  <c r="AO27" i="1501"/>
  <c r="AP27" i="1501"/>
  <c r="AQ27" i="1501"/>
  <c r="A28" i="1501"/>
  <c r="B28" i="1501"/>
  <c r="C28" i="1501"/>
  <c r="D28" i="1501"/>
  <c r="E28" i="1501"/>
  <c r="F28" i="1501"/>
  <c r="G28" i="1501"/>
  <c r="H28" i="1501"/>
  <c r="I28" i="1501"/>
  <c r="J28" i="1501"/>
  <c r="K28" i="1501"/>
  <c r="L28" i="1501"/>
  <c r="M28" i="1501"/>
  <c r="N28" i="1501"/>
  <c r="O28" i="1501"/>
  <c r="P28" i="1501"/>
  <c r="Q28" i="1501"/>
  <c r="R28" i="1501"/>
  <c r="T28" i="1501"/>
  <c r="U28" i="1501"/>
  <c r="V28" i="1501"/>
  <c r="W28" i="1501"/>
  <c r="X28" i="1501"/>
  <c r="Y28" i="1501"/>
  <c r="Z28" i="1501"/>
  <c r="AA28" i="1501"/>
  <c r="AB28" i="1501"/>
  <c r="AC28" i="1501"/>
  <c r="AD28" i="1501"/>
  <c r="AE28" i="1501"/>
  <c r="AF28" i="1501"/>
  <c r="AG28" i="1501"/>
  <c r="AH28" i="1501"/>
  <c r="AI28" i="1501"/>
  <c r="AJ28" i="1501"/>
  <c r="AK28" i="1501"/>
  <c r="AL28" i="1501"/>
  <c r="AM28" i="1501"/>
  <c r="AN28" i="1501"/>
  <c r="AO28" i="1501"/>
  <c r="AP28" i="1501"/>
  <c r="AQ28" i="1501"/>
  <c r="A29" i="1501"/>
  <c r="B29" i="1501"/>
  <c r="C29" i="1501"/>
  <c r="D29" i="1501"/>
  <c r="E29" i="1501"/>
  <c r="F29" i="1501"/>
  <c r="G29" i="1501"/>
  <c r="H29" i="1501"/>
  <c r="I29" i="1501"/>
  <c r="J29" i="1501"/>
  <c r="K29" i="1501"/>
  <c r="L29" i="1501"/>
  <c r="M29" i="1501"/>
  <c r="N29" i="1501"/>
  <c r="O29" i="1501"/>
  <c r="P29" i="1501"/>
  <c r="Q29" i="1501"/>
  <c r="R29" i="1501"/>
  <c r="T29" i="1501"/>
  <c r="U29" i="1501"/>
  <c r="V29" i="1501"/>
  <c r="W29" i="1501"/>
  <c r="X29" i="1501"/>
  <c r="Y29" i="1501"/>
  <c r="Z29" i="1501"/>
  <c r="AA29" i="1501"/>
  <c r="AB29" i="1501"/>
  <c r="AC29" i="1501"/>
  <c r="AD29" i="1501"/>
  <c r="AE29" i="1501"/>
  <c r="AF29" i="1501"/>
  <c r="AG29" i="1501"/>
  <c r="AH29" i="1501"/>
  <c r="AI29" i="1501"/>
  <c r="AJ29" i="1501"/>
  <c r="AK29" i="1501"/>
  <c r="AL29" i="1501"/>
  <c r="AM29" i="1501"/>
  <c r="AN29" i="1501"/>
  <c r="AO29" i="1501"/>
  <c r="AP29" i="1501"/>
  <c r="AQ29" i="1501"/>
  <c r="A30" i="1501"/>
  <c r="B30" i="1501"/>
  <c r="C30" i="1501"/>
  <c r="D30" i="1501"/>
  <c r="E30" i="1501"/>
  <c r="F30" i="1501"/>
  <c r="G30" i="1501"/>
  <c r="H30" i="1501"/>
  <c r="I30" i="1501"/>
  <c r="J30" i="1501"/>
  <c r="K30" i="1501"/>
  <c r="L30" i="1501"/>
  <c r="M30" i="1501"/>
  <c r="N30" i="1501"/>
  <c r="O30" i="1501"/>
  <c r="P30" i="1501"/>
  <c r="Q30" i="1501"/>
  <c r="R30" i="1501"/>
  <c r="T30" i="1501"/>
  <c r="U30" i="1501"/>
  <c r="V30" i="1501"/>
  <c r="W30" i="1501"/>
  <c r="X30" i="1501"/>
  <c r="Y30" i="1501"/>
  <c r="Z30" i="1501"/>
  <c r="AA30" i="1501"/>
  <c r="AB30" i="1501"/>
  <c r="AC30" i="1501"/>
  <c r="AD30" i="1501"/>
  <c r="AE30" i="1501"/>
  <c r="AF30" i="1501"/>
  <c r="AG30" i="1501"/>
  <c r="AH30" i="1501"/>
  <c r="AI30" i="1501"/>
  <c r="AJ30" i="1501"/>
  <c r="AK30" i="1501"/>
  <c r="AL30" i="1501"/>
  <c r="AM30" i="1501"/>
  <c r="AN30" i="1501"/>
  <c r="AO30" i="1501"/>
  <c r="AP30" i="1501"/>
  <c r="AQ30" i="1501"/>
  <c r="A31" i="1501"/>
  <c r="B31" i="1501"/>
  <c r="C31" i="1501"/>
  <c r="D31" i="1501"/>
  <c r="E31" i="1501"/>
  <c r="F31" i="1501"/>
  <c r="G31" i="1501"/>
  <c r="H31" i="1501"/>
  <c r="I31" i="1501"/>
  <c r="J31" i="1501"/>
  <c r="K31" i="1501"/>
  <c r="L31" i="1501"/>
  <c r="M31" i="1501"/>
  <c r="N31" i="1501"/>
  <c r="O31" i="1501"/>
  <c r="P31" i="1501"/>
  <c r="Q31" i="1501"/>
  <c r="R31" i="1501"/>
  <c r="T31" i="1501"/>
  <c r="U31" i="1501"/>
  <c r="V31" i="1501"/>
  <c r="W31" i="1501"/>
  <c r="X31" i="1501"/>
  <c r="Y31" i="1501"/>
  <c r="Z31" i="1501"/>
  <c r="AA31" i="1501"/>
  <c r="AB31" i="1501"/>
  <c r="AC31" i="1501"/>
  <c r="AD31" i="1501"/>
  <c r="AE31" i="1501"/>
  <c r="AF31" i="1501"/>
  <c r="AG31" i="1501"/>
  <c r="AH31" i="1501"/>
  <c r="AI31" i="1501"/>
  <c r="AJ31" i="1501"/>
  <c r="AK31" i="1501"/>
  <c r="AL31" i="1501"/>
  <c r="AM31" i="1501"/>
  <c r="AN31" i="1501"/>
  <c r="AO31" i="1501"/>
  <c r="AP31" i="1501"/>
  <c r="AQ31" i="1501"/>
  <c r="A32" i="1501"/>
  <c r="B32" i="1501"/>
  <c r="C32" i="1501"/>
  <c r="D32" i="1501"/>
  <c r="E32" i="1501"/>
  <c r="F32" i="1501"/>
  <c r="G32" i="1501"/>
  <c r="H32" i="1501"/>
  <c r="I32" i="1501"/>
  <c r="J32" i="1501"/>
  <c r="K32" i="1501"/>
  <c r="L32" i="1501"/>
  <c r="M32" i="1501"/>
  <c r="N32" i="1501"/>
  <c r="O32" i="1501"/>
  <c r="P32" i="1501"/>
  <c r="Q32" i="1501"/>
  <c r="R32" i="1501"/>
  <c r="T32" i="1501"/>
  <c r="U32" i="1501"/>
  <c r="V32" i="1501"/>
  <c r="W32" i="1501"/>
  <c r="X32" i="1501"/>
  <c r="Y32" i="1501"/>
  <c r="Z32" i="1501"/>
  <c r="AA32" i="1501"/>
  <c r="AB32" i="1501"/>
  <c r="AC32" i="1501"/>
  <c r="AD32" i="1501"/>
  <c r="AE32" i="1501"/>
  <c r="AF32" i="1501"/>
  <c r="AG32" i="1501"/>
  <c r="AH32" i="1501"/>
  <c r="AI32" i="1501"/>
  <c r="AJ32" i="1501"/>
  <c r="AK32" i="1501"/>
  <c r="AL32" i="1501"/>
  <c r="AM32" i="1501"/>
  <c r="AN32" i="1501"/>
  <c r="AO32" i="1501"/>
  <c r="AP32" i="1501"/>
  <c r="AQ32" i="1501"/>
  <c r="A33" i="1501"/>
  <c r="B33" i="1501"/>
  <c r="C33" i="1501"/>
  <c r="D33" i="1501"/>
  <c r="E33" i="1501"/>
  <c r="F33" i="1501"/>
  <c r="G33" i="1501"/>
  <c r="H33" i="1501"/>
  <c r="I33" i="1501"/>
  <c r="J33" i="1501"/>
  <c r="K33" i="1501"/>
  <c r="L33" i="1501"/>
  <c r="M33" i="1501"/>
  <c r="N33" i="1501"/>
  <c r="O33" i="1501"/>
  <c r="P33" i="1501"/>
  <c r="Q33" i="1501"/>
  <c r="R33" i="1501"/>
  <c r="T33" i="1501"/>
  <c r="U33" i="1501"/>
  <c r="V33" i="1501"/>
  <c r="W33" i="1501"/>
  <c r="X33" i="1501"/>
  <c r="Y33" i="1501"/>
  <c r="Z33" i="1501"/>
  <c r="AA33" i="1501"/>
  <c r="AB33" i="1501"/>
  <c r="AC33" i="1501"/>
  <c r="AD33" i="1501"/>
  <c r="AE33" i="1501"/>
  <c r="AF33" i="1501"/>
  <c r="AG33" i="1501"/>
  <c r="AH33" i="1501"/>
  <c r="AI33" i="1501"/>
  <c r="AJ33" i="1501"/>
  <c r="AK33" i="1501"/>
  <c r="AL33" i="1501"/>
  <c r="AM33" i="1501"/>
  <c r="AN33" i="1501"/>
  <c r="AO33" i="1501"/>
  <c r="AP33" i="1501"/>
  <c r="AQ33" i="1501"/>
  <c r="A34" i="1501"/>
  <c r="B34" i="1501"/>
  <c r="C34" i="1501"/>
  <c r="D34" i="1501"/>
  <c r="E34" i="1501"/>
  <c r="F34" i="1501"/>
  <c r="G34" i="1501"/>
  <c r="H34" i="1501"/>
  <c r="I34" i="1501"/>
  <c r="J34" i="1501"/>
  <c r="K34" i="1501"/>
  <c r="L34" i="1501"/>
  <c r="M34" i="1501"/>
  <c r="N34" i="1501"/>
  <c r="O34" i="1501"/>
  <c r="P34" i="1501"/>
  <c r="Q34" i="1501"/>
  <c r="R34" i="1501"/>
  <c r="T34" i="1501"/>
  <c r="U34" i="1501"/>
  <c r="V34" i="1501"/>
  <c r="W34" i="1501"/>
  <c r="X34" i="1501"/>
  <c r="Y34" i="1501"/>
  <c r="Z34" i="1501"/>
  <c r="AA34" i="1501"/>
  <c r="AB34" i="1501"/>
  <c r="AC34" i="1501"/>
  <c r="AD34" i="1501"/>
  <c r="AE34" i="1501"/>
  <c r="AF34" i="1501"/>
  <c r="AG34" i="1501"/>
  <c r="AH34" i="1501"/>
  <c r="AI34" i="1501"/>
  <c r="AJ34" i="1501"/>
  <c r="AK34" i="1501"/>
  <c r="AL34" i="1501"/>
  <c r="AM34" i="1501"/>
  <c r="AN34" i="1501"/>
  <c r="AO34" i="1501"/>
  <c r="AP34" i="1501"/>
  <c r="AQ34" i="1501"/>
  <c r="A35" i="1501"/>
  <c r="B35" i="1501"/>
  <c r="C35" i="1501"/>
  <c r="D35" i="1501"/>
  <c r="E35" i="1501"/>
  <c r="F35" i="1501"/>
  <c r="G35" i="1501"/>
  <c r="H35" i="1501"/>
  <c r="I35" i="1501"/>
  <c r="J35" i="1501"/>
  <c r="K35" i="1501"/>
  <c r="L35" i="1501"/>
  <c r="M35" i="1501"/>
  <c r="N35" i="1501"/>
  <c r="O35" i="1501"/>
  <c r="P35" i="1501"/>
  <c r="Q35" i="1501"/>
  <c r="R35" i="1501"/>
  <c r="T35" i="1501"/>
  <c r="U35" i="1501"/>
  <c r="V35" i="1501"/>
  <c r="W35" i="1501"/>
  <c r="X35" i="1501"/>
  <c r="Y35" i="1501"/>
  <c r="Z35" i="1501"/>
  <c r="AA35" i="1501"/>
  <c r="AB35" i="1501"/>
  <c r="AC35" i="1501"/>
  <c r="AD35" i="1501"/>
  <c r="AE35" i="1501"/>
  <c r="AF35" i="1501"/>
  <c r="AG35" i="1501"/>
  <c r="AH35" i="1501"/>
  <c r="AI35" i="1501"/>
  <c r="AJ35" i="1501"/>
  <c r="AK35" i="1501"/>
  <c r="AL35" i="1501"/>
  <c r="AM35" i="1501"/>
  <c r="AN35" i="1501"/>
  <c r="AO35" i="1501"/>
  <c r="AP35" i="1501"/>
  <c r="AQ35" i="1501"/>
  <c r="A36" i="1501"/>
  <c r="B36" i="1501"/>
  <c r="C36" i="1501"/>
  <c r="D36" i="1501"/>
  <c r="E36" i="1501"/>
  <c r="F36" i="1501"/>
  <c r="G36" i="1501"/>
  <c r="H36" i="1501"/>
  <c r="I36" i="1501"/>
  <c r="J36" i="1501"/>
  <c r="K36" i="1501"/>
  <c r="L36" i="1501"/>
  <c r="M36" i="1501"/>
  <c r="N36" i="1501"/>
  <c r="O36" i="1501"/>
  <c r="P36" i="1501"/>
  <c r="Q36" i="1501"/>
  <c r="R36" i="1501"/>
  <c r="T36" i="1501"/>
  <c r="U36" i="1501"/>
  <c r="V36" i="1501"/>
  <c r="W36" i="1501"/>
  <c r="X36" i="1501"/>
  <c r="Y36" i="1501"/>
  <c r="Z36" i="1501"/>
  <c r="AA36" i="1501"/>
  <c r="AB36" i="1501"/>
  <c r="AC36" i="1501"/>
  <c r="AD36" i="1501"/>
  <c r="AE36" i="1501"/>
  <c r="AF36" i="1501"/>
  <c r="AG36" i="1501"/>
  <c r="AH36" i="1501"/>
  <c r="AI36" i="1501"/>
  <c r="AJ36" i="1501"/>
  <c r="AK36" i="1501"/>
  <c r="AL36" i="1501"/>
  <c r="AM36" i="1501"/>
  <c r="AN36" i="1501"/>
  <c r="AO36" i="1501"/>
  <c r="AP36" i="1501"/>
  <c r="AQ36" i="1501"/>
  <c r="A37" i="1501"/>
  <c r="B37" i="1501"/>
  <c r="C37" i="1501"/>
  <c r="D37" i="1501"/>
  <c r="E37" i="1501"/>
  <c r="F37" i="1501"/>
  <c r="G37" i="1501"/>
  <c r="H37" i="1501"/>
  <c r="I37" i="1501"/>
  <c r="J37" i="1501"/>
  <c r="K37" i="1501"/>
  <c r="L37" i="1501"/>
  <c r="M37" i="1501"/>
  <c r="N37" i="1501"/>
  <c r="O37" i="1501"/>
  <c r="P37" i="1501"/>
  <c r="Q37" i="1501"/>
  <c r="R37" i="1501"/>
  <c r="T37" i="1501"/>
  <c r="U37" i="1501"/>
  <c r="V37" i="1501"/>
  <c r="W37" i="1501"/>
  <c r="X37" i="1501"/>
  <c r="Y37" i="1501"/>
  <c r="Z37" i="1501"/>
  <c r="AA37" i="1501"/>
  <c r="AB37" i="1501"/>
  <c r="AC37" i="1501"/>
  <c r="AD37" i="1501"/>
  <c r="AE37" i="1501"/>
  <c r="AF37" i="1501"/>
  <c r="AG37" i="1501"/>
  <c r="AH37" i="1501"/>
  <c r="AI37" i="1501"/>
  <c r="AJ37" i="1501"/>
  <c r="AK37" i="1501"/>
  <c r="AL37" i="1501"/>
  <c r="AM37" i="1501"/>
  <c r="AN37" i="1501"/>
  <c r="AO37" i="1501"/>
  <c r="AP37" i="1501"/>
  <c r="AQ37" i="1501"/>
  <c r="A38" i="1501"/>
  <c r="B38" i="1501"/>
  <c r="C38" i="1501"/>
  <c r="D38" i="1501"/>
  <c r="E38" i="1501"/>
  <c r="F38" i="1501"/>
  <c r="G38" i="1501"/>
  <c r="H38" i="1501"/>
  <c r="I38" i="1501"/>
  <c r="J38" i="1501"/>
  <c r="K38" i="1501"/>
  <c r="L38" i="1501"/>
  <c r="M38" i="1501"/>
  <c r="N38" i="1501"/>
  <c r="O38" i="1501"/>
  <c r="P38" i="1501"/>
  <c r="Q38" i="1501"/>
  <c r="R38" i="1501"/>
  <c r="T38" i="1501"/>
  <c r="U38" i="1501"/>
  <c r="V38" i="1501"/>
  <c r="W38" i="1501"/>
  <c r="X38" i="1501"/>
  <c r="Y38" i="1501"/>
  <c r="Z38" i="1501"/>
  <c r="AA38" i="1501"/>
  <c r="AB38" i="1501"/>
  <c r="AC38" i="1501"/>
  <c r="AD38" i="1501"/>
  <c r="AE38" i="1501"/>
  <c r="AF38" i="1501"/>
  <c r="AG38" i="1501"/>
  <c r="AH38" i="1501"/>
  <c r="AI38" i="1501"/>
  <c r="AJ38" i="1501"/>
  <c r="AK38" i="1501"/>
  <c r="AL38" i="1501"/>
  <c r="AM38" i="1501"/>
  <c r="AN38" i="1501"/>
  <c r="AO38" i="1501"/>
  <c r="AP38" i="1501"/>
  <c r="AQ38" i="1501"/>
  <c r="A39" i="1501"/>
  <c r="B39" i="1501"/>
  <c r="C39" i="1501"/>
  <c r="D39" i="1501"/>
  <c r="E39" i="1501"/>
  <c r="F39" i="1501"/>
  <c r="G39" i="1501"/>
  <c r="H39" i="1501"/>
  <c r="I39" i="1501"/>
  <c r="J39" i="1501"/>
  <c r="K39" i="1501"/>
  <c r="L39" i="1501"/>
  <c r="M39" i="1501"/>
  <c r="N39" i="1501"/>
  <c r="O39" i="1501"/>
  <c r="P39" i="1501"/>
  <c r="Q39" i="1501"/>
  <c r="R39" i="1501"/>
  <c r="T39" i="1501"/>
  <c r="U39" i="1501"/>
  <c r="V39" i="1501"/>
  <c r="W39" i="1501"/>
  <c r="X39" i="1501"/>
  <c r="Y39" i="1501"/>
  <c r="Z39" i="1501"/>
  <c r="AA39" i="1501"/>
  <c r="AB39" i="1501"/>
  <c r="AC39" i="1501"/>
  <c r="AD39" i="1501"/>
  <c r="AE39" i="1501"/>
  <c r="AF39" i="1501"/>
  <c r="AG39" i="1501"/>
  <c r="AH39" i="1501"/>
  <c r="AI39" i="1501"/>
  <c r="AJ39" i="1501"/>
  <c r="AK39" i="1501"/>
  <c r="AL39" i="1501"/>
  <c r="AM39" i="1501"/>
  <c r="AN39" i="1501"/>
  <c r="AO39" i="1501"/>
  <c r="AP39" i="1501"/>
  <c r="AQ39" i="1501"/>
  <c r="A40" i="1501"/>
  <c r="B40" i="1501"/>
  <c r="C40" i="1501"/>
  <c r="D40" i="1501"/>
  <c r="E40" i="1501"/>
  <c r="F40" i="1501"/>
  <c r="G40" i="1501"/>
  <c r="H40" i="1501"/>
  <c r="I40" i="1501"/>
  <c r="J40" i="1501"/>
  <c r="K40" i="1501"/>
  <c r="L40" i="1501"/>
  <c r="M40" i="1501"/>
  <c r="N40" i="1501"/>
  <c r="O40" i="1501"/>
  <c r="P40" i="1501"/>
  <c r="Q40" i="1501"/>
  <c r="R40" i="1501"/>
  <c r="T40" i="1501"/>
  <c r="U40" i="1501"/>
  <c r="V40" i="1501"/>
  <c r="W40" i="1501"/>
  <c r="X40" i="1501"/>
  <c r="Y40" i="1501"/>
  <c r="Z40" i="1501"/>
  <c r="AA40" i="1501"/>
  <c r="AB40" i="1501"/>
  <c r="AC40" i="1501"/>
  <c r="AD40" i="1501"/>
  <c r="AE40" i="1501"/>
  <c r="AF40" i="1501"/>
  <c r="AG40" i="1501"/>
  <c r="AH40" i="1501"/>
  <c r="AI40" i="1501"/>
  <c r="AJ40" i="1501"/>
  <c r="AK40" i="1501"/>
  <c r="AL40" i="1501"/>
  <c r="AM40" i="1501"/>
  <c r="AN40" i="1501"/>
  <c r="AO40" i="1501"/>
  <c r="AP40" i="1501"/>
  <c r="AQ40" i="1501"/>
  <c r="A41" i="1501"/>
  <c r="B41" i="1501"/>
  <c r="C41" i="1501"/>
  <c r="D41" i="1501"/>
  <c r="E41" i="1501"/>
  <c r="F41" i="1501"/>
  <c r="G41" i="1501"/>
  <c r="H41" i="1501"/>
  <c r="I41" i="1501"/>
  <c r="J41" i="1501"/>
  <c r="K41" i="1501"/>
  <c r="L41" i="1501"/>
  <c r="M41" i="1501"/>
  <c r="N41" i="1501"/>
  <c r="O41" i="1501"/>
  <c r="P41" i="1501"/>
  <c r="Q41" i="1501"/>
  <c r="R41" i="1501"/>
  <c r="T41" i="1501"/>
  <c r="U41" i="1501"/>
  <c r="V41" i="1501"/>
  <c r="W41" i="1501"/>
  <c r="X41" i="1501"/>
  <c r="Y41" i="1501"/>
  <c r="Z41" i="1501"/>
  <c r="AA41" i="1501"/>
  <c r="AB41" i="1501"/>
  <c r="AC41" i="1501"/>
  <c r="AD41" i="1501"/>
  <c r="AE41" i="1501"/>
  <c r="AF41" i="1501"/>
  <c r="AG41" i="1501"/>
  <c r="AH41" i="1501"/>
  <c r="AI41" i="1501"/>
  <c r="AJ41" i="1501"/>
  <c r="AK41" i="1501"/>
  <c r="AL41" i="1501"/>
  <c r="AM41" i="1501"/>
  <c r="AN41" i="1501"/>
  <c r="AO41" i="1501"/>
  <c r="AP41" i="1501"/>
  <c r="AQ41" i="1501"/>
  <c r="A42" i="1501"/>
  <c r="B42" i="1501"/>
  <c r="C42" i="1501"/>
  <c r="D42" i="1501"/>
  <c r="E42" i="1501"/>
  <c r="F42" i="1501"/>
  <c r="G42" i="1501"/>
  <c r="H42" i="1501"/>
  <c r="I42" i="1501"/>
  <c r="J42" i="1501"/>
  <c r="K42" i="1501"/>
  <c r="L42" i="1501"/>
  <c r="M42" i="1501"/>
  <c r="N42" i="1501"/>
  <c r="O42" i="1501"/>
  <c r="P42" i="1501"/>
  <c r="Q42" i="1501"/>
  <c r="R42" i="1501"/>
  <c r="T42" i="1501"/>
  <c r="U42" i="1501"/>
  <c r="V42" i="1501"/>
  <c r="W42" i="1501"/>
  <c r="X42" i="1501"/>
  <c r="Y42" i="1501"/>
  <c r="Z42" i="1501"/>
  <c r="AA42" i="1501"/>
  <c r="AB42" i="1501"/>
  <c r="AC42" i="1501"/>
  <c r="AD42" i="1501"/>
  <c r="AE42" i="1501"/>
  <c r="AF42" i="1501"/>
  <c r="AG42" i="1501"/>
  <c r="AH42" i="1501"/>
  <c r="AI42" i="1501"/>
  <c r="AJ42" i="1501"/>
  <c r="AK42" i="1501"/>
  <c r="AL42" i="1501"/>
  <c r="AM42" i="1501"/>
  <c r="AN42" i="1501"/>
  <c r="AO42" i="1501"/>
  <c r="AP42" i="1501"/>
  <c r="AQ42" i="1501"/>
  <c r="A43" i="1501"/>
  <c r="B43" i="1501"/>
  <c r="C43" i="1501"/>
  <c r="D43" i="1501"/>
  <c r="E43" i="1501"/>
  <c r="F43" i="1501"/>
  <c r="G43" i="1501"/>
  <c r="H43" i="1501"/>
  <c r="I43" i="1501"/>
  <c r="J43" i="1501"/>
  <c r="K43" i="1501"/>
  <c r="L43" i="1501"/>
  <c r="M43" i="1501"/>
  <c r="N43" i="1501"/>
  <c r="O43" i="1501"/>
  <c r="P43" i="1501"/>
  <c r="Q43" i="1501"/>
  <c r="R43" i="1501"/>
  <c r="T43" i="1501"/>
  <c r="U43" i="1501"/>
  <c r="V43" i="1501"/>
  <c r="W43" i="1501"/>
  <c r="X43" i="1501"/>
  <c r="Y43" i="1501"/>
  <c r="Z43" i="1501"/>
  <c r="AA43" i="1501"/>
  <c r="AB43" i="1501"/>
  <c r="AC43" i="1501"/>
  <c r="AD43" i="1501"/>
  <c r="AE43" i="1501"/>
  <c r="AF43" i="1501"/>
  <c r="AG43" i="1501"/>
  <c r="AH43" i="1501"/>
  <c r="AI43" i="1501"/>
  <c r="AJ43" i="1501"/>
  <c r="AK43" i="1501"/>
  <c r="AL43" i="1501"/>
  <c r="AM43" i="1501"/>
  <c r="AN43" i="1501"/>
  <c r="AO43" i="1501"/>
  <c r="AP43" i="1501"/>
  <c r="AQ43" i="1501"/>
  <c r="A44" i="1501"/>
  <c r="B44" i="1501"/>
  <c r="C44" i="1501"/>
  <c r="D44" i="1501"/>
  <c r="E44" i="1501"/>
  <c r="F44" i="1501"/>
  <c r="G44" i="1501"/>
  <c r="H44" i="1501"/>
  <c r="I44" i="1501"/>
  <c r="J44" i="1501"/>
  <c r="K44" i="1501"/>
  <c r="L44" i="1501"/>
  <c r="M44" i="1501"/>
  <c r="N44" i="1501"/>
  <c r="O44" i="1501"/>
  <c r="P44" i="1501"/>
  <c r="Q44" i="1501"/>
  <c r="R44" i="1501"/>
  <c r="T44" i="1501"/>
  <c r="U44" i="1501"/>
  <c r="V44" i="1501"/>
  <c r="W44" i="1501"/>
  <c r="X44" i="1501"/>
  <c r="Y44" i="1501"/>
  <c r="Z44" i="1501"/>
  <c r="AA44" i="1501"/>
  <c r="AB44" i="1501"/>
  <c r="AC44" i="1501"/>
  <c r="AD44" i="1501"/>
  <c r="AE44" i="1501"/>
  <c r="AF44" i="1501"/>
  <c r="AG44" i="1501"/>
  <c r="AH44" i="1501"/>
  <c r="AI44" i="1501"/>
  <c r="AJ44" i="1501"/>
  <c r="AK44" i="1501"/>
  <c r="AL44" i="1501"/>
  <c r="AM44" i="1501"/>
  <c r="AN44" i="1501"/>
  <c r="AO44" i="1501"/>
  <c r="AP44" i="1501"/>
  <c r="AQ44" i="1501"/>
  <c r="A45" i="1501"/>
  <c r="B45" i="1501"/>
  <c r="C45" i="1501"/>
  <c r="D45" i="1501"/>
  <c r="E45" i="1501"/>
  <c r="F45" i="1501"/>
  <c r="G45" i="1501"/>
  <c r="H45" i="1501"/>
  <c r="I45" i="1501"/>
  <c r="J45" i="1501"/>
  <c r="K45" i="1501"/>
  <c r="L45" i="1501"/>
  <c r="M45" i="1501"/>
  <c r="N45" i="1501"/>
  <c r="O45" i="1501"/>
  <c r="P45" i="1501"/>
  <c r="Q45" i="1501"/>
  <c r="R45" i="1501"/>
  <c r="T45" i="1501"/>
  <c r="U45" i="1501"/>
  <c r="V45" i="1501"/>
  <c r="W45" i="1501"/>
  <c r="X45" i="1501"/>
  <c r="Y45" i="1501"/>
  <c r="Z45" i="1501"/>
  <c r="AA45" i="1501"/>
  <c r="AB45" i="1501"/>
  <c r="AC45" i="1501"/>
  <c r="AD45" i="1501"/>
  <c r="AE45" i="1501"/>
  <c r="AF45" i="1501"/>
  <c r="AG45" i="1501"/>
  <c r="AH45" i="1501"/>
  <c r="AI45" i="1501"/>
  <c r="AJ45" i="1501"/>
  <c r="AK45" i="1501"/>
  <c r="AL45" i="1501"/>
  <c r="AM45" i="1501"/>
  <c r="AN45" i="1501"/>
  <c r="AO45" i="1501"/>
  <c r="AP45" i="1501"/>
  <c r="AQ45" i="1501"/>
  <c r="A46" i="1501"/>
  <c r="B46" i="1501"/>
  <c r="C46" i="1501"/>
  <c r="D46" i="1501"/>
  <c r="E46" i="1501"/>
  <c r="F46" i="1501"/>
  <c r="G46" i="1501"/>
  <c r="H46" i="1501"/>
  <c r="I46" i="1501"/>
  <c r="J46" i="1501"/>
  <c r="K46" i="1501"/>
  <c r="L46" i="1501"/>
  <c r="M46" i="1501"/>
  <c r="N46" i="1501"/>
  <c r="O46" i="1501"/>
  <c r="P46" i="1501"/>
  <c r="Q46" i="1501"/>
  <c r="R46" i="1501"/>
  <c r="T46" i="1501"/>
  <c r="U46" i="1501"/>
  <c r="V46" i="1501"/>
  <c r="W46" i="1501"/>
  <c r="X46" i="1501"/>
  <c r="Y46" i="1501"/>
  <c r="Z46" i="1501"/>
  <c r="AA46" i="1501"/>
  <c r="AB46" i="1501"/>
  <c r="AC46" i="1501"/>
  <c r="AD46" i="1501"/>
  <c r="AE46" i="1501"/>
  <c r="AF46" i="1501"/>
  <c r="AG46" i="1501"/>
  <c r="AH46" i="1501"/>
  <c r="AI46" i="1501"/>
  <c r="AJ46" i="1501"/>
  <c r="AK46" i="1501"/>
  <c r="AL46" i="1501"/>
  <c r="AM46" i="1501"/>
  <c r="AN46" i="1501"/>
  <c r="AO46" i="1501"/>
  <c r="AP46" i="1501"/>
  <c r="AQ46" i="1501"/>
  <c r="A47" i="1501"/>
  <c r="B47" i="1501"/>
  <c r="C47" i="1501"/>
  <c r="D47" i="1501"/>
  <c r="E47" i="1501"/>
  <c r="F47" i="1501"/>
  <c r="G47" i="1501"/>
  <c r="H47" i="1501"/>
  <c r="I47" i="1501"/>
  <c r="J47" i="1501"/>
  <c r="K47" i="1501"/>
  <c r="L47" i="1501"/>
  <c r="M47" i="1501"/>
  <c r="N47" i="1501"/>
  <c r="O47" i="1501"/>
  <c r="P47" i="1501"/>
  <c r="Q47" i="1501"/>
  <c r="R47" i="1501"/>
  <c r="T47" i="1501"/>
  <c r="U47" i="1501"/>
  <c r="V47" i="1501"/>
  <c r="W47" i="1501"/>
  <c r="X47" i="1501"/>
  <c r="Y47" i="1501"/>
  <c r="Z47" i="1501"/>
  <c r="AA47" i="1501"/>
  <c r="AB47" i="1501"/>
  <c r="AC47" i="1501"/>
  <c r="AD47" i="1501"/>
  <c r="AE47" i="1501"/>
  <c r="AF47" i="1501"/>
  <c r="AG47" i="1501"/>
  <c r="AH47" i="1501"/>
  <c r="AI47" i="1501"/>
  <c r="AJ47" i="1501"/>
  <c r="AK47" i="1501"/>
  <c r="AL47" i="1501"/>
  <c r="AM47" i="1501"/>
  <c r="AN47" i="1501"/>
  <c r="AO47" i="1501"/>
  <c r="AP47" i="1501"/>
  <c r="AQ47" i="1501"/>
  <c r="A48" i="1501"/>
  <c r="B48" i="1501"/>
  <c r="C48" i="1501"/>
  <c r="D48" i="1501"/>
  <c r="E48" i="1501"/>
  <c r="F48" i="1501"/>
  <c r="G48" i="1501"/>
  <c r="H48" i="1501"/>
  <c r="I48" i="1501"/>
  <c r="J48" i="1501"/>
  <c r="K48" i="1501"/>
  <c r="L48" i="1501"/>
  <c r="M48" i="1501"/>
  <c r="N48" i="1501"/>
  <c r="O48" i="1501"/>
  <c r="P48" i="1501"/>
  <c r="Q48" i="1501"/>
  <c r="R48" i="1501"/>
  <c r="T48" i="1501"/>
  <c r="U48" i="1501"/>
  <c r="V48" i="1501"/>
  <c r="W48" i="1501"/>
  <c r="X48" i="1501"/>
  <c r="Y48" i="1501"/>
  <c r="Z48" i="1501"/>
  <c r="AA48" i="1501"/>
  <c r="AB48" i="1501"/>
  <c r="AC48" i="1501"/>
  <c r="AD48" i="1501"/>
  <c r="AE48" i="1501"/>
  <c r="AF48" i="1501"/>
  <c r="AG48" i="1501"/>
  <c r="AH48" i="1501"/>
  <c r="AI48" i="1501"/>
  <c r="AJ48" i="1501"/>
  <c r="AK48" i="1501"/>
  <c r="AL48" i="1501"/>
  <c r="AM48" i="1501"/>
  <c r="AN48" i="1501"/>
  <c r="AO48" i="1501"/>
  <c r="AP48" i="1501"/>
  <c r="AQ48" i="1501"/>
  <c r="A49" i="1501"/>
  <c r="B49" i="1501"/>
  <c r="C49" i="1501"/>
  <c r="D49" i="1501"/>
  <c r="E49" i="1501"/>
  <c r="F49" i="1501"/>
  <c r="G49" i="1501"/>
  <c r="H49" i="1501"/>
  <c r="I49" i="1501"/>
  <c r="J49" i="1501"/>
  <c r="K49" i="1501"/>
  <c r="L49" i="1501"/>
  <c r="M49" i="1501"/>
  <c r="N49" i="1501"/>
  <c r="O49" i="1501"/>
  <c r="P49" i="1501"/>
  <c r="Q49" i="1501"/>
  <c r="R49" i="1501"/>
  <c r="T49" i="1501"/>
  <c r="U49" i="1501"/>
  <c r="V49" i="1501"/>
  <c r="W49" i="1501"/>
  <c r="X49" i="1501"/>
  <c r="Y49" i="1501"/>
  <c r="Z49" i="1501"/>
  <c r="AA49" i="1501"/>
  <c r="AB49" i="1501"/>
  <c r="AC49" i="1501"/>
  <c r="AD49" i="1501"/>
  <c r="AE49" i="1501"/>
  <c r="AF49" i="1501"/>
  <c r="AG49" i="1501"/>
  <c r="AH49" i="1501"/>
  <c r="AI49" i="1501"/>
  <c r="AJ49" i="1501"/>
  <c r="AK49" i="1501"/>
  <c r="AL49" i="1501"/>
  <c r="AM49" i="1501"/>
  <c r="AN49" i="1501"/>
  <c r="AO49" i="1501"/>
  <c r="AP49" i="1501"/>
  <c r="AQ49" i="1501"/>
  <c r="A50" i="1501"/>
  <c r="B50" i="1501"/>
  <c r="C50" i="1501"/>
  <c r="D50" i="1501"/>
  <c r="E50" i="1501"/>
  <c r="F50" i="1501"/>
  <c r="G50" i="1501"/>
  <c r="H50" i="1501"/>
  <c r="I50" i="1501"/>
  <c r="J50" i="1501"/>
  <c r="K50" i="1501"/>
  <c r="L50" i="1501"/>
  <c r="M50" i="1501"/>
  <c r="N50" i="1501"/>
  <c r="O50" i="1501"/>
  <c r="P50" i="1501"/>
  <c r="Q50" i="1501"/>
  <c r="R50" i="1501"/>
  <c r="T50" i="1501"/>
  <c r="U50" i="1501"/>
  <c r="V50" i="1501"/>
  <c r="W50" i="1501"/>
  <c r="X50" i="1501"/>
  <c r="Y50" i="1501"/>
  <c r="Z50" i="1501"/>
  <c r="AA50" i="1501"/>
  <c r="AB50" i="1501"/>
  <c r="AC50" i="1501"/>
  <c r="AD50" i="1501"/>
  <c r="AE50" i="1501"/>
  <c r="AF50" i="1501"/>
  <c r="AG50" i="1501"/>
  <c r="AH50" i="1501"/>
  <c r="AI50" i="1501"/>
  <c r="AJ50" i="1501"/>
  <c r="AK50" i="1501"/>
  <c r="AL50" i="1501"/>
  <c r="AM50" i="1501"/>
  <c r="AN50" i="1501"/>
  <c r="AO50" i="1501"/>
  <c r="AP50" i="1501"/>
  <c r="AQ50" i="1501"/>
  <c r="A51" i="1501"/>
  <c r="B51" i="1501"/>
  <c r="C51" i="1501"/>
  <c r="D51" i="1501"/>
  <c r="E51" i="1501"/>
  <c r="F51" i="1501"/>
  <c r="G51" i="1501"/>
  <c r="H51" i="1501"/>
  <c r="I51" i="1501"/>
  <c r="J51" i="1501"/>
  <c r="K51" i="1501"/>
  <c r="L51" i="1501"/>
  <c r="M51" i="1501"/>
  <c r="N51" i="1501"/>
  <c r="O51" i="1501"/>
  <c r="P51" i="1501"/>
  <c r="Q51" i="1501"/>
  <c r="R51" i="1501"/>
  <c r="T51" i="1501"/>
  <c r="U51" i="1501"/>
  <c r="V51" i="1501"/>
  <c r="W51" i="1501"/>
  <c r="X51" i="1501"/>
  <c r="Y51" i="1501"/>
  <c r="Z51" i="1501"/>
  <c r="AA51" i="1501"/>
  <c r="AB51" i="1501"/>
  <c r="AC51" i="1501"/>
  <c r="AD51" i="1501"/>
  <c r="AE51" i="1501"/>
  <c r="AF51" i="1501"/>
  <c r="AG51" i="1501"/>
  <c r="AH51" i="1501"/>
  <c r="AI51" i="1501"/>
  <c r="AJ51" i="1501"/>
  <c r="AK51" i="1501"/>
  <c r="AL51" i="1501"/>
  <c r="AM51" i="1501"/>
  <c r="AN51" i="1501"/>
  <c r="AO51" i="1501"/>
  <c r="AP51" i="1501"/>
  <c r="AQ51" i="1501"/>
  <c r="A52" i="1501"/>
  <c r="B52" i="1501"/>
  <c r="C52" i="1501"/>
  <c r="D52" i="1501"/>
  <c r="E52" i="1501"/>
  <c r="F52" i="1501"/>
  <c r="G52" i="1501"/>
  <c r="H52" i="1501"/>
  <c r="I52" i="1501"/>
  <c r="J52" i="1501"/>
  <c r="K52" i="1501"/>
  <c r="L52" i="1501"/>
  <c r="M52" i="1501"/>
  <c r="N52" i="1501"/>
  <c r="O52" i="1501"/>
  <c r="P52" i="1501"/>
  <c r="Q52" i="1501"/>
  <c r="R52" i="1501"/>
  <c r="T52" i="1501"/>
  <c r="U52" i="1501"/>
  <c r="V52" i="1501"/>
  <c r="W52" i="1501"/>
  <c r="X52" i="1501"/>
  <c r="Y52" i="1501"/>
  <c r="Z52" i="1501"/>
  <c r="AA52" i="1501"/>
  <c r="AB52" i="1501"/>
  <c r="AC52" i="1501"/>
  <c r="AD52" i="1501"/>
  <c r="AE52" i="1501"/>
  <c r="AF52" i="1501"/>
  <c r="AG52" i="1501"/>
  <c r="AH52" i="1501"/>
  <c r="AI52" i="1501"/>
  <c r="AJ52" i="1501"/>
  <c r="AK52" i="1501"/>
  <c r="AL52" i="1501"/>
  <c r="AM52" i="1501"/>
  <c r="AN52" i="1501"/>
  <c r="AO52" i="1501"/>
  <c r="AP52" i="1501"/>
  <c r="AQ52" i="1501"/>
  <c r="A53" i="1501"/>
  <c r="B53" i="1501"/>
  <c r="C53" i="1501"/>
  <c r="D53" i="1501"/>
  <c r="E53" i="1501"/>
  <c r="F53" i="1501"/>
  <c r="G53" i="1501"/>
  <c r="H53" i="1501"/>
  <c r="I53" i="1501"/>
  <c r="J53" i="1501"/>
  <c r="K53" i="1501"/>
  <c r="L53" i="1501"/>
  <c r="M53" i="1501"/>
  <c r="N53" i="1501"/>
  <c r="O53" i="1501"/>
  <c r="P53" i="1501"/>
  <c r="Q53" i="1501"/>
  <c r="R53" i="1501"/>
  <c r="T53" i="1501"/>
  <c r="U53" i="1501"/>
  <c r="V53" i="1501"/>
  <c r="W53" i="1501"/>
  <c r="X53" i="1501"/>
  <c r="Y53" i="1501"/>
  <c r="Z53" i="1501"/>
  <c r="AA53" i="1501"/>
  <c r="AB53" i="1501"/>
  <c r="AC53" i="1501"/>
  <c r="AD53" i="1501"/>
  <c r="AE53" i="1501"/>
  <c r="AF53" i="1501"/>
  <c r="AG53" i="1501"/>
  <c r="AH53" i="1501"/>
  <c r="AI53" i="1501"/>
  <c r="AJ53" i="1501"/>
  <c r="AK53" i="1501"/>
  <c r="AL53" i="1501"/>
  <c r="AM53" i="1501"/>
  <c r="AN53" i="1501"/>
  <c r="AO53" i="1501"/>
  <c r="AP53" i="1501"/>
  <c r="AQ53" i="1501"/>
  <c r="A54" i="1501"/>
  <c r="B54" i="1501"/>
  <c r="C54" i="1501"/>
  <c r="D54" i="1501"/>
  <c r="E54" i="1501"/>
  <c r="F54" i="1501"/>
  <c r="G54" i="1501"/>
  <c r="H54" i="1501"/>
  <c r="I54" i="1501"/>
  <c r="J54" i="1501"/>
  <c r="K54" i="1501"/>
  <c r="L54" i="1501"/>
  <c r="M54" i="1501"/>
  <c r="N54" i="1501"/>
  <c r="O54" i="1501"/>
  <c r="P54" i="1501"/>
  <c r="Q54" i="1501"/>
  <c r="R54" i="1501"/>
  <c r="T54" i="1501"/>
  <c r="U54" i="1501"/>
  <c r="V54" i="1501"/>
  <c r="W54" i="1501"/>
  <c r="X54" i="1501"/>
  <c r="Y54" i="1501"/>
  <c r="Z54" i="1501"/>
  <c r="AA54" i="1501"/>
  <c r="AB54" i="1501"/>
  <c r="AC54" i="1501"/>
  <c r="AD54" i="1501"/>
  <c r="AE54" i="1501"/>
  <c r="AF54" i="1501"/>
  <c r="AG54" i="1501"/>
  <c r="AH54" i="1501"/>
  <c r="AI54" i="1501"/>
  <c r="AJ54" i="1501"/>
  <c r="AK54" i="1501"/>
  <c r="AL54" i="1501"/>
  <c r="AM54" i="1501"/>
  <c r="AN54" i="1501"/>
  <c r="AO54" i="1501"/>
  <c r="AP54" i="1501"/>
  <c r="AQ54" i="1501"/>
  <c r="A55" i="1501"/>
  <c r="B55" i="1501"/>
  <c r="C55" i="1501"/>
  <c r="D55" i="1501"/>
  <c r="E55" i="1501"/>
  <c r="F55" i="1501"/>
  <c r="G55" i="1501"/>
  <c r="H55" i="1501"/>
  <c r="I55" i="1501"/>
  <c r="J55" i="1501"/>
  <c r="K55" i="1501"/>
  <c r="L55" i="1501"/>
  <c r="M55" i="1501"/>
  <c r="N55" i="1501"/>
  <c r="O55" i="1501"/>
  <c r="P55" i="1501"/>
  <c r="Q55" i="1501"/>
  <c r="R55" i="1501"/>
  <c r="T55" i="1501"/>
  <c r="U55" i="1501"/>
  <c r="V55" i="1501"/>
  <c r="W55" i="1501"/>
  <c r="X55" i="1501"/>
  <c r="Y55" i="1501"/>
  <c r="Z55" i="1501"/>
  <c r="AA55" i="1501"/>
  <c r="AB55" i="1501"/>
  <c r="AC55" i="1501"/>
  <c r="AD55" i="1501"/>
  <c r="AE55" i="1501"/>
  <c r="AF55" i="1501"/>
  <c r="AG55" i="1501"/>
  <c r="AH55" i="1501"/>
  <c r="AI55" i="1501"/>
  <c r="AJ55" i="1501"/>
  <c r="AK55" i="1501"/>
  <c r="AL55" i="1501"/>
  <c r="AM55" i="1501"/>
  <c r="AN55" i="1501"/>
  <c r="AO55" i="1501"/>
  <c r="AP55" i="1501"/>
  <c r="AQ55" i="1501"/>
  <c r="A56" i="1501"/>
  <c r="B56" i="1501"/>
  <c r="C56" i="1501"/>
  <c r="D56" i="1501"/>
  <c r="E56" i="1501"/>
  <c r="F56" i="1501"/>
  <c r="G56" i="1501"/>
  <c r="H56" i="1501"/>
  <c r="I56" i="1501"/>
  <c r="J56" i="1501"/>
  <c r="K56" i="1501"/>
  <c r="L56" i="1501"/>
  <c r="M56" i="1501"/>
  <c r="N56" i="1501"/>
  <c r="O56" i="1501"/>
  <c r="P56" i="1501"/>
  <c r="Q56" i="1501"/>
  <c r="R56" i="1501"/>
  <c r="T56" i="1501"/>
  <c r="U56" i="1501"/>
  <c r="V56" i="1501"/>
  <c r="W56" i="1501"/>
  <c r="X56" i="1501"/>
  <c r="Y56" i="1501"/>
  <c r="Z56" i="1501"/>
  <c r="AA56" i="1501"/>
  <c r="AB56" i="1501"/>
  <c r="AC56" i="1501"/>
  <c r="AD56" i="1501"/>
  <c r="AE56" i="1501"/>
  <c r="AF56" i="1501"/>
  <c r="AG56" i="1501"/>
  <c r="AH56" i="1501"/>
  <c r="AI56" i="1501"/>
  <c r="AJ56" i="1501"/>
  <c r="AK56" i="1501"/>
  <c r="AL56" i="1501"/>
  <c r="AM56" i="1501"/>
  <c r="AN56" i="1501"/>
  <c r="AO56" i="1501"/>
  <c r="AP56" i="1501"/>
  <c r="AQ56" i="1501"/>
  <c r="A57" i="1501"/>
  <c r="B57" i="1501"/>
  <c r="C57" i="1501"/>
  <c r="D57" i="1501"/>
  <c r="E57" i="1501"/>
  <c r="F57" i="1501"/>
  <c r="G57" i="1501"/>
  <c r="H57" i="1501"/>
  <c r="I57" i="1501"/>
  <c r="J57" i="1501"/>
  <c r="K57" i="1501"/>
  <c r="L57" i="1501"/>
  <c r="M57" i="1501"/>
  <c r="N57" i="1501"/>
  <c r="O57" i="1501"/>
  <c r="P57" i="1501"/>
  <c r="Q57" i="1501"/>
  <c r="R57" i="1501"/>
  <c r="T57" i="1501"/>
  <c r="U57" i="1501"/>
  <c r="V57" i="1501"/>
  <c r="W57" i="1501"/>
  <c r="X57" i="1501"/>
  <c r="Y57" i="1501"/>
  <c r="Z57" i="1501"/>
  <c r="AA57" i="1501"/>
  <c r="AB57" i="1501"/>
  <c r="AC57" i="1501"/>
  <c r="AD57" i="1501"/>
  <c r="AE57" i="1501"/>
  <c r="AF57" i="1501"/>
  <c r="AG57" i="1501"/>
  <c r="AH57" i="1501"/>
  <c r="AI57" i="1501"/>
  <c r="AJ57" i="1501"/>
  <c r="AK57" i="1501"/>
  <c r="AL57" i="1501"/>
  <c r="AM57" i="1501"/>
  <c r="AN57" i="1501"/>
  <c r="AO57" i="1501"/>
  <c r="AP57" i="1501"/>
  <c r="AQ57" i="1501"/>
  <c r="A58" i="1501"/>
  <c r="B58" i="1501"/>
  <c r="C58" i="1501"/>
  <c r="D58" i="1501"/>
  <c r="E58" i="1501"/>
  <c r="F58" i="1501"/>
  <c r="G58" i="1501"/>
  <c r="H58" i="1501"/>
  <c r="I58" i="1501"/>
  <c r="J58" i="1501"/>
  <c r="K58" i="1501"/>
  <c r="L58" i="1501"/>
  <c r="M58" i="1501"/>
  <c r="N58" i="1501"/>
  <c r="O58" i="1501"/>
  <c r="P58" i="1501"/>
  <c r="Q58" i="1501"/>
  <c r="R58" i="1501"/>
  <c r="T58" i="1501"/>
  <c r="U58" i="1501"/>
  <c r="V58" i="1501"/>
  <c r="W58" i="1501"/>
  <c r="X58" i="1501"/>
  <c r="Y58" i="1501"/>
  <c r="Z58" i="1501"/>
  <c r="AA58" i="1501"/>
  <c r="AB58" i="1501"/>
  <c r="AC58" i="1501"/>
  <c r="AD58" i="1501"/>
  <c r="AE58" i="1501"/>
  <c r="AF58" i="1501"/>
  <c r="AG58" i="1501"/>
  <c r="AH58" i="1501"/>
  <c r="AI58" i="1501"/>
  <c r="AJ58" i="1501"/>
  <c r="AK58" i="1501"/>
  <c r="AL58" i="1501"/>
  <c r="AM58" i="1501"/>
  <c r="AN58" i="1501"/>
  <c r="AO58" i="1501"/>
  <c r="AP58" i="1501"/>
  <c r="AQ58" i="1501"/>
  <c r="A59" i="1501"/>
  <c r="B59" i="1501"/>
  <c r="C59" i="1501"/>
  <c r="D59" i="1501"/>
  <c r="E59" i="1501"/>
  <c r="F59" i="1501"/>
  <c r="G59" i="1501"/>
  <c r="H59" i="1501"/>
  <c r="I59" i="1501"/>
  <c r="J59" i="1501"/>
  <c r="K59" i="1501"/>
  <c r="L59" i="1501"/>
  <c r="M59" i="1501"/>
  <c r="N59" i="1501"/>
  <c r="O59" i="1501"/>
  <c r="P59" i="1501"/>
  <c r="Q59" i="1501"/>
  <c r="R59" i="1501"/>
  <c r="T59" i="1501"/>
  <c r="U59" i="1501"/>
  <c r="V59" i="1501"/>
  <c r="W59" i="1501"/>
  <c r="X59" i="1501"/>
  <c r="Y59" i="1501"/>
  <c r="Z59" i="1501"/>
  <c r="AA59" i="1501"/>
  <c r="AB59" i="1501"/>
  <c r="AC59" i="1501"/>
  <c r="AD59" i="1501"/>
  <c r="AE59" i="1501"/>
  <c r="AF59" i="1501"/>
  <c r="AG59" i="1501"/>
  <c r="AH59" i="1501"/>
  <c r="AI59" i="1501"/>
  <c r="AJ59" i="1501"/>
  <c r="AK59" i="1501"/>
  <c r="AL59" i="1501"/>
  <c r="AM59" i="1501"/>
  <c r="AN59" i="1501"/>
  <c r="AO59" i="1501"/>
  <c r="AP59" i="1501"/>
  <c r="AQ59" i="1501"/>
  <c r="A60" i="1501"/>
  <c r="B60" i="1501"/>
  <c r="C60" i="1501"/>
  <c r="D60" i="1501"/>
  <c r="E60" i="1501"/>
  <c r="F60" i="1501"/>
  <c r="G60" i="1501"/>
  <c r="H60" i="1501"/>
  <c r="I60" i="1501"/>
  <c r="J60" i="1501"/>
  <c r="K60" i="1501"/>
  <c r="L60" i="1501"/>
  <c r="M60" i="1501"/>
  <c r="N60" i="1501"/>
  <c r="O60" i="1501"/>
  <c r="P60" i="1501"/>
  <c r="Q60" i="1501"/>
  <c r="R60" i="1501"/>
  <c r="T60" i="1501"/>
  <c r="U60" i="1501"/>
  <c r="V60" i="1501"/>
  <c r="W60" i="1501"/>
  <c r="X60" i="1501"/>
  <c r="Y60" i="1501"/>
  <c r="Z60" i="1501"/>
  <c r="AA60" i="1501"/>
  <c r="AB60" i="1501"/>
  <c r="AC60" i="1501"/>
  <c r="AD60" i="1501"/>
  <c r="AE60" i="1501"/>
  <c r="AF60" i="1501"/>
  <c r="AG60" i="1501"/>
  <c r="AH60" i="1501"/>
  <c r="AI60" i="1501"/>
  <c r="AJ60" i="1501"/>
  <c r="AK60" i="1501"/>
  <c r="AL60" i="1501"/>
  <c r="AM60" i="1501"/>
  <c r="AN60" i="1501"/>
  <c r="AO60" i="1501"/>
  <c r="AP60" i="1501"/>
  <c r="AQ60" i="1501"/>
  <c r="A61" i="1501"/>
  <c r="B61" i="1501"/>
  <c r="C61" i="1501"/>
  <c r="D61" i="1501"/>
  <c r="E61" i="1501"/>
  <c r="F61" i="1501"/>
  <c r="G61" i="1501"/>
  <c r="H61" i="1501"/>
  <c r="I61" i="1501"/>
  <c r="J61" i="1501"/>
  <c r="K61" i="1501"/>
  <c r="L61" i="1501"/>
  <c r="M61" i="1501"/>
  <c r="N61" i="1501"/>
  <c r="O61" i="1501"/>
  <c r="P61" i="1501"/>
  <c r="Q61" i="1501"/>
  <c r="R61" i="1501"/>
  <c r="T61" i="1501"/>
  <c r="U61" i="1501"/>
  <c r="V61" i="1501"/>
  <c r="W61" i="1501"/>
  <c r="X61" i="1501"/>
  <c r="Y61" i="1501"/>
  <c r="Z61" i="1501"/>
  <c r="AA61" i="1501"/>
  <c r="AB61" i="1501"/>
  <c r="AC61" i="1501"/>
  <c r="AD61" i="1501"/>
  <c r="AE61" i="1501"/>
  <c r="AF61" i="1501"/>
  <c r="AG61" i="1501"/>
  <c r="AH61" i="1501"/>
  <c r="AI61" i="1501"/>
  <c r="AJ61" i="1501"/>
  <c r="AK61" i="1501"/>
  <c r="AL61" i="1501"/>
  <c r="AM61" i="1501"/>
  <c r="AN61" i="1501"/>
  <c r="AO61" i="1501"/>
  <c r="AP61" i="1501"/>
  <c r="AQ61" i="1501"/>
  <c r="A62" i="1501"/>
  <c r="B62" i="1501"/>
  <c r="C62" i="1501"/>
  <c r="D62" i="1501"/>
  <c r="E62" i="1501"/>
  <c r="F62" i="1501"/>
  <c r="G62" i="1501"/>
  <c r="H62" i="1501"/>
  <c r="I62" i="1501"/>
  <c r="J62" i="1501"/>
  <c r="K62" i="1501"/>
  <c r="L62" i="1501"/>
  <c r="M62" i="1501"/>
  <c r="N62" i="1501"/>
  <c r="O62" i="1501"/>
  <c r="P62" i="1501"/>
  <c r="Q62" i="1501"/>
  <c r="R62" i="1501"/>
  <c r="T62" i="1501"/>
  <c r="U62" i="1501"/>
  <c r="V62" i="1501"/>
  <c r="W62" i="1501"/>
  <c r="X62" i="1501"/>
  <c r="Y62" i="1501"/>
  <c r="Z62" i="1501"/>
  <c r="AA62" i="1501"/>
  <c r="AB62" i="1501"/>
  <c r="AC62" i="1501"/>
  <c r="AD62" i="1501"/>
  <c r="AE62" i="1501"/>
  <c r="AF62" i="1501"/>
  <c r="AG62" i="1501"/>
  <c r="AH62" i="1501"/>
  <c r="AI62" i="1501"/>
  <c r="AJ62" i="1501"/>
  <c r="AK62" i="1501"/>
  <c r="AL62" i="1501"/>
  <c r="AM62" i="1501"/>
  <c r="AN62" i="1501"/>
  <c r="AO62" i="1501"/>
  <c r="AP62" i="1501"/>
  <c r="AQ62" i="1501"/>
  <c r="A63" i="1501"/>
  <c r="B63" i="1501"/>
  <c r="C63" i="1501"/>
  <c r="D63" i="1501"/>
  <c r="E63" i="1501"/>
  <c r="F63" i="1501"/>
  <c r="G63" i="1501"/>
  <c r="H63" i="1501"/>
  <c r="I63" i="1501"/>
  <c r="J63" i="1501"/>
  <c r="K63" i="1501"/>
  <c r="L63" i="1501"/>
  <c r="M63" i="1501"/>
  <c r="N63" i="1501"/>
  <c r="O63" i="1501"/>
  <c r="P63" i="1501"/>
  <c r="Q63" i="1501"/>
  <c r="R63" i="1501"/>
  <c r="T63" i="1501"/>
  <c r="U63" i="1501"/>
  <c r="V63" i="1501"/>
  <c r="W63" i="1501"/>
  <c r="X63" i="1501"/>
  <c r="Y63" i="1501"/>
  <c r="Z63" i="1501"/>
  <c r="AA63" i="1501"/>
  <c r="AB63" i="1501"/>
  <c r="AC63" i="1501"/>
  <c r="AD63" i="1501"/>
  <c r="AE63" i="1501"/>
  <c r="AF63" i="1501"/>
  <c r="AG63" i="1501"/>
  <c r="AH63" i="1501"/>
  <c r="AI63" i="1501"/>
  <c r="AJ63" i="1501"/>
  <c r="AK63" i="1501"/>
  <c r="AL63" i="1501"/>
  <c r="AM63" i="1501"/>
  <c r="AN63" i="1501"/>
  <c r="AO63" i="1501"/>
  <c r="AP63" i="1501"/>
  <c r="AQ63" i="1501"/>
  <c r="A64" i="1501"/>
  <c r="B64" i="1501"/>
  <c r="C64" i="1501"/>
  <c r="D64" i="1501"/>
  <c r="E64" i="1501"/>
  <c r="F64" i="1501"/>
  <c r="G64" i="1501"/>
  <c r="H64" i="1501"/>
  <c r="I64" i="1501"/>
  <c r="J64" i="1501"/>
  <c r="K64" i="1501"/>
  <c r="L64" i="1501"/>
  <c r="M64" i="1501"/>
  <c r="N64" i="1501"/>
  <c r="O64" i="1501"/>
  <c r="P64" i="1501"/>
  <c r="Q64" i="1501"/>
  <c r="R64" i="1501"/>
  <c r="T64" i="1501"/>
  <c r="U64" i="1501"/>
  <c r="V64" i="1501"/>
  <c r="W64" i="1501"/>
  <c r="X64" i="1501"/>
  <c r="Y64" i="1501"/>
  <c r="Z64" i="1501"/>
  <c r="AA64" i="1501"/>
  <c r="AB64" i="1501"/>
  <c r="AC64" i="1501"/>
  <c r="AD64" i="1501"/>
  <c r="AE64" i="1501"/>
  <c r="AF64" i="1501"/>
  <c r="AG64" i="1501"/>
  <c r="AH64" i="1501"/>
  <c r="AI64" i="1501"/>
  <c r="AJ64" i="1501"/>
  <c r="AK64" i="1501"/>
  <c r="AL64" i="1501"/>
  <c r="AM64" i="1501"/>
  <c r="AN64" i="1501"/>
  <c r="AO64" i="1501"/>
  <c r="AP64" i="1501"/>
  <c r="AQ64" i="1501"/>
  <c r="A65" i="1501"/>
  <c r="B65" i="1501"/>
  <c r="C65" i="1501"/>
  <c r="D65" i="1501"/>
  <c r="E65" i="1501"/>
  <c r="F65" i="1501"/>
  <c r="G65" i="1501"/>
  <c r="H65" i="1501"/>
  <c r="I65" i="1501"/>
  <c r="J65" i="1501"/>
  <c r="K65" i="1501"/>
  <c r="L65" i="1501"/>
  <c r="M65" i="1501"/>
  <c r="N65" i="1501"/>
  <c r="O65" i="1501"/>
  <c r="P65" i="1501"/>
  <c r="Q65" i="1501"/>
  <c r="R65" i="1501"/>
  <c r="T65" i="1501"/>
  <c r="U65" i="1501"/>
  <c r="V65" i="1501"/>
  <c r="W65" i="1501"/>
  <c r="X65" i="1501"/>
  <c r="Y65" i="1501"/>
  <c r="Z65" i="1501"/>
  <c r="AA65" i="1501"/>
  <c r="AB65" i="1501"/>
  <c r="AC65" i="1501"/>
  <c r="AD65" i="1501"/>
  <c r="AE65" i="1501"/>
  <c r="AF65" i="1501"/>
  <c r="AG65" i="1501"/>
  <c r="AH65" i="1501"/>
  <c r="AI65" i="1501"/>
  <c r="AJ65" i="1501"/>
  <c r="AK65" i="1501"/>
  <c r="AL65" i="1501"/>
  <c r="AM65" i="1501"/>
  <c r="AN65" i="1501"/>
  <c r="AO65" i="1501"/>
  <c r="AP65" i="1501"/>
  <c r="AQ65" i="1501"/>
  <c r="A66" i="1501"/>
  <c r="B66" i="1501"/>
  <c r="C66" i="1501"/>
  <c r="D66" i="1501"/>
  <c r="E66" i="1501"/>
  <c r="F66" i="1501"/>
  <c r="G66" i="1501"/>
  <c r="H66" i="1501"/>
  <c r="I66" i="1501"/>
  <c r="J66" i="1501"/>
  <c r="K66" i="1501"/>
  <c r="L66" i="1501"/>
  <c r="M66" i="1501"/>
  <c r="N66" i="1501"/>
  <c r="O66" i="1501"/>
  <c r="P66" i="1501"/>
  <c r="Q66" i="1501"/>
  <c r="R66" i="1501"/>
  <c r="T66" i="1501"/>
  <c r="U66" i="1501"/>
  <c r="V66" i="1501"/>
  <c r="W66" i="1501"/>
  <c r="X66" i="1501"/>
  <c r="Y66" i="1501"/>
  <c r="Z66" i="1501"/>
  <c r="AA66" i="1501"/>
  <c r="AB66" i="1501"/>
  <c r="AC66" i="1501"/>
  <c r="AD66" i="1501"/>
  <c r="AE66" i="1501"/>
  <c r="AF66" i="1501"/>
  <c r="AG66" i="1501"/>
  <c r="AH66" i="1501"/>
  <c r="AI66" i="1501"/>
  <c r="AJ66" i="1501"/>
  <c r="AK66" i="1501"/>
  <c r="AL66" i="1501"/>
  <c r="AM66" i="1501"/>
  <c r="AN66" i="1501"/>
  <c r="AO66" i="1501"/>
  <c r="AP66" i="1501"/>
  <c r="AQ66" i="1501"/>
  <c r="A67" i="1501"/>
  <c r="B67" i="1501"/>
  <c r="C67" i="1501"/>
  <c r="D67" i="1501"/>
  <c r="E67" i="1501"/>
  <c r="F67" i="1501"/>
  <c r="G67" i="1501"/>
  <c r="H67" i="1501"/>
  <c r="I67" i="1501"/>
  <c r="J67" i="1501"/>
  <c r="K67" i="1501"/>
  <c r="L67" i="1501"/>
  <c r="M67" i="1501"/>
  <c r="N67" i="1501"/>
  <c r="O67" i="1501"/>
  <c r="P67" i="1501"/>
  <c r="Q67" i="1501"/>
  <c r="R67" i="1501"/>
  <c r="T67" i="1501"/>
  <c r="U67" i="1501"/>
  <c r="V67" i="1501"/>
  <c r="W67" i="1501"/>
  <c r="X67" i="1501"/>
  <c r="Y67" i="1501"/>
  <c r="Z67" i="1501"/>
  <c r="AA67" i="1501"/>
  <c r="AB67" i="1501"/>
  <c r="AC67" i="1501"/>
  <c r="AD67" i="1501"/>
  <c r="AE67" i="1501"/>
  <c r="AF67" i="1501"/>
  <c r="AG67" i="1501"/>
  <c r="AH67" i="1501"/>
  <c r="AI67" i="1501"/>
  <c r="AJ67" i="1501"/>
  <c r="AK67" i="1501"/>
  <c r="AL67" i="1501"/>
  <c r="AM67" i="1501"/>
  <c r="AN67" i="1501"/>
  <c r="AO67" i="1501"/>
  <c r="AP67" i="1501"/>
  <c r="AQ67" i="1501"/>
  <c r="A68" i="1501"/>
  <c r="B68" i="1501"/>
  <c r="C68" i="1501"/>
  <c r="D68" i="1501"/>
  <c r="E68" i="1501"/>
  <c r="F68" i="1501"/>
  <c r="G68" i="1501"/>
  <c r="H68" i="1501"/>
  <c r="I68" i="1501"/>
  <c r="J68" i="1501"/>
  <c r="K68" i="1501"/>
  <c r="L68" i="1501"/>
  <c r="M68" i="1501"/>
  <c r="N68" i="1501"/>
  <c r="O68" i="1501"/>
  <c r="P68" i="1501"/>
  <c r="Q68" i="1501"/>
  <c r="R68" i="1501"/>
  <c r="T68" i="1501"/>
  <c r="U68" i="1501"/>
  <c r="V68" i="1501"/>
  <c r="W68" i="1501"/>
  <c r="X68" i="1501"/>
  <c r="Y68" i="1501"/>
  <c r="Z68" i="1501"/>
  <c r="AA68" i="1501"/>
  <c r="AB68" i="1501"/>
  <c r="AC68" i="1501"/>
  <c r="AD68" i="1501"/>
  <c r="AE68" i="1501"/>
  <c r="AF68" i="1501"/>
  <c r="AG68" i="1501"/>
  <c r="AH68" i="1501"/>
  <c r="AI68" i="1501"/>
  <c r="AJ68" i="1501"/>
  <c r="AK68" i="1501"/>
  <c r="AL68" i="1501"/>
  <c r="AM68" i="1501"/>
  <c r="AN68" i="1501"/>
  <c r="AO68" i="1501"/>
  <c r="AP68" i="1501"/>
  <c r="AQ68" i="1501"/>
  <c r="A69" i="1501"/>
  <c r="B69" i="1501"/>
  <c r="C69" i="1501"/>
  <c r="D69" i="1501"/>
  <c r="E69" i="1501"/>
  <c r="F69" i="1501"/>
  <c r="G69" i="1501"/>
  <c r="H69" i="1501"/>
  <c r="I69" i="1501"/>
  <c r="J69" i="1501"/>
  <c r="K69" i="1501"/>
  <c r="L69" i="1501"/>
  <c r="M69" i="1501"/>
  <c r="N69" i="1501"/>
  <c r="O69" i="1501"/>
  <c r="P69" i="1501"/>
  <c r="Q69" i="1501"/>
  <c r="R69" i="1501"/>
  <c r="T69" i="1501"/>
  <c r="U69" i="1501"/>
  <c r="V69" i="1501"/>
  <c r="W69" i="1501"/>
  <c r="X69" i="1501"/>
  <c r="Y69" i="1501"/>
  <c r="Z69" i="1501"/>
  <c r="AA69" i="1501"/>
  <c r="AB69" i="1501"/>
  <c r="AC69" i="1501"/>
  <c r="AD69" i="1501"/>
  <c r="AE69" i="1501"/>
  <c r="AF69" i="1501"/>
  <c r="AG69" i="1501"/>
  <c r="AH69" i="1501"/>
  <c r="AI69" i="1501"/>
  <c r="AJ69" i="1501"/>
  <c r="AK69" i="1501"/>
  <c r="AL69" i="1501"/>
  <c r="AM69" i="1501"/>
  <c r="AN69" i="1501"/>
  <c r="AO69" i="1501"/>
  <c r="AP69" i="1501"/>
  <c r="AQ69" i="1501"/>
  <c r="A70" i="1501"/>
  <c r="B70" i="1501"/>
  <c r="C70" i="1501"/>
  <c r="D70" i="1501"/>
  <c r="E70" i="1501"/>
  <c r="F70" i="1501"/>
  <c r="G70" i="1501"/>
  <c r="H70" i="1501"/>
  <c r="I70" i="1501"/>
  <c r="J70" i="1501"/>
  <c r="K70" i="1501"/>
  <c r="L70" i="1501"/>
  <c r="M70" i="1501"/>
  <c r="N70" i="1501"/>
  <c r="O70" i="1501"/>
  <c r="P70" i="1501"/>
  <c r="Q70" i="1501"/>
  <c r="R70" i="1501"/>
  <c r="T70" i="1501"/>
  <c r="U70" i="1501"/>
  <c r="V70" i="1501"/>
  <c r="W70" i="1501"/>
  <c r="X70" i="1501"/>
  <c r="Y70" i="1501"/>
  <c r="Z70" i="1501"/>
  <c r="AA70" i="1501"/>
  <c r="AB70" i="1501"/>
  <c r="AC70" i="1501"/>
  <c r="AD70" i="1501"/>
  <c r="AE70" i="1501"/>
  <c r="AF70" i="1501"/>
  <c r="AG70" i="1501"/>
  <c r="AH70" i="1501"/>
  <c r="AI70" i="1501"/>
  <c r="AJ70" i="1501"/>
  <c r="AK70" i="1501"/>
  <c r="AL70" i="1501"/>
  <c r="AM70" i="1501"/>
  <c r="AN70" i="1501"/>
  <c r="AO70" i="1501"/>
  <c r="AP70" i="1501"/>
  <c r="AQ70" i="1501"/>
  <c r="A71" i="1501"/>
  <c r="B71" i="1501"/>
  <c r="C71" i="1501"/>
  <c r="D71" i="1501"/>
  <c r="E71" i="1501"/>
  <c r="F71" i="1501"/>
  <c r="G71" i="1501"/>
  <c r="H71" i="1501"/>
  <c r="I71" i="1501"/>
  <c r="J71" i="1501"/>
  <c r="K71" i="1501"/>
  <c r="L71" i="1501"/>
  <c r="M71" i="1501"/>
  <c r="N71" i="1501"/>
  <c r="O71" i="1501"/>
  <c r="P71" i="1501"/>
  <c r="Q71" i="1501"/>
  <c r="R71" i="1501"/>
  <c r="T71" i="1501"/>
  <c r="U71" i="1501"/>
  <c r="V71" i="1501"/>
  <c r="W71" i="1501"/>
  <c r="X71" i="1501"/>
  <c r="Y71" i="1501"/>
  <c r="Z71" i="1501"/>
  <c r="AA71" i="1501"/>
  <c r="AB71" i="1501"/>
  <c r="AC71" i="1501"/>
  <c r="AD71" i="1501"/>
  <c r="AE71" i="1501"/>
  <c r="AF71" i="1501"/>
  <c r="AG71" i="1501"/>
  <c r="AH71" i="1501"/>
  <c r="AI71" i="1501"/>
  <c r="AJ71" i="1501"/>
  <c r="AK71" i="1501"/>
  <c r="AL71" i="1501"/>
  <c r="AM71" i="1501"/>
  <c r="AN71" i="1501"/>
  <c r="AO71" i="1501"/>
  <c r="AP71" i="1501"/>
  <c r="AQ71" i="1501"/>
  <c r="A72" i="1501"/>
  <c r="B72" i="1501"/>
  <c r="C72" i="1501"/>
  <c r="D72" i="1501"/>
  <c r="E72" i="1501"/>
  <c r="F72" i="1501"/>
  <c r="G72" i="1501"/>
  <c r="H72" i="1501"/>
  <c r="I72" i="1501"/>
  <c r="J72" i="1501"/>
  <c r="K72" i="1501"/>
  <c r="L72" i="1501"/>
  <c r="M72" i="1501"/>
  <c r="N72" i="1501"/>
  <c r="O72" i="1501"/>
  <c r="P72" i="1501"/>
  <c r="Q72" i="1501"/>
  <c r="R72" i="1501"/>
  <c r="T72" i="1501"/>
  <c r="U72" i="1501"/>
  <c r="V72" i="1501"/>
  <c r="W72" i="1501"/>
  <c r="X72" i="1501"/>
  <c r="Y72" i="1501"/>
  <c r="Z72" i="1501"/>
  <c r="AA72" i="1501"/>
  <c r="AB72" i="1501"/>
  <c r="AC72" i="1501"/>
  <c r="AD72" i="1501"/>
  <c r="AE72" i="1501"/>
  <c r="AF72" i="1501"/>
  <c r="AG72" i="1501"/>
  <c r="AH72" i="1501"/>
  <c r="AI72" i="1501"/>
  <c r="AJ72" i="1501"/>
  <c r="AK72" i="1501"/>
  <c r="AL72" i="1501"/>
  <c r="AM72" i="1501"/>
  <c r="AN72" i="1501"/>
  <c r="AO72" i="1501"/>
  <c r="AP72" i="1501"/>
  <c r="AQ72" i="1501"/>
  <c r="A73" i="1501"/>
  <c r="B73" i="1501"/>
  <c r="C73" i="1501"/>
  <c r="D73" i="1501"/>
  <c r="E73" i="1501"/>
  <c r="F73" i="1501"/>
  <c r="G73" i="1501"/>
  <c r="H73" i="1501"/>
  <c r="I73" i="1501"/>
  <c r="J73" i="1501"/>
  <c r="K73" i="1501"/>
  <c r="L73" i="1501"/>
  <c r="M73" i="1501"/>
  <c r="N73" i="1501"/>
  <c r="O73" i="1501"/>
  <c r="P73" i="1501"/>
  <c r="Q73" i="1501"/>
  <c r="R73" i="1501"/>
  <c r="T73" i="1501"/>
  <c r="U73" i="1501"/>
  <c r="V73" i="1501"/>
  <c r="W73" i="1501"/>
  <c r="X73" i="1501"/>
  <c r="Y73" i="1501"/>
  <c r="Z73" i="1501"/>
  <c r="AA73" i="1501"/>
  <c r="AB73" i="1501"/>
  <c r="AC73" i="1501"/>
  <c r="AD73" i="1501"/>
  <c r="AE73" i="1501"/>
  <c r="AF73" i="1501"/>
  <c r="AG73" i="1501"/>
  <c r="AH73" i="1501"/>
  <c r="AI73" i="1501"/>
  <c r="AJ73" i="1501"/>
  <c r="AK73" i="1501"/>
  <c r="AL73" i="1501"/>
  <c r="AM73" i="1501"/>
  <c r="AN73" i="1501"/>
  <c r="AO73" i="1501"/>
  <c r="AP73" i="1501"/>
  <c r="AQ73" i="1501"/>
  <c r="A74" i="1501"/>
  <c r="B74" i="1501"/>
  <c r="C74" i="1501"/>
  <c r="D74" i="1501"/>
  <c r="E74" i="1501"/>
  <c r="F74" i="1501"/>
  <c r="G74" i="1501"/>
  <c r="H74" i="1501"/>
  <c r="I74" i="1501"/>
  <c r="J74" i="1501"/>
  <c r="K74" i="1501"/>
  <c r="L74" i="1501"/>
  <c r="M74" i="1501"/>
  <c r="N74" i="1501"/>
  <c r="O74" i="1501"/>
  <c r="P74" i="1501"/>
  <c r="Q74" i="1501"/>
  <c r="R74" i="1501"/>
  <c r="T74" i="1501"/>
  <c r="U74" i="1501"/>
  <c r="V74" i="1501"/>
  <c r="W74" i="1501"/>
  <c r="X74" i="1501"/>
  <c r="Y74" i="1501"/>
  <c r="Z74" i="1501"/>
  <c r="AA74" i="1501"/>
  <c r="AB74" i="1501"/>
  <c r="AC74" i="1501"/>
  <c r="AD74" i="1501"/>
  <c r="AE74" i="1501"/>
  <c r="AF74" i="1501"/>
  <c r="AG74" i="1501"/>
  <c r="AH74" i="1501"/>
  <c r="AI74" i="1501"/>
  <c r="AJ74" i="1501"/>
  <c r="AK74" i="1501"/>
  <c r="AL74" i="1501"/>
  <c r="AM74" i="1501"/>
  <c r="AN74" i="1501"/>
  <c r="AO74" i="1501"/>
  <c r="AP74" i="1501"/>
  <c r="AQ74" i="1501"/>
  <c r="A75" i="1501"/>
  <c r="B75" i="1501"/>
  <c r="C75" i="1501"/>
  <c r="D75" i="1501"/>
  <c r="E75" i="1501"/>
  <c r="F75" i="1501"/>
  <c r="G75" i="1501"/>
  <c r="H75" i="1501"/>
  <c r="I75" i="1501"/>
  <c r="J75" i="1501"/>
  <c r="K75" i="1501"/>
  <c r="L75" i="1501"/>
  <c r="M75" i="1501"/>
  <c r="N75" i="1501"/>
  <c r="O75" i="1501"/>
  <c r="P75" i="1501"/>
  <c r="Q75" i="1501"/>
  <c r="R75" i="1501"/>
  <c r="T75" i="1501"/>
  <c r="U75" i="1501"/>
  <c r="V75" i="1501"/>
  <c r="W75" i="1501"/>
  <c r="X75" i="1501"/>
  <c r="Y75" i="1501"/>
  <c r="Z75" i="1501"/>
  <c r="AA75" i="1501"/>
  <c r="AB75" i="1501"/>
  <c r="AC75" i="1501"/>
  <c r="AD75" i="1501"/>
  <c r="AE75" i="1501"/>
  <c r="AF75" i="1501"/>
  <c r="AG75" i="1501"/>
  <c r="AH75" i="1501"/>
  <c r="AI75" i="1501"/>
  <c r="AJ75" i="1501"/>
  <c r="AK75" i="1501"/>
  <c r="AL75" i="1501"/>
  <c r="AM75" i="1501"/>
  <c r="AN75" i="1501"/>
  <c r="AO75" i="1501"/>
  <c r="AP75" i="1501"/>
  <c r="AQ75" i="1501"/>
  <c r="A76" i="1501"/>
  <c r="B76" i="1501"/>
  <c r="C76" i="1501"/>
  <c r="D76" i="1501"/>
  <c r="E76" i="1501"/>
  <c r="F76" i="1501"/>
  <c r="G76" i="1501"/>
  <c r="H76" i="1501"/>
  <c r="I76" i="1501"/>
  <c r="J76" i="1501"/>
  <c r="K76" i="1501"/>
  <c r="L76" i="1501"/>
  <c r="M76" i="1501"/>
  <c r="N76" i="1501"/>
  <c r="O76" i="1501"/>
  <c r="P76" i="1501"/>
  <c r="Q76" i="1501"/>
  <c r="R76" i="1501"/>
  <c r="T76" i="1501"/>
  <c r="U76" i="1501"/>
  <c r="V76" i="1501"/>
  <c r="W76" i="1501"/>
  <c r="X76" i="1501"/>
  <c r="Y76" i="1501"/>
  <c r="Z76" i="1501"/>
  <c r="AA76" i="1501"/>
  <c r="AB76" i="1501"/>
  <c r="AC76" i="1501"/>
  <c r="AD76" i="1501"/>
  <c r="AE76" i="1501"/>
  <c r="AF76" i="1501"/>
  <c r="AG76" i="1501"/>
  <c r="AH76" i="1501"/>
  <c r="AI76" i="1501"/>
  <c r="AJ76" i="1501"/>
  <c r="AK76" i="1501"/>
  <c r="AL76" i="1501"/>
  <c r="AM76" i="1501"/>
  <c r="AN76" i="1501"/>
  <c r="AO76" i="1501"/>
  <c r="AP76" i="1501"/>
  <c r="AQ76" i="1501"/>
  <c r="A77" i="1501"/>
  <c r="B77" i="1501"/>
  <c r="C77" i="1501"/>
  <c r="D77" i="1501"/>
  <c r="E77" i="1501"/>
  <c r="F77" i="1501"/>
  <c r="G77" i="1501"/>
  <c r="H77" i="1501"/>
  <c r="I77" i="1501"/>
  <c r="J77" i="1501"/>
  <c r="K77" i="1501"/>
  <c r="L77" i="1501"/>
  <c r="M77" i="1501"/>
  <c r="N77" i="1501"/>
  <c r="O77" i="1501"/>
  <c r="P77" i="1501"/>
  <c r="Q77" i="1501"/>
  <c r="R77" i="1501"/>
  <c r="T77" i="1501"/>
  <c r="U77" i="1501"/>
  <c r="V77" i="1501"/>
  <c r="W77" i="1501"/>
  <c r="X77" i="1501"/>
  <c r="Y77" i="1501"/>
  <c r="Z77" i="1501"/>
  <c r="AA77" i="1501"/>
  <c r="AB77" i="1501"/>
  <c r="AC77" i="1501"/>
  <c r="AD77" i="1501"/>
  <c r="AE77" i="1501"/>
  <c r="AF77" i="1501"/>
  <c r="AG77" i="1501"/>
  <c r="AH77" i="1501"/>
  <c r="AI77" i="1501"/>
  <c r="AJ77" i="1501"/>
  <c r="AK77" i="1501"/>
  <c r="AL77" i="1501"/>
  <c r="AM77" i="1501"/>
  <c r="AN77" i="1501"/>
  <c r="AO77" i="1501"/>
  <c r="AP77" i="1501"/>
  <c r="AQ77" i="1501"/>
  <c r="A78" i="1501"/>
  <c r="B78" i="1501"/>
  <c r="C78" i="1501"/>
  <c r="D78" i="1501"/>
  <c r="E78" i="1501"/>
  <c r="F78" i="1501"/>
  <c r="G78" i="1501"/>
  <c r="H78" i="1501"/>
  <c r="I78" i="1501"/>
  <c r="J78" i="1501"/>
  <c r="K78" i="1501"/>
  <c r="L78" i="1501"/>
  <c r="M78" i="1501"/>
  <c r="N78" i="1501"/>
  <c r="O78" i="1501"/>
  <c r="P78" i="1501"/>
  <c r="Q78" i="1501"/>
  <c r="R78" i="1501"/>
  <c r="T78" i="1501"/>
  <c r="U78" i="1501"/>
  <c r="V78" i="1501"/>
  <c r="W78" i="1501"/>
  <c r="X78" i="1501"/>
  <c r="Y78" i="1501"/>
  <c r="Z78" i="1501"/>
  <c r="AA78" i="1501"/>
  <c r="AB78" i="1501"/>
  <c r="AC78" i="1501"/>
  <c r="AD78" i="1501"/>
  <c r="AE78" i="1501"/>
  <c r="AF78" i="1501"/>
  <c r="AG78" i="1501"/>
  <c r="AH78" i="1501"/>
  <c r="AI78" i="1501"/>
  <c r="AJ78" i="1501"/>
  <c r="AK78" i="1501"/>
  <c r="AL78" i="1501"/>
  <c r="AM78" i="1501"/>
  <c r="AN78" i="1501"/>
  <c r="AO78" i="1501"/>
  <c r="AP78" i="1501"/>
  <c r="AQ78" i="1501"/>
  <c r="A79" i="1501"/>
  <c r="B79" i="1501"/>
  <c r="C79" i="1501"/>
  <c r="D79" i="1501"/>
  <c r="E79" i="1501"/>
  <c r="F79" i="1501"/>
  <c r="G79" i="1501"/>
  <c r="H79" i="1501"/>
  <c r="I79" i="1501"/>
  <c r="J79" i="1501"/>
  <c r="K79" i="1501"/>
  <c r="L79" i="1501"/>
  <c r="M79" i="1501"/>
  <c r="N79" i="1501"/>
  <c r="O79" i="1501"/>
  <c r="P79" i="1501"/>
  <c r="Q79" i="1501"/>
  <c r="R79" i="1501"/>
  <c r="T79" i="1501"/>
  <c r="U79" i="1501"/>
  <c r="V79" i="1501"/>
  <c r="W79" i="1501"/>
  <c r="X79" i="1501"/>
  <c r="Y79" i="1501"/>
  <c r="Z79" i="1501"/>
  <c r="AA79" i="1501"/>
  <c r="AB79" i="1501"/>
  <c r="AC79" i="1501"/>
  <c r="AD79" i="1501"/>
  <c r="AE79" i="1501"/>
  <c r="AF79" i="1501"/>
  <c r="AG79" i="1501"/>
  <c r="AH79" i="1501"/>
  <c r="AI79" i="1501"/>
  <c r="AJ79" i="1501"/>
  <c r="AK79" i="1501"/>
  <c r="AL79" i="1501"/>
  <c r="AM79" i="1501"/>
  <c r="AN79" i="1501"/>
  <c r="AO79" i="1501"/>
  <c r="AP79" i="1501"/>
  <c r="AQ79" i="1501"/>
  <c r="A80" i="1501"/>
  <c r="B80" i="1501"/>
  <c r="C80" i="1501"/>
  <c r="D80" i="1501"/>
  <c r="E80" i="1501"/>
  <c r="F80" i="1501"/>
  <c r="G80" i="1501"/>
  <c r="H80" i="1501"/>
  <c r="I80" i="1501"/>
  <c r="J80" i="1501"/>
  <c r="K80" i="1501"/>
  <c r="L80" i="1501"/>
  <c r="M80" i="1501"/>
  <c r="N80" i="1501"/>
  <c r="O80" i="1501"/>
  <c r="P80" i="1501"/>
  <c r="Q80" i="1501"/>
  <c r="R80" i="1501"/>
  <c r="T80" i="1501"/>
  <c r="U80" i="1501"/>
  <c r="V80" i="1501"/>
  <c r="W80" i="1501"/>
  <c r="X80" i="1501"/>
  <c r="Y80" i="1501"/>
  <c r="Z80" i="1501"/>
  <c r="AA80" i="1501"/>
  <c r="AB80" i="1501"/>
  <c r="AC80" i="1501"/>
  <c r="AD80" i="1501"/>
  <c r="AE80" i="1501"/>
  <c r="AF80" i="1501"/>
  <c r="AG80" i="1501"/>
  <c r="AH80" i="1501"/>
  <c r="AI80" i="1501"/>
  <c r="AJ80" i="1501"/>
  <c r="AK80" i="1501"/>
  <c r="AL80" i="1501"/>
  <c r="AM80" i="1501"/>
  <c r="AN80" i="1501"/>
  <c r="AO80" i="1501"/>
  <c r="AP80" i="1501"/>
  <c r="AQ80" i="1501"/>
  <c r="A81" i="1501"/>
  <c r="B81" i="1501"/>
  <c r="C81" i="1501"/>
  <c r="D81" i="1501"/>
  <c r="E81" i="1501"/>
  <c r="F81" i="1501"/>
  <c r="G81" i="1501"/>
  <c r="H81" i="1501"/>
  <c r="I81" i="1501"/>
  <c r="J81" i="1501"/>
  <c r="K81" i="1501"/>
  <c r="L81" i="1501"/>
  <c r="M81" i="1501"/>
  <c r="N81" i="1501"/>
  <c r="O81" i="1501"/>
  <c r="P81" i="1501"/>
  <c r="Q81" i="1501"/>
  <c r="R81" i="1501"/>
  <c r="T81" i="1501"/>
  <c r="U81" i="1501"/>
  <c r="V81" i="1501"/>
  <c r="W81" i="1501"/>
  <c r="X81" i="1501"/>
  <c r="Y81" i="1501"/>
  <c r="Z81" i="1501"/>
  <c r="AA81" i="1501"/>
  <c r="AB81" i="1501"/>
  <c r="AC81" i="1501"/>
  <c r="AD81" i="1501"/>
  <c r="AE81" i="1501"/>
  <c r="AF81" i="1501"/>
  <c r="AG81" i="1501"/>
  <c r="AH81" i="1501"/>
  <c r="AI81" i="1501"/>
  <c r="AJ81" i="1501"/>
  <c r="AK81" i="1501"/>
  <c r="AL81" i="1501"/>
  <c r="AM81" i="1501"/>
  <c r="AN81" i="1501"/>
  <c r="AO81" i="1501"/>
  <c r="AP81" i="1501"/>
  <c r="AQ81" i="1501"/>
  <c r="A82" i="1501"/>
  <c r="B82" i="1501"/>
  <c r="C82" i="1501"/>
  <c r="D82" i="1501"/>
  <c r="E82" i="1501"/>
  <c r="F82" i="1501"/>
  <c r="G82" i="1501"/>
  <c r="H82" i="1501"/>
  <c r="I82" i="1501"/>
  <c r="J82" i="1501"/>
  <c r="K82" i="1501"/>
  <c r="L82" i="1501"/>
  <c r="M82" i="1501"/>
  <c r="N82" i="1501"/>
  <c r="O82" i="1501"/>
  <c r="P82" i="1501"/>
  <c r="Q82" i="1501"/>
  <c r="R82" i="1501"/>
  <c r="T82" i="1501"/>
  <c r="U82" i="1501"/>
  <c r="V82" i="1501"/>
  <c r="W82" i="1501"/>
  <c r="X82" i="1501"/>
  <c r="Y82" i="1501"/>
  <c r="Z82" i="1501"/>
  <c r="AA82" i="1501"/>
  <c r="AB82" i="1501"/>
  <c r="AC82" i="1501"/>
  <c r="AD82" i="1501"/>
  <c r="AE82" i="1501"/>
  <c r="AF82" i="1501"/>
  <c r="AG82" i="1501"/>
  <c r="AH82" i="1501"/>
  <c r="AI82" i="1501"/>
  <c r="AJ82" i="1501"/>
  <c r="AK82" i="1501"/>
  <c r="AL82" i="1501"/>
  <c r="AM82" i="1501"/>
  <c r="AN82" i="1501"/>
  <c r="AO82" i="1501"/>
  <c r="AP82" i="1501"/>
  <c r="AQ82" i="1501"/>
  <c r="A83" i="1501"/>
  <c r="B83" i="1501"/>
  <c r="C83" i="1501"/>
  <c r="D83" i="1501"/>
  <c r="E83" i="1501"/>
  <c r="F83" i="1501"/>
  <c r="G83" i="1501"/>
  <c r="H83" i="1501"/>
  <c r="I83" i="1501"/>
  <c r="J83" i="1501"/>
  <c r="K83" i="1501"/>
  <c r="L83" i="1501"/>
  <c r="M83" i="1501"/>
  <c r="N83" i="1501"/>
  <c r="O83" i="1501"/>
  <c r="P83" i="1501"/>
  <c r="Q83" i="1501"/>
  <c r="R83" i="1501"/>
  <c r="T83" i="1501"/>
  <c r="U83" i="1501"/>
  <c r="V83" i="1501"/>
  <c r="W83" i="1501"/>
  <c r="X83" i="1501"/>
  <c r="Y83" i="1501"/>
  <c r="Z83" i="1501"/>
  <c r="AA83" i="1501"/>
  <c r="AB83" i="1501"/>
  <c r="AC83" i="1501"/>
  <c r="AD83" i="1501"/>
  <c r="AE83" i="1501"/>
  <c r="AF83" i="1501"/>
  <c r="AG83" i="1501"/>
  <c r="AH83" i="1501"/>
  <c r="AI83" i="1501"/>
  <c r="AJ83" i="1501"/>
  <c r="AK83" i="1501"/>
  <c r="AL83" i="1501"/>
  <c r="AM83" i="1501"/>
  <c r="AN83" i="1501"/>
  <c r="AO83" i="1501"/>
  <c r="AP83" i="1501"/>
  <c r="AQ83" i="1501"/>
  <c r="A84" i="1501"/>
  <c r="B84" i="1501"/>
  <c r="C84" i="1501"/>
  <c r="D84" i="1501"/>
  <c r="E84" i="1501"/>
  <c r="F84" i="1501"/>
  <c r="G84" i="1501"/>
  <c r="H84" i="1501"/>
  <c r="I84" i="1501"/>
  <c r="J84" i="1501"/>
  <c r="K84" i="1501"/>
  <c r="L84" i="1501"/>
  <c r="M84" i="1501"/>
  <c r="N84" i="1501"/>
  <c r="O84" i="1501"/>
  <c r="P84" i="1501"/>
  <c r="Q84" i="1501"/>
  <c r="R84" i="1501"/>
  <c r="T84" i="1501"/>
  <c r="U84" i="1501"/>
  <c r="V84" i="1501"/>
  <c r="W84" i="1501"/>
  <c r="X84" i="1501"/>
  <c r="Y84" i="1501"/>
  <c r="Z84" i="1501"/>
  <c r="AA84" i="1501"/>
  <c r="AB84" i="1501"/>
  <c r="AC84" i="1501"/>
  <c r="AD84" i="1501"/>
  <c r="AE84" i="1501"/>
  <c r="AF84" i="1501"/>
  <c r="AG84" i="1501"/>
  <c r="AH84" i="1501"/>
  <c r="AI84" i="1501"/>
  <c r="AJ84" i="1501"/>
  <c r="AK84" i="1501"/>
  <c r="AL84" i="1501"/>
  <c r="AM84" i="1501"/>
  <c r="AN84" i="1501"/>
  <c r="AO84" i="1501"/>
  <c r="AP84" i="1501"/>
  <c r="AQ84" i="1501"/>
  <c r="A85" i="1501"/>
  <c r="B85" i="1501"/>
  <c r="C85" i="1501"/>
  <c r="D85" i="1501"/>
  <c r="E85" i="1501"/>
  <c r="F85" i="1501"/>
  <c r="G85" i="1501"/>
  <c r="H85" i="1501"/>
  <c r="I85" i="1501"/>
  <c r="J85" i="1501"/>
  <c r="K85" i="1501"/>
  <c r="L85" i="1501"/>
  <c r="M85" i="1501"/>
  <c r="N85" i="1501"/>
  <c r="O85" i="1501"/>
  <c r="P85" i="1501"/>
  <c r="Q85" i="1501"/>
  <c r="R85" i="1501"/>
  <c r="T85" i="1501"/>
  <c r="U85" i="1501"/>
  <c r="V85" i="1501"/>
  <c r="W85" i="1501"/>
  <c r="X85" i="1501"/>
  <c r="Y85" i="1501"/>
  <c r="Z85" i="1501"/>
  <c r="AA85" i="1501"/>
  <c r="AB85" i="1501"/>
  <c r="AC85" i="1501"/>
  <c r="AD85" i="1501"/>
  <c r="AE85" i="1501"/>
  <c r="AF85" i="1501"/>
  <c r="AG85" i="1501"/>
  <c r="AH85" i="1501"/>
  <c r="AI85" i="1501"/>
  <c r="AJ85" i="1501"/>
  <c r="AK85" i="1501"/>
  <c r="AL85" i="1501"/>
  <c r="AM85" i="1501"/>
  <c r="AN85" i="1501"/>
  <c r="AO85" i="1501"/>
  <c r="AP85" i="1501"/>
  <c r="AQ85" i="1501"/>
  <c r="A86" i="1501"/>
  <c r="B86" i="1501"/>
  <c r="C86" i="1501"/>
  <c r="D86" i="1501"/>
  <c r="E86" i="1501"/>
  <c r="F86" i="1501"/>
  <c r="G86" i="1501"/>
  <c r="H86" i="1501"/>
  <c r="I86" i="1501"/>
  <c r="J86" i="1501"/>
  <c r="K86" i="1501"/>
  <c r="L86" i="1501"/>
  <c r="M86" i="1501"/>
  <c r="N86" i="1501"/>
  <c r="O86" i="1501"/>
  <c r="P86" i="1501"/>
  <c r="Q86" i="1501"/>
  <c r="R86" i="1501"/>
  <c r="T86" i="1501"/>
  <c r="U86" i="1501"/>
  <c r="V86" i="1501"/>
  <c r="W86" i="1501"/>
  <c r="X86" i="1501"/>
  <c r="Y86" i="1501"/>
  <c r="Z86" i="1501"/>
  <c r="AA86" i="1501"/>
  <c r="AB86" i="1501"/>
  <c r="AC86" i="1501"/>
  <c r="AD86" i="1501"/>
  <c r="AE86" i="1501"/>
  <c r="AF86" i="1501"/>
  <c r="AG86" i="1501"/>
  <c r="AH86" i="1501"/>
  <c r="AI86" i="1501"/>
  <c r="AJ86" i="1501"/>
  <c r="AK86" i="1501"/>
  <c r="AL86" i="1501"/>
  <c r="AM86" i="1501"/>
  <c r="AN86" i="1501"/>
  <c r="AO86" i="1501"/>
  <c r="AP86" i="1501"/>
  <c r="AQ86" i="1501"/>
  <c r="A87" i="1501"/>
  <c r="B87" i="1501"/>
  <c r="C87" i="1501"/>
  <c r="D87" i="1501"/>
  <c r="E87" i="1501"/>
  <c r="F87" i="1501"/>
  <c r="G87" i="1501"/>
  <c r="H87" i="1501"/>
  <c r="I87" i="1501"/>
  <c r="J87" i="1501"/>
  <c r="K87" i="1501"/>
  <c r="L87" i="1501"/>
  <c r="M87" i="1501"/>
  <c r="N87" i="1501"/>
  <c r="O87" i="1501"/>
  <c r="P87" i="1501"/>
  <c r="Q87" i="1501"/>
  <c r="R87" i="1501"/>
  <c r="T87" i="1501"/>
  <c r="U87" i="1501"/>
  <c r="V87" i="1501"/>
  <c r="W87" i="1501"/>
  <c r="X87" i="1501"/>
  <c r="Y87" i="1501"/>
  <c r="Z87" i="1501"/>
  <c r="AA87" i="1501"/>
  <c r="AB87" i="1501"/>
  <c r="AC87" i="1501"/>
  <c r="AD87" i="1501"/>
  <c r="AE87" i="1501"/>
  <c r="AF87" i="1501"/>
  <c r="AG87" i="1501"/>
  <c r="AH87" i="1501"/>
  <c r="AI87" i="1501"/>
  <c r="AJ87" i="1501"/>
  <c r="AK87" i="1501"/>
  <c r="AL87" i="1501"/>
  <c r="AM87" i="1501"/>
  <c r="AN87" i="1501"/>
  <c r="AO87" i="1501"/>
  <c r="AP87" i="1501"/>
  <c r="AQ87" i="1501"/>
  <c r="A88" i="1501"/>
  <c r="B88" i="1501"/>
  <c r="C88" i="1501"/>
  <c r="D88" i="1501"/>
  <c r="E88" i="1501"/>
  <c r="F88" i="1501"/>
  <c r="G88" i="1501"/>
  <c r="H88" i="1501"/>
  <c r="I88" i="1501"/>
  <c r="J88" i="1501"/>
  <c r="K88" i="1501"/>
  <c r="L88" i="1501"/>
  <c r="M88" i="1501"/>
  <c r="N88" i="1501"/>
  <c r="O88" i="1501"/>
  <c r="P88" i="1501"/>
  <c r="Q88" i="1501"/>
  <c r="R88" i="1501"/>
  <c r="T88" i="1501"/>
  <c r="U88" i="1501"/>
  <c r="V88" i="1501"/>
  <c r="W88" i="1501"/>
  <c r="X88" i="1501"/>
  <c r="Y88" i="1501"/>
  <c r="Z88" i="1501"/>
  <c r="AA88" i="1501"/>
  <c r="AB88" i="1501"/>
  <c r="AC88" i="1501"/>
  <c r="AD88" i="1501"/>
  <c r="AE88" i="1501"/>
  <c r="AF88" i="1501"/>
  <c r="AG88" i="1501"/>
  <c r="AH88" i="1501"/>
  <c r="AI88" i="1501"/>
  <c r="AJ88" i="1501"/>
  <c r="AK88" i="1501"/>
  <c r="AL88" i="1501"/>
  <c r="AM88" i="1501"/>
  <c r="AN88" i="1501"/>
  <c r="AO88" i="1501"/>
  <c r="AP88" i="1501"/>
  <c r="AQ88" i="1501"/>
  <c r="A89" i="1501"/>
  <c r="B89" i="1501"/>
  <c r="C89" i="1501"/>
  <c r="D89" i="1501"/>
  <c r="E89" i="1501"/>
  <c r="F89" i="1501"/>
  <c r="G89" i="1501"/>
  <c r="H89" i="1501"/>
  <c r="I89" i="1501"/>
  <c r="J89" i="1501"/>
  <c r="K89" i="1501"/>
  <c r="L89" i="1501"/>
  <c r="M89" i="1501"/>
  <c r="N89" i="1501"/>
  <c r="O89" i="1501"/>
  <c r="P89" i="1501"/>
  <c r="Q89" i="1501"/>
  <c r="R89" i="1501"/>
  <c r="T89" i="1501"/>
  <c r="U89" i="1501"/>
  <c r="V89" i="1501"/>
  <c r="W89" i="1501"/>
  <c r="X89" i="1501"/>
  <c r="Y89" i="1501"/>
  <c r="Z89" i="1501"/>
  <c r="AA89" i="1501"/>
  <c r="AB89" i="1501"/>
  <c r="AC89" i="1501"/>
  <c r="AD89" i="1501"/>
  <c r="AE89" i="1501"/>
  <c r="AF89" i="1501"/>
  <c r="AG89" i="1501"/>
  <c r="AH89" i="1501"/>
  <c r="AI89" i="1501"/>
  <c r="AJ89" i="1501"/>
  <c r="AK89" i="1501"/>
  <c r="AL89" i="1501"/>
  <c r="AM89" i="1501"/>
  <c r="AN89" i="1501"/>
  <c r="AO89" i="1501"/>
  <c r="AP89" i="1501"/>
  <c r="AQ89" i="1501"/>
  <c r="A90" i="1501"/>
  <c r="B90" i="1501"/>
  <c r="C90" i="1501"/>
  <c r="D90" i="1501"/>
  <c r="E90" i="1501"/>
  <c r="F90" i="1501"/>
  <c r="G90" i="1501"/>
  <c r="H90" i="1501"/>
  <c r="I90" i="1501"/>
  <c r="J90" i="1501"/>
  <c r="K90" i="1501"/>
  <c r="L90" i="1501"/>
  <c r="M90" i="1501"/>
  <c r="N90" i="1501"/>
  <c r="O90" i="1501"/>
  <c r="P90" i="1501"/>
  <c r="Q90" i="1501"/>
  <c r="R90" i="1501"/>
  <c r="T90" i="1501"/>
  <c r="U90" i="1501"/>
  <c r="V90" i="1501"/>
  <c r="W90" i="1501"/>
  <c r="X90" i="1501"/>
  <c r="Y90" i="1501"/>
  <c r="Z90" i="1501"/>
  <c r="AA90" i="1501"/>
  <c r="AB90" i="1501"/>
  <c r="AC90" i="1501"/>
  <c r="AD90" i="1501"/>
  <c r="AE90" i="1501"/>
  <c r="AF90" i="1501"/>
  <c r="AG90" i="1501"/>
  <c r="AH90" i="1501"/>
  <c r="AI90" i="1501"/>
  <c r="AJ90" i="1501"/>
  <c r="AK90" i="1501"/>
  <c r="AL90" i="1501"/>
  <c r="AM90" i="1501"/>
  <c r="AN90" i="1501"/>
  <c r="AO90" i="1501"/>
  <c r="AP90" i="1501"/>
  <c r="AQ90" i="1501"/>
  <c r="A91" i="1501"/>
  <c r="B91" i="1501"/>
  <c r="C91" i="1501"/>
  <c r="D91" i="1501"/>
  <c r="E91" i="1501"/>
  <c r="F91" i="1501"/>
  <c r="G91" i="1501"/>
  <c r="H91" i="1501"/>
  <c r="I91" i="1501"/>
  <c r="J91" i="1501"/>
  <c r="K91" i="1501"/>
  <c r="L91" i="1501"/>
  <c r="M91" i="1501"/>
  <c r="N91" i="1501"/>
  <c r="O91" i="1501"/>
  <c r="P91" i="1501"/>
  <c r="Q91" i="1501"/>
  <c r="R91" i="1501"/>
  <c r="T91" i="1501"/>
  <c r="U91" i="1501"/>
  <c r="V91" i="1501"/>
  <c r="W91" i="1501"/>
  <c r="X91" i="1501"/>
  <c r="Y91" i="1501"/>
  <c r="Z91" i="1501"/>
  <c r="AA91" i="1501"/>
  <c r="AB91" i="1501"/>
  <c r="AC91" i="1501"/>
  <c r="AD91" i="1501"/>
  <c r="AE91" i="1501"/>
  <c r="AF91" i="1501"/>
  <c r="AG91" i="1501"/>
  <c r="AH91" i="1501"/>
  <c r="AI91" i="1501"/>
  <c r="AJ91" i="1501"/>
  <c r="AK91" i="1501"/>
  <c r="AL91" i="1501"/>
  <c r="AM91" i="1501"/>
  <c r="AN91" i="1501"/>
  <c r="AO91" i="1501"/>
  <c r="AP91" i="1501"/>
  <c r="AQ91" i="1501"/>
  <c r="A92" i="1501"/>
  <c r="B92" i="1501"/>
  <c r="C92" i="1501"/>
  <c r="D92" i="1501"/>
  <c r="E92" i="1501"/>
  <c r="F92" i="1501"/>
  <c r="G92" i="1501"/>
  <c r="H92" i="1501"/>
  <c r="I92" i="1501"/>
  <c r="J92" i="1501"/>
  <c r="K92" i="1501"/>
  <c r="L92" i="1501"/>
  <c r="M92" i="1501"/>
  <c r="N92" i="1501"/>
  <c r="O92" i="1501"/>
  <c r="P92" i="1501"/>
  <c r="Q92" i="1501"/>
  <c r="R92" i="1501"/>
  <c r="T92" i="1501"/>
  <c r="U92" i="1501"/>
  <c r="V92" i="1501"/>
  <c r="W92" i="1501"/>
  <c r="X92" i="1501"/>
  <c r="Y92" i="1501"/>
  <c r="Z92" i="1501"/>
  <c r="AA92" i="1501"/>
  <c r="AB92" i="1501"/>
  <c r="AC92" i="1501"/>
  <c r="AD92" i="1501"/>
  <c r="AE92" i="1501"/>
  <c r="AF92" i="1501"/>
  <c r="AG92" i="1501"/>
  <c r="AH92" i="1501"/>
  <c r="AI92" i="1501"/>
  <c r="AJ92" i="1501"/>
  <c r="AK92" i="1501"/>
  <c r="AL92" i="1501"/>
  <c r="AM92" i="1501"/>
  <c r="AN92" i="1501"/>
  <c r="AO92" i="1501"/>
  <c r="AP92" i="1501"/>
  <c r="AQ92" i="1501"/>
  <c r="A93" i="1501"/>
  <c r="B93" i="1501"/>
  <c r="C93" i="1501"/>
  <c r="D93" i="1501"/>
  <c r="E93" i="1501"/>
  <c r="F93" i="1501"/>
  <c r="G93" i="1501"/>
  <c r="H93" i="1501"/>
  <c r="I93" i="1501"/>
  <c r="J93" i="1501"/>
  <c r="K93" i="1501"/>
  <c r="L93" i="1501"/>
  <c r="M93" i="1501"/>
  <c r="N93" i="1501"/>
  <c r="O93" i="1501"/>
  <c r="P93" i="1501"/>
  <c r="Q93" i="1501"/>
  <c r="R93" i="1501"/>
  <c r="T93" i="1501"/>
  <c r="U93" i="1501"/>
  <c r="V93" i="1501"/>
  <c r="W93" i="1501"/>
  <c r="X93" i="1501"/>
  <c r="Y93" i="1501"/>
  <c r="Z93" i="1501"/>
  <c r="AA93" i="1501"/>
  <c r="AB93" i="1501"/>
  <c r="AC93" i="1501"/>
  <c r="AD93" i="1501"/>
  <c r="AE93" i="1501"/>
  <c r="AF93" i="1501"/>
  <c r="AG93" i="1501"/>
  <c r="AH93" i="1501"/>
  <c r="AI93" i="1501"/>
  <c r="AJ93" i="1501"/>
  <c r="AK93" i="1501"/>
  <c r="AL93" i="1501"/>
  <c r="AM93" i="1501"/>
  <c r="AN93" i="1501"/>
  <c r="AO93" i="1501"/>
  <c r="AP93" i="1501"/>
  <c r="AQ93" i="1501"/>
  <c r="A94" i="1501"/>
  <c r="B94" i="1501"/>
  <c r="C94" i="1501"/>
  <c r="D94" i="1501"/>
  <c r="E94" i="1501"/>
  <c r="F94" i="1501"/>
  <c r="G94" i="1501"/>
  <c r="H94" i="1501"/>
  <c r="I94" i="1501"/>
  <c r="J94" i="1501"/>
  <c r="K94" i="1501"/>
  <c r="L94" i="1501"/>
  <c r="M94" i="1501"/>
  <c r="N94" i="1501"/>
  <c r="O94" i="1501"/>
  <c r="P94" i="1501"/>
  <c r="Q94" i="1501"/>
  <c r="R94" i="1501"/>
  <c r="T94" i="1501"/>
  <c r="U94" i="1501"/>
  <c r="V94" i="1501"/>
  <c r="W94" i="1501"/>
  <c r="X94" i="1501"/>
  <c r="Y94" i="1501"/>
  <c r="Z94" i="1501"/>
  <c r="AA94" i="1501"/>
  <c r="AB94" i="1501"/>
  <c r="AC94" i="1501"/>
  <c r="AD94" i="1501"/>
  <c r="AE94" i="1501"/>
  <c r="AF94" i="1501"/>
  <c r="AG94" i="1501"/>
  <c r="AH94" i="1501"/>
  <c r="AI94" i="1501"/>
  <c r="AJ94" i="1501"/>
  <c r="AK94" i="1501"/>
  <c r="AL94" i="1501"/>
  <c r="AM94" i="1501"/>
  <c r="AN94" i="1501"/>
  <c r="AO94" i="1501"/>
  <c r="AP94" i="1501"/>
  <c r="AQ94" i="1501"/>
  <c r="A95" i="1501"/>
  <c r="B95" i="1501"/>
  <c r="C95" i="1501"/>
  <c r="D95" i="1501"/>
  <c r="E95" i="1501"/>
  <c r="F95" i="1501"/>
  <c r="G95" i="1501"/>
  <c r="H95" i="1501"/>
  <c r="I95" i="1501"/>
  <c r="J95" i="1501"/>
  <c r="K95" i="1501"/>
  <c r="L95" i="1501"/>
  <c r="M95" i="1501"/>
  <c r="N95" i="1501"/>
  <c r="O95" i="1501"/>
  <c r="P95" i="1501"/>
  <c r="Q95" i="1501"/>
  <c r="R95" i="1501"/>
  <c r="T95" i="1501"/>
  <c r="U95" i="1501"/>
  <c r="V95" i="1501"/>
  <c r="W95" i="1501"/>
  <c r="X95" i="1501"/>
  <c r="Y95" i="1501"/>
  <c r="Z95" i="1501"/>
  <c r="AA95" i="1501"/>
  <c r="AB95" i="1501"/>
  <c r="AC95" i="1501"/>
  <c r="AD95" i="1501"/>
  <c r="AE95" i="1501"/>
  <c r="AF95" i="1501"/>
  <c r="AG95" i="1501"/>
  <c r="AH95" i="1501"/>
  <c r="AI95" i="1501"/>
  <c r="AJ95" i="1501"/>
  <c r="AK95" i="1501"/>
  <c r="AL95" i="1501"/>
  <c r="AM95" i="1501"/>
  <c r="AN95" i="1501"/>
  <c r="AO95" i="1501"/>
  <c r="AP95" i="1501"/>
  <c r="AQ95" i="1501"/>
  <c r="A96" i="1501"/>
  <c r="B96" i="1501"/>
  <c r="C96" i="1501"/>
  <c r="D96" i="1501"/>
  <c r="E96" i="1501"/>
  <c r="F96" i="1501"/>
  <c r="G96" i="1501"/>
  <c r="H96" i="1501"/>
  <c r="I96" i="1501"/>
  <c r="J96" i="1501"/>
  <c r="K96" i="1501"/>
  <c r="L96" i="1501"/>
  <c r="M96" i="1501"/>
  <c r="N96" i="1501"/>
  <c r="O96" i="1501"/>
  <c r="P96" i="1501"/>
  <c r="Q96" i="1501"/>
  <c r="R96" i="1501"/>
  <c r="T96" i="1501"/>
  <c r="U96" i="1501"/>
  <c r="V96" i="1501"/>
  <c r="W96" i="1501"/>
  <c r="X96" i="1501"/>
  <c r="Y96" i="1501"/>
  <c r="Z96" i="1501"/>
  <c r="AA96" i="1501"/>
  <c r="AB96" i="1501"/>
  <c r="AC96" i="1501"/>
  <c r="AD96" i="1501"/>
  <c r="AE96" i="1501"/>
  <c r="AF96" i="1501"/>
  <c r="AG96" i="1501"/>
  <c r="AH96" i="1501"/>
  <c r="AI96" i="1501"/>
  <c r="AJ96" i="1501"/>
  <c r="AK96" i="1501"/>
  <c r="AL96" i="1501"/>
  <c r="AM96" i="1501"/>
  <c r="AN96" i="1501"/>
  <c r="AO96" i="1501"/>
  <c r="AP96" i="1501"/>
  <c r="AQ96" i="1501"/>
  <c r="A97" i="1501"/>
  <c r="B97" i="1501"/>
  <c r="C97" i="1501"/>
  <c r="D97" i="1501"/>
  <c r="E97" i="1501"/>
  <c r="F97" i="1501"/>
  <c r="G97" i="1501"/>
  <c r="H97" i="1501"/>
  <c r="I97" i="1501"/>
  <c r="J97" i="1501"/>
  <c r="K97" i="1501"/>
  <c r="L97" i="1501"/>
  <c r="M97" i="1501"/>
  <c r="N97" i="1501"/>
  <c r="O97" i="1501"/>
  <c r="P97" i="1501"/>
  <c r="Q97" i="1501"/>
  <c r="R97" i="1501"/>
  <c r="T97" i="1501"/>
  <c r="U97" i="1501"/>
  <c r="V97" i="1501"/>
  <c r="W97" i="1501"/>
  <c r="X97" i="1501"/>
  <c r="Y97" i="1501"/>
  <c r="Z97" i="1501"/>
  <c r="AA97" i="1501"/>
  <c r="AB97" i="1501"/>
  <c r="AC97" i="1501"/>
  <c r="AD97" i="1501"/>
  <c r="AE97" i="1501"/>
  <c r="AF97" i="1501"/>
  <c r="AG97" i="1501"/>
  <c r="AH97" i="1501"/>
  <c r="AI97" i="1501"/>
  <c r="AJ97" i="1501"/>
  <c r="AK97" i="1501"/>
  <c r="AL97" i="1501"/>
  <c r="AM97" i="1501"/>
  <c r="AN97" i="1501"/>
  <c r="AO97" i="1501"/>
  <c r="AP97" i="1501"/>
  <c r="AQ97" i="1501"/>
  <c r="A98" i="1501"/>
  <c r="B98" i="1501"/>
  <c r="C98" i="1501"/>
  <c r="D98" i="1501"/>
  <c r="E98" i="1501"/>
  <c r="F98" i="1501"/>
  <c r="G98" i="1501"/>
  <c r="H98" i="1501"/>
  <c r="I98" i="1501"/>
  <c r="J98" i="1501"/>
  <c r="K98" i="1501"/>
  <c r="L98" i="1501"/>
  <c r="M98" i="1501"/>
  <c r="N98" i="1501"/>
  <c r="O98" i="1501"/>
  <c r="P98" i="1501"/>
  <c r="Q98" i="1501"/>
  <c r="R98" i="1501"/>
  <c r="T98" i="1501"/>
  <c r="U98" i="1501"/>
  <c r="V98" i="1501"/>
  <c r="W98" i="1501"/>
  <c r="X98" i="1501"/>
  <c r="Y98" i="1501"/>
  <c r="Z98" i="1501"/>
  <c r="AA98" i="1501"/>
  <c r="AB98" i="1501"/>
  <c r="AC98" i="1501"/>
  <c r="AD98" i="1501"/>
  <c r="AE98" i="1501"/>
  <c r="AF98" i="1501"/>
  <c r="AG98" i="1501"/>
  <c r="AH98" i="1501"/>
  <c r="AI98" i="1501"/>
  <c r="AJ98" i="1501"/>
  <c r="AK98" i="1501"/>
  <c r="AL98" i="1501"/>
  <c r="AM98" i="1501"/>
  <c r="AN98" i="1501"/>
  <c r="AO98" i="1501"/>
  <c r="AP98" i="1501"/>
  <c r="AQ98" i="1501"/>
  <c r="A99" i="1501"/>
  <c r="B99" i="1501"/>
  <c r="C99" i="1501"/>
  <c r="D99" i="1501"/>
  <c r="E99" i="1501"/>
  <c r="F99" i="1501"/>
  <c r="G99" i="1501"/>
  <c r="H99" i="1501"/>
  <c r="I99" i="1501"/>
  <c r="J99" i="1501"/>
  <c r="K99" i="1501"/>
  <c r="L99" i="1501"/>
  <c r="M99" i="1501"/>
  <c r="N99" i="1501"/>
  <c r="O99" i="1501"/>
  <c r="P99" i="1501"/>
  <c r="Q99" i="1501"/>
  <c r="R99" i="1501"/>
  <c r="T99" i="1501"/>
  <c r="U99" i="1501"/>
  <c r="V99" i="1501"/>
  <c r="W99" i="1501"/>
  <c r="X99" i="1501"/>
  <c r="Y99" i="1501"/>
  <c r="Z99" i="1501"/>
  <c r="AA99" i="1501"/>
  <c r="AB99" i="1501"/>
  <c r="AC99" i="1501"/>
  <c r="AD99" i="1501"/>
  <c r="AE99" i="1501"/>
  <c r="AF99" i="1501"/>
  <c r="AG99" i="1501"/>
  <c r="AH99" i="1501"/>
  <c r="AI99" i="1501"/>
  <c r="AJ99" i="1501"/>
  <c r="AK99" i="1501"/>
  <c r="AL99" i="1501"/>
  <c r="AM99" i="1501"/>
  <c r="AN99" i="1501"/>
  <c r="AO99" i="1501"/>
  <c r="AP99" i="1501"/>
  <c r="AQ99" i="1501"/>
  <c r="A100" i="1501"/>
  <c r="B100" i="1501"/>
  <c r="C100" i="1501"/>
  <c r="D100" i="1501"/>
  <c r="E100" i="1501"/>
  <c r="F100" i="1501"/>
  <c r="G100" i="1501"/>
  <c r="H100" i="1501"/>
  <c r="I100" i="1501"/>
  <c r="J100" i="1501"/>
  <c r="K100" i="1501"/>
  <c r="L100" i="1501"/>
  <c r="M100" i="1501"/>
  <c r="N100" i="1501"/>
  <c r="O100" i="1501"/>
  <c r="P100" i="1501"/>
  <c r="Q100" i="1501"/>
  <c r="R100" i="1501"/>
  <c r="T100" i="1501"/>
  <c r="U100" i="1501"/>
  <c r="V100" i="1501"/>
  <c r="W100" i="1501"/>
  <c r="X100" i="1501"/>
  <c r="Y100" i="1501"/>
  <c r="Z100" i="1501"/>
  <c r="AA100" i="1501"/>
  <c r="AB100" i="1501"/>
  <c r="AC100" i="1501"/>
  <c r="AD100" i="1501"/>
  <c r="AE100" i="1501"/>
  <c r="AF100" i="1501"/>
  <c r="AG100" i="1501"/>
  <c r="AH100" i="1501"/>
  <c r="AI100" i="1501"/>
  <c r="AJ100" i="1501"/>
  <c r="AK100" i="1501"/>
  <c r="AL100" i="1501"/>
  <c r="AM100" i="1501"/>
  <c r="AN100" i="1501"/>
  <c r="AO100" i="1501"/>
  <c r="AP100" i="1501"/>
  <c r="AQ100" i="1501"/>
  <c r="A101" i="1501"/>
  <c r="B101" i="1501"/>
  <c r="C101" i="1501"/>
  <c r="D101" i="1501"/>
  <c r="E101" i="1501"/>
  <c r="F101" i="1501"/>
  <c r="G101" i="1501"/>
  <c r="H101" i="1501"/>
  <c r="I101" i="1501"/>
  <c r="J101" i="1501"/>
  <c r="K101" i="1501"/>
  <c r="L101" i="1501"/>
  <c r="M101" i="1501"/>
  <c r="N101" i="1501"/>
  <c r="O101" i="1501"/>
  <c r="P101" i="1501"/>
  <c r="Q101" i="1501"/>
  <c r="R101" i="1501"/>
  <c r="T101" i="1501"/>
  <c r="U101" i="1501"/>
  <c r="V101" i="1501"/>
  <c r="W101" i="1501"/>
  <c r="X101" i="1501"/>
  <c r="Y101" i="1501"/>
  <c r="Z101" i="1501"/>
  <c r="AA101" i="1501"/>
  <c r="AB101" i="1501"/>
  <c r="AC101" i="1501"/>
  <c r="AD101" i="1501"/>
  <c r="AE101" i="1501"/>
  <c r="AF101" i="1501"/>
  <c r="AG101" i="1501"/>
  <c r="AH101" i="1501"/>
  <c r="AI101" i="1501"/>
  <c r="AJ101" i="1501"/>
  <c r="AK101" i="1501"/>
  <c r="AL101" i="1501"/>
  <c r="AM101" i="1501"/>
  <c r="AN101" i="1501"/>
  <c r="AO101" i="1501"/>
  <c r="AP101" i="1501"/>
  <c r="AQ101" i="1501"/>
  <c r="A6" i="1501"/>
  <c r="B6" i="1501"/>
  <c r="C6" i="1501"/>
  <c r="D6" i="1501"/>
  <c r="E6" i="1501"/>
  <c r="F6" i="1501"/>
  <c r="G6" i="1501"/>
  <c r="H6" i="1501"/>
  <c r="K6" i="1501"/>
  <c r="L6" i="1501"/>
  <c r="M6" i="1501"/>
  <c r="N6" i="1501"/>
  <c r="O6" i="1501"/>
  <c r="P6" i="1501"/>
  <c r="Q6" i="1501"/>
  <c r="R6" i="1501"/>
  <c r="A7" i="1501"/>
  <c r="B7" i="1501"/>
  <c r="C7" i="1501"/>
  <c r="D7" i="1501"/>
  <c r="E7" i="1501"/>
  <c r="F7" i="1501"/>
  <c r="G7" i="1501"/>
  <c r="H7" i="1501"/>
  <c r="K7" i="1501"/>
  <c r="L7" i="1501"/>
  <c r="M7" i="1501"/>
  <c r="N7" i="1501"/>
  <c r="O7" i="1501"/>
  <c r="P7" i="1501"/>
  <c r="Q7" i="1501"/>
  <c r="R7" i="1501"/>
  <c r="A8" i="1501"/>
  <c r="B8" i="1501"/>
  <c r="C8" i="1501"/>
  <c r="D8" i="1501"/>
  <c r="E8" i="1501"/>
  <c r="F8" i="1501"/>
  <c r="G8" i="1501"/>
  <c r="H8" i="1501"/>
  <c r="K8" i="1501"/>
  <c r="L8" i="1501"/>
  <c r="M8" i="1501"/>
  <c r="N8" i="1501"/>
  <c r="O8" i="1501"/>
  <c r="P8" i="1501"/>
  <c r="Q8" i="1501"/>
  <c r="R8" i="1501"/>
  <c r="A9" i="1501"/>
  <c r="B9" i="1501"/>
  <c r="C9" i="1501"/>
  <c r="D9" i="1501"/>
  <c r="E9" i="1501"/>
  <c r="F9" i="1501"/>
  <c r="G9" i="1501"/>
  <c r="H9" i="1501"/>
  <c r="K9" i="1501"/>
  <c r="L9" i="1501"/>
  <c r="M9" i="1501"/>
  <c r="N9" i="1501"/>
  <c r="O9" i="1501"/>
  <c r="P9" i="1501"/>
  <c r="Q9" i="1501"/>
  <c r="R9" i="1501"/>
  <c r="A10" i="1501"/>
  <c r="B10" i="1501"/>
  <c r="C10" i="1501"/>
  <c r="D10" i="1501"/>
  <c r="E10" i="1501"/>
  <c r="F10" i="1501"/>
  <c r="G10" i="1501"/>
  <c r="H10" i="1501"/>
  <c r="K10" i="1501"/>
  <c r="L10" i="1501"/>
  <c r="M10" i="1501"/>
  <c r="N10" i="1501"/>
  <c r="O10" i="1501"/>
  <c r="P10" i="1501"/>
  <c r="Q10" i="1501"/>
  <c r="R10" i="1501"/>
  <c r="A11" i="1501"/>
  <c r="B11" i="1501"/>
  <c r="C11" i="1501"/>
  <c r="D11" i="1501"/>
  <c r="E11" i="1501"/>
  <c r="F11" i="1501"/>
  <c r="G11" i="1501"/>
  <c r="H11" i="1501"/>
  <c r="K11" i="1501"/>
  <c r="L11" i="1501"/>
  <c r="M11" i="1501"/>
  <c r="N11" i="1501"/>
  <c r="O11" i="1501"/>
  <c r="P11" i="1501"/>
  <c r="Q11" i="1501"/>
  <c r="R11" i="1501"/>
  <c r="A12" i="1501"/>
  <c r="B12" i="1501"/>
  <c r="C12" i="1501"/>
  <c r="D12" i="1501"/>
  <c r="E12" i="1501"/>
  <c r="F12" i="1501"/>
  <c r="G12" i="1501"/>
  <c r="H12" i="1501"/>
  <c r="I12" i="1501"/>
  <c r="J12" i="1501"/>
  <c r="K12" i="1501"/>
  <c r="L12" i="1501"/>
  <c r="M12" i="1501"/>
  <c r="N12" i="1501"/>
  <c r="O12" i="1501"/>
  <c r="P12" i="1501"/>
  <c r="Q12" i="1501"/>
  <c r="R12" i="1501"/>
  <c r="T12" i="1501"/>
  <c r="U12" i="1501"/>
  <c r="V12" i="1501"/>
  <c r="W12" i="1501"/>
  <c r="X12" i="1501"/>
  <c r="Y12" i="1501"/>
  <c r="Z12" i="1501"/>
  <c r="AA12" i="1501"/>
  <c r="AB12" i="1501"/>
  <c r="AC12" i="1501"/>
  <c r="AD12" i="1501"/>
  <c r="AE12" i="1501"/>
  <c r="AF12" i="1501"/>
  <c r="AG12" i="1501"/>
  <c r="AH12" i="1501"/>
  <c r="AI12" i="1501"/>
  <c r="AJ12" i="1501"/>
  <c r="AK12" i="1501"/>
  <c r="AL12" i="1501"/>
  <c r="AM12" i="1501"/>
  <c r="AN12" i="1501"/>
  <c r="AO12" i="1501"/>
  <c r="AP12" i="1501"/>
  <c r="AQ12" i="1501"/>
  <c r="A13" i="1501"/>
  <c r="B13" i="1501"/>
  <c r="C13" i="1501"/>
  <c r="D13" i="1501"/>
  <c r="E13" i="1501"/>
  <c r="F13" i="1501"/>
  <c r="G13" i="1501"/>
  <c r="H13" i="1501"/>
  <c r="I13" i="1501"/>
  <c r="J13" i="1501"/>
  <c r="K13" i="1501"/>
  <c r="L13" i="1501"/>
  <c r="M13" i="1501"/>
  <c r="N13" i="1501"/>
  <c r="O13" i="1501"/>
  <c r="P13" i="1501"/>
  <c r="Q13" i="1501"/>
  <c r="R13" i="1501"/>
  <c r="T13" i="1501"/>
  <c r="U13" i="1501"/>
  <c r="V13" i="1501"/>
  <c r="W13" i="1501"/>
  <c r="X13" i="1501"/>
  <c r="Y13" i="1501"/>
  <c r="Z13" i="1501"/>
  <c r="AA13" i="1501"/>
  <c r="AB13" i="1501"/>
  <c r="AC13" i="1501"/>
  <c r="AD13" i="1501"/>
  <c r="AE13" i="1501"/>
  <c r="AF13" i="1501"/>
  <c r="AG13" i="1501"/>
  <c r="AH13" i="1501"/>
  <c r="AI13" i="1501"/>
  <c r="AJ13" i="1501"/>
  <c r="AK13" i="1501"/>
  <c r="AL13" i="1501"/>
  <c r="AM13" i="1501"/>
  <c r="AN13" i="1501"/>
  <c r="AO13" i="1501"/>
  <c r="AP13" i="1501"/>
  <c r="AQ13" i="1501"/>
  <c r="A14" i="1501"/>
  <c r="B14" i="1501"/>
  <c r="C14" i="1501"/>
  <c r="D14" i="1501"/>
  <c r="E14" i="1501"/>
  <c r="F14" i="1501"/>
  <c r="G14" i="1501"/>
  <c r="H14" i="1501"/>
  <c r="I14" i="1501"/>
  <c r="J14" i="1501"/>
  <c r="K14" i="1501"/>
  <c r="L14" i="1501"/>
  <c r="M14" i="1501"/>
  <c r="N14" i="1501"/>
  <c r="O14" i="1501"/>
  <c r="P14" i="1501"/>
  <c r="Q14" i="1501"/>
  <c r="R14" i="1501"/>
  <c r="T14" i="1501"/>
  <c r="U14" i="1501"/>
  <c r="V14" i="1501"/>
  <c r="W14" i="1501"/>
  <c r="X14" i="1501"/>
  <c r="Y14" i="1501"/>
  <c r="Z14" i="1501"/>
  <c r="AA14" i="1501"/>
  <c r="AB14" i="1501"/>
  <c r="AC14" i="1501"/>
  <c r="AD14" i="1501"/>
  <c r="AE14" i="1501"/>
  <c r="AF14" i="1501"/>
  <c r="AG14" i="1501"/>
  <c r="AH14" i="1501"/>
  <c r="AI14" i="1501"/>
  <c r="AJ14" i="1501"/>
  <c r="AK14" i="1501"/>
  <c r="AL14" i="1501"/>
  <c r="AM14" i="1501"/>
  <c r="AN14" i="1501"/>
  <c r="AO14" i="1501"/>
  <c r="AP14" i="1501"/>
  <c r="AQ14" i="1501"/>
  <c r="A15" i="1501"/>
  <c r="B15" i="1501"/>
  <c r="C15" i="1501"/>
  <c r="D15" i="1501"/>
  <c r="E15" i="1501"/>
  <c r="F15" i="1501"/>
  <c r="G15" i="1501"/>
  <c r="H15" i="1501"/>
  <c r="I15" i="1501"/>
  <c r="J15" i="1501"/>
  <c r="K15" i="1501"/>
  <c r="L15" i="1501"/>
  <c r="M15" i="1501"/>
  <c r="N15" i="1501"/>
  <c r="O15" i="1501"/>
  <c r="P15" i="1501"/>
  <c r="Q15" i="1501"/>
  <c r="R15" i="1501"/>
  <c r="T15" i="1501"/>
  <c r="U15" i="1501"/>
  <c r="V15" i="1501"/>
  <c r="W15" i="1501"/>
  <c r="X15" i="1501"/>
  <c r="Y15" i="1501"/>
  <c r="Z15" i="1501"/>
  <c r="AA15" i="1501"/>
  <c r="AB15" i="1501"/>
  <c r="AC15" i="1501"/>
  <c r="AD15" i="1501"/>
  <c r="AE15" i="1501"/>
  <c r="AF15" i="1501"/>
  <c r="AG15" i="1501"/>
  <c r="AH15" i="1501"/>
  <c r="AI15" i="1501"/>
  <c r="AJ15" i="1501"/>
  <c r="AK15" i="1501"/>
  <c r="AL15" i="1501"/>
  <c r="AM15" i="1501"/>
  <c r="AN15" i="1501"/>
  <c r="AO15" i="1501"/>
  <c r="AP15" i="1501"/>
  <c r="AQ15" i="1501"/>
  <c r="A16" i="1501"/>
  <c r="B16" i="1501"/>
  <c r="C16" i="1501"/>
  <c r="D16" i="1501"/>
  <c r="E16" i="1501"/>
  <c r="F16" i="1501"/>
  <c r="G16" i="1501"/>
  <c r="H16" i="1501"/>
  <c r="I16" i="1501"/>
  <c r="J16" i="1501"/>
  <c r="K16" i="1501"/>
  <c r="L16" i="1501"/>
  <c r="M16" i="1501"/>
  <c r="N16" i="1501"/>
  <c r="O16" i="1501"/>
  <c r="P16" i="1501"/>
  <c r="Q16" i="1501"/>
  <c r="R16" i="1501"/>
  <c r="T16" i="1501"/>
  <c r="U16" i="1501"/>
  <c r="V16" i="1501"/>
  <c r="W16" i="1501"/>
  <c r="X16" i="1501"/>
  <c r="Y16" i="1501"/>
  <c r="Z16" i="1501"/>
  <c r="AA16" i="1501"/>
  <c r="AB16" i="1501"/>
  <c r="AC16" i="1501"/>
  <c r="AD16" i="1501"/>
  <c r="AE16" i="1501"/>
  <c r="AF16" i="1501"/>
  <c r="AG16" i="1501"/>
  <c r="AH16" i="1501"/>
  <c r="AI16" i="1501"/>
  <c r="AJ16" i="1501"/>
  <c r="AK16" i="1501"/>
  <c r="AL16" i="1501"/>
  <c r="AM16" i="1501"/>
  <c r="AN16" i="1501"/>
  <c r="AO16" i="1501"/>
  <c r="AP16" i="1501"/>
  <c r="AQ16" i="1501"/>
  <c r="A17" i="1501"/>
  <c r="B17" i="1501"/>
  <c r="C17" i="1501"/>
  <c r="D17" i="1501"/>
  <c r="E17" i="1501"/>
  <c r="F17" i="1501"/>
  <c r="G17" i="1501"/>
  <c r="H17" i="1501"/>
  <c r="I17" i="1501"/>
  <c r="J17" i="1501"/>
  <c r="K17" i="1501"/>
  <c r="L17" i="1501"/>
  <c r="M17" i="1501"/>
  <c r="N17" i="1501"/>
  <c r="O17" i="1501"/>
  <c r="P17" i="1501"/>
  <c r="Q17" i="1501"/>
  <c r="R17" i="1501"/>
  <c r="T17" i="1501"/>
  <c r="U17" i="1501"/>
  <c r="V17" i="1501"/>
  <c r="W17" i="1501"/>
  <c r="X17" i="1501"/>
  <c r="Y17" i="1501"/>
  <c r="Z17" i="1501"/>
  <c r="AA17" i="1501"/>
  <c r="AB17" i="1501"/>
  <c r="AC17" i="1501"/>
  <c r="AD17" i="1501"/>
  <c r="AE17" i="1501"/>
  <c r="AF17" i="1501"/>
  <c r="AG17" i="1501"/>
  <c r="AH17" i="1501"/>
  <c r="AI17" i="1501"/>
  <c r="AJ17" i="1501"/>
  <c r="AK17" i="1501"/>
  <c r="AL17" i="1501"/>
  <c r="AM17" i="1501"/>
  <c r="AN17" i="1501"/>
  <c r="AO17" i="1501"/>
  <c r="AP17" i="1501"/>
  <c r="AQ17" i="1501"/>
  <c r="A18" i="1501"/>
  <c r="B18" i="1501"/>
  <c r="C18" i="1501"/>
  <c r="D18" i="1501"/>
  <c r="E18" i="1501"/>
  <c r="F18" i="1501"/>
  <c r="G18" i="1501"/>
  <c r="H18" i="1501"/>
  <c r="I18" i="1501"/>
  <c r="J18" i="1501"/>
  <c r="K18" i="1501"/>
  <c r="L18" i="1501"/>
  <c r="M18" i="1501"/>
  <c r="N18" i="1501"/>
  <c r="O18" i="1501"/>
  <c r="P18" i="1501"/>
  <c r="Q18" i="1501"/>
  <c r="R18" i="1501"/>
  <c r="T18" i="1501"/>
  <c r="U18" i="1501"/>
  <c r="V18" i="1501"/>
  <c r="W18" i="1501"/>
  <c r="X18" i="1501"/>
  <c r="Y18" i="1501"/>
  <c r="Z18" i="1501"/>
  <c r="AA18" i="1501"/>
  <c r="AB18" i="1501"/>
  <c r="AC18" i="1501"/>
  <c r="AD18" i="1501"/>
  <c r="AE18" i="1501"/>
  <c r="AF18" i="1501"/>
  <c r="AG18" i="1501"/>
  <c r="AH18" i="1501"/>
  <c r="AI18" i="1501"/>
  <c r="AJ18" i="1501"/>
  <c r="AK18" i="1501"/>
  <c r="AL18" i="1501"/>
  <c r="AM18" i="1501"/>
  <c r="AN18" i="1501"/>
  <c r="AO18" i="1501"/>
  <c r="AP18" i="1501"/>
  <c r="AQ18" i="1501"/>
  <c r="A19" i="1501"/>
  <c r="B19" i="1501"/>
  <c r="C19" i="1501"/>
  <c r="D19" i="1501"/>
  <c r="E19" i="1501"/>
  <c r="F19" i="1501"/>
  <c r="G19" i="1501"/>
  <c r="H19" i="1501"/>
  <c r="I19" i="1501"/>
  <c r="J19" i="1501"/>
  <c r="K19" i="1501"/>
  <c r="L19" i="1501"/>
  <c r="M19" i="1501"/>
  <c r="N19" i="1501"/>
  <c r="O19" i="1501"/>
  <c r="P19" i="1501"/>
  <c r="Q19" i="1501"/>
  <c r="R19" i="1501"/>
  <c r="A20" i="1501"/>
  <c r="B20" i="1501"/>
  <c r="C20" i="1501"/>
  <c r="D20" i="1501"/>
  <c r="E20" i="1501"/>
  <c r="F20" i="1501"/>
  <c r="G20" i="1501"/>
  <c r="H20" i="1501"/>
  <c r="I20" i="1501"/>
  <c r="J20" i="1501"/>
  <c r="K20" i="1501"/>
  <c r="L20" i="1501"/>
  <c r="M20" i="1501"/>
  <c r="N20" i="1501"/>
  <c r="O20" i="1501"/>
  <c r="P20" i="1501"/>
  <c r="Q20" i="1501"/>
  <c r="R20" i="1501"/>
  <c r="B21" i="1501"/>
  <c r="C21" i="1501"/>
  <c r="D21" i="1501"/>
  <c r="E21" i="1501"/>
  <c r="F21" i="1501"/>
  <c r="G21" i="1501"/>
  <c r="H21" i="1501"/>
  <c r="I21" i="1501"/>
  <c r="J21" i="1501"/>
  <c r="K21" i="1501"/>
  <c r="L21" i="1501"/>
  <c r="M21" i="1501"/>
  <c r="N21" i="1501"/>
  <c r="O21" i="1501"/>
  <c r="P21" i="1501"/>
  <c r="Q21" i="1501"/>
  <c r="R21" i="1501"/>
  <c r="T21" i="1501"/>
  <c r="U21" i="1501"/>
  <c r="V21" i="1501"/>
  <c r="W21" i="1501"/>
  <c r="X21" i="1501"/>
  <c r="Y21" i="1501"/>
  <c r="Z21" i="1501"/>
  <c r="AA21" i="1501"/>
  <c r="AB21" i="1501"/>
  <c r="AC21" i="1501"/>
  <c r="AD21" i="1501"/>
  <c r="AE21" i="1501"/>
  <c r="AF21" i="1501"/>
  <c r="AG21" i="1501"/>
  <c r="AH21" i="1501"/>
  <c r="AI21" i="1501"/>
  <c r="AJ21" i="1501"/>
  <c r="AK21" i="1501"/>
  <c r="AL21" i="1501"/>
  <c r="AM21" i="1501"/>
  <c r="AN21" i="1501"/>
  <c r="AO21" i="1501"/>
  <c r="AP21" i="1501"/>
  <c r="AQ21" i="1501"/>
  <c r="A22" i="1501"/>
  <c r="B22" i="1501"/>
  <c r="C22" i="1501"/>
  <c r="D22" i="1501"/>
  <c r="E22" i="1501"/>
  <c r="F22" i="1501"/>
  <c r="G22" i="1501"/>
  <c r="H22" i="1501"/>
  <c r="I22" i="1501"/>
  <c r="J22" i="1501"/>
  <c r="K22" i="1501"/>
  <c r="L22" i="1501"/>
  <c r="M22" i="1501"/>
  <c r="N22" i="1501"/>
  <c r="O22" i="1501"/>
  <c r="P22" i="1501"/>
  <c r="Q22" i="1501"/>
  <c r="R22" i="1501"/>
  <c r="A3" i="1501"/>
  <c r="B3" i="1501"/>
  <c r="C3" i="1501"/>
  <c r="D3" i="1501"/>
  <c r="E3" i="1501"/>
  <c r="F3" i="1501"/>
  <c r="G3" i="1501"/>
  <c r="H3" i="1501"/>
  <c r="K3" i="1501"/>
  <c r="L3" i="1501"/>
  <c r="M3" i="1501"/>
  <c r="N3" i="1501"/>
  <c r="O3" i="1501"/>
  <c r="P3" i="1501"/>
  <c r="Q3" i="1501"/>
  <c r="R3" i="1501"/>
  <c r="A4" i="1501"/>
  <c r="B4" i="1501"/>
  <c r="C4" i="1501"/>
  <c r="D4" i="1501"/>
  <c r="E4" i="1501"/>
  <c r="F4" i="1501"/>
  <c r="G4" i="1501"/>
  <c r="H4" i="1501"/>
  <c r="K4" i="1501"/>
  <c r="L4" i="1501"/>
  <c r="M4" i="1501"/>
  <c r="N4" i="1501"/>
  <c r="O4" i="1501"/>
  <c r="P4" i="1501"/>
  <c r="Q4" i="1501"/>
  <c r="R4" i="1501"/>
  <c r="R5" i="1501"/>
  <c r="Q5" i="1501"/>
  <c r="P5" i="1501"/>
  <c r="O5" i="1501"/>
  <c r="N5" i="1501"/>
  <c r="M5" i="1501"/>
  <c r="L5" i="1501"/>
  <c r="K5" i="1501"/>
  <c r="F5" i="1501"/>
  <c r="H5" i="1501"/>
  <c r="G5" i="1501"/>
  <c r="E5" i="1501"/>
  <c r="D5" i="1501"/>
  <c r="C5" i="1501"/>
  <c r="B5" i="1501"/>
  <c r="AC3" i="1499"/>
  <c r="AB3" i="1499"/>
  <c r="AA3" i="1499"/>
  <c r="Z3" i="1499"/>
  <c r="Y3" i="1499"/>
  <c r="X3" i="1499"/>
  <c r="W3" i="1499"/>
  <c r="V3" i="1499"/>
  <c r="U3" i="1499"/>
  <c r="T3" i="1499"/>
  <c r="S3" i="1499"/>
  <c r="R3" i="1499"/>
  <c r="P3" i="1499"/>
  <c r="O3" i="1499"/>
  <c r="N3" i="1499"/>
  <c r="M3" i="1499"/>
  <c r="L3" i="1499"/>
  <c r="K3" i="1499"/>
  <c r="J3" i="1499"/>
  <c r="I3" i="1499"/>
  <c r="H3" i="1499"/>
  <c r="G3" i="1499"/>
  <c r="F3" i="1499"/>
  <c r="E3" i="1499"/>
  <c r="D3" i="1499"/>
  <c r="B4" i="1499"/>
  <c r="B5" i="1499"/>
  <c r="B6" i="1499"/>
  <c r="FS101" i="1500"/>
  <c r="FR101" i="1500"/>
  <c r="FQ101" i="1500"/>
  <c r="FP101" i="1500"/>
  <c r="FO101" i="1500"/>
  <c r="FN101" i="1500"/>
  <c r="FM101" i="1500"/>
  <c r="FL101" i="1500"/>
  <c r="FK101" i="1500"/>
  <c r="FJ101" i="1500"/>
  <c r="FI101" i="1500"/>
  <c r="FH101" i="1500"/>
  <c r="FG101" i="1500"/>
  <c r="FF101" i="1500"/>
  <c r="FE101" i="1500"/>
  <c r="FD101" i="1500"/>
  <c r="FC101" i="1500"/>
  <c r="FB101" i="1500"/>
  <c r="FA101" i="1500"/>
  <c r="EZ101" i="1500"/>
  <c r="EY101" i="1500"/>
  <c r="EX101" i="1500"/>
  <c r="EW101" i="1500"/>
  <c r="EV101" i="1500"/>
  <c r="EU101" i="1500"/>
  <c r="ET101" i="1500"/>
  <c r="ES101" i="1500"/>
  <c r="ER101" i="1500"/>
  <c r="EQ101" i="1500"/>
  <c r="FS100" i="1500"/>
  <c r="FR100" i="1500"/>
  <c r="FQ100" i="1500"/>
  <c r="FP100" i="1500"/>
  <c r="FO100" i="1500"/>
  <c r="FN100" i="1500"/>
  <c r="FM100" i="1500"/>
  <c r="FL100" i="1500"/>
  <c r="FK100" i="1500"/>
  <c r="FJ100" i="1500"/>
  <c r="FI100" i="1500"/>
  <c r="FH100" i="1500"/>
  <c r="FG100" i="1500"/>
  <c r="FF100" i="1500"/>
  <c r="FE100" i="1500"/>
  <c r="FD100" i="1500"/>
  <c r="FC100" i="1500"/>
  <c r="FB100" i="1500"/>
  <c r="FA100" i="1500"/>
  <c r="EZ100" i="1500"/>
  <c r="EY100" i="1500"/>
  <c r="EX100" i="1500"/>
  <c r="EW100" i="1500"/>
  <c r="EV100" i="1500"/>
  <c r="EU100" i="1500"/>
  <c r="ET100" i="1500"/>
  <c r="ES100" i="1500"/>
  <c r="ER100" i="1500"/>
  <c r="EQ100" i="1500"/>
  <c r="FS99" i="1500"/>
  <c r="FR99" i="1500"/>
  <c r="FQ99" i="1500"/>
  <c r="FP99" i="1500"/>
  <c r="FO99" i="1500"/>
  <c r="FN99" i="1500"/>
  <c r="FM99" i="1500"/>
  <c r="FL99" i="1500"/>
  <c r="FK99" i="1500"/>
  <c r="FJ99" i="1500"/>
  <c r="FI99" i="1500"/>
  <c r="FH99" i="1500"/>
  <c r="FG99" i="1500"/>
  <c r="FF99" i="1500"/>
  <c r="FE99" i="1500"/>
  <c r="FD99" i="1500"/>
  <c r="FC99" i="1500"/>
  <c r="FB99" i="1500"/>
  <c r="FA99" i="1500"/>
  <c r="EZ99" i="1500"/>
  <c r="EY99" i="1500"/>
  <c r="EX99" i="1500"/>
  <c r="EW99" i="1500"/>
  <c r="EV99" i="1500"/>
  <c r="EU99" i="1500"/>
  <c r="ET99" i="1500"/>
  <c r="ES99" i="1500"/>
  <c r="ER99" i="1500"/>
  <c r="EQ99" i="1500"/>
  <c r="FS98" i="1500"/>
  <c r="FR98" i="1500"/>
  <c r="FQ98" i="1500"/>
  <c r="FP98" i="1500"/>
  <c r="FO98" i="1500"/>
  <c r="FN98" i="1500"/>
  <c r="FM98" i="1500"/>
  <c r="FL98" i="1500"/>
  <c r="FK98" i="1500"/>
  <c r="FJ98" i="1500"/>
  <c r="FI98" i="1500"/>
  <c r="FH98" i="1500"/>
  <c r="FG98" i="1500"/>
  <c r="FF98" i="1500"/>
  <c r="FE98" i="1500"/>
  <c r="FD98" i="1500"/>
  <c r="FC98" i="1500"/>
  <c r="FB98" i="1500"/>
  <c r="FA98" i="1500"/>
  <c r="EZ98" i="1500"/>
  <c r="EY98" i="1500"/>
  <c r="EX98" i="1500"/>
  <c r="EW98" i="1500"/>
  <c r="EV98" i="1500"/>
  <c r="EU98" i="1500"/>
  <c r="ET98" i="1500"/>
  <c r="ES98" i="1500"/>
  <c r="ER98" i="1500"/>
  <c r="EQ98" i="1500"/>
  <c r="FS97" i="1500"/>
  <c r="FR97" i="1500"/>
  <c r="FQ97" i="1500"/>
  <c r="FP97" i="1500"/>
  <c r="FO97" i="1500"/>
  <c r="FN97" i="1500"/>
  <c r="FM97" i="1500"/>
  <c r="FL97" i="1500"/>
  <c r="FK97" i="1500"/>
  <c r="FJ97" i="1500"/>
  <c r="FI97" i="1500"/>
  <c r="FH97" i="1500"/>
  <c r="FG97" i="1500"/>
  <c r="FF97" i="1500"/>
  <c r="FE97" i="1500"/>
  <c r="FD97" i="1500"/>
  <c r="FC97" i="1500"/>
  <c r="FB97" i="1500"/>
  <c r="FA97" i="1500"/>
  <c r="EZ97" i="1500"/>
  <c r="EY97" i="1500"/>
  <c r="EX97" i="1500"/>
  <c r="EW97" i="1500"/>
  <c r="EV97" i="1500"/>
  <c r="EU97" i="1500"/>
  <c r="ET97" i="1500"/>
  <c r="ES97" i="1500"/>
  <c r="ER97" i="1500"/>
  <c r="EQ97" i="1500"/>
  <c r="FS96" i="1500"/>
  <c r="FR96" i="1500"/>
  <c r="FQ96" i="1500"/>
  <c r="FP96" i="1500"/>
  <c r="FO96" i="1500"/>
  <c r="FN96" i="1500"/>
  <c r="FM96" i="1500"/>
  <c r="FL96" i="1500"/>
  <c r="FK96" i="1500"/>
  <c r="FJ96" i="1500"/>
  <c r="FI96" i="1500"/>
  <c r="FH96" i="1500"/>
  <c r="FG96" i="1500"/>
  <c r="FF96" i="1500"/>
  <c r="FE96" i="1500"/>
  <c r="FD96" i="1500"/>
  <c r="FC96" i="1500"/>
  <c r="FB96" i="1500"/>
  <c r="FA96" i="1500"/>
  <c r="EZ96" i="1500"/>
  <c r="EY96" i="1500"/>
  <c r="EX96" i="1500"/>
  <c r="EW96" i="1500"/>
  <c r="EV96" i="1500"/>
  <c r="EU96" i="1500"/>
  <c r="ET96" i="1500"/>
  <c r="ES96" i="1500"/>
  <c r="ER96" i="1500"/>
  <c r="EQ96" i="1500"/>
  <c r="FS95" i="1500"/>
  <c r="FR95" i="1500"/>
  <c r="FQ95" i="1500"/>
  <c r="FP95" i="1500"/>
  <c r="FO95" i="1500"/>
  <c r="FN95" i="1500"/>
  <c r="FM95" i="1500"/>
  <c r="FL95" i="1500"/>
  <c r="FK95" i="1500"/>
  <c r="FJ95" i="1500"/>
  <c r="FI95" i="1500"/>
  <c r="FH95" i="1500"/>
  <c r="FG95" i="1500"/>
  <c r="FF95" i="1500"/>
  <c r="FE95" i="1500"/>
  <c r="FD95" i="1500"/>
  <c r="FC95" i="1500"/>
  <c r="FB95" i="1500"/>
  <c r="FA95" i="1500"/>
  <c r="EZ95" i="1500"/>
  <c r="EY95" i="1500"/>
  <c r="EX95" i="1500"/>
  <c r="EW95" i="1500"/>
  <c r="EV95" i="1500"/>
  <c r="EU95" i="1500"/>
  <c r="ET95" i="1500"/>
  <c r="ES95" i="1500"/>
  <c r="ER95" i="1500"/>
  <c r="EQ95" i="1500"/>
  <c r="FS94" i="1500"/>
  <c r="FR94" i="1500"/>
  <c r="FQ94" i="1500"/>
  <c r="FP94" i="1500"/>
  <c r="FO94" i="1500"/>
  <c r="FN94" i="1500"/>
  <c r="FM94" i="1500"/>
  <c r="FL94" i="1500"/>
  <c r="FK94" i="1500"/>
  <c r="FJ94" i="1500"/>
  <c r="FI94" i="1500"/>
  <c r="FH94" i="1500"/>
  <c r="FG94" i="1500"/>
  <c r="FF94" i="1500"/>
  <c r="FE94" i="1500"/>
  <c r="FD94" i="1500"/>
  <c r="FC94" i="1500"/>
  <c r="FB94" i="1500"/>
  <c r="FA94" i="1500"/>
  <c r="EZ94" i="1500"/>
  <c r="EY94" i="1500"/>
  <c r="EX94" i="1500"/>
  <c r="EW94" i="1500"/>
  <c r="EV94" i="1500"/>
  <c r="EU94" i="1500"/>
  <c r="ET94" i="1500"/>
  <c r="ES94" i="1500"/>
  <c r="ER94" i="1500"/>
  <c r="EQ94" i="1500"/>
  <c r="FS93" i="1500"/>
  <c r="FR93" i="1500"/>
  <c r="FQ93" i="1500"/>
  <c r="FP93" i="1500"/>
  <c r="FO93" i="1500"/>
  <c r="FN93" i="1500"/>
  <c r="FM93" i="1500"/>
  <c r="FL93" i="1500"/>
  <c r="FK93" i="1500"/>
  <c r="FJ93" i="1500"/>
  <c r="FI93" i="1500"/>
  <c r="FH93" i="1500"/>
  <c r="FG93" i="1500"/>
  <c r="FF93" i="1500"/>
  <c r="FE93" i="1500"/>
  <c r="FD93" i="1500"/>
  <c r="FC93" i="1500"/>
  <c r="FB93" i="1500"/>
  <c r="FA93" i="1500"/>
  <c r="EZ93" i="1500"/>
  <c r="EY93" i="1500"/>
  <c r="EX93" i="1500"/>
  <c r="EW93" i="1500"/>
  <c r="EV93" i="1500"/>
  <c r="EU93" i="1500"/>
  <c r="ET93" i="1500"/>
  <c r="ES93" i="1500"/>
  <c r="ER93" i="1500"/>
  <c r="EQ93" i="1500"/>
  <c r="FS92" i="1500"/>
  <c r="FR92" i="1500"/>
  <c r="FQ92" i="1500"/>
  <c r="FP92" i="1500"/>
  <c r="FO92" i="1500"/>
  <c r="FN92" i="1500"/>
  <c r="FM92" i="1500"/>
  <c r="FL92" i="1500"/>
  <c r="FK92" i="1500"/>
  <c r="FJ92" i="1500"/>
  <c r="FI92" i="1500"/>
  <c r="FH92" i="1500"/>
  <c r="FG92" i="1500"/>
  <c r="FF92" i="1500"/>
  <c r="FE92" i="1500"/>
  <c r="FD92" i="1500"/>
  <c r="FC92" i="1500"/>
  <c r="FB92" i="1500"/>
  <c r="FA92" i="1500"/>
  <c r="EZ92" i="1500"/>
  <c r="EY92" i="1500"/>
  <c r="EX92" i="1500"/>
  <c r="EW92" i="1500"/>
  <c r="EV92" i="1500"/>
  <c r="EU92" i="1500"/>
  <c r="ET92" i="1500"/>
  <c r="ES92" i="1500"/>
  <c r="ER92" i="1500"/>
  <c r="EQ92" i="1500"/>
  <c r="FS91" i="1500"/>
  <c r="FR91" i="1500"/>
  <c r="FQ91" i="1500"/>
  <c r="FP91" i="1500"/>
  <c r="FO91" i="1500"/>
  <c r="FN91" i="1500"/>
  <c r="FM91" i="1500"/>
  <c r="FL91" i="1500"/>
  <c r="FK91" i="1500"/>
  <c r="FJ91" i="1500"/>
  <c r="FI91" i="1500"/>
  <c r="FH91" i="1500"/>
  <c r="FG91" i="1500"/>
  <c r="FF91" i="1500"/>
  <c r="FE91" i="1500"/>
  <c r="FD91" i="1500"/>
  <c r="FC91" i="1500"/>
  <c r="FB91" i="1500"/>
  <c r="FA91" i="1500"/>
  <c r="EZ91" i="1500"/>
  <c r="EY91" i="1500"/>
  <c r="EX91" i="1500"/>
  <c r="EW91" i="1500"/>
  <c r="EV91" i="1500"/>
  <c r="EU91" i="1500"/>
  <c r="ET91" i="1500"/>
  <c r="ES91" i="1500"/>
  <c r="ER91" i="1500"/>
  <c r="EQ91" i="1500"/>
  <c r="FS90" i="1500"/>
  <c r="FR90" i="1500"/>
  <c r="FQ90" i="1500"/>
  <c r="FP90" i="1500"/>
  <c r="FO90" i="1500"/>
  <c r="FN90" i="1500"/>
  <c r="FM90" i="1500"/>
  <c r="FL90" i="1500"/>
  <c r="FK90" i="1500"/>
  <c r="FJ90" i="1500"/>
  <c r="FI90" i="1500"/>
  <c r="FH90" i="1500"/>
  <c r="FG90" i="1500"/>
  <c r="FF90" i="1500"/>
  <c r="FE90" i="1500"/>
  <c r="FD90" i="1500"/>
  <c r="FC90" i="1500"/>
  <c r="FB90" i="1500"/>
  <c r="FA90" i="1500"/>
  <c r="EZ90" i="1500"/>
  <c r="EY90" i="1500"/>
  <c r="EX90" i="1500"/>
  <c r="EW90" i="1500"/>
  <c r="EV90" i="1500"/>
  <c r="EU90" i="1500"/>
  <c r="ET90" i="1500"/>
  <c r="ES90" i="1500"/>
  <c r="ER90" i="1500"/>
  <c r="EQ90" i="1500"/>
  <c r="FS89" i="1500"/>
  <c r="FR89" i="1500"/>
  <c r="FQ89" i="1500"/>
  <c r="FP89" i="1500"/>
  <c r="FO89" i="1500"/>
  <c r="FN89" i="1500"/>
  <c r="FM89" i="1500"/>
  <c r="FL89" i="1500"/>
  <c r="FK89" i="1500"/>
  <c r="FJ89" i="1500"/>
  <c r="FI89" i="1500"/>
  <c r="FH89" i="1500"/>
  <c r="FG89" i="1500"/>
  <c r="FF89" i="1500"/>
  <c r="FE89" i="1500"/>
  <c r="FD89" i="1500"/>
  <c r="FC89" i="1500"/>
  <c r="FB89" i="1500"/>
  <c r="FA89" i="1500"/>
  <c r="EZ89" i="1500"/>
  <c r="EY89" i="1500"/>
  <c r="EX89" i="1500"/>
  <c r="EW89" i="1500"/>
  <c r="EV89" i="1500"/>
  <c r="EU89" i="1500"/>
  <c r="ET89" i="1500"/>
  <c r="ES89" i="1500"/>
  <c r="ER89" i="1500"/>
  <c r="EQ89" i="1500"/>
  <c r="FS88" i="1500"/>
  <c r="FR88" i="1500"/>
  <c r="FQ88" i="1500"/>
  <c r="FP88" i="1500"/>
  <c r="FO88" i="1500"/>
  <c r="FN88" i="1500"/>
  <c r="FM88" i="1500"/>
  <c r="FL88" i="1500"/>
  <c r="FK88" i="1500"/>
  <c r="FJ88" i="1500"/>
  <c r="FI88" i="1500"/>
  <c r="FH88" i="1500"/>
  <c r="FG88" i="1500"/>
  <c r="FF88" i="1500"/>
  <c r="FE88" i="1500"/>
  <c r="FD88" i="1500"/>
  <c r="FC88" i="1500"/>
  <c r="FB88" i="1500"/>
  <c r="FA88" i="1500"/>
  <c r="EZ88" i="1500"/>
  <c r="EY88" i="1500"/>
  <c r="EX88" i="1500"/>
  <c r="EW88" i="1500"/>
  <c r="EV88" i="1500"/>
  <c r="EU88" i="1500"/>
  <c r="ET88" i="1500"/>
  <c r="ES88" i="1500"/>
  <c r="ER88" i="1500"/>
  <c r="EQ88" i="1500"/>
  <c r="FS87" i="1500"/>
  <c r="FR87" i="1500"/>
  <c r="FQ87" i="1500"/>
  <c r="FP87" i="1500"/>
  <c r="FO87" i="1500"/>
  <c r="FN87" i="1500"/>
  <c r="FM87" i="1500"/>
  <c r="FL87" i="1500"/>
  <c r="FK87" i="1500"/>
  <c r="FJ87" i="1500"/>
  <c r="FI87" i="1500"/>
  <c r="FH87" i="1500"/>
  <c r="FG87" i="1500"/>
  <c r="FF87" i="1500"/>
  <c r="FE87" i="1500"/>
  <c r="FD87" i="1500"/>
  <c r="FC87" i="1500"/>
  <c r="FB87" i="1500"/>
  <c r="FA87" i="1500"/>
  <c r="EZ87" i="1500"/>
  <c r="EY87" i="1500"/>
  <c r="EX87" i="1500"/>
  <c r="EW87" i="1500"/>
  <c r="EV87" i="1500"/>
  <c r="EU87" i="1500"/>
  <c r="ET87" i="1500"/>
  <c r="ES87" i="1500"/>
  <c r="ER87" i="1500"/>
  <c r="EQ87" i="1500"/>
  <c r="FS86" i="1500"/>
  <c r="FR86" i="1500"/>
  <c r="FQ86" i="1500"/>
  <c r="FP86" i="1500"/>
  <c r="FO86" i="1500"/>
  <c r="FN86" i="1500"/>
  <c r="FM86" i="1500"/>
  <c r="FL86" i="1500"/>
  <c r="FK86" i="1500"/>
  <c r="FJ86" i="1500"/>
  <c r="FI86" i="1500"/>
  <c r="FH86" i="1500"/>
  <c r="FG86" i="1500"/>
  <c r="FF86" i="1500"/>
  <c r="FE86" i="1500"/>
  <c r="FD86" i="1500"/>
  <c r="FC86" i="1500"/>
  <c r="FB86" i="1500"/>
  <c r="FA86" i="1500"/>
  <c r="EZ86" i="1500"/>
  <c r="EY86" i="1500"/>
  <c r="EX86" i="1500"/>
  <c r="EW86" i="1500"/>
  <c r="EV86" i="1500"/>
  <c r="EU86" i="1500"/>
  <c r="ET86" i="1500"/>
  <c r="ES86" i="1500"/>
  <c r="ER86" i="1500"/>
  <c r="EQ86" i="1500"/>
  <c r="FS85" i="1500"/>
  <c r="FR85" i="1500"/>
  <c r="FQ85" i="1500"/>
  <c r="FP85" i="1500"/>
  <c r="FO85" i="1500"/>
  <c r="FN85" i="1500"/>
  <c r="FM85" i="1500"/>
  <c r="FL85" i="1500"/>
  <c r="FK85" i="1500"/>
  <c r="FJ85" i="1500"/>
  <c r="FI85" i="1500"/>
  <c r="FH85" i="1500"/>
  <c r="FG85" i="1500"/>
  <c r="FF85" i="1500"/>
  <c r="FE85" i="1500"/>
  <c r="FD85" i="1500"/>
  <c r="FC85" i="1500"/>
  <c r="FB85" i="1500"/>
  <c r="FA85" i="1500"/>
  <c r="EZ85" i="1500"/>
  <c r="EY85" i="1500"/>
  <c r="EX85" i="1500"/>
  <c r="EW85" i="1500"/>
  <c r="EV85" i="1500"/>
  <c r="EU85" i="1500"/>
  <c r="ET85" i="1500"/>
  <c r="ES85" i="1500"/>
  <c r="ER85" i="1500"/>
  <c r="EQ85" i="1500"/>
  <c r="FS84" i="1500"/>
  <c r="FR84" i="1500"/>
  <c r="FQ84" i="1500"/>
  <c r="FP84" i="1500"/>
  <c r="FO84" i="1500"/>
  <c r="FN84" i="1500"/>
  <c r="FM84" i="1500"/>
  <c r="FL84" i="1500"/>
  <c r="FK84" i="1500"/>
  <c r="FJ84" i="1500"/>
  <c r="FI84" i="1500"/>
  <c r="FH84" i="1500"/>
  <c r="FG84" i="1500"/>
  <c r="FF84" i="1500"/>
  <c r="FE84" i="1500"/>
  <c r="FD84" i="1500"/>
  <c r="FC84" i="1500"/>
  <c r="FB84" i="1500"/>
  <c r="FA84" i="1500"/>
  <c r="EZ84" i="1500"/>
  <c r="EY84" i="1500"/>
  <c r="EX84" i="1500"/>
  <c r="EW84" i="1500"/>
  <c r="EV84" i="1500"/>
  <c r="EU84" i="1500"/>
  <c r="ET84" i="1500"/>
  <c r="ES84" i="1500"/>
  <c r="ER84" i="1500"/>
  <c r="EQ84" i="1500"/>
  <c r="FS83" i="1500"/>
  <c r="FR83" i="1500"/>
  <c r="FQ83" i="1500"/>
  <c r="FP83" i="1500"/>
  <c r="FO83" i="1500"/>
  <c r="FN83" i="1500"/>
  <c r="FM83" i="1500"/>
  <c r="FL83" i="1500"/>
  <c r="FK83" i="1500"/>
  <c r="FJ83" i="1500"/>
  <c r="FI83" i="1500"/>
  <c r="FH83" i="1500"/>
  <c r="FG83" i="1500"/>
  <c r="FF83" i="1500"/>
  <c r="FE83" i="1500"/>
  <c r="FD83" i="1500"/>
  <c r="FC83" i="1500"/>
  <c r="FB83" i="1500"/>
  <c r="FA83" i="1500"/>
  <c r="EZ83" i="1500"/>
  <c r="EY83" i="1500"/>
  <c r="EX83" i="1500"/>
  <c r="EW83" i="1500"/>
  <c r="EV83" i="1500"/>
  <c r="EU83" i="1500"/>
  <c r="ET83" i="1500"/>
  <c r="ES83" i="1500"/>
  <c r="ER83" i="1500"/>
  <c r="EQ83" i="1500"/>
  <c r="FS82" i="1500"/>
  <c r="FR82" i="1500"/>
  <c r="FQ82" i="1500"/>
  <c r="FP82" i="1500"/>
  <c r="FO82" i="1500"/>
  <c r="FN82" i="1500"/>
  <c r="FM82" i="1500"/>
  <c r="FL82" i="1500"/>
  <c r="FK82" i="1500"/>
  <c r="FJ82" i="1500"/>
  <c r="FI82" i="1500"/>
  <c r="FH82" i="1500"/>
  <c r="FG82" i="1500"/>
  <c r="FF82" i="1500"/>
  <c r="FE82" i="1500"/>
  <c r="FD82" i="1500"/>
  <c r="FC82" i="1500"/>
  <c r="FB82" i="1500"/>
  <c r="FA82" i="1500"/>
  <c r="EZ82" i="1500"/>
  <c r="EY82" i="1500"/>
  <c r="EX82" i="1500"/>
  <c r="EW82" i="1500"/>
  <c r="EV82" i="1500"/>
  <c r="EU82" i="1500"/>
  <c r="ET82" i="1500"/>
  <c r="ES82" i="1500"/>
  <c r="ER82" i="1500"/>
  <c r="EQ82" i="1500"/>
  <c r="FS81" i="1500"/>
  <c r="FR81" i="1500"/>
  <c r="FQ81" i="1500"/>
  <c r="FP81" i="1500"/>
  <c r="FO81" i="1500"/>
  <c r="FN81" i="1500"/>
  <c r="FM81" i="1500"/>
  <c r="FL81" i="1500"/>
  <c r="FK81" i="1500"/>
  <c r="FJ81" i="1500"/>
  <c r="FI81" i="1500"/>
  <c r="FH81" i="1500"/>
  <c r="FG81" i="1500"/>
  <c r="FF81" i="1500"/>
  <c r="FE81" i="1500"/>
  <c r="FD81" i="1500"/>
  <c r="FC81" i="1500"/>
  <c r="FB81" i="1500"/>
  <c r="FA81" i="1500"/>
  <c r="EZ81" i="1500"/>
  <c r="EY81" i="1500"/>
  <c r="EX81" i="1500"/>
  <c r="EW81" i="1500"/>
  <c r="EV81" i="1500"/>
  <c r="EU81" i="1500"/>
  <c r="ET81" i="1500"/>
  <c r="ES81" i="1500"/>
  <c r="ER81" i="1500"/>
  <c r="EQ81" i="1500"/>
  <c r="FS80" i="1500"/>
  <c r="FR80" i="1500"/>
  <c r="FQ80" i="1500"/>
  <c r="FP80" i="1500"/>
  <c r="FO80" i="1500"/>
  <c r="FN80" i="1500"/>
  <c r="FM80" i="1500"/>
  <c r="FL80" i="1500"/>
  <c r="FK80" i="1500"/>
  <c r="FJ80" i="1500"/>
  <c r="FI80" i="1500"/>
  <c r="FH80" i="1500"/>
  <c r="FG80" i="1500"/>
  <c r="FF80" i="1500"/>
  <c r="FE80" i="1500"/>
  <c r="FD80" i="1500"/>
  <c r="FC80" i="1500"/>
  <c r="FB80" i="1500"/>
  <c r="FA80" i="1500"/>
  <c r="EZ80" i="1500"/>
  <c r="EY80" i="1500"/>
  <c r="EX80" i="1500"/>
  <c r="EW80" i="1500"/>
  <c r="EV80" i="1500"/>
  <c r="EU80" i="1500"/>
  <c r="ET80" i="1500"/>
  <c r="ES80" i="1500"/>
  <c r="ER80" i="1500"/>
  <c r="EQ80" i="1500"/>
  <c r="FS79" i="1500"/>
  <c r="FR79" i="1500"/>
  <c r="FQ79" i="1500"/>
  <c r="FP79" i="1500"/>
  <c r="FO79" i="1500"/>
  <c r="FN79" i="1500"/>
  <c r="FM79" i="1500"/>
  <c r="FL79" i="1500"/>
  <c r="FK79" i="1500"/>
  <c r="FJ79" i="1500"/>
  <c r="FI79" i="1500"/>
  <c r="FH79" i="1500"/>
  <c r="FG79" i="1500"/>
  <c r="FF79" i="1500"/>
  <c r="FE79" i="1500"/>
  <c r="FD79" i="1500"/>
  <c r="FC79" i="1500"/>
  <c r="FB79" i="1500"/>
  <c r="FA79" i="1500"/>
  <c r="EZ79" i="1500"/>
  <c r="EY79" i="1500"/>
  <c r="EX79" i="1500"/>
  <c r="EW79" i="1500"/>
  <c r="EV79" i="1500"/>
  <c r="EU79" i="1500"/>
  <c r="ET79" i="1500"/>
  <c r="ES79" i="1500"/>
  <c r="ER79" i="1500"/>
  <c r="EQ79" i="1500"/>
  <c r="FS78" i="1500"/>
  <c r="FR78" i="1500"/>
  <c r="FQ78" i="1500"/>
  <c r="FP78" i="1500"/>
  <c r="FO78" i="1500"/>
  <c r="FN78" i="1500"/>
  <c r="FM78" i="1500"/>
  <c r="FL78" i="1500"/>
  <c r="FK78" i="1500"/>
  <c r="FJ78" i="1500"/>
  <c r="FI78" i="1500"/>
  <c r="FH78" i="1500"/>
  <c r="FG78" i="1500"/>
  <c r="FF78" i="1500"/>
  <c r="FE78" i="1500"/>
  <c r="FD78" i="1500"/>
  <c r="FC78" i="1500"/>
  <c r="FB78" i="1500"/>
  <c r="FA78" i="1500"/>
  <c r="EZ78" i="1500"/>
  <c r="EY78" i="1500"/>
  <c r="EX78" i="1500"/>
  <c r="EW78" i="1500"/>
  <c r="EV78" i="1500"/>
  <c r="EU78" i="1500"/>
  <c r="ET78" i="1500"/>
  <c r="ES78" i="1500"/>
  <c r="ER78" i="1500"/>
  <c r="EQ78" i="1500"/>
  <c r="FS77" i="1500"/>
  <c r="FR77" i="1500"/>
  <c r="FQ77" i="1500"/>
  <c r="FP77" i="1500"/>
  <c r="FO77" i="1500"/>
  <c r="FN77" i="1500"/>
  <c r="FM77" i="1500"/>
  <c r="FL77" i="1500"/>
  <c r="FK77" i="1500"/>
  <c r="FJ77" i="1500"/>
  <c r="FI77" i="1500"/>
  <c r="FH77" i="1500"/>
  <c r="FG77" i="1500"/>
  <c r="FF77" i="1500"/>
  <c r="FE77" i="1500"/>
  <c r="FD77" i="1500"/>
  <c r="FC77" i="1500"/>
  <c r="FB77" i="1500"/>
  <c r="FA77" i="1500"/>
  <c r="EZ77" i="1500"/>
  <c r="EY77" i="1500"/>
  <c r="EX77" i="1500"/>
  <c r="EW77" i="1500"/>
  <c r="EV77" i="1500"/>
  <c r="EU77" i="1500"/>
  <c r="ET77" i="1500"/>
  <c r="ES77" i="1500"/>
  <c r="ER77" i="1500"/>
  <c r="EQ77" i="1500"/>
  <c r="FS76" i="1500"/>
  <c r="FR76" i="1500"/>
  <c r="FQ76" i="1500"/>
  <c r="FP76" i="1500"/>
  <c r="FO76" i="1500"/>
  <c r="FN76" i="1500"/>
  <c r="FM76" i="1500"/>
  <c r="FL76" i="1500"/>
  <c r="FK76" i="1500"/>
  <c r="FJ76" i="1500"/>
  <c r="FI76" i="1500"/>
  <c r="FH76" i="1500"/>
  <c r="FG76" i="1500"/>
  <c r="FF76" i="1500"/>
  <c r="FE76" i="1500"/>
  <c r="FD76" i="1500"/>
  <c r="FC76" i="1500"/>
  <c r="FB76" i="1500"/>
  <c r="FA76" i="1500"/>
  <c r="EZ76" i="1500"/>
  <c r="EY76" i="1500"/>
  <c r="EX76" i="1500"/>
  <c r="EW76" i="1500"/>
  <c r="EV76" i="1500"/>
  <c r="EU76" i="1500"/>
  <c r="ET76" i="1500"/>
  <c r="ES76" i="1500"/>
  <c r="ER76" i="1500"/>
  <c r="EQ76" i="1500"/>
  <c r="FS75" i="1500"/>
  <c r="FR75" i="1500"/>
  <c r="FQ75" i="1500"/>
  <c r="FP75" i="1500"/>
  <c r="FO75" i="1500"/>
  <c r="FN75" i="1500"/>
  <c r="FM75" i="1500"/>
  <c r="FL75" i="1500"/>
  <c r="FK75" i="1500"/>
  <c r="FJ75" i="1500"/>
  <c r="FI75" i="1500"/>
  <c r="FH75" i="1500"/>
  <c r="FG75" i="1500"/>
  <c r="FF75" i="1500"/>
  <c r="FE75" i="1500"/>
  <c r="FD75" i="1500"/>
  <c r="FC75" i="1500"/>
  <c r="FB75" i="1500"/>
  <c r="FA75" i="1500"/>
  <c r="EZ75" i="1500"/>
  <c r="EY75" i="1500"/>
  <c r="EX75" i="1500"/>
  <c r="EW75" i="1500"/>
  <c r="EV75" i="1500"/>
  <c r="EU75" i="1500"/>
  <c r="ET75" i="1500"/>
  <c r="ES75" i="1500"/>
  <c r="ER75" i="1500"/>
  <c r="EQ75" i="1500"/>
  <c r="FS74" i="1500"/>
  <c r="FR74" i="1500"/>
  <c r="FQ74" i="1500"/>
  <c r="FP74" i="1500"/>
  <c r="FO74" i="1500"/>
  <c r="FN74" i="1500"/>
  <c r="FM74" i="1500"/>
  <c r="FL74" i="1500"/>
  <c r="FK74" i="1500"/>
  <c r="FJ74" i="1500"/>
  <c r="FI74" i="1500"/>
  <c r="FH74" i="1500"/>
  <c r="FG74" i="1500"/>
  <c r="FF74" i="1500"/>
  <c r="FE74" i="1500"/>
  <c r="FD74" i="1500"/>
  <c r="FC74" i="1500"/>
  <c r="FB74" i="1500"/>
  <c r="FA74" i="1500"/>
  <c r="EZ74" i="1500"/>
  <c r="EY74" i="1500"/>
  <c r="EX74" i="1500"/>
  <c r="EW74" i="1500"/>
  <c r="EV74" i="1500"/>
  <c r="EU74" i="1500"/>
  <c r="ET74" i="1500"/>
  <c r="ES74" i="1500"/>
  <c r="ER74" i="1500"/>
  <c r="EQ74" i="1500"/>
  <c r="FS73" i="1500"/>
  <c r="FR73" i="1500"/>
  <c r="FQ73" i="1500"/>
  <c r="FP73" i="1500"/>
  <c r="FO73" i="1500"/>
  <c r="FN73" i="1500"/>
  <c r="FM73" i="1500"/>
  <c r="FL73" i="1500"/>
  <c r="FK73" i="1500"/>
  <c r="FJ73" i="1500"/>
  <c r="FI73" i="1500"/>
  <c r="FH73" i="1500"/>
  <c r="FG73" i="1500"/>
  <c r="FF73" i="1500"/>
  <c r="FE73" i="1500"/>
  <c r="FD73" i="1500"/>
  <c r="FC73" i="1500"/>
  <c r="FB73" i="1500"/>
  <c r="FA73" i="1500"/>
  <c r="EZ73" i="1500"/>
  <c r="EY73" i="1500"/>
  <c r="EX73" i="1500"/>
  <c r="EW73" i="1500"/>
  <c r="EV73" i="1500"/>
  <c r="EU73" i="1500"/>
  <c r="ET73" i="1500"/>
  <c r="ES73" i="1500"/>
  <c r="ER73" i="1500"/>
  <c r="EQ73" i="1500"/>
  <c r="FS72" i="1500"/>
  <c r="FR72" i="1500"/>
  <c r="FQ72" i="1500"/>
  <c r="FP72" i="1500"/>
  <c r="FO72" i="1500"/>
  <c r="FN72" i="1500"/>
  <c r="FM72" i="1500"/>
  <c r="FL72" i="1500"/>
  <c r="FK72" i="1500"/>
  <c r="FJ72" i="1500"/>
  <c r="FI72" i="1500"/>
  <c r="FH72" i="1500"/>
  <c r="FG72" i="1500"/>
  <c r="FF72" i="1500"/>
  <c r="FE72" i="1500"/>
  <c r="FD72" i="1500"/>
  <c r="FC72" i="1500"/>
  <c r="FB72" i="1500"/>
  <c r="FA72" i="1500"/>
  <c r="EZ72" i="1500"/>
  <c r="EY72" i="1500"/>
  <c r="EX72" i="1500"/>
  <c r="EW72" i="1500"/>
  <c r="EV72" i="1500"/>
  <c r="EU72" i="1500"/>
  <c r="ET72" i="1500"/>
  <c r="ES72" i="1500"/>
  <c r="ER72" i="1500"/>
  <c r="EQ72" i="1500"/>
  <c r="FS71" i="1500"/>
  <c r="FR71" i="1500"/>
  <c r="FQ71" i="1500"/>
  <c r="FP71" i="1500"/>
  <c r="FO71" i="1500"/>
  <c r="FN71" i="1500"/>
  <c r="FM71" i="1500"/>
  <c r="FL71" i="1500"/>
  <c r="FK71" i="1500"/>
  <c r="FJ71" i="1500"/>
  <c r="FI71" i="1500"/>
  <c r="FH71" i="1500"/>
  <c r="FG71" i="1500"/>
  <c r="FF71" i="1500"/>
  <c r="FE71" i="1500"/>
  <c r="FD71" i="1500"/>
  <c r="FC71" i="1500"/>
  <c r="FB71" i="1500"/>
  <c r="FA71" i="1500"/>
  <c r="EZ71" i="1500"/>
  <c r="EY71" i="1500"/>
  <c r="EX71" i="1500"/>
  <c r="EW71" i="1500"/>
  <c r="EV71" i="1500"/>
  <c r="EU71" i="1500"/>
  <c r="ET71" i="1500"/>
  <c r="ES71" i="1500"/>
  <c r="ER71" i="1500"/>
  <c r="EQ71" i="1500"/>
  <c r="FS70" i="1500"/>
  <c r="FR70" i="1500"/>
  <c r="FQ70" i="1500"/>
  <c r="FP70" i="1500"/>
  <c r="FO70" i="1500"/>
  <c r="FN70" i="1500"/>
  <c r="FM70" i="1500"/>
  <c r="FL70" i="1500"/>
  <c r="FK70" i="1500"/>
  <c r="FJ70" i="1500"/>
  <c r="FI70" i="1500"/>
  <c r="FH70" i="1500"/>
  <c r="FG70" i="1500"/>
  <c r="FF70" i="1500"/>
  <c r="FE70" i="1500"/>
  <c r="FD70" i="1500"/>
  <c r="FC70" i="1500"/>
  <c r="FB70" i="1500"/>
  <c r="FA70" i="1500"/>
  <c r="EZ70" i="1500"/>
  <c r="EY70" i="1500"/>
  <c r="EX70" i="1500"/>
  <c r="EW70" i="1500"/>
  <c r="EV70" i="1500"/>
  <c r="EU70" i="1500"/>
  <c r="ET70" i="1500"/>
  <c r="ES70" i="1500"/>
  <c r="ER70" i="1500"/>
  <c r="EQ70" i="1500"/>
  <c r="FS69" i="1500"/>
  <c r="FR69" i="1500"/>
  <c r="FQ69" i="1500"/>
  <c r="FP69" i="1500"/>
  <c r="FO69" i="1500"/>
  <c r="FN69" i="1500"/>
  <c r="FM69" i="1500"/>
  <c r="FL69" i="1500"/>
  <c r="FK69" i="1500"/>
  <c r="FJ69" i="1500"/>
  <c r="FI69" i="1500"/>
  <c r="FH69" i="1500"/>
  <c r="FG69" i="1500"/>
  <c r="FF69" i="1500"/>
  <c r="FE69" i="1500"/>
  <c r="FD69" i="1500"/>
  <c r="FC69" i="1500"/>
  <c r="FB69" i="1500"/>
  <c r="FA69" i="1500"/>
  <c r="EZ69" i="1500"/>
  <c r="EY69" i="1500"/>
  <c r="EX69" i="1500"/>
  <c r="EW69" i="1500"/>
  <c r="EV69" i="1500"/>
  <c r="EU69" i="1500"/>
  <c r="ET69" i="1500"/>
  <c r="ES69" i="1500"/>
  <c r="ER69" i="1500"/>
  <c r="EQ69" i="1500"/>
  <c r="FS68" i="1500"/>
  <c r="FR68" i="1500"/>
  <c r="FQ68" i="1500"/>
  <c r="FP68" i="1500"/>
  <c r="FO68" i="1500"/>
  <c r="FN68" i="1500"/>
  <c r="FM68" i="1500"/>
  <c r="FL68" i="1500"/>
  <c r="FK68" i="1500"/>
  <c r="FJ68" i="1500"/>
  <c r="FI68" i="1500"/>
  <c r="FH68" i="1500"/>
  <c r="FG68" i="1500"/>
  <c r="FF68" i="1500"/>
  <c r="FE68" i="1500"/>
  <c r="FD68" i="1500"/>
  <c r="FC68" i="1500"/>
  <c r="FB68" i="1500"/>
  <c r="FA68" i="1500"/>
  <c r="EZ68" i="1500"/>
  <c r="EY68" i="1500"/>
  <c r="EX68" i="1500"/>
  <c r="EW68" i="1500"/>
  <c r="EV68" i="1500"/>
  <c r="EU68" i="1500"/>
  <c r="ET68" i="1500"/>
  <c r="ES68" i="1500"/>
  <c r="ER68" i="1500"/>
  <c r="EQ68" i="1500"/>
  <c r="FS67" i="1500"/>
  <c r="FR67" i="1500"/>
  <c r="FQ67" i="1500"/>
  <c r="FP67" i="1500"/>
  <c r="FO67" i="1500"/>
  <c r="FN67" i="1500"/>
  <c r="FM67" i="1500"/>
  <c r="FL67" i="1500"/>
  <c r="FK67" i="1500"/>
  <c r="FJ67" i="1500"/>
  <c r="FI67" i="1500"/>
  <c r="FH67" i="1500"/>
  <c r="FG67" i="1500"/>
  <c r="FF67" i="1500"/>
  <c r="FE67" i="1500"/>
  <c r="FD67" i="1500"/>
  <c r="FC67" i="1500"/>
  <c r="FB67" i="1500"/>
  <c r="FA67" i="1500"/>
  <c r="EZ67" i="1500"/>
  <c r="EY67" i="1500"/>
  <c r="EX67" i="1500"/>
  <c r="EW67" i="1500"/>
  <c r="EV67" i="1500"/>
  <c r="EU67" i="1500"/>
  <c r="ET67" i="1500"/>
  <c r="ES67" i="1500"/>
  <c r="ER67" i="1500"/>
  <c r="EQ67" i="1500"/>
  <c r="FS66" i="1500"/>
  <c r="FR66" i="1500"/>
  <c r="FQ66" i="1500"/>
  <c r="FP66" i="1500"/>
  <c r="FO66" i="1500"/>
  <c r="FN66" i="1500"/>
  <c r="FM66" i="1500"/>
  <c r="FL66" i="1500"/>
  <c r="FK66" i="1500"/>
  <c r="FJ66" i="1500"/>
  <c r="FI66" i="1500"/>
  <c r="FH66" i="1500"/>
  <c r="FG66" i="1500"/>
  <c r="FF66" i="1500"/>
  <c r="FE66" i="1500"/>
  <c r="FD66" i="1500"/>
  <c r="FC66" i="1500"/>
  <c r="FB66" i="1500"/>
  <c r="FA66" i="1500"/>
  <c r="EZ66" i="1500"/>
  <c r="EY66" i="1500"/>
  <c r="EX66" i="1500"/>
  <c r="EW66" i="1500"/>
  <c r="EV66" i="1500"/>
  <c r="EU66" i="1500"/>
  <c r="ET66" i="1500"/>
  <c r="ES66" i="1500"/>
  <c r="ER66" i="1500"/>
  <c r="EQ66" i="1500"/>
  <c r="FS65" i="1500"/>
  <c r="FR65" i="1500"/>
  <c r="FQ65" i="1500"/>
  <c r="FP65" i="1500"/>
  <c r="FO65" i="1500"/>
  <c r="FN65" i="1500"/>
  <c r="FM65" i="1500"/>
  <c r="FL65" i="1500"/>
  <c r="FK65" i="1500"/>
  <c r="FJ65" i="1500"/>
  <c r="FI65" i="1500"/>
  <c r="FH65" i="1500"/>
  <c r="FG65" i="1500"/>
  <c r="FF65" i="1500"/>
  <c r="FE65" i="1500"/>
  <c r="FD65" i="1500"/>
  <c r="FC65" i="1500"/>
  <c r="FB65" i="1500"/>
  <c r="FA65" i="1500"/>
  <c r="EZ65" i="1500"/>
  <c r="EY65" i="1500"/>
  <c r="EX65" i="1500"/>
  <c r="EW65" i="1500"/>
  <c r="EV65" i="1500"/>
  <c r="EU65" i="1500"/>
  <c r="ET65" i="1500"/>
  <c r="ES65" i="1500"/>
  <c r="ER65" i="1500"/>
  <c r="EQ65" i="1500"/>
  <c r="FS64" i="1500"/>
  <c r="FR64" i="1500"/>
  <c r="FQ64" i="1500"/>
  <c r="FP64" i="1500"/>
  <c r="FO64" i="1500"/>
  <c r="FN64" i="1500"/>
  <c r="FM64" i="1500"/>
  <c r="FL64" i="1500"/>
  <c r="FK64" i="1500"/>
  <c r="FJ64" i="1500"/>
  <c r="FI64" i="1500"/>
  <c r="FH64" i="1500"/>
  <c r="FG64" i="1500"/>
  <c r="FF64" i="1500"/>
  <c r="FE64" i="1500"/>
  <c r="FD64" i="1500"/>
  <c r="FC64" i="1500"/>
  <c r="FB64" i="1500"/>
  <c r="FA64" i="1500"/>
  <c r="EZ64" i="1500"/>
  <c r="EY64" i="1500"/>
  <c r="EX64" i="1500"/>
  <c r="EW64" i="1500"/>
  <c r="EV64" i="1500"/>
  <c r="EU64" i="1500"/>
  <c r="ET64" i="1500"/>
  <c r="ES64" i="1500"/>
  <c r="ER64" i="1500"/>
  <c r="EQ64" i="1500"/>
  <c r="FS63" i="1500"/>
  <c r="FR63" i="1500"/>
  <c r="FQ63" i="1500"/>
  <c r="FP63" i="1500"/>
  <c r="FO63" i="1500"/>
  <c r="FN63" i="1500"/>
  <c r="FM63" i="1500"/>
  <c r="FL63" i="1500"/>
  <c r="FK63" i="1500"/>
  <c r="FJ63" i="1500"/>
  <c r="FI63" i="1500"/>
  <c r="FH63" i="1500"/>
  <c r="FG63" i="1500"/>
  <c r="FF63" i="1500"/>
  <c r="FE63" i="1500"/>
  <c r="FD63" i="1500"/>
  <c r="FC63" i="1500"/>
  <c r="FB63" i="1500"/>
  <c r="FA63" i="1500"/>
  <c r="EZ63" i="1500"/>
  <c r="EY63" i="1500"/>
  <c r="EX63" i="1500"/>
  <c r="EW63" i="1500"/>
  <c r="EV63" i="1500"/>
  <c r="EU63" i="1500"/>
  <c r="ET63" i="1500"/>
  <c r="ES63" i="1500"/>
  <c r="ER63" i="1500"/>
  <c r="EQ63" i="1500"/>
  <c r="FS62" i="1500"/>
  <c r="FR62" i="1500"/>
  <c r="FQ62" i="1500"/>
  <c r="FP62" i="1500"/>
  <c r="FO62" i="1500"/>
  <c r="FN62" i="1500"/>
  <c r="FM62" i="1500"/>
  <c r="FL62" i="1500"/>
  <c r="FK62" i="1500"/>
  <c r="FJ62" i="1500"/>
  <c r="FI62" i="1500"/>
  <c r="FH62" i="1500"/>
  <c r="FG62" i="1500"/>
  <c r="FF62" i="1500"/>
  <c r="FE62" i="1500"/>
  <c r="FD62" i="1500"/>
  <c r="FC62" i="1500"/>
  <c r="FB62" i="1500"/>
  <c r="FA62" i="1500"/>
  <c r="EZ62" i="1500"/>
  <c r="EY62" i="1500"/>
  <c r="EX62" i="1500"/>
  <c r="EW62" i="1500"/>
  <c r="EV62" i="1500"/>
  <c r="EU62" i="1500"/>
  <c r="ET62" i="1500"/>
  <c r="ES62" i="1500"/>
  <c r="ER62" i="1500"/>
  <c r="EQ62" i="1500"/>
  <c r="FS61" i="1500"/>
  <c r="FR61" i="1500"/>
  <c r="FQ61" i="1500"/>
  <c r="FP61" i="1500"/>
  <c r="FO61" i="1500"/>
  <c r="FN61" i="1500"/>
  <c r="FM61" i="1500"/>
  <c r="FL61" i="1500"/>
  <c r="FK61" i="1500"/>
  <c r="FJ61" i="1500"/>
  <c r="FI61" i="1500"/>
  <c r="FH61" i="1500"/>
  <c r="FG61" i="1500"/>
  <c r="FF61" i="1500"/>
  <c r="FE61" i="1500"/>
  <c r="FD61" i="1500"/>
  <c r="FC61" i="1500"/>
  <c r="FB61" i="1500"/>
  <c r="FA61" i="1500"/>
  <c r="EZ61" i="1500"/>
  <c r="EY61" i="1500"/>
  <c r="EX61" i="1500"/>
  <c r="EW61" i="1500"/>
  <c r="EV61" i="1500"/>
  <c r="EU61" i="1500"/>
  <c r="ET61" i="1500"/>
  <c r="ES61" i="1500"/>
  <c r="ER61" i="1500"/>
  <c r="EQ61" i="1500"/>
  <c r="FS60" i="1500"/>
  <c r="FR60" i="1500"/>
  <c r="FQ60" i="1500"/>
  <c r="FP60" i="1500"/>
  <c r="FO60" i="1500"/>
  <c r="FN60" i="1500"/>
  <c r="FM60" i="1500"/>
  <c r="FL60" i="1500"/>
  <c r="FK60" i="1500"/>
  <c r="FJ60" i="1500"/>
  <c r="FI60" i="1500"/>
  <c r="FH60" i="1500"/>
  <c r="FG60" i="1500"/>
  <c r="FF60" i="1500"/>
  <c r="FE60" i="1500"/>
  <c r="FD60" i="1500"/>
  <c r="FC60" i="1500"/>
  <c r="FB60" i="1500"/>
  <c r="FA60" i="1500"/>
  <c r="EZ60" i="1500"/>
  <c r="EY60" i="1500"/>
  <c r="EX60" i="1500"/>
  <c r="EW60" i="1500"/>
  <c r="EV60" i="1500"/>
  <c r="EU60" i="1500"/>
  <c r="ET60" i="1500"/>
  <c r="ES60" i="1500"/>
  <c r="ER60" i="1500"/>
  <c r="EQ60" i="1500"/>
  <c r="FS59" i="1500"/>
  <c r="FR59" i="1500"/>
  <c r="FQ59" i="1500"/>
  <c r="FP59" i="1500"/>
  <c r="FO59" i="1500"/>
  <c r="FN59" i="1500"/>
  <c r="FM59" i="1500"/>
  <c r="FL59" i="1500"/>
  <c r="FK59" i="1500"/>
  <c r="FJ59" i="1500"/>
  <c r="FI59" i="1500"/>
  <c r="FH59" i="1500"/>
  <c r="FG59" i="1500"/>
  <c r="FF59" i="1500"/>
  <c r="FE59" i="1500"/>
  <c r="FD59" i="1500"/>
  <c r="FC59" i="1500"/>
  <c r="FB59" i="1500"/>
  <c r="FA59" i="1500"/>
  <c r="EZ59" i="1500"/>
  <c r="EY59" i="1500"/>
  <c r="EX59" i="1500"/>
  <c r="EW59" i="1500"/>
  <c r="EV59" i="1500"/>
  <c r="EU59" i="1500"/>
  <c r="ET59" i="1500"/>
  <c r="ES59" i="1500"/>
  <c r="ER59" i="1500"/>
  <c r="EQ59" i="1500"/>
  <c r="FS58" i="1500"/>
  <c r="FR58" i="1500"/>
  <c r="FQ58" i="1500"/>
  <c r="FP58" i="1500"/>
  <c r="FO58" i="1500"/>
  <c r="FN58" i="1500"/>
  <c r="FM58" i="1500"/>
  <c r="FL58" i="1500"/>
  <c r="FK58" i="1500"/>
  <c r="FJ58" i="1500"/>
  <c r="FI58" i="1500"/>
  <c r="FH58" i="1500"/>
  <c r="FG58" i="1500"/>
  <c r="FF58" i="1500"/>
  <c r="FE58" i="1500"/>
  <c r="FD58" i="1500"/>
  <c r="FC58" i="1500"/>
  <c r="FB58" i="1500"/>
  <c r="FA58" i="1500"/>
  <c r="EZ58" i="1500"/>
  <c r="EY58" i="1500"/>
  <c r="EX58" i="1500"/>
  <c r="EW58" i="1500"/>
  <c r="EV58" i="1500"/>
  <c r="EU58" i="1500"/>
  <c r="ET58" i="1500"/>
  <c r="ES58" i="1500"/>
  <c r="ER58" i="1500"/>
  <c r="EQ58" i="1500"/>
  <c r="FS57" i="1500"/>
  <c r="FR57" i="1500"/>
  <c r="FQ57" i="1500"/>
  <c r="FP57" i="1500"/>
  <c r="FO57" i="1500"/>
  <c r="FN57" i="1500"/>
  <c r="FM57" i="1500"/>
  <c r="FL57" i="1500"/>
  <c r="FK57" i="1500"/>
  <c r="FJ57" i="1500"/>
  <c r="FI57" i="1500"/>
  <c r="FH57" i="1500"/>
  <c r="FG57" i="1500"/>
  <c r="FF57" i="1500"/>
  <c r="FE57" i="1500"/>
  <c r="FD57" i="1500"/>
  <c r="FC57" i="1500"/>
  <c r="FB57" i="1500"/>
  <c r="FA57" i="1500"/>
  <c r="EZ57" i="1500"/>
  <c r="EY57" i="1500"/>
  <c r="EX57" i="1500"/>
  <c r="EW57" i="1500"/>
  <c r="EV57" i="1500"/>
  <c r="EU57" i="1500"/>
  <c r="ET57" i="1500"/>
  <c r="ES57" i="1500"/>
  <c r="ER57" i="1500"/>
  <c r="EQ57" i="1500"/>
  <c r="FS56" i="1500"/>
  <c r="FR56" i="1500"/>
  <c r="FQ56" i="1500"/>
  <c r="FP56" i="1500"/>
  <c r="FO56" i="1500"/>
  <c r="FN56" i="1500"/>
  <c r="FM56" i="1500"/>
  <c r="FL56" i="1500"/>
  <c r="FK56" i="1500"/>
  <c r="FJ56" i="1500"/>
  <c r="FI56" i="1500"/>
  <c r="FH56" i="1500"/>
  <c r="FG56" i="1500"/>
  <c r="FF56" i="1500"/>
  <c r="FE56" i="1500"/>
  <c r="FD56" i="1500"/>
  <c r="FC56" i="1500"/>
  <c r="FB56" i="1500"/>
  <c r="FA56" i="1500"/>
  <c r="EZ56" i="1500"/>
  <c r="EY56" i="1500"/>
  <c r="EX56" i="1500"/>
  <c r="EW56" i="1500"/>
  <c r="EV56" i="1500"/>
  <c r="EU56" i="1500"/>
  <c r="ET56" i="1500"/>
  <c r="ES56" i="1500"/>
  <c r="ER56" i="1500"/>
  <c r="EQ56" i="1500"/>
  <c r="FS55" i="1500"/>
  <c r="FR55" i="1500"/>
  <c r="FQ55" i="1500"/>
  <c r="FP55" i="1500"/>
  <c r="FO55" i="1500"/>
  <c r="FN55" i="1500"/>
  <c r="FM55" i="1500"/>
  <c r="FL55" i="1500"/>
  <c r="FK55" i="1500"/>
  <c r="FJ55" i="1500"/>
  <c r="FI55" i="1500"/>
  <c r="FH55" i="1500"/>
  <c r="FG55" i="1500"/>
  <c r="FF55" i="1500"/>
  <c r="FE55" i="1500"/>
  <c r="FD55" i="1500"/>
  <c r="FC55" i="1500"/>
  <c r="FB55" i="1500"/>
  <c r="FA55" i="1500"/>
  <c r="EZ55" i="1500"/>
  <c r="EY55" i="1500"/>
  <c r="EX55" i="1500"/>
  <c r="EW55" i="1500"/>
  <c r="EV55" i="1500"/>
  <c r="EU55" i="1500"/>
  <c r="ET55" i="1500"/>
  <c r="ES55" i="1500"/>
  <c r="ER55" i="1500"/>
  <c r="EQ55" i="1500"/>
  <c r="FS54" i="1500"/>
  <c r="FR54" i="1500"/>
  <c r="FQ54" i="1500"/>
  <c r="FP54" i="1500"/>
  <c r="FO54" i="1500"/>
  <c r="FN54" i="1500"/>
  <c r="FM54" i="1500"/>
  <c r="FL54" i="1500"/>
  <c r="FK54" i="1500"/>
  <c r="FJ54" i="1500"/>
  <c r="FI54" i="1500"/>
  <c r="FH54" i="1500"/>
  <c r="FG54" i="1500"/>
  <c r="FF54" i="1500"/>
  <c r="FE54" i="1500"/>
  <c r="FD54" i="1500"/>
  <c r="FC54" i="1500"/>
  <c r="FB54" i="1500"/>
  <c r="FA54" i="1500"/>
  <c r="EZ54" i="1500"/>
  <c r="EY54" i="1500"/>
  <c r="EX54" i="1500"/>
  <c r="EW54" i="1500"/>
  <c r="EV54" i="1500"/>
  <c r="EU54" i="1500"/>
  <c r="ET54" i="1500"/>
  <c r="ES54" i="1500"/>
  <c r="ER54" i="1500"/>
  <c r="EQ54" i="1500"/>
  <c r="FS53" i="1500"/>
  <c r="FR53" i="1500"/>
  <c r="FQ53" i="1500"/>
  <c r="FP53" i="1500"/>
  <c r="FO53" i="1500"/>
  <c r="FN53" i="1500"/>
  <c r="FM53" i="1500"/>
  <c r="FL53" i="1500"/>
  <c r="FK53" i="1500"/>
  <c r="FJ53" i="1500"/>
  <c r="FI53" i="1500"/>
  <c r="FH53" i="1500"/>
  <c r="FG53" i="1500"/>
  <c r="FF53" i="1500"/>
  <c r="FE53" i="1500"/>
  <c r="FD53" i="1500"/>
  <c r="FC53" i="1500"/>
  <c r="FB53" i="1500"/>
  <c r="FA53" i="1500"/>
  <c r="EZ53" i="1500"/>
  <c r="EY53" i="1500"/>
  <c r="EX53" i="1500"/>
  <c r="EW53" i="1500"/>
  <c r="EV53" i="1500"/>
  <c r="EU53" i="1500"/>
  <c r="ET53" i="1500"/>
  <c r="ES53" i="1500"/>
  <c r="ER53" i="1500"/>
  <c r="EQ53" i="1500"/>
  <c r="FS52" i="1500"/>
  <c r="FR52" i="1500"/>
  <c r="FQ52" i="1500"/>
  <c r="FP52" i="1500"/>
  <c r="FO52" i="1500"/>
  <c r="FN52" i="1500"/>
  <c r="FM52" i="1500"/>
  <c r="FL52" i="1500"/>
  <c r="FK52" i="1500"/>
  <c r="FJ52" i="1500"/>
  <c r="FI52" i="1500"/>
  <c r="FH52" i="1500"/>
  <c r="FG52" i="1500"/>
  <c r="FF52" i="1500"/>
  <c r="FE52" i="1500"/>
  <c r="FD52" i="1500"/>
  <c r="FC52" i="1500"/>
  <c r="FB52" i="1500"/>
  <c r="FA52" i="1500"/>
  <c r="EZ52" i="1500"/>
  <c r="EY52" i="1500"/>
  <c r="EX52" i="1500"/>
  <c r="EW52" i="1500"/>
  <c r="EV52" i="1500"/>
  <c r="EU52" i="1500"/>
  <c r="ET52" i="1500"/>
  <c r="ES52" i="1500"/>
  <c r="ER52" i="1500"/>
  <c r="EQ52" i="1500"/>
  <c r="FS51" i="1500"/>
  <c r="FR51" i="1500"/>
  <c r="FQ51" i="1500"/>
  <c r="FP51" i="1500"/>
  <c r="FO51" i="1500"/>
  <c r="FN51" i="1500"/>
  <c r="FM51" i="1500"/>
  <c r="FL51" i="1500"/>
  <c r="FK51" i="1500"/>
  <c r="FJ51" i="1500"/>
  <c r="FI51" i="1500"/>
  <c r="FH51" i="1500"/>
  <c r="FG51" i="1500"/>
  <c r="FF51" i="1500"/>
  <c r="FE51" i="1500"/>
  <c r="FD51" i="1500"/>
  <c r="FC51" i="1500"/>
  <c r="FB51" i="1500"/>
  <c r="FA51" i="1500"/>
  <c r="EZ51" i="1500"/>
  <c r="EY51" i="1500"/>
  <c r="EX51" i="1500"/>
  <c r="EW51" i="1500"/>
  <c r="EV51" i="1500"/>
  <c r="EU51" i="1500"/>
  <c r="ET51" i="1500"/>
  <c r="ES51" i="1500"/>
  <c r="ER51" i="1500"/>
  <c r="EQ51" i="1500"/>
  <c r="FS50" i="1500"/>
  <c r="FR50" i="1500"/>
  <c r="FQ50" i="1500"/>
  <c r="FP50" i="1500"/>
  <c r="FO50" i="1500"/>
  <c r="FN50" i="1500"/>
  <c r="FM50" i="1500"/>
  <c r="FL50" i="1500"/>
  <c r="FK50" i="1500"/>
  <c r="FJ50" i="1500"/>
  <c r="FI50" i="1500"/>
  <c r="FH50" i="1500"/>
  <c r="FG50" i="1500"/>
  <c r="FF50" i="1500"/>
  <c r="FE50" i="1500"/>
  <c r="FD50" i="1500"/>
  <c r="FC50" i="1500"/>
  <c r="FB50" i="1500"/>
  <c r="FA50" i="1500"/>
  <c r="EZ50" i="1500"/>
  <c r="EY50" i="1500"/>
  <c r="EX50" i="1500"/>
  <c r="EW50" i="1500"/>
  <c r="EV50" i="1500"/>
  <c r="EU50" i="1500"/>
  <c r="ET50" i="1500"/>
  <c r="ES50" i="1500"/>
  <c r="ER50" i="1500"/>
  <c r="EQ50" i="1500"/>
  <c r="FS49" i="1500"/>
  <c r="FR49" i="1500"/>
  <c r="FQ49" i="1500"/>
  <c r="FP49" i="1500"/>
  <c r="FO49" i="1500"/>
  <c r="FN49" i="1500"/>
  <c r="FM49" i="1500"/>
  <c r="FL49" i="1500"/>
  <c r="FK49" i="1500"/>
  <c r="FJ49" i="1500"/>
  <c r="FI49" i="1500"/>
  <c r="FH49" i="1500"/>
  <c r="FG49" i="1500"/>
  <c r="FF49" i="1500"/>
  <c r="FE49" i="1500"/>
  <c r="FD49" i="1500"/>
  <c r="FC49" i="1500"/>
  <c r="FB49" i="1500"/>
  <c r="FA49" i="1500"/>
  <c r="EZ49" i="1500"/>
  <c r="EY49" i="1500"/>
  <c r="EX49" i="1500"/>
  <c r="EW49" i="1500"/>
  <c r="EV49" i="1500"/>
  <c r="EU49" i="1500"/>
  <c r="ET49" i="1500"/>
  <c r="ES49" i="1500"/>
  <c r="ER49" i="1500"/>
  <c r="EQ49" i="1500"/>
  <c r="FS48" i="1500"/>
  <c r="FR48" i="1500"/>
  <c r="FQ48" i="1500"/>
  <c r="FP48" i="1500"/>
  <c r="FO48" i="1500"/>
  <c r="FN48" i="1500"/>
  <c r="FM48" i="1500"/>
  <c r="FL48" i="1500"/>
  <c r="FK48" i="1500"/>
  <c r="FJ48" i="1500"/>
  <c r="FI48" i="1500"/>
  <c r="FH48" i="1500"/>
  <c r="FG48" i="1500"/>
  <c r="FF48" i="1500"/>
  <c r="FE48" i="1500"/>
  <c r="FD48" i="1500"/>
  <c r="FC48" i="1500"/>
  <c r="FB48" i="1500"/>
  <c r="FA48" i="1500"/>
  <c r="EZ48" i="1500"/>
  <c r="EY48" i="1500"/>
  <c r="EX48" i="1500"/>
  <c r="EW48" i="1500"/>
  <c r="EV48" i="1500"/>
  <c r="EU48" i="1500"/>
  <c r="ET48" i="1500"/>
  <c r="ES48" i="1500"/>
  <c r="ER48" i="1500"/>
  <c r="EQ48" i="1500"/>
  <c r="FS47" i="1500"/>
  <c r="FR47" i="1500"/>
  <c r="FQ47" i="1500"/>
  <c r="FP47" i="1500"/>
  <c r="FO47" i="1500"/>
  <c r="FN47" i="1500"/>
  <c r="FM47" i="1500"/>
  <c r="FL47" i="1500"/>
  <c r="FK47" i="1500"/>
  <c r="FJ47" i="1500"/>
  <c r="FI47" i="1500"/>
  <c r="FH47" i="1500"/>
  <c r="FG47" i="1500"/>
  <c r="FF47" i="1500"/>
  <c r="FE47" i="1500"/>
  <c r="FD47" i="1500"/>
  <c r="FC47" i="1500"/>
  <c r="FB47" i="1500"/>
  <c r="FA47" i="1500"/>
  <c r="EZ47" i="1500"/>
  <c r="EY47" i="1500"/>
  <c r="EX47" i="1500"/>
  <c r="EW47" i="1500"/>
  <c r="EV47" i="1500"/>
  <c r="EU47" i="1500"/>
  <c r="ET47" i="1500"/>
  <c r="ES47" i="1500"/>
  <c r="ER47" i="1500"/>
  <c r="EQ47" i="1500"/>
  <c r="FS46" i="1500"/>
  <c r="FR46" i="1500"/>
  <c r="FQ46" i="1500"/>
  <c r="FP46" i="1500"/>
  <c r="FO46" i="1500"/>
  <c r="FN46" i="1500"/>
  <c r="FM46" i="1500"/>
  <c r="FL46" i="1500"/>
  <c r="FK46" i="1500"/>
  <c r="FJ46" i="1500"/>
  <c r="FI46" i="1500"/>
  <c r="FH46" i="1500"/>
  <c r="FG46" i="1500"/>
  <c r="FF46" i="1500"/>
  <c r="FE46" i="1500"/>
  <c r="FD46" i="1500"/>
  <c r="FC46" i="1500"/>
  <c r="FB46" i="1500"/>
  <c r="FA46" i="1500"/>
  <c r="EZ46" i="1500"/>
  <c r="EY46" i="1500"/>
  <c r="EX46" i="1500"/>
  <c r="EW46" i="1500"/>
  <c r="EV46" i="1500"/>
  <c r="EU46" i="1500"/>
  <c r="ET46" i="1500"/>
  <c r="ES46" i="1500"/>
  <c r="ER46" i="1500"/>
  <c r="EQ46" i="1500"/>
  <c r="FS45" i="1500"/>
  <c r="FR45" i="1500"/>
  <c r="FQ45" i="1500"/>
  <c r="FP45" i="1500"/>
  <c r="FO45" i="1500"/>
  <c r="FN45" i="1500"/>
  <c r="FM45" i="1500"/>
  <c r="FL45" i="1500"/>
  <c r="FK45" i="1500"/>
  <c r="FJ45" i="1500"/>
  <c r="FI45" i="1500"/>
  <c r="FH45" i="1500"/>
  <c r="FG45" i="1500"/>
  <c r="FF45" i="1500"/>
  <c r="FE45" i="1500"/>
  <c r="FD45" i="1500"/>
  <c r="FC45" i="1500"/>
  <c r="FB45" i="1500"/>
  <c r="FA45" i="1500"/>
  <c r="EZ45" i="1500"/>
  <c r="EY45" i="1500"/>
  <c r="EX45" i="1500"/>
  <c r="EW45" i="1500"/>
  <c r="EV45" i="1500"/>
  <c r="EU45" i="1500"/>
  <c r="ET45" i="1500"/>
  <c r="ES45" i="1500"/>
  <c r="ER45" i="1500"/>
  <c r="EQ45" i="1500"/>
  <c r="FS44" i="1500"/>
  <c r="FR44" i="1500"/>
  <c r="FQ44" i="1500"/>
  <c r="FP44" i="1500"/>
  <c r="FO44" i="1500"/>
  <c r="FN44" i="1500"/>
  <c r="FM44" i="1500"/>
  <c r="FL44" i="1500"/>
  <c r="FK44" i="1500"/>
  <c r="FJ44" i="1500"/>
  <c r="FI44" i="1500"/>
  <c r="FH44" i="1500"/>
  <c r="FG44" i="1500"/>
  <c r="FF44" i="1500"/>
  <c r="FE44" i="1500"/>
  <c r="FD44" i="1500"/>
  <c r="FC44" i="1500"/>
  <c r="FB44" i="1500"/>
  <c r="FA44" i="1500"/>
  <c r="EZ44" i="1500"/>
  <c r="EY44" i="1500"/>
  <c r="EX44" i="1500"/>
  <c r="EW44" i="1500"/>
  <c r="EV44" i="1500"/>
  <c r="EU44" i="1500"/>
  <c r="ET44" i="1500"/>
  <c r="ES44" i="1500"/>
  <c r="ER44" i="1500"/>
  <c r="EQ44" i="1500"/>
  <c r="FS43" i="1500"/>
  <c r="FR43" i="1500"/>
  <c r="FQ43" i="1500"/>
  <c r="FP43" i="1500"/>
  <c r="FO43" i="1500"/>
  <c r="FN43" i="1500"/>
  <c r="FM43" i="1500"/>
  <c r="FL43" i="1500"/>
  <c r="FK43" i="1500"/>
  <c r="FJ43" i="1500"/>
  <c r="FI43" i="1500"/>
  <c r="FH43" i="1500"/>
  <c r="FG43" i="1500"/>
  <c r="FF43" i="1500"/>
  <c r="FE43" i="1500"/>
  <c r="FD43" i="1500"/>
  <c r="FC43" i="1500"/>
  <c r="FB43" i="1500"/>
  <c r="FA43" i="1500"/>
  <c r="EZ43" i="1500"/>
  <c r="EY43" i="1500"/>
  <c r="EX43" i="1500"/>
  <c r="EW43" i="1500"/>
  <c r="EV43" i="1500"/>
  <c r="EU43" i="1500"/>
  <c r="ET43" i="1500"/>
  <c r="ES43" i="1500"/>
  <c r="ER43" i="1500"/>
  <c r="EQ43" i="1500"/>
  <c r="FS42" i="1500"/>
  <c r="FR42" i="1500"/>
  <c r="FQ42" i="1500"/>
  <c r="FP42" i="1500"/>
  <c r="FO42" i="1500"/>
  <c r="FN42" i="1500"/>
  <c r="FM42" i="1500"/>
  <c r="FL42" i="1500"/>
  <c r="FK42" i="1500"/>
  <c r="FJ42" i="1500"/>
  <c r="FI42" i="1500"/>
  <c r="FH42" i="1500"/>
  <c r="FG42" i="1500"/>
  <c r="FF42" i="1500"/>
  <c r="FE42" i="1500"/>
  <c r="FD42" i="1500"/>
  <c r="FC42" i="1500"/>
  <c r="FB42" i="1500"/>
  <c r="FA42" i="1500"/>
  <c r="EZ42" i="1500"/>
  <c r="EY42" i="1500"/>
  <c r="EX42" i="1500"/>
  <c r="EW42" i="1500"/>
  <c r="EV42" i="1500"/>
  <c r="EU42" i="1500"/>
  <c r="ET42" i="1500"/>
  <c r="ES42" i="1500"/>
  <c r="ER42" i="1500"/>
  <c r="EQ42" i="1500"/>
  <c r="FS41" i="1500"/>
  <c r="FR41" i="1500"/>
  <c r="FQ41" i="1500"/>
  <c r="FP41" i="1500"/>
  <c r="FO41" i="1500"/>
  <c r="FN41" i="1500"/>
  <c r="FM41" i="1500"/>
  <c r="FL41" i="1500"/>
  <c r="FK41" i="1500"/>
  <c r="FJ41" i="1500"/>
  <c r="FI41" i="1500"/>
  <c r="FH41" i="1500"/>
  <c r="FG41" i="1500"/>
  <c r="FF41" i="1500"/>
  <c r="FE41" i="1500"/>
  <c r="FD41" i="1500"/>
  <c r="FC41" i="1500"/>
  <c r="FB41" i="1500"/>
  <c r="FA41" i="1500"/>
  <c r="EZ41" i="1500"/>
  <c r="EY41" i="1500"/>
  <c r="EX41" i="1500"/>
  <c r="EW41" i="1500"/>
  <c r="EV41" i="1500"/>
  <c r="EU41" i="1500"/>
  <c r="ET41" i="1500"/>
  <c r="ES41" i="1500"/>
  <c r="ER41" i="1500"/>
  <c r="EQ41" i="1500"/>
  <c r="FS40" i="1500"/>
  <c r="FR40" i="1500"/>
  <c r="FQ40" i="1500"/>
  <c r="FP40" i="1500"/>
  <c r="FO40" i="1500"/>
  <c r="FN40" i="1500"/>
  <c r="FM40" i="1500"/>
  <c r="FL40" i="1500"/>
  <c r="FK40" i="1500"/>
  <c r="FJ40" i="1500"/>
  <c r="FI40" i="1500"/>
  <c r="FH40" i="1500"/>
  <c r="FG40" i="1500"/>
  <c r="FF40" i="1500"/>
  <c r="FE40" i="1500"/>
  <c r="FD40" i="1500"/>
  <c r="FC40" i="1500"/>
  <c r="FB40" i="1500"/>
  <c r="FA40" i="1500"/>
  <c r="EZ40" i="1500"/>
  <c r="EY40" i="1500"/>
  <c r="EX40" i="1500"/>
  <c r="EW40" i="1500"/>
  <c r="EV40" i="1500"/>
  <c r="EU40" i="1500"/>
  <c r="ET40" i="1500"/>
  <c r="ES40" i="1500"/>
  <c r="ER40" i="1500"/>
  <c r="EQ40" i="1500"/>
  <c r="FS39" i="1500"/>
  <c r="FR39" i="1500"/>
  <c r="FQ39" i="1500"/>
  <c r="FP39" i="1500"/>
  <c r="FO39" i="1500"/>
  <c r="FN39" i="1500"/>
  <c r="FM39" i="1500"/>
  <c r="FL39" i="1500"/>
  <c r="FK39" i="1500"/>
  <c r="FJ39" i="1500"/>
  <c r="FI39" i="1500"/>
  <c r="FH39" i="1500"/>
  <c r="FG39" i="1500"/>
  <c r="FF39" i="1500"/>
  <c r="FE39" i="1500"/>
  <c r="FD39" i="1500"/>
  <c r="FC39" i="1500"/>
  <c r="FB39" i="1500"/>
  <c r="FA39" i="1500"/>
  <c r="EZ39" i="1500"/>
  <c r="EY39" i="1500"/>
  <c r="EX39" i="1500"/>
  <c r="EW39" i="1500"/>
  <c r="EV39" i="1500"/>
  <c r="EU39" i="1500"/>
  <c r="ET39" i="1500"/>
  <c r="ES39" i="1500"/>
  <c r="ER39" i="1500"/>
  <c r="EQ39" i="1500"/>
  <c r="FS38" i="1500"/>
  <c r="FR38" i="1500"/>
  <c r="FQ38" i="1500"/>
  <c r="FP38" i="1500"/>
  <c r="FO38" i="1500"/>
  <c r="FN38" i="1500"/>
  <c r="FM38" i="1500"/>
  <c r="FL38" i="1500"/>
  <c r="FK38" i="1500"/>
  <c r="FJ38" i="1500"/>
  <c r="FI38" i="1500"/>
  <c r="FH38" i="1500"/>
  <c r="FG38" i="1500"/>
  <c r="FF38" i="1500"/>
  <c r="FE38" i="1500"/>
  <c r="FD38" i="1500"/>
  <c r="FC38" i="1500"/>
  <c r="FB38" i="1500"/>
  <c r="FA38" i="1500"/>
  <c r="EZ38" i="1500"/>
  <c r="EY38" i="1500"/>
  <c r="EX38" i="1500"/>
  <c r="EW38" i="1500"/>
  <c r="EV38" i="1500"/>
  <c r="EU38" i="1500"/>
  <c r="ET38" i="1500"/>
  <c r="ES38" i="1500"/>
  <c r="ER38" i="1500"/>
  <c r="EQ38" i="1500"/>
  <c r="FS37" i="1500"/>
  <c r="FR37" i="1500"/>
  <c r="FQ37" i="1500"/>
  <c r="FP37" i="1500"/>
  <c r="FO37" i="1500"/>
  <c r="FN37" i="1500"/>
  <c r="FM37" i="1500"/>
  <c r="FL37" i="1500"/>
  <c r="FK37" i="1500"/>
  <c r="FJ37" i="1500"/>
  <c r="FI37" i="1500"/>
  <c r="FH37" i="1500"/>
  <c r="FG37" i="1500"/>
  <c r="FF37" i="1500"/>
  <c r="FE37" i="1500"/>
  <c r="FD37" i="1500"/>
  <c r="FC37" i="1500"/>
  <c r="FB37" i="1500"/>
  <c r="FA37" i="1500"/>
  <c r="EZ37" i="1500"/>
  <c r="EY37" i="1500"/>
  <c r="EX37" i="1500"/>
  <c r="EW37" i="1500"/>
  <c r="EV37" i="1500"/>
  <c r="EU37" i="1500"/>
  <c r="ET37" i="1500"/>
  <c r="ES37" i="1500"/>
  <c r="ER37" i="1500"/>
  <c r="EQ37" i="1500"/>
  <c r="FS36" i="1500"/>
  <c r="FR36" i="1500"/>
  <c r="FQ36" i="1500"/>
  <c r="FP36" i="1500"/>
  <c r="FO36" i="1500"/>
  <c r="FN36" i="1500"/>
  <c r="FM36" i="1500"/>
  <c r="FL36" i="1500"/>
  <c r="FK36" i="1500"/>
  <c r="FJ36" i="1500"/>
  <c r="FI36" i="1500"/>
  <c r="FH36" i="1500"/>
  <c r="FG36" i="1500"/>
  <c r="FF36" i="1500"/>
  <c r="FE36" i="1500"/>
  <c r="FD36" i="1500"/>
  <c r="FC36" i="1500"/>
  <c r="FB36" i="1500"/>
  <c r="FA36" i="1500"/>
  <c r="EZ36" i="1500"/>
  <c r="EY36" i="1500"/>
  <c r="EX36" i="1500"/>
  <c r="EW36" i="1500"/>
  <c r="EV36" i="1500"/>
  <c r="EU36" i="1500"/>
  <c r="ET36" i="1500"/>
  <c r="ES36" i="1500"/>
  <c r="ER36" i="1500"/>
  <c r="EQ36" i="1500"/>
  <c r="FS35" i="1500"/>
  <c r="FR35" i="1500"/>
  <c r="FQ35" i="1500"/>
  <c r="FP35" i="1500"/>
  <c r="FO35" i="1500"/>
  <c r="FN35" i="1500"/>
  <c r="FM35" i="1500"/>
  <c r="FL35" i="1500"/>
  <c r="FK35" i="1500"/>
  <c r="FJ35" i="1500"/>
  <c r="FI35" i="1500"/>
  <c r="FH35" i="1500"/>
  <c r="FG35" i="1500"/>
  <c r="FF35" i="1500"/>
  <c r="FE35" i="1500"/>
  <c r="FD35" i="1500"/>
  <c r="FC35" i="1500"/>
  <c r="FB35" i="1500"/>
  <c r="FA35" i="1500"/>
  <c r="EZ35" i="1500"/>
  <c r="EY35" i="1500"/>
  <c r="EX35" i="1500"/>
  <c r="EW35" i="1500"/>
  <c r="EV35" i="1500"/>
  <c r="EU35" i="1500"/>
  <c r="ET35" i="1500"/>
  <c r="ES35" i="1500"/>
  <c r="ER35" i="1500"/>
  <c r="EQ35" i="1500"/>
  <c r="FS34" i="1500"/>
  <c r="FR34" i="1500"/>
  <c r="FQ34" i="1500"/>
  <c r="FP34" i="1500"/>
  <c r="FO34" i="1500"/>
  <c r="FN34" i="1500"/>
  <c r="FM34" i="1500"/>
  <c r="FL34" i="1500"/>
  <c r="FK34" i="1500"/>
  <c r="FJ34" i="1500"/>
  <c r="FI34" i="1500"/>
  <c r="FH34" i="1500"/>
  <c r="FG34" i="1500"/>
  <c r="FF34" i="1500"/>
  <c r="FE34" i="1500"/>
  <c r="FD34" i="1500"/>
  <c r="FC34" i="1500"/>
  <c r="FB34" i="1500"/>
  <c r="FA34" i="1500"/>
  <c r="EZ34" i="1500"/>
  <c r="EY34" i="1500"/>
  <c r="EX34" i="1500"/>
  <c r="EW34" i="1500"/>
  <c r="EV34" i="1500"/>
  <c r="EU34" i="1500"/>
  <c r="ET34" i="1500"/>
  <c r="ES34" i="1500"/>
  <c r="ER34" i="1500"/>
  <c r="EQ34" i="1500"/>
  <c r="FS33" i="1500"/>
  <c r="FR33" i="1500"/>
  <c r="FQ33" i="1500"/>
  <c r="FP33" i="1500"/>
  <c r="FO33" i="1500"/>
  <c r="FN33" i="1500"/>
  <c r="FM33" i="1500"/>
  <c r="FL33" i="1500"/>
  <c r="FK33" i="1500"/>
  <c r="FJ33" i="1500"/>
  <c r="FI33" i="1500"/>
  <c r="FH33" i="1500"/>
  <c r="FG33" i="1500"/>
  <c r="FF33" i="1500"/>
  <c r="FE33" i="1500"/>
  <c r="FD33" i="1500"/>
  <c r="FC33" i="1500"/>
  <c r="FB33" i="1500"/>
  <c r="FA33" i="1500"/>
  <c r="EZ33" i="1500"/>
  <c r="EY33" i="1500"/>
  <c r="EX33" i="1500"/>
  <c r="EW33" i="1500"/>
  <c r="EV33" i="1500"/>
  <c r="EU33" i="1500"/>
  <c r="ET33" i="1500"/>
  <c r="ES33" i="1500"/>
  <c r="ER33" i="1500"/>
  <c r="EQ33" i="1500"/>
  <c r="FS32" i="1500"/>
  <c r="FR32" i="1500"/>
  <c r="FQ32" i="1500"/>
  <c r="FP32" i="1500"/>
  <c r="FO32" i="1500"/>
  <c r="FN32" i="1500"/>
  <c r="FM32" i="1500"/>
  <c r="FL32" i="1500"/>
  <c r="FK32" i="1500"/>
  <c r="FJ32" i="1500"/>
  <c r="FI32" i="1500"/>
  <c r="FH32" i="1500"/>
  <c r="FG32" i="1500"/>
  <c r="FF32" i="1500"/>
  <c r="FE32" i="1500"/>
  <c r="FD32" i="1500"/>
  <c r="FC32" i="1500"/>
  <c r="FB32" i="1500"/>
  <c r="FA32" i="1500"/>
  <c r="EZ32" i="1500"/>
  <c r="EY32" i="1500"/>
  <c r="EX32" i="1500"/>
  <c r="EW32" i="1500"/>
  <c r="EV32" i="1500"/>
  <c r="EU32" i="1500"/>
  <c r="ET32" i="1500"/>
  <c r="ES32" i="1500"/>
  <c r="ER32" i="1500"/>
  <c r="EQ32" i="1500"/>
  <c r="FS31" i="1500"/>
  <c r="FR31" i="1500"/>
  <c r="FQ31" i="1500"/>
  <c r="FP31" i="1500"/>
  <c r="FO31" i="1500"/>
  <c r="FN31" i="1500"/>
  <c r="FM31" i="1500"/>
  <c r="FL31" i="1500"/>
  <c r="FK31" i="1500"/>
  <c r="FJ31" i="1500"/>
  <c r="FI31" i="1500"/>
  <c r="FH31" i="1500"/>
  <c r="FG31" i="1500"/>
  <c r="FF31" i="1500"/>
  <c r="FE31" i="1500"/>
  <c r="FD31" i="1500"/>
  <c r="FC31" i="1500"/>
  <c r="FB31" i="1500"/>
  <c r="FA31" i="1500"/>
  <c r="EZ31" i="1500"/>
  <c r="EY31" i="1500"/>
  <c r="EX31" i="1500"/>
  <c r="EW31" i="1500"/>
  <c r="EV31" i="1500"/>
  <c r="EU31" i="1500"/>
  <c r="ET31" i="1500"/>
  <c r="ES31" i="1500"/>
  <c r="ER31" i="1500"/>
  <c r="EQ31" i="1500"/>
  <c r="FS30" i="1500"/>
  <c r="FR30" i="1500"/>
  <c r="FQ30" i="1500"/>
  <c r="FP30" i="1500"/>
  <c r="FO30" i="1500"/>
  <c r="FN30" i="1500"/>
  <c r="FM30" i="1500"/>
  <c r="FL30" i="1500"/>
  <c r="FK30" i="1500"/>
  <c r="FJ30" i="1500"/>
  <c r="FI30" i="1500"/>
  <c r="FH30" i="1500"/>
  <c r="FG30" i="1500"/>
  <c r="FF30" i="1500"/>
  <c r="FE30" i="1500"/>
  <c r="FD30" i="1500"/>
  <c r="FC30" i="1500"/>
  <c r="FB30" i="1500"/>
  <c r="FA30" i="1500"/>
  <c r="EZ30" i="1500"/>
  <c r="EY30" i="1500"/>
  <c r="EX30" i="1500"/>
  <c r="EW30" i="1500"/>
  <c r="EV30" i="1500"/>
  <c r="EU30" i="1500"/>
  <c r="ET30" i="1500"/>
  <c r="ES30" i="1500"/>
  <c r="ER30" i="1500"/>
  <c r="EQ30" i="1500"/>
  <c r="FS29" i="1500"/>
  <c r="FR29" i="1500"/>
  <c r="FQ29" i="1500"/>
  <c r="FP29" i="1500"/>
  <c r="FO29" i="1500"/>
  <c r="FN29" i="1500"/>
  <c r="FM29" i="1500"/>
  <c r="FL29" i="1500"/>
  <c r="FK29" i="1500"/>
  <c r="FJ29" i="1500"/>
  <c r="FI29" i="1500"/>
  <c r="FH29" i="1500"/>
  <c r="FG29" i="1500"/>
  <c r="FF29" i="1500"/>
  <c r="FE29" i="1500"/>
  <c r="FD29" i="1500"/>
  <c r="FC29" i="1500"/>
  <c r="FB29" i="1500"/>
  <c r="FA29" i="1500"/>
  <c r="EZ29" i="1500"/>
  <c r="EY29" i="1500"/>
  <c r="EX29" i="1500"/>
  <c r="EW29" i="1500"/>
  <c r="EV29" i="1500"/>
  <c r="EU29" i="1500"/>
  <c r="ET29" i="1500"/>
  <c r="ES29" i="1500"/>
  <c r="ER29" i="1500"/>
  <c r="EQ29" i="1500"/>
  <c r="FS28" i="1500"/>
  <c r="FR28" i="1500"/>
  <c r="FQ28" i="1500"/>
  <c r="FP28" i="1500"/>
  <c r="FO28" i="1500"/>
  <c r="FN28" i="1500"/>
  <c r="FM28" i="1500"/>
  <c r="FL28" i="1500"/>
  <c r="FK28" i="1500"/>
  <c r="FJ28" i="1500"/>
  <c r="FI28" i="1500"/>
  <c r="FH28" i="1500"/>
  <c r="FG28" i="1500"/>
  <c r="FF28" i="1500"/>
  <c r="FE28" i="1500"/>
  <c r="FD28" i="1500"/>
  <c r="FC28" i="1500"/>
  <c r="FB28" i="1500"/>
  <c r="FA28" i="1500"/>
  <c r="EZ28" i="1500"/>
  <c r="EY28" i="1500"/>
  <c r="EX28" i="1500"/>
  <c r="EW28" i="1500"/>
  <c r="EV28" i="1500"/>
  <c r="EU28" i="1500"/>
  <c r="ET28" i="1500"/>
  <c r="ES28" i="1500"/>
  <c r="ER28" i="1500"/>
  <c r="EQ28" i="1500"/>
  <c r="FS27" i="1500"/>
  <c r="FR27" i="1500"/>
  <c r="FQ27" i="1500"/>
  <c r="FP27" i="1500"/>
  <c r="FO27" i="1500"/>
  <c r="FN27" i="1500"/>
  <c r="FM27" i="1500"/>
  <c r="FL27" i="1500"/>
  <c r="FK27" i="1500"/>
  <c r="FJ27" i="1500"/>
  <c r="FI27" i="1500"/>
  <c r="FH27" i="1500"/>
  <c r="FG27" i="1500"/>
  <c r="FF27" i="1500"/>
  <c r="FE27" i="1500"/>
  <c r="FD27" i="1500"/>
  <c r="FC27" i="1500"/>
  <c r="FB27" i="1500"/>
  <c r="FA27" i="1500"/>
  <c r="EZ27" i="1500"/>
  <c r="EY27" i="1500"/>
  <c r="EX27" i="1500"/>
  <c r="EW27" i="1500"/>
  <c r="EV27" i="1500"/>
  <c r="EU27" i="1500"/>
  <c r="ET27" i="1500"/>
  <c r="ES27" i="1500"/>
  <c r="ER27" i="1500"/>
  <c r="EQ27" i="1500"/>
  <c r="FS26" i="1500"/>
  <c r="FR26" i="1500"/>
  <c r="FQ26" i="1500"/>
  <c r="FP26" i="1500"/>
  <c r="FO26" i="1500"/>
  <c r="FN26" i="1500"/>
  <c r="FM26" i="1500"/>
  <c r="FL26" i="1500"/>
  <c r="FK26" i="1500"/>
  <c r="FJ26" i="1500"/>
  <c r="FI26" i="1500"/>
  <c r="FH26" i="1500"/>
  <c r="FG26" i="1500"/>
  <c r="FF26" i="1500"/>
  <c r="FE26" i="1500"/>
  <c r="FD26" i="1500"/>
  <c r="FC26" i="1500"/>
  <c r="FB26" i="1500"/>
  <c r="FA26" i="1500"/>
  <c r="EZ26" i="1500"/>
  <c r="EY26" i="1500"/>
  <c r="EX26" i="1500"/>
  <c r="EW26" i="1500"/>
  <c r="EV26" i="1500"/>
  <c r="EU26" i="1500"/>
  <c r="ET26" i="1500"/>
  <c r="ES26" i="1500"/>
  <c r="ER26" i="1500"/>
  <c r="EQ26" i="1500"/>
  <c r="FS25" i="1500"/>
  <c r="FR25" i="1500"/>
  <c r="FQ25" i="1500"/>
  <c r="FP25" i="1500"/>
  <c r="FO25" i="1500"/>
  <c r="FN25" i="1500"/>
  <c r="FM25" i="1500"/>
  <c r="FL25" i="1500"/>
  <c r="FK25" i="1500"/>
  <c r="FJ25" i="1500"/>
  <c r="FI25" i="1500"/>
  <c r="FH25" i="1500"/>
  <c r="FG25" i="1500"/>
  <c r="FF25" i="1500"/>
  <c r="FE25" i="1500"/>
  <c r="FD25" i="1500"/>
  <c r="FC25" i="1500"/>
  <c r="FB25" i="1500"/>
  <c r="FA25" i="1500"/>
  <c r="EZ25" i="1500"/>
  <c r="EY25" i="1500"/>
  <c r="EX25" i="1500"/>
  <c r="EW25" i="1500"/>
  <c r="EV25" i="1500"/>
  <c r="EU25" i="1500"/>
  <c r="ET25" i="1500"/>
  <c r="ES25" i="1500"/>
  <c r="ER25" i="1500"/>
  <c r="EQ25" i="1500"/>
  <c r="FS24" i="1500"/>
  <c r="FR24" i="1500"/>
  <c r="FQ24" i="1500"/>
  <c r="FP24" i="1500"/>
  <c r="FO24" i="1500"/>
  <c r="FN24" i="1500"/>
  <c r="FM24" i="1500"/>
  <c r="FL24" i="1500"/>
  <c r="FK24" i="1500"/>
  <c r="FJ24" i="1500"/>
  <c r="FI24" i="1500"/>
  <c r="FH24" i="1500"/>
  <c r="FG24" i="1500"/>
  <c r="FF24" i="1500"/>
  <c r="FE24" i="1500"/>
  <c r="FD24" i="1500"/>
  <c r="FC24" i="1500"/>
  <c r="FB24" i="1500"/>
  <c r="FA24" i="1500"/>
  <c r="EZ24" i="1500"/>
  <c r="EY24" i="1500"/>
  <c r="EX24" i="1500"/>
  <c r="EW24" i="1500"/>
  <c r="EV24" i="1500"/>
  <c r="EU24" i="1500"/>
  <c r="ET24" i="1500"/>
  <c r="ES24" i="1500"/>
  <c r="ER24" i="1500"/>
  <c r="EQ24" i="1500"/>
  <c r="FS23" i="1500"/>
  <c r="FR23" i="1500"/>
  <c r="FQ23" i="1500"/>
  <c r="FP23" i="1500"/>
  <c r="FO23" i="1500"/>
  <c r="FN23" i="1500"/>
  <c r="FM23" i="1500"/>
  <c r="FL23" i="1500"/>
  <c r="FK23" i="1500"/>
  <c r="FJ23" i="1500"/>
  <c r="FI23" i="1500"/>
  <c r="FH23" i="1500"/>
  <c r="FG23" i="1500"/>
  <c r="FF23" i="1500"/>
  <c r="FE23" i="1500"/>
  <c r="FD23" i="1500"/>
  <c r="FC23" i="1500"/>
  <c r="FB23" i="1500"/>
  <c r="FA23" i="1500"/>
  <c r="EZ23" i="1500"/>
  <c r="EY23" i="1500"/>
  <c r="EX23" i="1500"/>
  <c r="EW23" i="1500"/>
  <c r="EV23" i="1500"/>
  <c r="EU23" i="1500"/>
  <c r="ET23" i="1500"/>
  <c r="ES23" i="1500"/>
  <c r="ER23" i="1500"/>
  <c r="EQ23" i="1500"/>
  <c r="FS22" i="1500"/>
  <c r="FR22" i="1500"/>
  <c r="FQ22" i="1500"/>
  <c r="FP22" i="1500"/>
  <c r="FO22" i="1500"/>
  <c r="FN22" i="1500"/>
  <c r="FM22" i="1500"/>
  <c r="FL22" i="1500"/>
  <c r="FK22" i="1500"/>
  <c r="FJ22" i="1500"/>
  <c r="FI22" i="1500"/>
  <c r="FH22" i="1500"/>
  <c r="FG22" i="1500"/>
  <c r="FF22" i="1500"/>
  <c r="FE22" i="1500"/>
  <c r="FD22" i="1500"/>
  <c r="FC22" i="1500"/>
  <c r="FB22" i="1500"/>
  <c r="FA22" i="1500"/>
  <c r="EZ22" i="1500"/>
  <c r="EY22" i="1500"/>
  <c r="EX22" i="1500"/>
  <c r="EW22" i="1500"/>
  <c r="EV22" i="1500"/>
  <c r="EU22" i="1500"/>
  <c r="ET22" i="1500"/>
  <c r="ES22" i="1500"/>
  <c r="ER22" i="1500"/>
  <c r="EQ22" i="1500"/>
  <c r="FS21" i="1500"/>
  <c r="FR21" i="1500"/>
  <c r="FQ21" i="1500"/>
  <c r="FP21" i="1500"/>
  <c r="FO21" i="1500"/>
  <c r="FN21" i="1500"/>
  <c r="FM21" i="1500"/>
  <c r="FL21" i="1500"/>
  <c r="FK21" i="1500"/>
  <c r="FJ21" i="1500"/>
  <c r="FI21" i="1500"/>
  <c r="FH21" i="1500"/>
  <c r="FG21" i="1500"/>
  <c r="FF21" i="1500"/>
  <c r="FE21" i="1500"/>
  <c r="FD21" i="1500"/>
  <c r="FC21" i="1500"/>
  <c r="FB21" i="1500"/>
  <c r="FA21" i="1500"/>
  <c r="EZ21" i="1500"/>
  <c r="EY21" i="1500"/>
  <c r="EX21" i="1500"/>
  <c r="EW21" i="1500"/>
  <c r="EV21" i="1500"/>
  <c r="EU21" i="1500"/>
  <c r="ET21" i="1500"/>
  <c r="ES21" i="1500"/>
  <c r="ER21" i="1500"/>
  <c r="EQ21" i="1500"/>
  <c r="FS20" i="1500"/>
  <c r="FR20" i="1500"/>
  <c r="FQ20" i="1500"/>
  <c r="FP20" i="1500"/>
  <c r="FO20" i="1500"/>
  <c r="FN20" i="1500"/>
  <c r="FM20" i="1500"/>
  <c r="FL20" i="1500"/>
  <c r="FK20" i="1500"/>
  <c r="FJ20" i="1500"/>
  <c r="FI20" i="1500"/>
  <c r="FH20" i="1500"/>
  <c r="FG20" i="1500"/>
  <c r="FF20" i="1500"/>
  <c r="FE20" i="1500"/>
  <c r="FD20" i="1500"/>
  <c r="FC20" i="1500"/>
  <c r="FB20" i="1500"/>
  <c r="FA20" i="1500"/>
  <c r="EZ20" i="1500"/>
  <c r="EY20" i="1500"/>
  <c r="EX20" i="1500"/>
  <c r="EW20" i="1500"/>
  <c r="EV20" i="1500"/>
  <c r="EU20" i="1500"/>
  <c r="ET20" i="1500"/>
  <c r="ES20" i="1500"/>
  <c r="ER20" i="1500"/>
  <c r="EQ20" i="1500"/>
  <c r="FS3" i="1500"/>
  <c r="FR3" i="1500"/>
  <c r="FQ3" i="1500"/>
  <c r="FP3" i="1500"/>
  <c r="FO3" i="1500"/>
  <c r="FN3" i="1500"/>
  <c r="FM3" i="1500"/>
  <c r="FL3" i="1500"/>
  <c r="FK3" i="1500"/>
  <c r="FJ3" i="1500"/>
  <c r="FI3" i="1500"/>
  <c r="FH3" i="1500"/>
  <c r="FG3" i="1500"/>
  <c r="FF3" i="1500"/>
  <c r="FE3" i="1500"/>
  <c r="FD3" i="1500"/>
  <c r="FC3" i="1500"/>
  <c r="FB3" i="1500"/>
  <c r="FA3" i="1500"/>
  <c r="EY3" i="1500"/>
  <c r="EX3" i="1500"/>
  <c r="EW3" i="1500"/>
  <c r="EV3" i="1500"/>
  <c r="EU3" i="1500"/>
  <c r="ET3" i="1500"/>
  <c r="ES3" i="1500"/>
  <c r="ER3" i="1500"/>
  <c r="EQ3" i="1500"/>
  <c r="EP101" i="1500"/>
  <c r="EO101" i="1500"/>
  <c r="EN101" i="1500"/>
  <c r="EM101" i="1500"/>
  <c r="EL101" i="1500"/>
  <c r="EP100" i="1500"/>
  <c r="EO100" i="1500"/>
  <c r="EN100" i="1500"/>
  <c r="EM100" i="1500"/>
  <c r="EL100" i="1500"/>
  <c r="EP99" i="1500"/>
  <c r="EO99" i="1500"/>
  <c r="EN99" i="1500"/>
  <c r="EM99" i="1500"/>
  <c r="EL99" i="1500"/>
  <c r="EP98" i="1500"/>
  <c r="EO98" i="1500"/>
  <c r="EN98" i="1500"/>
  <c r="EM98" i="1500"/>
  <c r="EL98" i="1500"/>
  <c r="EP97" i="1500"/>
  <c r="EO97" i="1500"/>
  <c r="EN97" i="1500"/>
  <c r="EM97" i="1500"/>
  <c r="EL97" i="1500"/>
  <c r="EP96" i="1500"/>
  <c r="EO96" i="1500"/>
  <c r="EN96" i="1500"/>
  <c r="EM96" i="1500"/>
  <c r="EL96" i="1500"/>
  <c r="EP95" i="1500"/>
  <c r="EO95" i="1500"/>
  <c r="EN95" i="1500"/>
  <c r="EM95" i="1500"/>
  <c r="EL95" i="1500"/>
  <c r="EP94" i="1500"/>
  <c r="EO94" i="1500"/>
  <c r="EN94" i="1500"/>
  <c r="EM94" i="1500"/>
  <c r="EL94" i="1500"/>
  <c r="EP93" i="1500"/>
  <c r="EO93" i="1500"/>
  <c r="EN93" i="1500"/>
  <c r="EM93" i="1500"/>
  <c r="EL93" i="1500"/>
  <c r="EP92" i="1500"/>
  <c r="EO92" i="1500"/>
  <c r="EN92" i="1500"/>
  <c r="EM92" i="1500"/>
  <c r="EL92" i="1500"/>
  <c r="EP91" i="1500"/>
  <c r="EO91" i="1500"/>
  <c r="EN91" i="1500"/>
  <c r="EM91" i="1500"/>
  <c r="EL91" i="1500"/>
  <c r="EP90" i="1500"/>
  <c r="EO90" i="1500"/>
  <c r="EN90" i="1500"/>
  <c r="EM90" i="1500"/>
  <c r="EL90" i="1500"/>
  <c r="EP89" i="1500"/>
  <c r="EO89" i="1500"/>
  <c r="EN89" i="1500"/>
  <c r="EM89" i="1500"/>
  <c r="EL89" i="1500"/>
  <c r="EP88" i="1500"/>
  <c r="EO88" i="1500"/>
  <c r="EN88" i="1500"/>
  <c r="EM88" i="1500"/>
  <c r="EL88" i="1500"/>
  <c r="EP87" i="1500"/>
  <c r="EO87" i="1500"/>
  <c r="EN87" i="1500"/>
  <c r="EM87" i="1500"/>
  <c r="EL87" i="1500"/>
  <c r="EP86" i="1500"/>
  <c r="EO86" i="1500"/>
  <c r="EN86" i="1500"/>
  <c r="EM86" i="1500"/>
  <c r="EL86" i="1500"/>
  <c r="EP85" i="1500"/>
  <c r="EO85" i="1500"/>
  <c r="EN85" i="1500"/>
  <c r="EM85" i="1500"/>
  <c r="EL85" i="1500"/>
  <c r="EP84" i="1500"/>
  <c r="EO84" i="1500"/>
  <c r="EN84" i="1500"/>
  <c r="EM84" i="1500"/>
  <c r="EL84" i="1500"/>
  <c r="EP83" i="1500"/>
  <c r="EO83" i="1500"/>
  <c r="EN83" i="1500"/>
  <c r="EM83" i="1500"/>
  <c r="EL83" i="1500"/>
  <c r="EP82" i="1500"/>
  <c r="EO82" i="1500"/>
  <c r="EN82" i="1500"/>
  <c r="EM82" i="1500"/>
  <c r="EL82" i="1500"/>
  <c r="EP81" i="1500"/>
  <c r="EO81" i="1500"/>
  <c r="EN81" i="1500"/>
  <c r="EM81" i="1500"/>
  <c r="EL81" i="1500"/>
  <c r="EP80" i="1500"/>
  <c r="EO80" i="1500"/>
  <c r="EN80" i="1500"/>
  <c r="EM80" i="1500"/>
  <c r="EL80" i="1500"/>
  <c r="EP79" i="1500"/>
  <c r="EO79" i="1500"/>
  <c r="EN79" i="1500"/>
  <c r="EM79" i="1500"/>
  <c r="EL79" i="1500"/>
  <c r="EP78" i="1500"/>
  <c r="EO78" i="1500"/>
  <c r="EN78" i="1500"/>
  <c r="EM78" i="1500"/>
  <c r="EL78" i="1500"/>
  <c r="EP77" i="1500"/>
  <c r="EO77" i="1500"/>
  <c r="EN77" i="1500"/>
  <c r="EM77" i="1500"/>
  <c r="EL77" i="1500"/>
  <c r="EP76" i="1500"/>
  <c r="EO76" i="1500"/>
  <c r="EN76" i="1500"/>
  <c r="EM76" i="1500"/>
  <c r="EL76" i="1500"/>
  <c r="EP75" i="1500"/>
  <c r="EO75" i="1500"/>
  <c r="EN75" i="1500"/>
  <c r="EM75" i="1500"/>
  <c r="EL75" i="1500"/>
  <c r="EP74" i="1500"/>
  <c r="EO74" i="1500"/>
  <c r="EN74" i="1500"/>
  <c r="EM74" i="1500"/>
  <c r="EL74" i="1500"/>
  <c r="EP73" i="1500"/>
  <c r="EO73" i="1500"/>
  <c r="EN73" i="1500"/>
  <c r="EM73" i="1500"/>
  <c r="EL73" i="1500"/>
  <c r="EP72" i="1500"/>
  <c r="EO72" i="1500"/>
  <c r="EN72" i="1500"/>
  <c r="EM72" i="1500"/>
  <c r="EL72" i="1500"/>
  <c r="EP71" i="1500"/>
  <c r="EO71" i="1500"/>
  <c r="EN71" i="1500"/>
  <c r="EM71" i="1500"/>
  <c r="EL71" i="1500"/>
  <c r="EP70" i="1500"/>
  <c r="EO70" i="1500"/>
  <c r="EN70" i="1500"/>
  <c r="EM70" i="1500"/>
  <c r="EL70" i="1500"/>
  <c r="EP69" i="1500"/>
  <c r="EO69" i="1500"/>
  <c r="EN69" i="1500"/>
  <c r="EM69" i="1500"/>
  <c r="EL69" i="1500"/>
  <c r="EP68" i="1500"/>
  <c r="EO68" i="1500"/>
  <c r="EN68" i="1500"/>
  <c r="EM68" i="1500"/>
  <c r="EL68" i="1500"/>
  <c r="EP67" i="1500"/>
  <c r="EO67" i="1500"/>
  <c r="EN67" i="1500"/>
  <c r="EM67" i="1500"/>
  <c r="EL67" i="1500"/>
  <c r="EP66" i="1500"/>
  <c r="EO66" i="1500"/>
  <c r="EN66" i="1500"/>
  <c r="EM66" i="1500"/>
  <c r="EL66" i="1500"/>
  <c r="EP65" i="1500"/>
  <c r="EO65" i="1500"/>
  <c r="EN65" i="1500"/>
  <c r="EM65" i="1500"/>
  <c r="EL65" i="1500"/>
  <c r="EP64" i="1500"/>
  <c r="EO64" i="1500"/>
  <c r="EN64" i="1500"/>
  <c r="EM64" i="1500"/>
  <c r="EL64" i="1500"/>
  <c r="EP63" i="1500"/>
  <c r="EO63" i="1500"/>
  <c r="EN63" i="1500"/>
  <c r="EM63" i="1500"/>
  <c r="EL63" i="1500"/>
  <c r="EP62" i="1500"/>
  <c r="EO62" i="1500"/>
  <c r="EN62" i="1500"/>
  <c r="EM62" i="1500"/>
  <c r="EL62" i="1500"/>
  <c r="EP61" i="1500"/>
  <c r="EO61" i="1500"/>
  <c r="EN61" i="1500"/>
  <c r="EM61" i="1500"/>
  <c r="EL61" i="1500"/>
  <c r="EP60" i="1500"/>
  <c r="EO60" i="1500"/>
  <c r="EN60" i="1500"/>
  <c r="EM60" i="1500"/>
  <c r="EL60" i="1500"/>
  <c r="EP59" i="1500"/>
  <c r="EO59" i="1500"/>
  <c r="EN59" i="1500"/>
  <c r="EM59" i="1500"/>
  <c r="EL59" i="1500"/>
  <c r="EP58" i="1500"/>
  <c r="EO58" i="1500"/>
  <c r="EN58" i="1500"/>
  <c r="EM58" i="1500"/>
  <c r="EL58" i="1500"/>
  <c r="EP57" i="1500"/>
  <c r="EO57" i="1500"/>
  <c r="EN57" i="1500"/>
  <c r="EM57" i="1500"/>
  <c r="EL57" i="1500"/>
  <c r="EP56" i="1500"/>
  <c r="EO56" i="1500"/>
  <c r="EN56" i="1500"/>
  <c r="EM56" i="1500"/>
  <c r="EL56" i="1500"/>
  <c r="EP55" i="1500"/>
  <c r="EO55" i="1500"/>
  <c r="EN55" i="1500"/>
  <c r="EM55" i="1500"/>
  <c r="EL55" i="1500"/>
  <c r="EP54" i="1500"/>
  <c r="EO54" i="1500"/>
  <c r="EN54" i="1500"/>
  <c r="EM54" i="1500"/>
  <c r="EL54" i="1500"/>
  <c r="EP53" i="1500"/>
  <c r="EO53" i="1500"/>
  <c r="EN53" i="1500"/>
  <c r="EM53" i="1500"/>
  <c r="EL53" i="1500"/>
  <c r="EP52" i="1500"/>
  <c r="EO52" i="1500"/>
  <c r="EN52" i="1500"/>
  <c r="EM52" i="1500"/>
  <c r="EL52" i="1500"/>
  <c r="EP51" i="1500"/>
  <c r="EO51" i="1500"/>
  <c r="EN51" i="1500"/>
  <c r="EM51" i="1500"/>
  <c r="EL51" i="1500"/>
  <c r="EP50" i="1500"/>
  <c r="EO50" i="1500"/>
  <c r="EN50" i="1500"/>
  <c r="EM50" i="1500"/>
  <c r="EL50" i="1500"/>
  <c r="EP49" i="1500"/>
  <c r="EO49" i="1500"/>
  <c r="EN49" i="1500"/>
  <c r="EM49" i="1500"/>
  <c r="EL49" i="1500"/>
  <c r="EP48" i="1500"/>
  <c r="EO48" i="1500"/>
  <c r="EN48" i="1500"/>
  <c r="EM48" i="1500"/>
  <c r="EL48" i="1500"/>
  <c r="EP47" i="1500"/>
  <c r="EO47" i="1500"/>
  <c r="EN47" i="1500"/>
  <c r="EM47" i="1500"/>
  <c r="EL47" i="1500"/>
  <c r="EP46" i="1500"/>
  <c r="EO46" i="1500"/>
  <c r="EN46" i="1500"/>
  <c r="EM46" i="1500"/>
  <c r="EL46" i="1500"/>
  <c r="EP45" i="1500"/>
  <c r="EO45" i="1500"/>
  <c r="EN45" i="1500"/>
  <c r="EM45" i="1500"/>
  <c r="EL45" i="1500"/>
  <c r="EP44" i="1500"/>
  <c r="EO44" i="1500"/>
  <c r="EN44" i="1500"/>
  <c r="EM44" i="1500"/>
  <c r="EL44" i="1500"/>
  <c r="EP43" i="1500"/>
  <c r="EO43" i="1500"/>
  <c r="EN43" i="1500"/>
  <c r="EM43" i="1500"/>
  <c r="EL43" i="1500"/>
  <c r="EP42" i="1500"/>
  <c r="EO42" i="1500"/>
  <c r="EN42" i="1500"/>
  <c r="EM42" i="1500"/>
  <c r="EL42" i="1500"/>
  <c r="EP41" i="1500"/>
  <c r="EO41" i="1500"/>
  <c r="EN41" i="1500"/>
  <c r="EM41" i="1500"/>
  <c r="EL41" i="1500"/>
  <c r="EP40" i="1500"/>
  <c r="EO40" i="1500"/>
  <c r="EN40" i="1500"/>
  <c r="EM40" i="1500"/>
  <c r="EL40" i="1500"/>
  <c r="EP39" i="1500"/>
  <c r="EO39" i="1500"/>
  <c r="EN39" i="1500"/>
  <c r="EM39" i="1500"/>
  <c r="EL39" i="1500"/>
  <c r="EP38" i="1500"/>
  <c r="EO38" i="1500"/>
  <c r="EN38" i="1500"/>
  <c r="EM38" i="1500"/>
  <c r="EL38" i="1500"/>
  <c r="EP37" i="1500"/>
  <c r="EO37" i="1500"/>
  <c r="EN37" i="1500"/>
  <c r="EM37" i="1500"/>
  <c r="EL37" i="1500"/>
  <c r="EP36" i="1500"/>
  <c r="EO36" i="1500"/>
  <c r="EN36" i="1500"/>
  <c r="EM36" i="1500"/>
  <c r="EL36" i="1500"/>
  <c r="EP35" i="1500"/>
  <c r="EO35" i="1500"/>
  <c r="EN35" i="1500"/>
  <c r="EM35" i="1500"/>
  <c r="EL35" i="1500"/>
  <c r="EP3" i="1500"/>
  <c r="EO3" i="1500"/>
  <c r="EN3" i="1500"/>
  <c r="EM3" i="1500"/>
  <c r="EL3" i="1500"/>
  <c r="EK20" i="1500"/>
  <c r="EK21" i="1500"/>
  <c r="EK22" i="1500"/>
  <c r="EK23" i="1500"/>
  <c r="EK24" i="1500"/>
  <c r="EK25" i="1500"/>
  <c r="EK26" i="1500"/>
  <c r="EK27" i="1500"/>
  <c r="EK28" i="1500"/>
  <c r="EK29" i="1500"/>
  <c r="EK30" i="1500"/>
  <c r="EK31" i="1500"/>
  <c r="EK32" i="1500"/>
  <c r="EK33" i="1500"/>
  <c r="EK34" i="1500"/>
  <c r="EK35" i="1500"/>
  <c r="EK36" i="1500"/>
  <c r="EK37" i="1500"/>
  <c r="EK38" i="1500"/>
  <c r="EK39" i="1500"/>
  <c r="EK40" i="1500"/>
  <c r="EK41" i="1500"/>
  <c r="EK42" i="1500"/>
  <c r="EK43" i="1500"/>
  <c r="EK44" i="1500"/>
  <c r="EK45" i="1500"/>
  <c r="EK46" i="1500"/>
  <c r="EK47" i="1500"/>
  <c r="EK48" i="1500"/>
  <c r="EK49" i="1500"/>
  <c r="EK50" i="1500"/>
  <c r="EK51" i="1500"/>
  <c r="EK52" i="1500"/>
  <c r="EK53" i="1500"/>
  <c r="EK54" i="1500"/>
  <c r="EK55" i="1500"/>
  <c r="EK56" i="1500"/>
  <c r="EK57" i="1500"/>
  <c r="EK58" i="1500"/>
  <c r="EK59" i="1500"/>
  <c r="EK60" i="1500"/>
  <c r="EK61" i="1500"/>
  <c r="EK62" i="1500"/>
  <c r="EK63" i="1500"/>
  <c r="EK64" i="1500"/>
  <c r="EK65" i="1500"/>
  <c r="EK66" i="1500"/>
  <c r="EK67" i="1500"/>
  <c r="EK68" i="1500"/>
  <c r="EK69" i="1500"/>
  <c r="EK70" i="1500"/>
  <c r="EK71" i="1500"/>
  <c r="EK72" i="1500"/>
  <c r="EK73" i="1500"/>
  <c r="EK74" i="1500"/>
  <c r="EK75" i="1500"/>
  <c r="EK76" i="1500"/>
  <c r="EK77" i="1500"/>
  <c r="EK78" i="1500"/>
  <c r="EK79" i="1500"/>
  <c r="EK80" i="1500"/>
  <c r="EK81" i="1500"/>
  <c r="EK82" i="1500"/>
  <c r="EK83" i="1500"/>
  <c r="EK84" i="1500"/>
  <c r="EK85" i="1500"/>
  <c r="EK86" i="1500"/>
  <c r="EK87" i="1500"/>
  <c r="EK88" i="1500"/>
  <c r="EK89" i="1500"/>
  <c r="EK90" i="1500"/>
  <c r="EK91" i="1500"/>
  <c r="EK92" i="1500"/>
  <c r="EK93" i="1500"/>
  <c r="EK94" i="1500"/>
  <c r="EK95" i="1500"/>
  <c r="EK96" i="1500"/>
  <c r="EK97" i="1500"/>
  <c r="EK98" i="1500"/>
  <c r="EK99" i="1500"/>
  <c r="EK100" i="1500"/>
  <c r="EK101" i="1500"/>
  <c r="EK3" i="1500"/>
  <c r="EJ101" i="1500"/>
  <c r="EI101" i="1500"/>
  <c r="EH101" i="1500"/>
  <c r="EG101" i="1500"/>
  <c r="EF101" i="1500"/>
  <c r="EE101" i="1500"/>
  <c r="ED101" i="1500"/>
  <c r="EC101" i="1500"/>
  <c r="EB101" i="1500"/>
  <c r="EA101" i="1500"/>
  <c r="DZ101" i="1500"/>
  <c r="DY101" i="1500"/>
  <c r="DX101" i="1500"/>
  <c r="DW101" i="1500"/>
  <c r="DV101" i="1500"/>
  <c r="DU101" i="1500"/>
  <c r="DT101" i="1500"/>
  <c r="DS101" i="1500"/>
  <c r="DR101" i="1500"/>
  <c r="DQ101" i="1500"/>
  <c r="DP101" i="1500"/>
  <c r="DO101" i="1500"/>
  <c r="DN101" i="1500"/>
  <c r="DM101" i="1500"/>
  <c r="DL101" i="1500"/>
  <c r="DK101" i="1500"/>
  <c r="DJ101" i="1500"/>
  <c r="DI101" i="1500"/>
  <c r="DH101" i="1500"/>
  <c r="DG101" i="1500"/>
  <c r="DF101" i="1500"/>
  <c r="DE101" i="1500"/>
  <c r="EJ100" i="1500"/>
  <c r="EI100" i="1500"/>
  <c r="EH100" i="1500"/>
  <c r="EG100" i="1500"/>
  <c r="EF100" i="1500"/>
  <c r="EE100" i="1500"/>
  <c r="ED100" i="1500"/>
  <c r="EC100" i="1500"/>
  <c r="EB100" i="1500"/>
  <c r="EA100" i="1500"/>
  <c r="DZ100" i="1500"/>
  <c r="DY100" i="1500"/>
  <c r="DX100" i="1500"/>
  <c r="DW100" i="1500"/>
  <c r="DV100" i="1500"/>
  <c r="DU100" i="1500"/>
  <c r="DT100" i="1500"/>
  <c r="DS100" i="1500"/>
  <c r="DR100" i="1500"/>
  <c r="DQ100" i="1500"/>
  <c r="DP100" i="1500"/>
  <c r="DO100" i="1500"/>
  <c r="DN100" i="1500"/>
  <c r="DM100" i="1500"/>
  <c r="DL100" i="1500"/>
  <c r="DK100" i="1500"/>
  <c r="DJ100" i="1500"/>
  <c r="DI100" i="1500"/>
  <c r="DH100" i="1500"/>
  <c r="DG100" i="1500"/>
  <c r="DF100" i="1500"/>
  <c r="DE100" i="1500"/>
  <c r="EJ99" i="1500"/>
  <c r="EI99" i="1500"/>
  <c r="EH99" i="1500"/>
  <c r="EG99" i="1500"/>
  <c r="EF99" i="1500"/>
  <c r="EE99" i="1500"/>
  <c r="ED99" i="1500"/>
  <c r="EC99" i="1500"/>
  <c r="EB99" i="1500"/>
  <c r="EA99" i="1500"/>
  <c r="DZ99" i="1500"/>
  <c r="DY99" i="1500"/>
  <c r="DX99" i="1500"/>
  <c r="DW99" i="1500"/>
  <c r="DV99" i="1500"/>
  <c r="DU99" i="1500"/>
  <c r="DT99" i="1500"/>
  <c r="DS99" i="1500"/>
  <c r="DR99" i="1500"/>
  <c r="DQ99" i="1500"/>
  <c r="DP99" i="1500"/>
  <c r="DO99" i="1500"/>
  <c r="DN99" i="1500"/>
  <c r="DM99" i="1500"/>
  <c r="DL99" i="1500"/>
  <c r="DK99" i="1500"/>
  <c r="DJ99" i="1500"/>
  <c r="DI99" i="1500"/>
  <c r="DH99" i="1500"/>
  <c r="DG99" i="1500"/>
  <c r="DF99" i="1500"/>
  <c r="DE99" i="1500"/>
  <c r="EJ98" i="1500"/>
  <c r="EI98" i="1500"/>
  <c r="EH98" i="1500"/>
  <c r="EG98" i="1500"/>
  <c r="EF98" i="1500"/>
  <c r="EE98" i="1500"/>
  <c r="ED98" i="1500"/>
  <c r="EC98" i="1500"/>
  <c r="EB98" i="1500"/>
  <c r="EA98" i="1500"/>
  <c r="DZ98" i="1500"/>
  <c r="DY98" i="1500"/>
  <c r="DX98" i="1500"/>
  <c r="DW98" i="1500"/>
  <c r="DV98" i="1500"/>
  <c r="DU98" i="1500"/>
  <c r="DT98" i="1500"/>
  <c r="DS98" i="1500"/>
  <c r="DR98" i="1500"/>
  <c r="DQ98" i="1500"/>
  <c r="DP98" i="1500"/>
  <c r="DO98" i="1500"/>
  <c r="DN98" i="1500"/>
  <c r="DM98" i="1500"/>
  <c r="DL98" i="1500"/>
  <c r="DK98" i="1500"/>
  <c r="DJ98" i="1500"/>
  <c r="DI98" i="1500"/>
  <c r="DH98" i="1500"/>
  <c r="DG98" i="1500"/>
  <c r="DF98" i="1500"/>
  <c r="DE98" i="1500"/>
  <c r="EJ97" i="1500"/>
  <c r="EI97" i="1500"/>
  <c r="EH97" i="1500"/>
  <c r="EG97" i="1500"/>
  <c r="EF97" i="1500"/>
  <c r="EE97" i="1500"/>
  <c r="ED97" i="1500"/>
  <c r="EC97" i="1500"/>
  <c r="EB97" i="1500"/>
  <c r="EA97" i="1500"/>
  <c r="DZ97" i="1500"/>
  <c r="DY97" i="1500"/>
  <c r="DX97" i="1500"/>
  <c r="DW97" i="1500"/>
  <c r="DV97" i="1500"/>
  <c r="DU97" i="1500"/>
  <c r="DT97" i="1500"/>
  <c r="DS97" i="1500"/>
  <c r="DR97" i="1500"/>
  <c r="DQ97" i="1500"/>
  <c r="DP97" i="1500"/>
  <c r="DO97" i="1500"/>
  <c r="DN97" i="1500"/>
  <c r="DM97" i="1500"/>
  <c r="DL97" i="1500"/>
  <c r="DK97" i="1500"/>
  <c r="DJ97" i="1500"/>
  <c r="DI97" i="1500"/>
  <c r="DH97" i="1500"/>
  <c r="DG97" i="1500"/>
  <c r="DF97" i="1500"/>
  <c r="DE97" i="1500"/>
  <c r="EJ96" i="1500"/>
  <c r="EI96" i="1500"/>
  <c r="EH96" i="1500"/>
  <c r="EG96" i="1500"/>
  <c r="EF96" i="1500"/>
  <c r="EE96" i="1500"/>
  <c r="ED96" i="1500"/>
  <c r="EC96" i="1500"/>
  <c r="EB96" i="1500"/>
  <c r="EA96" i="1500"/>
  <c r="DZ96" i="1500"/>
  <c r="DY96" i="1500"/>
  <c r="DX96" i="1500"/>
  <c r="DW96" i="1500"/>
  <c r="DV96" i="1500"/>
  <c r="DU96" i="1500"/>
  <c r="DT96" i="1500"/>
  <c r="DS96" i="1500"/>
  <c r="DR96" i="1500"/>
  <c r="DQ96" i="1500"/>
  <c r="DP96" i="1500"/>
  <c r="DO96" i="1500"/>
  <c r="DN96" i="1500"/>
  <c r="DM96" i="1500"/>
  <c r="DL96" i="1500"/>
  <c r="DK96" i="1500"/>
  <c r="DJ96" i="1500"/>
  <c r="DI96" i="1500"/>
  <c r="DH96" i="1500"/>
  <c r="DG96" i="1500"/>
  <c r="DF96" i="1500"/>
  <c r="DE96" i="1500"/>
  <c r="EJ95" i="1500"/>
  <c r="EI95" i="1500"/>
  <c r="EH95" i="1500"/>
  <c r="EG95" i="1500"/>
  <c r="EF95" i="1500"/>
  <c r="EE95" i="1500"/>
  <c r="ED95" i="1500"/>
  <c r="EC95" i="1500"/>
  <c r="EB95" i="1500"/>
  <c r="EA95" i="1500"/>
  <c r="DZ95" i="1500"/>
  <c r="DY95" i="1500"/>
  <c r="DX95" i="1500"/>
  <c r="DW95" i="1500"/>
  <c r="DV95" i="1500"/>
  <c r="DU95" i="1500"/>
  <c r="DT95" i="1500"/>
  <c r="DS95" i="1500"/>
  <c r="DR95" i="1500"/>
  <c r="DQ95" i="1500"/>
  <c r="DP95" i="1500"/>
  <c r="DO95" i="1500"/>
  <c r="DN95" i="1500"/>
  <c r="DM95" i="1500"/>
  <c r="DL95" i="1500"/>
  <c r="DK95" i="1500"/>
  <c r="DJ95" i="1500"/>
  <c r="DI95" i="1500"/>
  <c r="DH95" i="1500"/>
  <c r="DG95" i="1500"/>
  <c r="DF95" i="1500"/>
  <c r="DE95" i="1500"/>
  <c r="EJ94" i="1500"/>
  <c r="EI94" i="1500"/>
  <c r="EH94" i="1500"/>
  <c r="EG94" i="1500"/>
  <c r="EF94" i="1500"/>
  <c r="EE94" i="1500"/>
  <c r="ED94" i="1500"/>
  <c r="EC94" i="1500"/>
  <c r="EB94" i="1500"/>
  <c r="EA94" i="1500"/>
  <c r="DZ94" i="1500"/>
  <c r="DY94" i="1500"/>
  <c r="DX94" i="1500"/>
  <c r="DW94" i="1500"/>
  <c r="DV94" i="1500"/>
  <c r="DU94" i="1500"/>
  <c r="DT94" i="1500"/>
  <c r="DS94" i="1500"/>
  <c r="DR94" i="1500"/>
  <c r="DQ94" i="1500"/>
  <c r="DP94" i="1500"/>
  <c r="DO94" i="1500"/>
  <c r="DN94" i="1500"/>
  <c r="DM94" i="1500"/>
  <c r="DL94" i="1500"/>
  <c r="DK94" i="1500"/>
  <c r="DJ94" i="1500"/>
  <c r="DI94" i="1500"/>
  <c r="DH94" i="1500"/>
  <c r="DG94" i="1500"/>
  <c r="DF94" i="1500"/>
  <c r="DE94" i="1500"/>
  <c r="EJ93" i="1500"/>
  <c r="EI93" i="1500"/>
  <c r="EH93" i="1500"/>
  <c r="EG93" i="1500"/>
  <c r="EF93" i="1500"/>
  <c r="EE93" i="1500"/>
  <c r="ED93" i="1500"/>
  <c r="EC93" i="1500"/>
  <c r="EB93" i="1500"/>
  <c r="EA93" i="1500"/>
  <c r="DZ93" i="1500"/>
  <c r="DY93" i="1500"/>
  <c r="DX93" i="1500"/>
  <c r="DW93" i="1500"/>
  <c r="DV93" i="1500"/>
  <c r="DU93" i="1500"/>
  <c r="DT93" i="1500"/>
  <c r="DS93" i="1500"/>
  <c r="DR93" i="1500"/>
  <c r="DQ93" i="1500"/>
  <c r="DP93" i="1500"/>
  <c r="DO93" i="1500"/>
  <c r="DN93" i="1500"/>
  <c r="DM93" i="1500"/>
  <c r="DL93" i="1500"/>
  <c r="DK93" i="1500"/>
  <c r="DJ93" i="1500"/>
  <c r="DI93" i="1500"/>
  <c r="DH93" i="1500"/>
  <c r="DG93" i="1500"/>
  <c r="DF93" i="1500"/>
  <c r="DE93" i="1500"/>
  <c r="EJ92" i="1500"/>
  <c r="EI92" i="1500"/>
  <c r="EH92" i="1500"/>
  <c r="EG92" i="1500"/>
  <c r="EF92" i="1500"/>
  <c r="EE92" i="1500"/>
  <c r="ED92" i="1500"/>
  <c r="EC92" i="1500"/>
  <c r="EB92" i="1500"/>
  <c r="EA92" i="1500"/>
  <c r="DZ92" i="1500"/>
  <c r="DY92" i="1500"/>
  <c r="DX92" i="1500"/>
  <c r="DW92" i="1500"/>
  <c r="DV92" i="1500"/>
  <c r="DU92" i="1500"/>
  <c r="DT92" i="1500"/>
  <c r="DS92" i="1500"/>
  <c r="DR92" i="1500"/>
  <c r="DQ92" i="1500"/>
  <c r="DP92" i="1500"/>
  <c r="DO92" i="1500"/>
  <c r="DN92" i="1500"/>
  <c r="DM92" i="1500"/>
  <c r="DL92" i="1500"/>
  <c r="DK92" i="1500"/>
  <c r="DJ92" i="1500"/>
  <c r="DI92" i="1500"/>
  <c r="DH92" i="1500"/>
  <c r="DG92" i="1500"/>
  <c r="DF92" i="1500"/>
  <c r="DE92" i="1500"/>
  <c r="EJ91" i="1500"/>
  <c r="EI91" i="1500"/>
  <c r="EH91" i="1500"/>
  <c r="EG91" i="1500"/>
  <c r="EF91" i="1500"/>
  <c r="EE91" i="1500"/>
  <c r="ED91" i="1500"/>
  <c r="EC91" i="1500"/>
  <c r="EB91" i="1500"/>
  <c r="EA91" i="1500"/>
  <c r="DZ91" i="1500"/>
  <c r="DY91" i="1500"/>
  <c r="DX91" i="1500"/>
  <c r="DW91" i="1500"/>
  <c r="DV91" i="1500"/>
  <c r="DU91" i="1500"/>
  <c r="DT91" i="1500"/>
  <c r="DS91" i="1500"/>
  <c r="DR91" i="1500"/>
  <c r="DQ91" i="1500"/>
  <c r="DP91" i="1500"/>
  <c r="DO91" i="1500"/>
  <c r="DN91" i="1500"/>
  <c r="DM91" i="1500"/>
  <c r="DL91" i="1500"/>
  <c r="DK91" i="1500"/>
  <c r="DJ91" i="1500"/>
  <c r="DI91" i="1500"/>
  <c r="DH91" i="1500"/>
  <c r="DG91" i="1500"/>
  <c r="DF91" i="1500"/>
  <c r="DE91" i="1500"/>
  <c r="EJ90" i="1500"/>
  <c r="EI90" i="1500"/>
  <c r="EH90" i="1500"/>
  <c r="EG90" i="1500"/>
  <c r="EF90" i="1500"/>
  <c r="EE90" i="1500"/>
  <c r="ED90" i="1500"/>
  <c r="EC90" i="1500"/>
  <c r="EB90" i="1500"/>
  <c r="EA90" i="1500"/>
  <c r="DZ90" i="1500"/>
  <c r="DY90" i="1500"/>
  <c r="DX90" i="1500"/>
  <c r="DW90" i="1500"/>
  <c r="DV90" i="1500"/>
  <c r="DU90" i="1500"/>
  <c r="DT90" i="1500"/>
  <c r="DS90" i="1500"/>
  <c r="DR90" i="1500"/>
  <c r="DQ90" i="1500"/>
  <c r="DP90" i="1500"/>
  <c r="DO90" i="1500"/>
  <c r="DN90" i="1500"/>
  <c r="DM90" i="1500"/>
  <c r="DL90" i="1500"/>
  <c r="DK90" i="1500"/>
  <c r="DJ90" i="1500"/>
  <c r="DI90" i="1500"/>
  <c r="DH90" i="1500"/>
  <c r="DG90" i="1500"/>
  <c r="DF90" i="1500"/>
  <c r="DE90" i="1500"/>
  <c r="EJ89" i="1500"/>
  <c r="EI89" i="1500"/>
  <c r="EH89" i="1500"/>
  <c r="EG89" i="1500"/>
  <c r="EF89" i="1500"/>
  <c r="EE89" i="1500"/>
  <c r="ED89" i="1500"/>
  <c r="EC89" i="1500"/>
  <c r="EB89" i="1500"/>
  <c r="EA89" i="1500"/>
  <c r="DZ89" i="1500"/>
  <c r="DY89" i="1500"/>
  <c r="DX89" i="1500"/>
  <c r="DW89" i="1500"/>
  <c r="DV89" i="1500"/>
  <c r="DU89" i="1500"/>
  <c r="DT89" i="1500"/>
  <c r="DS89" i="1500"/>
  <c r="DR89" i="1500"/>
  <c r="DQ89" i="1500"/>
  <c r="DP89" i="1500"/>
  <c r="DO89" i="1500"/>
  <c r="DN89" i="1500"/>
  <c r="DM89" i="1500"/>
  <c r="DL89" i="1500"/>
  <c r="DK89" i="1500"/>
  <c r="DJ89" i="1500"/>
  <c r="DI89" i="1500"/>
  <c r="DH89" i="1500"/>
  <c r="DG89" i="1500"/>
  <c r="DF89" i="1500"/>
  <c r="DE89" i="1500"/>
  <c r="EJ88" i="1500"/>
  <c r="EI88" i="1500"/>
  <c r="EH88" i="1500"/>
  <c r="EG88" i="1500"/>
  <c r="EF88" i="1500"/>
  <c r="EE88" i="1500"/>
  <c r="ED88" i="1500"/>
  <c r="EC88" i="1500"/>
  <c r="EB88" i="1500"/>
  <c r="EA88" i="1500"/>
  <c r="DZ88" i="1500"/>
  <c r="DY88" i="1500"/>
  <c r="DX88" i="1500"/>
  <c r="DW88" i="1500"/>
  <c r="DV88" i="1500"/>
  <c r="DU88" i="1500"/>
  <c r="DT88" i="1500"/>
  <c r="DS88" i="1500"/>
  <c r="DR88" i="1500"/>
  <c r="DQ88" i="1500"/>
  <c r="DP88" i="1500"/>
  <c r="DO88" i="1500"/>
  <c r="DN88" i="1500"/>
  <c r="DM88" i="1500"/>
  <c r="DL88" i="1500"/>
  <c r="DK88" i="1500"/>
  <c r="DJ88" i="1500"/>
  <c r="DI88" i="1500"/>
  <c r="DH88" i="1500"/>
  <c r="DG88" i="1500"/>
  <c r="DF88" i="1500"/>
  <c r="DE88" i="1500"/>
  <c r="EJ87" i="1500"/>
  <c r="EI87" i="1500"/>
  <c r="EH87" i="1500"/>
  <c r="EG87" i="1500"/>
  <c r="EF87" i="1500"/>
  <c r="EE87" i="1500"/>
  <c r="ED87" i="1500"/>
  <c r="EC87" i="1500"/>
  <c r="EB87" i="1500"/>
  <c r="EA87" i="1500"/>
  <c r="DZ87" i="1500"/>
  <c r="DY87" i="1500"/>
  <c r="DX87" i="1500"/>
  <c r="DW87" i="1500"/>
  <c r="DV87" i="1500"/>
  <c r="DU87" i="1500"/>
  <c r="DT87" i="1500"/>
  <c r="DS87" i="1500"/>
  <c r="DR87" i="1500"/>
  <c r="DQ87" i="1500"/>
  <c r="DP87" i="1500"/>
  <c r="DO87" i="1500"/>
  <c r="DN87" i="1500"/>
  <c r="DM87" i="1500"/>
  <c r="DL87" i="1500"/>
  <c r="DK87" i="1500"/>
  <c r="DJ87" i="1500"/>
  <c r="DI87" i="1500"/>
  <c r="DH87" i="1500"/>
  <c r="DG87" i="1500"/>
  <c r="DF87" i="1500"/>
  <c r="DE87" i="1500"/>
  <c r="EJ86" i="1500"/>
  <c r="EI86" i="1500"/>
  <c r="EH86" i="1500"/>
  <c r="EG86" i="1500"/>
  <c r="EF86" i="1500"/>
  <c r="EE86" i="1500"/>
  <c r="ED86" i="1500"/>
  <c r="EC86" i="1500"/>
  <c r="EB86" i="1500"/>
  <c r="EA86" i="1500"/>
  <c r="DZ86" i="1500"/>
  <c r="DY86" i="1500"/>
  <c r="DX86" i="1500"/>
  <c r="DW86" i="1500"/>
  <c r="DV86" i="1500"/>
  <c r="DU86" i="1500"/>
  <c r="DT86" i="1500"/>
  <c r="DS86" i="1500"/>
  <c r="DR86" i="1500"/>
  <c r="DQ86" i="1500"/>
  <c r="DP86" i="1500"/>
  <c r="DO86" i="1500"/>
  <c r="DN86" i="1500"/>
  <c r="DM86" i="1500"/>
  <c r="DL86" i="1500"/>
  <c r="DK86" i="1500"/>
  <c r="DJ86" i="1500"/>
  <c r="DI86" i="1500"/>
  <c r="DH86" i="1500"/>
  <c r="DG86" i="1500"/>
  <c r="DF86" i="1500"/>
  <c r="DE86" i="1500"/>
  <c r="EJ85" i="1500"/>
  <c r="EI85" i="1500"/>
  <c r="EH85" i="1500"/>
  <c r="EG85" i="1500"/>
  <c r="EF85" i="1500"/>
  <c r="EE85" i="1500"/>
  <c r="ED85" i="1500"/>
  <c r="EC85" i="1500"/>
  <c r="EB85" i="1500"/>
  <c r="EA85" i="1500"/>
  <c r="DZ85" i="1500"/>
  <c r="DY85" i="1500"/>
  <c r="DX85" i="1500"/>
  <c r="DW85" i="1500"/>
  <c r="DV85" i="1500"/>
  <c r="DU85" i="1500"/>
  <c r="DT85" i="1500"/>
  <c r="DS85" i="1500"/>
  <c r="DR85" i="1500"/>
  <c r="DQ85" i="1500"/>
  <c r="DP85" i="1500"/>
  <c r="DO85" i="1500"/>
  <c r="DN85" i="1500"/>
  <c r="DM85" i="1500"/>
  <c r="DL85" i="1500"/>
  <c r="DK85" i="1500"/>
  <c r="DJ85" i="1500"/>
  <c r="DI85" i="1500"/>
  <c r="DH85" i="1500"/>
  <c r="DG85" i="1500"/>
  <c r="DF85" i="1500"/>
  <c r="DE85" i="1500"/>
  <c r="EJ84" i="1500"/>
  <c r="EI84" i="1500"/>
  <c r="EH84" i="1500"/>
  <c r="EG84" i="1500"/>
  <c r="EF84" i="1500"/>
  <c r="EE84" i="1500"/>
  <c r="ED84" i="1500"/>
  <c r="EC84" i="1500"/>
  <c r="EB84" i="1500"/>
  <c r="EA84" i="1500"/>
  <c r="DZ84" i="1500"/>
  <c r="DY84" i="1500"/>
  <c r="DX84" i="1500"/>
  <c r="DW84" i="1500"/>
  <c r="DV84" i="1500"/>
  <c r="DU84" i="1500"/>
  <c r="DT84" i="1500"/>
  <c r="DS84" i="1500"/>
  <c r="DR84" i="1500"/>
  <c r="DQ84" i="1500"/>
  <c r="DP84" i="1500"/>
  <c r="DO84" i="1500"/>
  <c r="DN84" i="1500"/>
  <c r="DM84" i="1500"/>
  <c r="DL84" i="1500"/>
  <c r="DK84" i="1500"/>
  <c r="DJ84" i="1500"/>
  <c r="DI84" i="1500"/>
  <c r="DH84" i="1500"/>
  <c r="DG84" i="1500"/>
  <c r="DF84" i="1500"/>
  <c r="DE84" i="1500"/>
  <c r="EJ83" i="1500"/>
  <c r="EI83" i="1500"/>
  <c r="EH83" i="1500"/>
  <c r="EG83" i="1500"/>
  <c r="EF83" i="1500"/>
  <c r="EE83" i="1500"/>
  <c r="ED83" i="1500"/>
  <c r="EC83" i="1500"/>
  <c r="EB83" i="1500"/>
  <c r="EA83" i="1500"/>
  <c r="DZ83" i="1500"/>
  <c r="DY83" i="1500"/>
  <c r="DX83" i="1500"/>
  <c r="DW83" i="1500"/>
  <c r="DV83" i="1500"/>
  <c r="DU83" i="1500"/>
  <c r="DT83" i="1500"/>
  <c r="DS83" i="1500"/>
  <c r="DR83" i="1500"/>
  <c r="DQ83" i="1500"/>
  <c r="DP83" i="1500"/>
  <c r="DO83" i="1500"/>
  <c r="DN83" i="1500"/>
  <c r="DM83" i="1500"/>
  <c r="DL83" i="1500"/>
  <c r="DK83" i="1500"/>
  <c r="DJ83" i="1500"/>
  <c r="DI83" i="1500"/>
  <c r="DH83" i="1500"/>
  <c r="DG83" i="1500"/>
  <c r="DF83" i="1500"/>
  <c r="DE83" i="1500"/>
  <c r="EJ82" i="1500"/>
  <c r="EI82" i="1500"/>
  <c r="EH82" i="1500"/>
  <c r="EG82" i="1500"/>
  <c r="EF82" i="1500"/>
  <c r="EE82" i="1500"/>
  <c r="ED82" i="1500"/>
  <c r="EC82" i="1500"/>
  <c r="EB82" i="1500"/>
  <c r="EA82" i="1500"/>
  <c r="DZ82" i="1500"/>
  <c r="DY82" i="1500"/>
  <c r="DX82" i="1500"/>
  <c r="DW82" i="1500"/>
  <c r="DV82" i="1500"/>
  <c r="DU82" i="1500"/>
  <c r="DT82" i="1500"/>
  <c r="DS82" i="1500"/>
  <c r="DR82" i="1500"/>
  <c r="DQ82" i="1500"/>
  <c r="DP82" i="1500"/>
  <c r="DO82" i="1500"/>
  <c r="DN82" i="1500"/>
  <c r="DM82" i="1500"/>
  <c r="DL82" i="1500"/>
  <c r="DK82" i="1500"/>
  <c r="DJ82" i="1500"/>
  <c r="DI82" i="1500"/>
  <c r="DH82" i="1500"/>
  <c r="DG82" i="1500"/>
  <c r="DF82" i="1500"/>
  <c r="DE82" i="1500"/>
  <c r="EJ81" i="1500"/>
  <c r="EI81" i="1500"/>
  <c r="EH81" i="1500"/>
  <c r="EG81" i="1500"/>
  <c r="EF81" i="1500"/>
  <c r="EE81" i="1500"/>
  <c r="ED81" i="1500"/>
  <c r="EC81" i="1500"/>
  <c r="EB81" i="1500"/>
  <c r="EA81" i="1500"/>
  <c r="DZ81" i="1500"/>
  <c r="DY81" i="1500"/>
  <c r="DX81" i="1500"/>
  <c r="DW81" i="1500"/>
  <c r="DV81" i="1500"/>
  <c r="DU81" i="1500"/>
  <c r="DT81" i="1500"/>
  <c r="DS81" i="1500"/>
  <c r="DR81" i="1500"/>
  <c r="DQ81" i="1500"/>
  <c r="DP81" i="1500"/>
  <c r="DO81" i="1500"/>
  <c r="DN81" i="1500"/>
  <c r="DM81" i="1500"/>
  <c r="DL81" i="1500"/>
  <c r="DK81" i="1500"/>
  <c r="DJ81" i="1500"/>
  <c r="DI81" i="1500"/>
  <c r="DH81" i="1500"/>
  <c r="DG81" i="1500"/>
  <c r="DF81" i="1500"/>
  <c r="DE81" i="1500"/>
  <c r="EJ80" i="1500"/>
  <c r="EI80" i="1500"/>
  <c r="EH80" i="1500"/>
  <c r="EG80" i="1500"/>
  <c r="EF80" i="1500"/>
  <c r="EE80" i="1500"/>
  <c r="ED80" i="1500"/>
  <c r="EC80" i="1500"/>
  <c r="EB80" i="1500"/>
  <c r="EA80" i="1500"/>
  <c r="DZ80" i="1500"/>
  <c r="DY80" i="1500"/>
  <c r="DX80" i="1500"/>
  <c r="DW80" i="1500"/>
  <c r="DV80" i="1500"/>
  <c r="DU80" i="1500"/>
  <c r="DT80" i="1500"/>
  <c r="DS80" i="1500"/>
  <c r="DR80" i="1500"/>
  <c r="DQ80" i="1500"/>
  <c r="DP80" i="1500"/>
  <c r="DO80" i="1500"/>
  <c r="DN80" i="1500"/>
  <c r="DM80" i="1500"/>
  <c r="DL80" i="1500"/>
  <c r="DK80" i="1500"/>
  <c r="DJ80" i="1500"/>
  <c r="DI80" i="1500"/>
  <c r="DH80" i="1500"/>
  <c r="DG80" i="1500"/>
  <c r="DF80" i="1500"/>
  <c r="DE80" i="1500"/>
  <c r="EJ79" i="1500"/>
  <c r="EI79" i="1500"/>
  <c r="EH79" i="1500"/>
  <c r="EG79" i="1500"/>
  <c r="EF79" i="1500"/>
  <c r="EE79" i="1500"/>
  <c r="ED79" i="1500"/>
  <c r="EC79" i="1500"/>
  <c r="EB79" i="1500"/>
  <c r="EA79" i="1500"/>
  <c r="DZ79" i="1500"/>
  <c r="DY79" i="1500"/>
  <c r="DX79" i="1500"/>
  <c r="DW79" i="1500"/>
  <c r="DV79" i="1500"/>
  <c r="DU79" i="1500"/>
  <c r="DT79" i="1500"/>
  <c r="DS79" i="1500"/>
  <c r="DR79" i="1500"/>
  <c r="DQ79" i="1500"/>
  <c r="DP79" i="1500"/>
  <c r="DO79" i="1500"/>
  <c r="DN79" i="1500"/>
  <c r="DM79" i="1500"/>
  <c r="DL79" i="1500"/>
  <c r="DK79" i="1500"/>
  <c r="DJ79" i="1500"/>
  <c r="DI79" i="1500"/>
  <c r="DH79" i="1500"/>
  <c r="DG79" i="1500"/>
  <c r="DF79" i="1500"/>
  <c r="DE79" i="1500"/>
  <c r="EJ78" i="1500"/>
  <c r="EI78" i="1500"/>
  <c r="EH78" i="1500"/>
  <c r="EG78" i="1500"/>
  <c r="EF78" i="1500"/>
  <c r="EE78" i="1500"/>
  <c r="ED78" i="1500"/>
  <c r="EC78" i="1500"/>
  <c r="EB78" i="1500"/>
  <c r="EA78" i="1500"/>
  <c r="DZ78" i="1500"/>
  <c r="DY78" i="1500"/>
  <c r="DX78" i="1500"/>
  <c r="DW78" i="1500"/>
  <c r="DV78" i="1500"/>
  <c r="DU78" i="1500"/>
  <c r="DT78" i="1500"/>
  <c r="DS78" i="1500"/>
  <c r="DR78" i="1500"/>
  <c r="DQ78" i="1500"/>
  <c r="DP78" i="1500"/>
  <c r="DO78" i="1500"/>
  <c r="DN78" i="1500"/>
  <c r="DM78" i="1500"/>
  <c r="DL78" i="1500"/>
  <c r="DK78" i="1500"/>
  <c r="DJ78" i="1500"/>
  <c r="DI78" i="1500"/>
  <c r="DH78" i="1500"/>
  <c r="DG78" i="1500"/>
  <c r="DF78" i="1500"/>
  <c r="DE78" i="1500"/>
  <c r="EJ77" i="1500"/>
  <c r="EI77" i="1500"/>
  <c r="EH77" i="1500"/>
  <c r="EG77" i="1500"/>
  <c r="EF77" i="1500"/>
  <c r="EE77" i="1500"/>
  <c r="ED77" i="1500"/>
  <c r="EC77" i="1500"/>
  <c r="EB77" i="1500"/>
  <c r="EA77" i="1500"/>
  <c r="DZ77" i="1500"/>
  <c r="DY77" i="1500"/>
  <c r="DX77" i="1500"/>
  <c r="DW77" i="1500"/>
  <c r="DV77" i="1500"/>
  <c r="DU77" i="1500"/>
  <c r="DT77" i="1500"/>
  <c r="DS77" i="1500"/>
  <c r="DR77" i="1500"/>
  <c r="DQ77" i="1500"/>
  <c r="DP77" i="1500"/>
  <c r="DO77" i="1500"/>
  <c r="DN77" i="1500"/>
  <c r="DM77" i="1500"/>
  <c r="DL77" i="1500"/>
  <c r="DK77" i="1500"/>
  <c r="DJ77" i="1500"/>
  <c r="DI77" i="1500"/>
  <c r="DH77" i="1500"/>
  <c r="DG77" i="1500"/>
  <c r="DF77" i="1500"/>
  <c r="DE77" i="1500"/>
  <c r="EJ76" i="1500"/>
  <c r="EI76" i="1500"/>
  <c r="EH76" i="1500"/>
  <c r="EG76" i="1500"/>
  <c r="EF76" i="1500"/>
  <c r="EE76" i="1500"/>
  <c r="ED76" i="1500"/>
  <c r="EC76" i="1500"/>
  <c r="EB76" i="1500"/>
  <c r="EA76" i="1500"/>
  <c r="DZ76" i="1500"/>
  <c r="DY76" i="1500"/>
  <c r="DX76" i="1500"/>
  <c r="DW76" i="1500"/>
  <c r="DV76" i="1500"/>
  <c r="DU76" i="1500"/>
  <c r="DT76" i="1500"/>
  <c r="DS76" i="1500"/>
  <c r="DR76" i="1500"/>
  <c r="DQ76" i="1500"/>
  <c r="DP76" i="1500"/>
  <c r="DO76" i="1500"/>
  <c r="DN76" i="1500"/>
  <c r="DM76" i="1500"/>
  <c r="DL76" i="1500"/>
  <c r="DK76" i="1500"/>
  <c r="DJ76" i="1500"/>
  <c r="DI76" i="1500"/>
  <c r="DH76" i="1500"/>
  <c r="DG76" i="1500"/>
  <c r="DF76" i="1500"/>
  <c r="DE76" i="1500"/>
  <c r="EJ75" i="1500"/>
  <c r="EI75" i="1500"/>
  <c r="EH75" i="1500"/>
  <c r="EG75" i="1500"/>
  <c r="EF75" i="1500"/>
  <c r="EE75" i="1500"/>
  <c r="ED75" i="1500"/>
  <c r="EC75" i="1500"/>
  <c r="EB75" i="1500"/>
  <c r="EA75" i="1500"/>
  <c r="DZ75" i="1500"/>
  <c r="DY75" i="1500"/>
  <c r="DX75" i="1500"/>
  <c r="DW75" i="1500"/>
  <c r="DV75" i="1500"/>
  <c r="DU75" i="1500"/>
  <c r="DT75" i="1500"/>
  <c r="DS75" i="1500"/>
  <c r="DR75" i="1500"/>
  <c r="DQ75" i="1500"/>
  <c r="DP75" i="1500"/>
  <c r="DO75" i="1500"/>
  <c r="DN75" i="1500"/>
  <c r="DM75" i="1500"/>
  <c r="DL75" i="1500"/>
  <c r="DK75" i="1500"/>
  <c r="DJ75" i="1500"/>
  <c r="DI75" i="1500"/>
  <c r="DH75" i="1500"/>
  <c r="DG75" i="1500"/>
  <c r="DF75" i="1500"/>
  <c r="DE75" i="1500"/>
  <c r="EJ74" i="1500"/>
  <c r="EI74" i="1500"/>
  <c r="EH74" i="1500"/>
  <c r="EG74" i="1500"/>
  <c r="EF74" i="1500"/>
  <c r="EE74" i="1500"/>
  <c r="ED74" i="1500"/>
  <c r="EC74" i="1500"/>
  <c r="EB74" i="1500"/>
  <c r="EA74" i="1500"/>
  <c r="DZ74" i="1500"/>
  <c r="DY74" i="1500"/>
  <c r="DX74" i="1500"/>
  <c r="DW74" i="1500"/>
  <c r="DV74" i="1500"/>
  <c r="DU74" i="1500"/>
  <c r="DT74" i="1500"/>
  <c r="DS74" i="1500"/>
  <c r="DR74" i="1500"/>
  <c r="DQ74" i="1500"/>
  <c r="DP74" i="1500"/>
  <c r="DO74" i="1500"/>
  <c r="DN74" i="1500"/>
  <c r="DM74" i="1500"/>
  <c r="DL74" i="1500"/>
  <c r="DK74" i="1500"/>
  <c r="DJ74" i="1500"/>
  <c r="DI74" i="1500"/>
  <c r="DH74" i="1500"/>
  <c r="DG74" i="1500"/>
  <c r="DF74" i="1500"/>
  <c r="DE74" i="1500"/>
  <c r="EJ73" i="1500"/>
  <c r="EI73" i="1500"/>
  <c r="EH73" i="1500"/>
  <c r="EG73" i="1500"/>
  <c r="EF73" i="1500"/>
  <c r="EE73" i="1500"/>
  <c r="ED73" i="1500"/>
  <c r="EC73" i="1500"/>
  <c r="EB73" i="1500"/>
  <c r="EA73" i="1500"/>
  <c r="DZ73" i="1500"/>
  <c r="DY73" i="1500"/>
  <c r="DX73" i="1500"/>
  <c r="DW73" i="1500"/>
  <c r="DV73" i="1500"/>
  <c r="DU73" i="1500"/>
  <c r="DT73" i="1500"/>
  <c r="DS73" i="1500"/>
  <c r="DR73" i="1500"/>
  <c r="DQ73" i="1500"/>
  <c r="DP73" i="1500"/>
  <c r="DO73" i="1500"/>
  <c r="DN73" i="1500"/>
  <c r="DM73" i="1500"/>
  <c r="DL73" i="1500"/>
  <c r="DK73" i="1500"/>
  <c r="DJ73" i="1500"/>
  <c r="DI73" i="1500"/>
  <c r="DH73" i="1500"/>
  <c r="DG73" i="1500"/>
  <c r="DF73" i="1500"/>
  <c r="DE73" i="1500"/>
  <c r="EJ72" i="1500"/>
  <c r="EI72" i="1500"/>
  <c r="EH72" i="1500"/>
  <c r="EG72" i="1500"/>
  <c r="EF72" i="1500"/>
  <c r="EE72" i="1500"/>
  <c r="ED72" i="1500"/>
  <c r="EC72" i="1500"/>
  <c r="EB72" i="1500"/>
  <c r="EA72" i="1500"/>
  <c r="DZ72" i="1500"/>
  <c r="DY72" i="1500"/>
  <c r="DX72" i="1500"/>
  <c r="DW72" i="1500"/>
  <c r="DV72" i="1500"/>
  <c r="DU72" i="1500"/>
  <c r="DT72" i="1500"/>
  <c r="DS72" i="1500"/>
  <c r="DR72" i="1500"/>
  <c r="DQ72" i="1500"/>
  <c r="DP72" i="1500"/>
  <c r="DO72" i="1500"/>
  <c r="DN72" i="1500"/>
  <c r="DM72" i="1500"/>
  <c r="DL72" i="1500"/>
  <c r="DK72" i="1500"/>
  <c r="DJ72" i="1500"/>
  <c r="DI72" i="1500"/>
  <c r="DH72" i="1500"/>
  <c r="DG72" i="1500"/>
  <c r="DF72" i="1500"/>
  <c r="DE72" i="1500"/>
  <c r="EJ71" i="1500"/>
  <c r="EI71" i="1500"/>
  <c r="EH71" i="1500"/>
  <c r="EG71" i="1500"/>
  <c r="EF71" i="1500"/>
  <c r="EE71" i="1500"/>
  <c r="ED71" i="1500"/>
  <c r="EC71" i="1500"/>
  <c r="EB71" i="1500"/>
  <c r="EA71" i="1500"/>
  <c r="DZ71" i="1500"/>
  <c r="DY71" i="1500"/>
  <c r="DX71" i="1500"/>
  <c r="DW71" i="1500"/>
  <c r="DV71" i="1500"/>
  <c r="DU71" i="1500"/>
  <c r="DT71" i="1500"/>
  <c r="DS71" i="1500"/>
  <c r="DR71" i="1500"/>
  <c r="DQ71" i="1500"/>
  <c r="DP71" i="1500"/>
  <c r="DO71" i="1500"/>
  <c r="DN71" i="1500"/>
  <c r="DM71" i="1500"/>
  <c r="DL71" i="1500"/>
  <c r="DK71" i="1500"/>
  <c r="DJ71" i="1500"/>
  <c r="DI71" i="1500"/>
  <c r="DH71" i="1500"/>
  <c r="DG71" i="1500"/>
  <c r="DF71" i="1500"/>
  <c r="DE71" i="1500"/>
  <c r="EJ70" i="1500"/>
  <c r="EI70" i="1500"/>
  <c r="EH70" i="1500"/>
  <c r="EG70" i="1500"/>
  <c r="EF70" i="1500"/>
  <c r="EE70" i="1500"/>
  <c r="ED70" i="1500"/>
  <c r="EC70" i="1500"/>
  <c r="EB70" i="1500"/>
  <c r="EA70" i="1500"/>
  <c r="DZ70" i="1500"/>
  <c r="DY70" i="1500"/>
  <c r="DX70" i="1500"/>
  <c r="DW70" i="1500"/>
  <c r="DV70" i="1500"/>
  <c r="DU70" i="1500"/>
  <c r="DT70" i="1500"/>
  <c r="DS70" i="1500"/>
  <c r="DR70" i="1500"/>
  <c r="DQ70" i="1500"/>
  <c r="DP70" i="1500"/>
  <c r="DO70" i="1500"/>
  <c r="DN70" i="1500"/>
  <c r="DM70" i="1500"/>
  <c r="DL70" i="1500"/>
  <c r="DK70" i="1500"/>
  <c r="DJ70" i="1500"/>
  <c r="DI70" i="1500"/>
  <c r="DH70" i="1500"/>
  <c r="DG70" i="1500"/>
  <c r="DF70" i="1500"/>
  <c r="DE70" i="1500"/>
  <c r="EJ69" i="1500"/>
  <c r="EI69" i="1500"/>
  <c r="EH69" i="1500"/>
  <c r="EG69" i="1500"/>
  <c r="EF69" i="1500"/>
  <c r="EE69" i="1500"/>
  <c r="ED69" i="1500"/>
  <c r="EC69" i="1500"/>
  <c r="EB69" i="1500"/>
  <c r="EA69" i="1500"/>
  <c r="DZ69" i="1500"/>
  <c r="DY69" i="1500"/>
  <c r="DX69" i="1500"/>
  <c r="DW69" i="1500"/>
  <c r="DV69" i="1500"/>
  <c r="DU69" i="1500"/>
  <c r="DT69" i="1500"/>
  <c r="DS69" i="1500"/>
  <c r="DR69" i="1500"/>
  <c r="DQ69" i="1500"/>
  <c r="DP69" i="1500"/>
  <c r="DO69" i="1500"/>
  <c r="DN69" i="1500"/>
  <c r="DM69" i="1500"/>
  <c r="DL69" i="1500"/>
  <c r="DK69" i="1500"/>
  <c r="DJ69" i="1500"/>
  <c r="DI69" i="1500"/>
  <c r="DH69" i="1500"/>
  <c r="DG69" i="1500"/>
  <c r="DF69" i="1500"/>
  <c r="DE69" i="1500"/>
  <c r="EJ68" i="1500"/>
  <c r="EI68" i="1500"/>
  <c r="EH68" i="1500"/>
  <c r="EG68" i="1500"/>
  <c r="EF68" i="1500"/>
  <c r="EE68" i="1500"/>
  <c r="ED68" i="1500"/>
  <c r="EC68" i="1500"/>
  <c r="EB68" i="1500"/>
  <c r="EA68" i="1500"/>
  <c r="DZ68" i="1500"/>
  <c r="DY68" i="1500"/>
  <c r="DX68" i="1500"/>
  <c r="DW68" i="1500"/>
  <c r="DV68" i="1500"/>
  <c r="DU68" i="1500"/>
  <c r="DT68" i="1500"/>
  <c r="DS68" i="1500"/>
  <c r="DR68" i="1500"/>
  <c r="DQ68" i="1500"/>
  <c r="DP68" i="1500"/>
  <c r="DO68" i="1500"/>
  <c r="DN68" i="1500"/>
  <c r="DM68" i="1500"/>
  <c r="DL68" i="1500"/>
  <c r="DK68" i="1500"/>
  <c r="DJ68" i="1500"/>
  <c r="DI68" i="1500"/>
  <c r="DH68" i="1500"/>
  <c r="DG68" i="1500"/>
  <c r="DF68" i="1500"/>
  <c r="DE68" i="1500"/>
  <c r="EJ67" i="1500"/>
  <c r="EI67" i="1500"/>
  <c r="EH67" i="1500"/>
  <c r="EG67" i="1500"/>
  <c r="EF67" i="1500"/>
  <c r="EE67" i="1500"/>
  <c r="ED67" i="1500"/>
  <c r="EC67" i="1500"/>
  <c r="EB67" i="1500"/>
  <c r="EA67" i="1500"/>
  <c r="DZ67" i="1500"/>
  <c r="DY67" i="1500"/>
  <c r="DX67" i="1500"/>
  <c r="DW67" i="1500"/>
  <c r="DV67" i="1500"/>
  <c r="DU67" i="1500"/>
  <c r="DT67" i="1500"/>
  <c r="DS67" i="1500"/>
  <c r="DR67" i="1500"/>
  <c r="DQ67" i="1500"/>
  <c r="DP67" i="1500"/>
  <c r="DO67" i="1500"/>
  <c r="DN67" i="1500"/>
  <c r="DM67" i="1500"/>
  <c r="DL67" i="1500"/>
  <c r="DK67" i="1500"/>
  <c r="DJ67" i="1500"/>
  <c r="DI67" i="1500"/>
  <c r="DH67" i="1500"/>
  <c r="DG67" i="1500"/>
  <c r="DF67" i="1500"/>
  <c r="DE67" i="1500"/>
  <c r="EJ66" i="1500"/>
  <c r="EI66" i="1500"/>
  <c r="EH66" i="1500"/>
  <c r="EG66" i="1500"/>
  <c r="EF66" i="1500"/>
  <c r="EE66" i="1500"/>
  <c r="ED66" i="1500"/>
  <c r="EC66" i="1500"/>
  <c r="EB66" i="1500"/>
  <c r="EA66" i="1500"/>
  <c r="DZ66" i="1500"/>
  <c r="DY66" i="1500"/>
  <c r="DX66" i="1500"/>
  <c r="DW66" i="1500"/>
  <c r="DV66" i="1500"/>
  <c r="DU66" i="1500"/>
  <c r="DT66" i="1500"/>
  <c r="DS66" i="1500"/>
  <c r="DR66" i="1500"/>
  <c r="DQ66" i="1500"/>
  <c r="DP66" i="1500"/>
  <c r="DO66" i="1500"/>
  <c r="DN66" i="1500"/>
  <c r="DM66" i="1500"/>
  <c r="DL66" i="1500"/>
  <c r="DK66" i="1500"/>
  <c r="DJ66" i="1500"/>
  <c r="DI66" i="1500"/>
  <c r="DH66" i="1500"/>
  <c r="DG66" i="1500"/>
  <c r="DF66" i="1500"/>
  <c r="DE66" i="1500"/>
  <c r="EJ65" i="1500"/>
  <c r="EI65" i="1500"/>
  <c r="EH65" i="1500"/>
  <c r="EG65" i="1500"/>
  <c r="EF65" i="1500"/>
  <c r="EE65" i="1500"/>
  <c r="ED65" i="1500"/>
  <c r="EC65" i="1500"/>
  <c r="EB65" i="1500"/>
  <c r="EA65" i="1500"/>
  <c r="DZ65" i="1500"/>
  <c r="DY65" i="1500"/>
  <c r="DX65" i="1500"/>
  <c r="DW65" i="1500"/>
  <c r="DV65" i="1500"/>
  <c r="DU65" i="1500"/>
  <c r="DT65" i="1500"/>
  <c r="DS65" i="1500"/>
  <c r="DR65" i="1500"/>
  <c r="DQ65" i="1500"/>
  <c r="DP65" i="1500"/>
  <c r="DO65" i="1500"/>
  <c r="DN65" i="1500"/>
  <c r="DM65" i="1500"/>
  <c r="DL65" i="1500"/>
  <c r="DK65" i="1500"/>
  <c r="DJ65" i="1500"/>
  <c r="DI65" i="1500"/>
  <c r="DH65" i="1500"/>
  <c r="DG65" i="1500"/>
  <c r="DF65" i="1500"/>
  <c r="DE65" i="1500"/>
  <c r="EJ64" i="1500"/>
  <c r="EI64" i="1500"/>
  <c r="EH64" i="1500"/>
  <c r="EG64" i="1500"/>
  <c r="EF64" i="1500"/>
  <c r="EE64" i="1500"/>
  <c r="ED64" i="1500"/>
  <c r="EC64" i="1500"/>
  <c r="EB64" i="1500"/>
  <c r="EA64" i="1500"/>
  <c r="DZ64" i="1500"/>
  <c r="DY64" i="1500"/>
  <c r="DX64" i="1500"/>
  <c r="DW64" i="1500"/>
  <c r="DV64" i="1500"/>
  <c r="DU64" i="1500"/>
  <c r="DT64" i="1500"/>
  <c r="DS64" i="1500"/>
  <c r="DR64" i="1500"/>
  <c r="DQ64" i="1500"/>
  <c r="DP64" i="1500"/>
  <c r="DO64" i="1500"/>
  <c r="DN64" i="1500"/>
  <c r="DM64" i="1500"/>
  <c r="DL64" i="1500"/>
  <c r="DK64" i="1500"/>
  <c r="DJ64" i="1500"/>
  <c r="DI64" i="1500"/>
  <c r="DH64" i="1500"/>
  <c r="DG64" i="1500"/>
  <c r="DF64" i="1500"/>
  <c r="DE64" i="1500"/>
  <c r="EJ63" i="1500"/>
  <c r="EI63" i="1500"/>
  <c r="EH63" i="1500"/>
  <c r="EG63" i="1500"/>
  <c r="EF63" i="1500"/>
  <c r="EE63" i="1500"/>
  <c r="ED63" i="1500"/>
  <c r="EC63" i="1500"/>
  <c r="EB63" i="1500"/>
  <c r="EA63" i="1500"/>
  <c r="DZ63" i="1500"/>
  <c r="DY63" i="1500"/>
  <c r="DX63" i="1500"/>
  <c r="DW63" i="1500"/>
  <c r="DV63" i="1500"/>
  <c r="DU63" i="1500"/>
  <c r="DT63" i="1500"/>
  <c r="DS63" i="1500"/>
  <c r="DR63" i="1500"/>
  <c r="DQ63" i="1500"/>
  <c r="DP63" i="1500"/>
  <c r="DO63" i="1500"/>
  <c r="DN63" i="1500"/>
  <c r="DM63" i="1500"/>
  <c r="DL63" i="1500"/>
  <c r="DK63" i="1500"/>
  <c r="DJ63" i="1500"/>
  <c r="DI63" i="1500"/>
  <c r="DH63" i="1500"/>
  <c r="DG63" i="1500"/>
  <c r="DF63" i="1500"/>
  <c r="DE63" i="1500"/>
  <c r="EJ62" i="1500"/>
  <c r="EI62" i="1500"/>
  <c r="EH62" i="1500"/>
  <c r="EG62" i="1500"/>
  <c r="EF62" i="1500"/>
  <c r="EE62" i="1500"/>
  <c r="ED62" i="1500"/>
  <c r="EC62" i="1500"/>
  <c r="EB62" i="1500"/>
  <c r="EA62" i="1500"/>
  <c r="DZ62" i="1500"/>
  <c r="DY62" i="1500"/>
  <c r="DX62" i="1500"/>
  <c r="DW62" i="1500"/>
  <c r="DV62" i="1500"/>
  <c r="DU62" i="1500"/>
  <c r="DT62" i="1500"/>
  <c r="DS62" i="1500"/>
  <c r="DR62" i="1500"/>
  <c r="DQ62" i="1500"/>
  <c r="DP62" i="1500"/>
  <c r="DO62" i="1500"/>
  <c r="DN62" i="1500"/>
  <c r="DM62" i="1500"/>
  <c r="DL62" i="1500"/>
  <c r="DK62" i="1500"/>
  <c r="DJ62" i="1500"/>
  <c r="DI62" i="1500"/>
  <c r="DH62" i="1500"/>
  <c r="DG62" i="1500"/>
  <c r="DF62" i="1500"/>
  <c r="DE62" i="1500"/>
  <c r="EJ61" i="1500"/>
  <c r="EI61" i="1500"/>
  <c r="EH61" i="1500"/>
  <c r="EG61" i="1500"/>
  <c r="EF61" i="1500"/>
  <c r="EE61" i="1500"/>
  <c r="ED61" i="1500"/>
  <c r="EC61" i="1500"/>
  <c r="EB61" i="1500"/>
  <c r="EA61" i="1500"/>
  <c r="DZ61" i="1500"/>
  <c r="DY61" i="1500"/>
  <c r="DX61" i="1500"/>
  <c r="DW61" i="1500"/>
  <c r="DV61" i="1500"/>
  <c r="DU61" i="1500"/>
  <c r="DT61" i="1500"/>
  <c r="DS61" i="1500"/>
  <c r="DR61" i="1500"/>
  <c r="DQ61" i="1500"/>
  <c r="DP61" i="1500"/>
  <c r="DO61" i="1500"/>
  <c r="DN61" i="1500"/>
  <c r="DM61" i="1500"/>
  <c r="DL61" i="1500"/>
  <c r="DK61" i="1500"/>
  <c r="DJ61" i="1500"/>
  <c r="DI61" i="1500"/>
  <c r="DH61" i="1500"/>
  <c r="DG61" i="1500"/>
  <c r="DF61" i="1500"/>
  <c r="DE61" i="1500"/>
  <c r="EJ60" i="1500"/>
  <c r="EI60" i="1500"/>
  <c r="EH60" i="1500"/>
  <c r="EG60" i="1500"/>
  <c r="EF60" i="1500"/>
  <c r="EE60" i="1500"/>
  <c r="ED60" i="1500"/>
  <c r="EC60" i="1500"/>
  <c r="EB60" i="1500"/>
  <c r="EA60" i="1500"/>
  <c r="DZ60" i="1500"/>
  <c r="DY60" i="1500"/>
  <c r="DX60" i="1500"/>
  <c r="DW60" i="1500"/>
  <c r="DV60" i="1500"/>
  <c r="DU60" i="1500"/>
  <c r="DT60" i="1500"/>
  <c r="DS60" i="1500"/>
  <c r="DR60" i="1500"/>
  <c r="DQ60" i="1500"/>
  <c r="DP60" i="1500"/>
  <c r="DO60" i="1500"/>
  <c r="DN60" i="1500"/>
  <c r="DM60" i="1500"/>
  <c r="DL60" i="1500"/>
  <c r="DK60" i="1500"/>
  <c r="DJ60" i="1500"/>
  <c r="DI60" i="1500"/>
  <c r="DH60" i="1500"/>
  <c r="DG60" i="1500"/>
  <c r="DF60" i="1500"/>
  <c r="DE60" i="1500"/>
  <c r="EJ59" i="1500"/>
  <c r="EI59" i="1500"/>
  <c r="EH59" i="1500"/>
  <c r="EG59" i="1500"/>
  <c r="EF59" i="1500"/>
  <c r="EE59" i="1500"/>
  <c r="ED59" i="1500"/>
  <c r="EC59" i="1500"/>
  <c r="EB59" i="1500"/>
  <c r="EA59" i="1500"/>
  <c r="DZ59" i="1500"/>
  <c r="DY59" i="1500"/>
  <c r="DX59" i="1500"/>
  <c r="DW59" i="1500"/>
  <c r="DV59" i="1500"/>
  <c r="DU59" i="1500"/>
  <c r="DT59" i="1500"/>
  <c r="DS59" i="1500"/>
  <c r="DR59" i="1500"/>
  <c r="DQ59" i="1500"/>
  <c r="DP59" i="1500"/>
  <c r="DO59" i="1500"/>
  <c r="DN59" i="1500"/>
  <c r="DM59" i="1500"/>
  <c r="DL59" i="1500"/>
  <c r="DK59" i="1500"/>
  <c r="DJ59" i="1500"/>
  <c r="DI59" i="1500"/>
  <c r="DH59" i="1500"/>
  <c r="DG59" i="1500"/>
  <c r="DF59" i="1500"/>
  <c r="DE59" i="1500"/>
  <c r="EJ58" i="1500"/>
  <c r="EI58" i="1500"/>
  <c r="EH58" i="1500"/>
  <c r="EG58" i="1500"/>
  <c r="EF58" i="1500"/>
  <c r="EE58" i="1500"/>
  <c r="ED58" i="1500"/>
  <c r="EC58" i="1500"/>
  <c r="EB58" i="1500"/>
  <c r="EA58" i="1500"/>
  <c r="DZ58" i="1500"/>
  <c r="DY58" i="1500"/>
  <c r="DX58" i="1500"/>
  <c r="DW58" i="1500"/>
  <c r="DV58" i="1500"/>
  <c r="DU58" i="1500"/>
  <c r="DT58" i="1500"/>
  <c r="DS58" i="1500"/>
  <c r="DR58" i="1500"/>
  <c r="DQ58" i="1500"/>
  <c r="DP58" i="1500"/>
  <c r="DO58" i="1500"/>
  <c r="DN58" i="1500"/>
  <c r="DM58" i="1500"/>
  <c r="DL58" i="1500"/>
  <c r="DK58" i="1500"/>
  <c r="DJ58" i="1500"/>
  <c r="DI58" i="1500"/>
  <c r="DH58" i="1500"/>
  <c r="DG58" i="1500"/>
  <c r="DF58" i="1500"/>
  <c r="DE58" i="1500"/>
  <c r="EJ57" i="1500"/>
  <c r="EI57" i="1500"/>
  <c r="EH57" i="1500"/>
  <c r="EG57" i="1500"/>
  <c r="EF57" i="1500"/>
  <c r="EE57" i="1500"/>
  <c r="ED57" i="1500"/>
  <c r="EC57" i="1500"/>
  <c r="EB57" i="1500"/>
  <c r="EA57" i="1500"/>
  <c r="DZ57" i="1500"/>
  <c r="DY57" i="1500"/>
  <c r="DX57" i="1500"/>
  <c r="DW57" i="1500"/>
  <c r="DV57" i="1500"/>
  <c r="DU57" i="1500"/>
  <c r="DT57" i="1500"/>
  <c r="DS57" i="1500"/>
  <c r="DR57" i="1500"/>
  <c r="DQ57" i="1500"/>
  <c r="DP57" i="1500"/>
  <c r="DO57" i="1500"/>
  <c r="DN57" i="1500"/>
  <c r="DM57" i="1500"/>
  <c r="DL57" i="1500"/>
  <c r="DK57" i="1500"/>
  <c r="DJ57" i="1500"/>
  <c r="DI57" i="1500"/>
  <c r="DH57" i="1500"/>
  <c r="DG57" i="1500"/>
  <c r="DF57" i="1500"/>
  <c r="DE57" i="1500"/>
  <c r="EJ56" i="1500"/>
  <c r="EI56" i="1500"/>
  <c r="EH56" i="1500"/>
  <c r="EG56" i="1500"/>
  <c r="EF56" i="1500"/>
  <c r="EE56" i="1500"/>
  <c r="ED56" i="1500"/>
  <c r="EC56" i="1500"/>
  <c r="EB56" i="1500"/>
  <c r="EA56" i="1500"/>
  <c r="DZ56" i="1500"/>
  <c r="DY56" i="1500"/>
  <c r="DX56" i="1500"/>
  <c r="DW56" i="1500"/>
  <c r="DV56" i="1500"/>
  <c r="DU56" i="1500"/>
  <c r="DT56" i="1500"/>
  <c r="DS56" i="1500"/>
  <c r="DR56" i="1500"/>
  <c r="DQ56" i="1500"/>
  <c r="DP56" i="1500"/>
  <c r="DO56" i="1500"/>
  <c r="DN56" i="1500"/>
  <c r="DM56" i="1500"/>
  <c r="DL56" i="1500"/>
  <c r="DK56" i="1500"/>
  <c r="DJ56" i="1500"/>
  <c r="DI56" i="1500"/>
  <c r="DH56" i="1500"/>
  <c r="DG56" i="1500"/>
  <c r="DF56" i="1500"/>
  <c r="DE56" i="1500"/>
  <c r="EJ55" i="1500"/>
  <c r="EI55" i="1500"/>
  <c r="EH55" i="1500"/>
  <c r="EG55" i="1500"/>
  <c r="EF55" i="1500"/>
  <c r="EE55" i="1500"/>
  <c r="ED55" i="1500"/>
  <c r="EC55" i="1500"/>
  <c r="EB55" i="1500"/>
  <c r="EA55" i="1500"/>
  <c r="DZ55" i="1500"/>
  <c r="DY55" i="1500"/>
  <c r="DX55" i="1500"/>
  <c r="DW55" i="1500"/>
  <c r="DV55" i="1500"/>
  <c r="DU55" i="1500"/>
  <c r="DT55" i="1500"/>
  <c r="DS55" i="1500"/>
  <c r="DR55" i="1500"/>
  <c r="DQ55" i="1500"/>
  <c r="DP55" i="1500"/>
  <c r="DO55" i="1500"/>
  <c r="DN55" i="1500"/>
  <c r="DM55" i="1500"/>
  <c r="DL55" i="1500"/>
  <c r="DK55" i="1500"/>
  <c r="DJ55" i="1500"/>
  <c r="DI55" i="1500"/>
  <c r="DH55" i="1500"/>
  <c r="DG55" i="1500"/>
  <c r="DF55" i="1500"/>
  <c r="DE55" i="1500"/>
  <c r="EJ54" i="1500"/>
  <c r="EI54" i="1500"/>
  <c r="EH54" i="1500"/>
  <c r="EG54" i="1500"/>
  <c r="EF54" i="1500"/>
  <c r="EE54" i="1500"/>
  <c r="ED54" i="1500"/>
  <c r="EC54" i="1500"/>
  <c r="EB54" i="1500"/>
  <c r="EA54" i="1500"/>
  <c r="DZ54" i="1500"/>
  <c r="DY54" i="1500"/>
  <c r="DX54" i="1500"/>
  <c r="DW54" i="1500"/>
  <c r="DV54" i="1500"/>
  <c r="DU54" i="1500"/>
  <c r="DT54" i="1500"/>
  <c r="DS54" i="1500"/>
  <c r="DR54" i="1500"/>
  <c r="DQ54" i="1500"/>
  <c r="DP54" i="1500"/>
  <c r="DO54" i="1500"/>
  <c r="DN54" i="1500"/>
  <c r="DM54" i="1500"/>
  <c r="DL54" i="1500"/>
  <c r="DK54" i="1500"/>
  <c r="DJ54" i="1500"/>
  <c r="DI54" i="1500"/>
  <c r="DH54" i="1500"/>
  <c r="DG54" i="1500"/>
  <c r="DF54" i="1500"/>
  <c r="DE54" i="1500"/>
  <c r="EJ53" i="1500"/>
  <c r="EI53" i="1500"/>
  <c r="EH53" i="1500"/>
  <c r="EG53" i="1500"/>
  <c r="EF53" i="1500"/>
  <c r="EE53" i="1500"/>
  <c r="ED53" i="1500"/>
  <c r="EC53" i="1500"/>
  <c r="EB53" i="1500"/>
  <c r="EA53" i="1500"/>
  <c r="DZ53" i="1500"/>
  <c r="DY53" i="1500"/>
  <c r="DX53" i="1500"/>
  <c r="DW53" i="1500"/>
  <c r="DV53" i="1500"/>
  <c r="DU53" i="1500"/>
  <c r="DT53" i="1500"/>
  <c r="DS53" i="1500"/>
  <c r="DR53" i="1500"/>
  <c r="DQ53" i="1500"/>
  <c r="DP53" i="1500"/>
  <c r="DO53" i="1500"/>
  <c r="DN53" i="1500"/>
  <c r="DM53" i="1500"/>
  <c r="DL53" i="1500"/>
  <c r="DK53" i="1500"/>
  <c r="DJ53" i="1500"/>
  <c r="DI53" i="1500"/>
  <c r="DH53" i="1500"/>
  <c r="DG53" i="1500"/>
  <c r="DF53" i="1500"/>
  <c r="DE53" i="1500"/>
  <c r="EJ52" i="1500"/>
  <c r="EI52" i="1500"/>
  <c r="EH52" i="1500"/>
  <c r="EG52" i="1500"/>
  <c r="EF52" i="1500"/>
  <c r="EE52" i="1500"/>
  <c r="ED52" i="1500"/>
  <c r="EC52" i="1500"/>
  <c r="EB52" i="1500"/>
  <c r="EA52" i="1500"/>
  <c r="DZ52" i="1500"/>
  <c r="DY52" i="1500"/>
  <c r="DX52" i="1500"/>
  <c r="DW52" i="1500"/>
  <c r="DV52" i="1500"/>
  <c r="DU52" i="1500"/>
  <c r="DT52" i="1500"/>
  <c r="DS52" i="1500"/>
  <c r="DR52" i="1500"/>
  <c r="DQ52" i="1500"/>
  <c r="DP52" i="1500"/>
  <c r="DO52" i="1500"/>
  <c r="DN52" i="1500"/>
  <c r="DM52" i="1500"/>
  <c r="DL52" i="1500"/>
  <c r="DK52" i="1500"/>
  <c r="DJ52" i="1500"/>
  <c r="DI52" i="1500"/>
  <c r="DH52" i="1500"/>
  <c r="DG52" i="1500"/>
  <c r="DF52" i="1500"/>
  <c r="DE52" i="1500"/>
  <c r="EJ51" i="1500"/>
  <c r="EI51" i="1500"/>
  <c r="EH51" i="1500"/>
  <c r="EG51" i="1500"/>
  <c r="EF51" i="1500"/>
  <c r="EE51" i="1500"/>
  <c r="ED51" i="1500"/>
  <c r="EC51" i="1500"/>
  <c r="EB51" i="1500"/>
  <c r="EA51" i="1500"/>
  <c r="DZ51" i="1500"/>
  <c r="DY51" i="1500"/>
  <c r="DX51" i="1500"/>
  <c r="DW51" i="1500"/>
  <c r="DV51" i="1500"/>
  <c r="DU51" i="1500"/>
  <c r="DT51" i="1500"/>
  <c r="DS51" i="1500"/>
  <c r="DR51" i="1500"/>
  <c r="DQ51" i="1500"/>
  <c r="DP51" i="1500"/>
  <c r="DO51" i="1500"/>
  <c r="DN51" i="1500"/>
  <c r="DM51" i="1500"/>
  <c r="DL51" i="1500"/>
  <c r="DK51" i="1500"/>
  <c r="DJ51" i="1500"/>
  <c r="DI51" i="1500"/>
  <c r="DH51" i="1500"/>
  <c r="DG51" i="1500"/>
  <c r="DF51" i="1500"/>
  <c r="DE51" i="1500"/>
  <c r="EJ50" i="1500"/>
  <c r="EI50" i="1500"/>
  <c r="EH50" i="1500"/>
  <c r="EG50" i="1500"/>
  <c r="EF50" i="1500"/>
  <c r="EE50" i="1500"/>
  <c r="ED50" i="1500"/>
  <c r="EC50" i="1500"/>
  <c r="EB50" i="1500"/>
  <c r="EA50" i="1500"/>
  <c r="DZ50" i="1500"/>
  <c r="DY50" i="1500"/>
  <c r="DX50" i="1500"/>
  <c r="DW50" i="1500"/>
  <c r="DV50" i="1500"/>
  <c r="DU50" i="1500"/>
  <c r="DT50" i="1500"/>
  <c r="DS50" i="1500"/>
  <c r="DR50" i="1500"/>
  <c r="DQ50" i="1500"/>
  <c r="DP50" i="1500"/>
  <c r="DO50" i="1500"/>
  <c r="DN50" i="1500"/>
  <c r="DM50" i="1500"/>
  <c r="DL50" i="1500"/>
  <c r="DK50" i="1500"/>
  <c r="DJ50" i="1500"/>
  <c r="DI50" i="1500"/>
  <c r="DH50" i="1500"/>
  <c r="DG50" i="1500"/>
  <c r="DF50" i="1500"/>
  <c r="DE50" i="1500"/>
  <c r="EJ49" i="1500"/>
  <c r="EI49" i="1500"/>
  <c r="EH49" i="1500"/>
  <c r="EG49" i="1500"/>
  <c r="EF49" i="1500"/>
  <c r="EE49" i="1500"/>
  <c r="ED49" i="1500"/>
  <c r="EC49" i="1500"/>
  <c r="EB49" i="1500"/>
  <c r="EA49" i="1500"/>
  <c r="DZ49" i="1500"/>
  <c r="DY49" i="1500"/>
  <c r="DX49" i="1500"/>
  <c r="DW49" i="1500"/>
  <c r="DV49" i="1500"/>
  <c r="DU49" i="1500"/>
  <c r="DT49" i="1500"/>
  <c r="DS49" i="1500"/>
  <c r="DR49" i="1500"/>
  <c r="DQ49" i="1500"/>
  <c r="DP49" i="1500"/>
  <c r="DO49" i="1500"/>
  <c r="DN49" i="1500"/>
  <c r="DM49" i="1500"/>
  <c r="DL49" i="1500"/>
  <c r="DK49" i="1500"/>
  <c r="DJ49" i="1500"/>
  <c r="DI49" i="1500"/>
  <c r="DH49" i="1500"/>
  <c r="DG49" i="1500"/>
  <c r="DF49" i="1500"/>
  <c r="DE49" i="1500"/>
  <c r="EJ48" i="1500"/>
  <c r="EI48" i="1500"/>
  <c r="EH48" i="1500"/>
  <c r="EG48" i="1500"/>
  <c r="EF48" i="1500"/>
  <c r="EE48" i="1500"/>
  <c r="ED48" i="1500"/>
  <c r="EC48" i="1500"/>
  <c r="EB48" i="1500"/>
  <c r="EA48" i="1500"/>
  <c r="DZ48" i="1500"/>
  <c r="DY48" i="1500"/>
  <c r="DX48" i="1500"/>
  <c r="DW48" i="1500"/>
  <c r="DV48" i="1500"/>
  <c r="DU48" i="1500"/>
  <c r="DT48" i="1500"/>
  <c r="DS48" i="1500"/>
  <c r="DR48" i="1500"/>
  <c r="DQ48" i="1500"/>
  <c r="DP48" i="1500"/>
  <c r="DO48" i="1500"/>
  <c r="DN48" i="1500"/>
  <c r="DM48" i="1500"/>
  <c r="DL48" i="1500"/>
  <c r="DK48" i="1500"/>
  <c r="DJ48" i="1500"/>
  <c r="DI48" i="1500"/>
  <c r="DH48" i="1500"/>
  <c r="DG48" i="1500"/>
  <c r="DF48" i="1500"/>
  <c r="DE48" i="1500"/>
  <c r="EJ47" i="1500"/>
  <c r="EI47" i="1500"/>
  <c r="EH47" i="1500"/>
  <c r="EG47" i="1500"/>
  <c r="EF47" i="1500"/>
  <c r="EE47" i="1500"/>
  <c r="ED47" i="1500"/>
  <c r="EC47" i="1500"/>
  <c r="EB47" i="1500"/>
  <c r="EA47" i="1500"/>
  <c r="DZ47" i="1500"/>
  <c r="DY47" i="1500"/>
  <c r="DX47" i="1500"/>
  <c r="DW47" i="1500"/>
  <c r="DV47" i="1500"/>
  <c r="DU47" i="1500"/>
  <c r="DT47" i="1500"/>
  <c r="DS47" i="1500"/>
  <c r="DR47" i="1500"/>
  <c r="DQ47" i="1500"/>
  <c r="DP47" i="1500"/>
  <c r="DO47" i="1500"/>
  <c r="DN47" i="1500"/>
  <c r="DM47" i="1500"/>
  <c r="DL47" i="1500"/>
  <c r="DK47" i="1500"/>
  <c r="DJ47" i="1500"/>
  <c r="DI47" i="1500"/>
  <c r="DH47" i="1500"/>
  <c r="DG47" i="1500"/>
  <c r="DF47" i="1500"/>
  <c r="DE47" i="1500"/>
  <c r="EJ46" i="1500"/>
  <c r="EI46" i="1500"/>
  <c r="EH46" i="1500"/>
  <c r="EG46" i="1500"/>
  <c r="EF46" i="1500"/>
  <c r="EE46" i="1500"/>
  <c r="ED46" i="1500"/>
  <c r="EC46" i="1500"/>
  <c r="EB46" i="1500"/>
  <c r="EA46" i="1500"/>
  <c r="DZ46" i="1500"/>
  <c r="DY46" i="1500"/>
  <c r="DX46" i="1500"/>
  <c r="DW46" i="1500"/>
  <c r="DV46" i="1500"/>
  <c r="DU46" i="1500"/>
  <c r="DT46" i="1500"/>
  <c r="DS46" i="1500"/>
  <c r="DR46" i="1500"/>
  <c r="DQ46" i="1500"/>
  <c r="DP46" i="1500"/>
  <c r="DO46" i="1500"/>
  <c r="DN46" i="1500"/>
  <c r="DM46" i="1500"/>
  <c r="DL46" i="1500"/>
  <c r="DK46" i="1500"/>
  <c r="DJ46" i="1500"/>
  <c r="DI46" i="1500"/>
  <c r="DH46" i="1500"/>
  <c r="DG46" i="1500"/>
  <c r="DF46" i="1500"/>
  <c r="DE46" i="1500"/>
  <c r="EJ45" i="1500"/>
  <c r="EI45" i="1500"/>
  <c r="EH45" i="1500"/>
  <c r="EG45" i="1500"/>
  <c r="EF45" i="1500"/>
  <c r="EE45" i="1500"/>
  <c r="ED45" i="1500"/>
  <c r="EC45" i="1500"/>
  <c r="EB45" i="1500"/>
  <c r="EA45" i="1500"/>
  <c r="DZ45" i="1500"/>
  <c r="DY45" i="1500"/>
  <c r="DX45" i="1500"/>
  <c r="DW45" i="1500"/>
  <c r="DV45" i="1500"/>
  <c r="DU45" i="1500"/>
  <c r="DT45" i="1500"/>
  <c r="DS45" i="1500"/>
  <c r="DR45" i="1500"/>
  <c r="DQ45" i="1500"/>
  <c r="DP45" i="1500"/>
  <c r="DO45" i="1500"/>
  <c r="DN45" i="1500"/>
  <c r="DM45" i="1500"/>
  <c r="DL45" i="1500"/>
  <c r="DK45" i="1500"/>
  <c r="DJ45" i="1500"/>
  <c r="DI45" i="1500"/>
  <c r="DH45" i="1500"/>
  <c r="DG45" i="1500"/>
  <c r="DF45" i="1500"/>
  <c r="DE45" i="1500"/>
  <c r="EJ44" i="1500"/>
  <c r="EI44" i="1500"/>
  <c r="EH44" i="1500"/>
  <c r="EG44" i="1500"/>
  <c r="EF44" i="1500"/>
  <c r="EE44" i="1500"/>
  <c r="ED44" i="1500"/>
  <c r="EC44" i="1500"/>
  <c r="EB44" i="1500"/>
  <c r="EA44" i="1500"/>
  <c r="DZ44" i="1500"/>
  <c r="DY44" i="1500"/>
  <c r="DX44" i="1500"/>
  <c r="DW44" i="1500"/>
  <c r="DV44" i="1500"/>
  <c r="DU44" i="1500"/>
  <c r="DT44" i="1500"/>
  <c r="DS44" i="1500"/>
  <c r="DR44" i="1500"/>
  <c r="DQ44" i="1500"/>
  <c r="DP44" i="1500"/>
  <c r="DO44" i="1500"/>
  <c r="DN44" i="1500"/>
  <c r="DM44" i="1500"/>
  <c r="DL44" i="1500"/>
  <c r="DK44" i="1500"/>
  <c r="DJ44" i="1500"/>
  <c r="DI44" i="1500"/>
  <c r="DH44" i="1500"/>
  <c r="DG44" i="1500"/>
  <c r="DF44" i="1500"/>
  <c r="DE44" i="1500"/>
  <c r="EJ43" i="1500"/>
  <c r="EI43" i="1500"/>
  <c r="EH43" i="1500"/>
  <c r="EG43" i="1500"/>
  <c r="EF43" i="1500"/>
  <c r="EE43" i="1500"/>
  <c r="ED43" i="1500"/>
  <c r="EC43" i="1500"/>
  <c r="EB43" i="1500"/>
  <c r="EA43" i="1500"/>
  <c r="DZ43" i="1500"/>
  <c r="DY43" i="1500"/>
  <c r="DX43" i="1500"/>
  <c r="DW43" i="1500"/>
  <c r="DV43" i="1500"/>
  <c r="DU43" i="1500"/>
  <c r="DT43" i="1500"/>
  <c r="DS43" i="1500"/>
  <c r="DR43" i="1500"/>
  <c r="DQ43" i="1500"/>
  <c r="DP43" i="1500"/>
  <c r="DO43" i="1500"/>
  <c r="DN43" i="1500"/>
  <c r="DM43" i="1500"/>
  <c r="DL43" i="1500"/>
  <c r="DK43" i="1500"/>
  <c r="DJ43" i="1500"/>
  <c r="DI43" i="1500"/>
  <c r="DH43" i="1500"/>
  <c r="DG43" i="1500"/>
  <c r="DF43" i="1500"/>
  <c r="DE43" i="1500"/>
  <c r="EJ42" i="1500"/>
  <c r="EI42" i="1500"/>
  <c r="EH42" i="1500"/>
  <c r="EG42" i="1500"/>
  <c r="EF42" i="1500"/>
  <c r="EE42" i="1500"/>
  <c r="ED42" i="1500"/>
  <c r="EC42" i="1500"/>
  <c r="EB42" i="1500"/>
  <c r="EA42" i="1500"/>
  <c r="DZ42" i="1500"/>
  <c r="DY42" i="1500"/>
  <c r="DX42" i="1500"/>
  <c r="DW42" i="1500"/>
  <c r="DV42" i="1500"/>
  <c r="DU42" i="1500"/>
  <c r="DT42" i="1500"/>
  <c r="DS42" i="1500"/>
  <c r="DR42" i="1500"/>
  <c r="DQ42" i="1500"/>
  <c r="DP42" i="1500"/>
  <c r="DO42" i="1500"/>
  <c r="DN42" i="1500"/>
  <c r="DM42" i="1500"/>
  <c r="DL42" i="1500"/>
  <c r="DK42" i="1500"/>
  <c r="DJ42" i="1500"/>
  <c r="DI42" i="1500"/>
  <c r="DH42" i="1500"/>
  <c r="DG42" i="1500"/>
  <c r="DF42" i="1500"/>
  <c r="DE42" i="1500"/>
  <c r="EJ41" i="1500"/>
  <c r="EI41" i="1500"/>
  <c r="EH41" i="1500"/>
  <c r="EG41" i="1500"/>
  <c r="EF41" i="1500"/>
  <c r="EE41" i="1500"/>
  <c r="ED41" i="1500"/>
  <c r="EC41" i="1500"/>
  <c r="EB41" i="1500"/>
  <c r="EA41" i="1500"/>
  <c r="DZ41" i="1500"/>
  <c r="DY41" i="1500"/>
  <c r="DX41" i="1500"/>
  <c r="DW41" i="1500"/>
  <c r="DV41" i="1500"/>
  <c r="DU41" i="1500"/>
  <c r="DT41" i="1500"/>
  <c r="DS41" i="1500"/>
  <c r="DR41" i="1500"/>
  <c r="DQ41" i="1500"/>
  <c r="DP41" i="1500"/>
  <c r="DO41" i="1500"/>
  <c r="DN41" i="1500"/>
  <c r="DM41" i="1500"/>
  <c r="DL41" i="1500"/>
  <c r="DK41" i="1500"/>
  <c r="DJ41" i="1500"/>
  <c r="DI41" i="1500"/>
  <c r="DH41" i="1500"/>
  <c r="DG41" i="1500"/>
  <c r="DF41" i="1500"/>
  <c r="DE41" i="1500"/>
  <c r="EJ40" i="1500"/>
  <c r="EI40" i="1500"/>
  <c r="EH40" i="1500"/>
  <c r="EG40" i="1500"/>
  <c r="EF40" i="1500"/>
  <c r="EE40" i="1500"/>
  <c r="ED40" i="1500"/>
  <c r="EC40" i="1500"/>
  <c r="EB40" i="1500"/>
  <c r="EA40" i="1500"/>
  <c r="DZ40" i="1500"/>
  <c r="DY40" i="1500"/>
  <c r="DX40" i="1500"/>
  <c r="DW40" i="1500"/>
  <c r="DV40" i="1500"/>
  <c r="DU40" i="1500"/>
  <c r="DT40" i="1500"/>
  <c r="DS40" i="1500"/>
  <c r="DR40" i="1500"/>
  <c r="DQ40" i="1500"/>
  <c r="DP40" i="1500"/>
  <c r="DO40" i="1500"/>
  <c r="DN40" i="1500"/>
  <c r="DM40" i="1500"/>
  <c r="DL40" i="1500"/>
  <c r="DK40" i="1500"/>
  <c r="DJ40" i="1500"/>
  <c r="DI40" i="1500"/>
  <c r="DH40" i="1500"/>
  <c r="DG40" i="1500"/>
  <c r="DF40" i="1500"/>
  <c r="DE40" i="1500"/>
  <c r="EJ39" i="1500"/>
  <c r="EI39" i="1500"/>
  <c r="EH39" i="1500"/>
  <c r="EG39" i="1500"/>
  <c r="EF39" i="1500"/>
  <c r="EE39" i="1500"/>
  <c r="ED39" i="1500"/>
  <c r="EC39" i="1500"/>
  <c r="EB39" i="1500"/>
  <c r="EA39" i="1500"/>
  <c r="DZ39" i="1500"/>
  <c r="DY39" i="1500"/>
  <c r="DX39" i="1500"/>
  <c r="DW39" i="1500"/>
  <c r="DV39" i="1500"/>
  <c r="DU39" i="1500"/>
  <c r="DT39" i="1500"/>
  <c r="DS39" i="1500"/>
  <c r="DR39" i="1500"/>
  <c r="DQ39" i="1500"/>
  <c r="DP39" i="1500"/>
  <c r="DO39" i="1500"/>
  <c r="DN39" i="1500"/>
  <c r="DM39" i="1500"/>
  <c r="DL39" i="1500"/>
  <c r="DK39" i="1500"/>
  <c r="DJ39" i="1500"/>
  <c r="DI39" i="1500"/>
  <c r="DH39" i="1500"/>
  <c r="DG39" i="1500"/>
  <c r="DF39" i="1500"/>
  <c r="DE39" i="1500"/>
  <c r="EJ38" i="1500"/>
  <c r="EI38" i="1500"/>
  <c r="EH38" i="1500"/>
  <c r="EG38" i="1500"/>
  <c r="EF38" i="1500"/>
  <c r="EE38" i="1500"/>
  <c r="ED38" i="1500"/>
  <c r="EC38" i="1500"/>
  <c r="EB38" i="1500"/>
  <c r="EA38" i="1500"/>
  <c r="DZ38" i="1500"/>
  <c r="DY38" i="1500"/>
  <c r="DX38" i="1500"/>
  <c r="DW38" i="1500"/>
  <c r="DV38" i="1500"/>
  <c r="DU38" i="1500"/>
  <c r="DT38" i="1500"/>
  <c r="DS38" i="1500"/>
  <c r="DR38" i="1500"/>
  <c r="DQ38" i="1500"/>
  <c r="DP38" i="1500"/>
  <c r="DO38" i="1500"/>
  <c r="DN38" i="1500"/>
  <c r="DM38" i="1500"/>
  <c r="DL38" i="1500"/>
  <c r="DK38" i="1500"/>
  <c r="DJ38" i="1500"/>
  <c r="DI38" i="1500"/>
  <c r="DH38" i="1500"/>
  <c r="DG38" i="1500"/>
  <c r="DF38" i="1500"/>
  <c r="DE38" i="1500"/>
  <c r="EJ37" i="1500"/>
  <c r="EI37" i="1500"/>
  <c r="EH37" i="1500"/>
  <c r="EG37" i="1500"/>
  <c r="EF37" i="1500"/>
  <c r="EE37" i="1500"/>
  <c r="ED37" i="1500"/>
  <c r="EC37" i="1500"/>
  <c r="EB37" i="1500"/>
  <c r="EA37" i="1500"/>
  <c r="DZ37" i="1500"/>
  <c r="DY37" i="1500"/>
  <c r="DX37" i="1500"/>
  <c r="DW37" i="1500"/>
  <c r="DV37" i="1500"/>
  <c r="DU37" i="1500"/>
  <c r="DT37" i="1500"/>
  <c r="DS37" i="1500"/>
  <c r="DR37" i="1500"/>
  <c r="DQ37" i="1500"/>
  <c r="DP37" i="1500"/>
  <c r="DO37" i="1500"/>
  <c r="DN37" i="1500"/>
  <c r="DM37" i="1500"/>
  <c r="DL37" i="1500"/>
  <c r="DK37" i="1500"/>
  <c r="DJ37" i="1500"/>
  <c r="DI37" i="1500"/>
  <c r="DH37" i="1500"/>
  <c r="DG37" i="1500"/>
  <c r="DF37" i="1500"/>
  <c r="DE37" i="1500"/>
  <c r="EJ36" i="1500"/>
  <c r="EI36" i="1500"/>
  <c r="EH36" i="1500"/>
  <c r="EG36" i="1500"/>
  <c r="EF36" i="1500"/>
  <c r="EE36" i="1500"/>
  <c r="ED36" i="1500"/>
  <c r="EC36" i="1500"/>
  <c r="EB36" i="1500"/>
  <c r="EA36" i="1500"/>
  <c r="DZ36" i="1500"/>
  <c r="DY36" i="1500"/>
  <c r="DX36" i="1500"/>
  <c r="DW36" i="1500"/>
  <c r="DV36" i="1500"/>
  <c r="DU36" i="1500"/>
  <c r="DT36" i="1500"/>
  <c r="DS36" i="1500"/>
  <c r="DR36" i="1500"/>
  <c r="DQ36" i="1500"/>
  <c r="DP36" i="1500"/>
  <c r="DO36" i="1500"/>
  <c r="DN36" i="1500"/>
  <c r="DM36" i="1500"/>
  <c r="DL36" i="1500"/>
  <c r="DK36" i="1500"/>
  <c r="DJ36" i="1500"/>
  <c r="DI36" i="1500"/>
  <c r="DH36" i="1500"/>
  <c r="DG36" i="1500"/>
  <c r="DF36" i="1500"/>
  <c r="DE36" i="1500"/>
  <c r="EJ35" i="1500"/>
  <c r="EI35" i="1500"/>
  <c r="EH35" i="1500"/>
  <c r="EG35" i="1500"/>
  <c r="EF35" i="1500"/>
  <c r="EE35" i="1500"/>
  <c r="ED35" i="1500"/>
  <c r="EC35" i="1500"/>
  <c r="EB35" i="1500"/>
  <c r="EA35" i="1500"/>
  <c r="DZ35" i="1500"/>
  <c r="DY35" i="1500"/>
  <c r="DX35" i="1500"/>
  <c r="DW35" i="1500"/>
  <c r="DV35" i="1500"/>
  <c r="DU35" i="1500"/>
  <c r="DT35" i="1500"/>
  <c r="DS35" i="1500"/>
  <c r="DR35" i="1500"/>
  <c r="DQ35" i="1500"/>
  <c r="DP35" i="1500"/>
  <c r="DO35" i="1500"/>
  <c r="DN35" i="1500"/>
  <c r="DM35" i="1500"/>
  <c r="DL35" i="1500"/>
  <c r="DK35" i="1500"/>
  <c r="DJ35" i="1500"/>
  <c r="DI35" i="1500"/>
  <c r="DH35" i="1500"/>
  <c r="DG35" i="1500"/>
  <c r="DF35" i="1500"/>
  <c r="DE35" i="1500"/>
  <c r="EJ34" i="1500"/>
  <c r="EI34" i="1500"/>
  <c r="EH34" i="1500"/>
  <c r="EG34" i="1500"/>
  <c r="EF34" i="1500"/>
  <c r="EE34" i="1500"/>
  <c r="ED34" i="1500"/>
  <c r="EC34" i="1500"/>
  <c r="EB34" i="1500"/>
  <c r="EA34" i="1500"/>
  <c r="DZ34" i="1500"/>
  <c r="DY34" i="1500"/>
  <c r="DX34" i="1500"/>
  <c r="DW34" i="1500"/>
  <c r="DV34" i="1500"/>
  <c r="DU34" i="1500"/>
  <c r="DT34" i="1500"/>
  <c r="DS34" i="1500"/>
  <c r="DR34" i="1500"/>
  <c r="DQ34" i="1500"/>
  <c r="DP34" i="1500"/>
  <c r="DO34" i="1500"/>
  <c r="DN34" i="1500"/>
  <c r="DM34" i="1500"/>
  <c r="DL34" i="1500"/>
  <c r="DK34" i="1500"/>
  <c r="DJ34" i="1500"/>
  <c r="DI34" i="1500"/>
  <c r="DH34" i="1500"/>
  <c r="DG34" i="1500"/>
  <c r="DF34" i="1500"/>
  <c r="DE34" i="1500"/>
  <c r="EJ33" i="1500"/>
  <c r="EI33" i="1500"/>
  <c r="EH33" i="1500"/>
  <c r="EG33" i="1500"/>
  <c r="EF33" i="1500"/>
  <c r="EE33" i="1500"/>
  <c r="ED33" i="1500"/>
  <c r="EC33" i="1500"/>
  <c r="EB33" i="1500"/>
  <c r="EA33" i="1500"/>
  <c r="DZ33" i="1500"/>
  <c r="DY33" i="1500"/>
  <c r="DX33" i="1500"/>
  <c r="DW33" i="1500"/>
  <c r="DV33" i="1500"/>
  <c r="DU33" i="1500"/>
  <c r="DT33" i="1500"/>
  <c r="DS33" i="1500"/>
  <c r="DR33" i="1500"/>
  <c r="DQ33" i="1500"/>
  <c r="DP33" i="1500"/>
  <c r="DO33" i="1500"/>
  <c r="DN33" i="1500"/>
  <c r="DM33" i="1500"/>
  <c r="DL33" i="1500"/>
  <c r="DK33" i="1500"/>
  <c r="DJ33" i="1500"/>
  <c r="DI33" i="1500"/>
  <c r="DH33" i="1500"/>
  <c r="DG33" i="1500"/>
  <c r="DF33" i="1500"/>
  <c r="DE33" i="1500"/>
  <c r="EJ32" i="1500"/>
  <c r="EI32" i="1500"/>
  <c r="EH32" i="1500"/>
  <c r="EG32" i="1500"/>
  <c r="EF32" i="1500"/>
  <c r="EE32" i="1500"/>
  <c r="ED32" i="1500"/>
  <c r="EC32" i="1500"/>
  <c r="EB32" i="1500"/>
  <c r="EA32" i="1500"/>
  <c r="DZ32" i="1500"/>
  <c r="DY32" i="1500"/>
  <c r="DX32" i="1500"/>
  <c r="DW32" i="1500"/>
  <c r="DV32" i="1500"/>
  <c r="DU32" i="1500"/>
  <c r="DT32" i="1500"/>
  <c r="DS32" i="1500"/>
  <c r="DR32" i="1500"/>
  <c r="DQ32" i="1500"/>
  <c r="DP32" i="1500"/>
  <c r="DO32" i="1500"/>
  <c r="DN32" i="1500"/>
  <c r="DM32" i="1500"/>
  <c r="DL32" i="1500"/>
  <c r="DK32" i="1500"/>
  <c r="DJ32" i="1500"/>
  <c r="DI32" i="1500"/>
  <c r="DH32" i="1500"/>
  <c r="DG32" i="1500"/>
  <c r="DF32" i="1500"/>
  <c r="DE32" i="1500"/>
  <c r="EJ31" i="1500"/>
  <c r="EI31" i="1500"/>
  <c r="EH31" i="1500"/>
  <c r="EG31" i="1500"/>
  <c r="EF31" i="1500"/>
  <c r="EE31" i="1500"/>
  <c r="ED31" i="1500"/>
  <c r="EC31" i="1500"/>
  <c r="EB31" i="1500"/>
  <c r="EA31" i="1500"/>
  <c r="DZ31" i="1500"/>
  <c r="DY31" i="1500"/>
  <c r="DX31" i="1500"/>
  <c r="DW31" i="1500"/>
  <c r="DV31" i="1500"/>
  <c r="DU31" i="1500"/>
  <c r="DT31" i="1500"/>
  <c r="DS31" i="1500"/>
  <c r="DR31" i="1500"/>
  <c r="DQ31" i="1500"/>
  <c r="DP31" i="1500"/>
  <c r="DO31" i="1500"/>
  <c r="DN31" i="1500"/>
  <c r="DM31" i="1500"/>
  <c r="DL31" i="1500"/>
  <c r="DK31" i="1500"/>
  <c r="DJ31" i="1500"/>
  <c r="DI31" i="1500"/>
  <c r="DH31" i="1500"/>
  <c r="DG31" i="1500"/>
  <c r="DF31" i="1500"/>
  <c r="DE31" i="1500"/>
  <c r="EJ30" i="1500"/>
  <c r="EI30" i="1500"/>
  <c r="EH30" i="1500"/>
  <c r="EG30" i="1500"/>
  <c r="EF30" i="1500"/>
  <c r="EE30" i="1500"/>
  <c r="ED30" i="1500"/>
  <c r="EC30" i="1500"/>
  <c r="EB30" i="1500"/>
  <c r="EA30" i="1500"/>
  <c r="DZ30" i="1500"/>
  <c r="DY30" i="1500"/>
  <c r="DX30" i="1500"/>
  <c r="DW30" i="1500"/>
  <c r="DV30" i="1500"/>
  <c r="DU30" i="1500"/>
  <c r="DT30" i="1500"/>
  <c r="DS30" i="1500"/>
  <c r="DR30" i="1500"/>
  <c r="DQ30" i="1500"/>
  <c r="DP30" i="1500"/>
  <c r="DO30" i="1500"/>
  <c r="DN30" i="1500"/>
  <c r="DM30" i="1500"/>
  <c r="DL30" i="1500"/>
  <c r="DK30" i="1500"/>
  <c r="DJ30" i="1500"/>
  <c r="DI30" i="1500"/>
  <c r="DH30" i="1500"/>
  <c r="DG30" i="1500"/>
  <c r="DF30" i="1500"/>
  <c r="DE30" i="1500"/>
  <c r="EJ29" i="1500"/>
  <c r="EI29" i="1500"/>
  <c r="EH29" i="1500"/>
  <c r="EG29" i="1500"/>
  <c r="EF29" i="1500"/>
  <c r="EE29" i="1500"/>
  <c r="ED29" i="1500"/>
  <c r="EC29" i="1500"/>
  <c r="EB29" i="1500"/>
  <c r="EA29" i="1500"/>
  <c r="DZ29" i="1500"/>
  <c r="DY29" i="1500"/>
  <c r="DX29" i="1500"/>
  <c r="DW29" i="1500"/>
  <c r="DV29" i="1500"/>
  <c r="DU29" i="1500"/>
  <c r="DT29" i="1500"/>
  <c r="DS29" i="1500"/>
  <c r="DR29" i="1500"/>
  <c r="DQ29" i="1500"/>
  <c r="DP29" i="1500"/>
  <c r="DO29" i="1500"/>
  <c r="DN29" i="1500"/>
  <c r="DM29" i="1500"/>
  <c r="DL29" i="1500"/>
  <c r="DK29" i="1500"/>
  <c r="DJ29" i="1500"/>
  <c r="DI29" i="1500"/>
  <c r="DH29" i="1500"/>
  <c r="DG29" i="1500"/>
  <c r="DF29" i="1500"/>
  <c r="DE29" i="1500"/>
  <c r="EJ28" i="1500"/>
  <c r="EI28" i="1500"/>
  <c r="EH28" i="1500"/>
  <c r="EG28" i="1500"/>
  <c r="EF28" i="1500"/>
  <c r="EE28" i="1500"/>
  <c r="ED28" i="1500"/>
  <c r="EC28" i="1500"/>
  <c r="EB28" i="1500"/>
  <c r="EA28" i="1500"/>
  <c r="DZ28" i="1500"/>
  <c r="DY28" i="1500"/>
  <c r="DX28" i="1500"/>
  <c r="DW28" i="1500"/>
  <c r="DV28" i="1500"/>
  <c r="DU28" i="1500"/>
  <c r="DT28" i="1500"/>
  <c r="DS28" i="1500"/>
  <c r="DR28" i="1500"/>
  <c r="DQ28" i="1500"/>
  <c r="DP28" i="1500"/>
  <c r="DO28" i="1500"/>
  <c r="DN28" i="1500"/>
  <c r="DM28" i="1500"/>
  <c r="DL28" i="1500"/>
  <c r="DK28" i="1500"/>
  <c r="DJ28" i="1500"/>
  <c r="DI28" i="1500"/>
  <c r="DH28" i="1500"/>
  <c r="DG28" i="1500"/>
  <c r="DF28" i="1500"/>
  <c r="DE28" i="1500"/>
  <c r="EJ27" i="1500"/>
  <c r="EI27" i="1500"/>
  <c r="EH27" i="1500"/>
  <c r="EG27" i="1500"/>
  <c r="EF27" i="1500"/>
  <c r="EE27" i="1500"/>
  <c r="ED27" i="1500"/>
  <c r="EC27" i="1500"/>
  <c r="EB27" i="1500"/>
  <c r="EA27" i="1500"/>
  <c r="DZ27" i="1500"/>
  <c r="DY27" i="1500"/>
  <c r="DX27" i="1500"/>
  <c r="DW27" i="1500"/>
  <c r="DV27" i="1500"/>
  <c r="DU27" i="1500"/>
  <c r="DT27" i="1500"/>
  <c r="DS27" i="1500"/>
  <c r="DR27" i="1500"/>
  <c r="DQ27" i="1500"/>
  <c r="DP27" i="1500"/>
  <c r="DO27" i="1500"/>
  <c r="DN27" i="1500"/>
  <c r="DM27" i="1500"/>
  <c r="DL27" i="1500"/>
  <c r="DK27" i="1500"/>
  <c r="DJ27" i="1500"/>
  <c r="DI27" i="1500"/>
  <c r="DH27" i="1500"/>
  <c r="DG27" i="1500"/>
  <c r="DF27" i="1500"/>
  <c r="DE27" i="1500"/>
  <c r="EJ26" i="1500"/>
  <c r="EI26" i="1500"/>
  <c r="EH26" i="1500"/>
  <c r="EG26" i="1500"/>
  <c r="EF26" i="1500"/>
  <c r="EE26" i="1500"/>
  <c r="ED26" i="1500"/>
  <c r="EC26" i="1500"/>
  <c r="EB26" i="1500"/>
  <c r="EA26" i="1500"/>
  <c r="DZ26" i="1500"/>
  <c r="DY26" i="1500"/>
  <c r="DX26" i="1500"/>
  <c r="DW26" i="1500"/>
  <c r="DV26" i="1500"/>
  <c r="DU26" i="1500"/>
  <c r="DT26" i="1500"/>
  <c r="DS26" i="1500"/>
  <c r="DR26" i="1500"/>
  <c r="DQ26" i="1500"/>
  <c r="DP26" i="1500"/>
  <c r="DO26" i="1500"/>
  <c r="DN26" i="1500"/>
  <c r="DM26" i="1500"/>
  <c r="DL26" i="1500"/>
  <c r="DK26" i="1500"/>
  <c r="DJ26" i="1500"/>
  <c r="DI26" i="1500"/>
  <c r="DH26" i="1500"/>
  <c r="DG26" i="1500"/>
  <c r="DF26" i="1500"/>
  <c r="DE26" i="1500"/>
  <c r="EJ25" i="1500"/>
  <c r="EI25" i="1500"/>
  <c r="EH25" i="1500"/>
  <c r="EG25" i="1500"/>
  <c r="EF25" i="1500"/>
  <c r="EE25" i="1500"/>
  <c r="ED25" i="1500"/>
  <c r="EC25" i="1500"/>
  <c r="EB25" i="1500"/>
  <c r="EA25" i="1500"/>
  <c r="DZ25" i="1500"/>
  <c r="DY25" i="1500"/>
  <c r="DX25" i="1500"/>
  <c r="DW25" i="1500"/>
  <c r="DV25" i="1500"/>
  <c r="DU25" i="1500"/>
  <c r="DT25" i="1500"/>
  <c r="DS25" i="1500"/>
  <c r="DR25" i="1500"/>
  <c r="DQ25" i="1500"/>
  <c r="DP25" i="1500"/>
  <c r="DO25" i="1500"/>
  <c r="DN25" i="1500"/>
  <c r="DM25" i="1500"/>
  <c r="DL25" i="1500"/>
  <c r="DK25" i="1500"/>
  <c r="DJ25" i="1500"/>
  <c r="DI25" i="1500"/>
  <c r="DH25" i="1500"/>
  <c r="DG25" i="1500"/>
  <c r="DF25" i="1500"/>
  <c r="DE25" i="1500"/>
  <c r="EJ3" i="1500"/>
  <c r="EI3" i="1500"/>
  <c r="EH3" i="1500"/>
  <c r="EG3" i="1500"/>
  <c r="EF3" i="1500"/>
  <c r="EE3" i="1500"/>
  <c r="ED3" i="1500"/>
  <c r="EC3" i="1500"/>
  <c r="EB3" i="1500"/>
  <c r="EA3" i="1500"/>
  <c r="DZ3" i="1500"/>
  <c r="DY3" i="1500"/>
  <c r="DX3" i="1500"/>
  <c r="DW3" i="1500"/>
  <c r="DV3" i="1500"/>
  <c r="DU3" i="1500"/>
  <c r="DT3" i="1500"/>
  <c r="DS3" i="1500"/>
  <c r="DR3" i="1500"/>
  <c r="DQ3" i="1500"/>
  <c r="DP3" i="1500"/>
  <c r="DO3" i="1500"/>
  <c r="DN3" i="1500"/>
  <c r="DM3" i="1500"/>
  <c r="DL3" i="1500"/>
  <c r="DK3" i="1500"/>
  <c r="DJ3" i="1500"/>
  <c r="DI3" i="1500"/>
  <c r="DH3" i="1500"/>
  <c r="DG3" i="1500"/>
  <c r="DF3" i="1500"/>
  <c r="DE3" i="1500"/>
  <c r="DD101" i="1500"/>
  <c r="DD100" i="1500"/>
  <c r="DD99" i="1500"/>
  <c r="DD98" i="1500"/>
  <c r="DD97" i="1500"/>
  <c r="DD96" i="1500"/>
  <c r="DD95" i="1500"/>
  <c r="DD94" i="1500"/>
  <c r="DD93" i="1500"/>
  <c r="DD92" i="1500"/>
  <c r="DD91" i="1500"/>
  <c r="DD90" i="1500"/>
  <c r="DD89" i="1500"/>
  <c r="DD88" i="1500"/>
  <c r="DD87" i="1500"/>
  <c r="DD86" i="1500"/>
  <c r="DD85" i="1500"/>
  <c r="DD84" i="1500"/>
  <c r="DD83" i="1500"/>
  <c r="DD82" i="1500"/>
  <c r="DD81" i="1500"/>
  <c r="DD80" i="1500"/>
  <c r="DD79" i="1500"/>
  <c r="DD78" i="1500"/>
  <c r="DD77" i="1500"/>
  <c r="DD76" i="1500"/>
  <c r="DD75" i="1500"/>
  <c r="DD74" i="1500"/>
  <c r="DD73" i="1500"/>
  <c r="DD72" i="1500"/>
  <c r="DD71" i="1500"/>
  <c r="DD70" i="1500"/>
  <c r="DD69" i="1500"/>
  <c r="DD68" i="1500"/>
  <c r="DD67" i="1500"/>
  <c r="DD66" i="1500"/>
  <c r="DD65" i="1500"/>
  <c r="DD64" i="1500"/>
  <c r="DD63" i="1500"/>
  <c r="DD62" i="1500"/>
  <c r="DD61" i="1500"/>
  <c r="DD60" i="1500"/>
  <c r="DD59" i="1500"/>
  <c r="DD58" i="1500"/>
  <c r="DD57" i="1500"/>
  <c r="DD56" i="1500"/>
  <c r="DD55" i="1500"/>
  <c r="DD54" i="1500"/>
  <c r="DD53" i="1500"/>
  <c r="DD52" i="1500"/>
  <c r="DD51" i="1500"/>
  <c r="DD50" i="1500"/>
  <c r="DD49" i="1500"/>
  <c r="DD48" i="1500"/>
  <c r="DD47" i="1500"/>
  <c r="DD46" i="1500"/>
  <c r="DD45" i="1500"/>
  <c r="DD44" i="1500"/>
  <c r="DD43" i="1500"/>
  <c r="DD42" i="1500"/>
  <c r="DD41" i="1500"/>
  <c r="DD40" i="1500"/>
  <c r="DD39" i="1500"/>
  <c r="DD38" i="1500"/>
  <c r="DD37" i="1500"/>
  <c r="DD36" i="1500"/>
  <c r="DD35" i="1500"/>
  <c r="DD34" i="1500"/>
  <c r="DD33" i="1500"/>
  <c r="DD32" i="1500"/>
  <c r="DD31" i="1500"/>
  <c r="DD30" i="1500"/>
  <c r="DD29" i="1500"/>
  <c r="DD28" i="1500"/>
  <c r="DD27" i="1500"/>
  <c r="DD26" i="1500"/>
  <c r="DD25" i="1500"/>
  <c r="DD3" i="1500"/>
  <c r="DC101" i="1500"/>
  <c r="DC100" i="1500"/>
  <c r="DC99" i="1500"/>
  <c r="DC98" i="1500"/>
  <c r="DC97" i="1500"/>
  <c r="DC96" i="1500"/>
  <c r="DC95" i="1500"/>
  <c r="DC94" i="1500"/>
  <c r="DC93" i="1500"/>
  <c r="DC92" i="1500"/>
  <c r="DC91" i="1500"/>
  <c r="DC90" i="1500"/>
  <c r="DC89" i="1500"/>
  <c r="DC88" i="1500"/>
  <c r="DC87" i="1500"/>
  <c r="DC86" i="1500"/>
  <c r="DC85" i="1500"/>
  <c r="DC84" i="1500"/>
  <c r="DC83" i="1500"/>
  <c r="DC82" i="1500"/>
  <c r="DC81" i="1500"/>
  <c r="DC80" i="1500"/>
  <c r="DC79" i="1500"/>
  <c r="DC78" i="1500"/>
  <c r="DC77" i="1500"/>
  <c r="DC76" i="1500"/>
  <c r="DC75" i="1500"/>
  <c r="DC74" i="1500"/>
  <c r="DC73" i="1500"/>
  <c r="DC72" i="1500"/>
  <c r="DC71" i="1500"/>
  <c r="DC70" i="1500"/>
  <c r="DC69" i="1500"/>
  <c r="DC68" i="1500"/>
  <c r="DC67" i="1500"/>
  <c r="DC66" i="1500"/>
  <c r="DC65" i="1500"/>
  <c r="DC64" i="1500"/>
  <c r="DC63" i="1500"/>
  <c r="DC62" i="1500"/>
  <c r="DC61" i="1500"/>
  <c r="DC60" i="1500"/>
  <c r="DC59" i="1500"/>
  <c r="DC58" i="1500"/>
  <c r="DC57" i="1500"/>
  <c r="DC56" i="1500"/>
  <c r="DC55" i="1500"/>
  <c r="DC54" i="1500"/>
  <c r="DC53" i="1500"/>
  <c r="DC52" i="1500"/>
  <c r="DC51" i="1500"/>
  <c r="DC50" i="1500"/>
  <c r="DC49" i="1500"/>
  <c r="DC48" i="1500"/>
  <c r="DC47" i="1500"/>
  <c r="DC46" i="1500"/>
  <c r="DC45" i="1500"/>
  <c r="DC44" i="1500"/>
  <c r="DC43" i="1500"/>
  <c r="DC42" i="1500"/>
  <c r="DC41" i="1500"/>
  <c r="DC40" i="1500"/>
  <c r="DC39" i="1500"/>
  <c r="DC38" i="1500"/>
  <c r="DC37" i="1500"/>
  <c r="DC36" i="1500"/>
  <c r="DC35" i="1500"/>
  <c r="DC34" i="1500"/>
  <c r="DC33" i="1500"/>
  <c r="DC32" i="1500"/>
  <c r="DC31" i="1500"/>
  <c r="DC30" i="1500"/>
  <c r="DC29" i="1500"/>
  <c r="DC28" i="1500"/>
  <c r="DC27" i="1500"/>
  <c r="DC26" i="1500"/>
  <c r="DC25" i="1500"/>
  <c r="DC3" i="1500"/>
  <c r="DB101" i="1500"/>
  <c r="DB100" i="1500"/>
  <c r="DB99" i="1500"/>
  <c r="DB98" i="1500"/>
  <c r="DB97" i="1500"/>
  <c r="DB96" i="1500"/>
  <c r="DB95" i="1500"/>
  <c r="DB94" i="1500"/>
  <c r="DB93" i="1500"/>
  <c r="DB92" i="1500"/>
  <c r="DB91" i="1500"/>
  <c r="DB90" i="1500"/>
  <c r="DB89" i="1500"/>
  <c r="DB88" i="1500"/>
  <c r="DB87" i="1500"/>
  <c r="DB86" i="1500"/>
  <c r="DB85" i="1500"/>
  <c r="DB84" i="1500"/>
  <c r="DB83" i="1500"/>
  <c r="DB82" i="1500"/>
  <c r="DB81" i="1500"/>
  <c r="DB80" i="1500"/>
  <c r="DB79" i="1500"/>
  <c r="DB78" i="1500"/>
  <c r="DB77" i="1500"/>
  <c r="DB76" i="1500"/>
  <c r="DB75" i="1500"/>
  <c r="DB74" i="1500"/>
  <c r="DB73" i="1500"/>
  <c r="DB72" i="1500"/>
  <c r="DB71" i="1500"/>
  <c r="DB70" i="1500"/>
  <c r="DB69" i="1500"/>
  <c r="DB68" i="1500"/>
  <c r="DB67" i="1500"/>
  <c r="DB66" i="1500"/>
  <c r="DB65" i="1500"/>
  <c r="DB64" i="1500"/>
  <c r="DB63" i="1500"/>
  <c r="DB62" i="1500"/>
  <c r="DB61" i="1500"/>
  <c r="DB60" i="1500"/>
  <c r="DB59" i="1500"/>
  <c r="DB58" i="1500"/>
  <c r="DB57" i="1500"/>
  <c r="DB56" i="1500"/>
  <c r="DB55" i="1500"/>
  <c r="DB54" i="1500"/>
  <c r="DB53" i="1500"/>
  <c r="DB52" i="1500"/>
  <c r="DB51" i="1500"/>
  <c r="DB50" i="1500"/>
  <c r="DB49" i="1500"/>
  <c r="DB48" i="1500"/>
  <c r="DB47" i="1500"/>
  <c r="DB46" i="1500"/>
  <c r="DB45" i="1500"/>
  <c r="DB44" i="1500"/>
  <c r="DB43" i="1500"/>
  <c r="DB42" i="1500"/>
  <c r="DB41" i="1500"/>
  <c r="DB40" i="1500"/>
  <c r="DB39" i="1500"/>
  <c r="DB38" i="1500"/>
  <c r="DB37" i="1500"/>
  <c r="DB36" i="1500"/>
  <c r="DB35" i="1500"/>
  <c r="DB34" i="1500"/>
  <c r="DB33" i="1500"/>
  <c r="DB32" i="1500"/>
  <c r="DB31" i="1500"/>
  <c r="DB30" i="1500"/>
  <c r="DB29" i="1500"/>
  <c r="DB28" i="1500"/>
  <c r="DB27" i="1500"/>
  <c r="DB26" i="1500"/>
  <c r="DB25" i="1500"/>
  <c r="DB3" i="1500"/>
  <c r="DA101" i="1500"/>
  <c r="DA100" i="1500"/>
  <c r="DA99" i="1500"/>
  <c r="DA98" i="1500"/>
  <c r="DA97" i="1500"/>
  <c r="DA96" i="1500"/>
  <c r="DA95" i="1500"/>
  <c r="DA94" i="1500"/>
  <c r="DA93" i="1500"/>
  <c r="DA92" i="1500"/>
  <c r="DA91" i="1500"/>
  <c r="DA90" i="1500"/>
  <c r="DA89" i="1500"/>
  <c r="DA88" i="1500"/>
  <c r="DA87" i="1500"/>
  <c r="DA86" i="1500"/>
  <c r="DA85" i="1500"/>
  <c r="DA84" i="1500"/>
  <c r="DA83" i="1500"/>
  <c r="DA82" i="1500"/>
  <c r="DA81" i="1500"/>
  <c r="DA80" i="1500"/>
  <c r="DA79" i="1500"/>
  <c r="DA78" i="1500"/>
  <c r="DA77" i="1500"/>
  <c r="DA76" i="1500"/>
  <c r="DA75" i="1500"/>
  <c r="DA74" i="1500"/>
  <c r="DA73" i="1500"/>
  <c r="DA72" i="1500"/>
  <c r="DA71" i="1500"/>
  <c r="DA70" i="1500"/>
  <c r="DA69" i="1500"/>
  <c r="DA68" i="1500"/>
  <c r="DA67" i="1500"/>
  <c r="DA66" i="1500"/>
  <c r="DA65" i="1500"/>
  <c r="DA64" i="1500"/>
  <c r="DA63" i="1500"/>
  <c r="DA62" i="1500"/>
  <c r="DA61" i="1500"/>
  <c r="DA60" i="1500"/>
  <c r="DA59" i="1500"/>
  <c r="DA58" i="1500"/>
  <c r="DA57" i="1500"/>
  <c r="DA56" i="1500"/>
  <c r="DA55" i="1500"/>
  <c r="DA54" i="1500"/>
  <c r="DA53" i="1500"/>
  <c r="DA52" i="1500"/>
  <c r="DA51" i="1500"/>
  <c r="DA50" i="1500"/>
  <c r="DA49" i="1500"/>
  <c r="DA48" i="1500"/>
  <c r="DA47" i="1500"/>
  <c r="DA46" i="1500"/>
  <c r="DA45" i="1500"/>
  <c r="DA44" i="1500"/>
  <c r="DA43" i="1500"/>
  <c r="DA42" i="1500"/>
  <c r="DA41" i="1500"/>
  <c r="DA40" i="1500"/>
  <c r="DA39" i="1500"/>
  <c r="DA38" i="1500"/>
  <c r="DA37" i="1500"/>
  <c r="DA36" i="1500"/>
  <c r="DA35" i="1500"/>
  <c r="DA34" i="1500"/>
  <c r="DA33" i="1500"/>
  <c r="DA32" i="1500"/>
  <c r="DA31" i="1500"/>
  <c r="DA30" i="1500"/>
  <c r="DA29" i="1500"/>
  <c r="DA28" i="1500"/>
  <c r="DA27" i="1500"/>
  <c r="DA26" i="1500"/>
  <c r="DA25" i="1500"/>
  <c r="DA3" i="1500"/>
  <c r="CZ101" i="1500"/>
  <c r="CZ100" i="1500"/>
  <c r="CZ99" i="1500"/>
  <c r="CZ98" i="1500"/>
  <c r="CZ97" i="1500"/>
  <c r="CZ96" i="1500"/>
  <c r="CZ95" i="1500"/>
  <c r="CZ94" i="1500"/>
  <c r="CZ93" i="1500"/>
  <c r="CZ92" i="1500"/>
  <c r="CZ91" i="1500"/>
  <c r="CZ90" i="1500"/>
  <c r="CZ89" i="1500"/>
  <c r="CZ88" i="1500"/>
  <c r="CZ87" i="1500"/>
  <c r="CZ86" i="1500"/>
  <c r="CZ85" i="1500"/>
  <c r="CZ84" i="1500"/>
  <c r="CZ83" i="1500"/>
  <c r="CZ82" i="1500"/>
  <c r="CZ81" i="1500"/>
  <c r="CZ80" i="1500"/>
  <c r="CZ79" i="1500"/>
  <c r="CZ78" i="1500"/>
  <c r="CZ77" i="1500"/>
  <c r="CZ76" i="1500"/>
  <c r="CZ75" i="1500"/>
  <c r="CZ74" i="1500"/>
  <c r="CZ73" i="1500"/>
  <c r="CZ72" i="1500"/>
  <c r="CZ71" i="1500"/>
  <c r="CZ70" i="1500"/>
  <c r="CZ69" i="1500"/>
  <c r="CZ68" i="1500"/>
  <c r="CZ67" i="1500"/>
  <c r="CZ66" i="1500"/>
  <c r="CZ65" i="1500"/>
  <c r="CZ64" i="1500"/>
  <c r="CZ63" i="1500"/>
  <c r="CZ62" i="1500"/>
  <c r="CZ61" i="1500"/>
  <c r="CZ60" i="1500"/>
  <c r="CZ59" i="1500"/>
  <c r="CZ58" i="1500"/>
  <c r="CZ57" i="1500"/>
  <c r="CZ56" i="1500"/>
  <c r="CZ55" i="1500"/>
  <c r="CZ54" i="1500"/>
  <c r="CZ53" i="1500"/>
  <c r="CZ52" i="1500"/>
  <c r="CZ51" i="1500"/>
  <c r="CZ50" i="1500"/>
  <c r="CZ49" i="1500"/>
  <c r="CZ48" i="1500"/>
  <c r="CZ47" i="1500"/>
  <c r="CZ46" i="1500"/>
  <c r="CZ45" i="1500"/>
  <c r="CZ44" i="1500"/>
  <c r="CZ43" i="1500"/>
  <c r="CZ42" i="1500"/>
  <c r="CZ41" i="1500"/>
  <c r="CZ40" i="1500"/>
  <c r="CZ39" i="1500"/>
  <c r="CZ38" i="1500"/>
  <c r="CZ37" i="1500"/>
  <c r="CZ36" i="1500"/>
  <c r="CZ35" i="1500"/>
  <c r="CZ34" i="1500"/>
  <c r="CZ33" i="1500"/>
  <c r="CZ32" i="1500"/>
  <c r="CZ31" i="1500"/>
  <c r="CZ30" i="1500"/>
  <c r="CZ29" i="1500"/>
  <c r="CZ28" i="1500"/>
  <c r="CZ27" i="1500"/>
  <c r="CZ26" i="1500"/>
  <c r="CZ25" i="1500"/>
  <c r="CZ3" i="1500"/>
  <c r="CY101" i="1500"/>
  <c r="CY100" i="1500"/>
  <c r="CY99" i="1500"/>
  <c r="CY98" i="1500"/>
  <c r="CY97" i="1500"/>
  <c r="CY96" i="1500"/>
  <c r="CY95" i="1500"/>
  <c r="CY94" i="1500"/>
  <c r="CY93" i="1500"/>
  <c r="CY92" i="1500"/>
  <c r="CY91" i="1500"/>
  <c r="CY90" i="1500"/>
  <c r="CY89" i="1500"/>
  <c r="CY88" i="1500"/>
  <c r="CY87" i="1500"/>
  <c r="CY86" i="1500"/>
  <c r="CY85" i="1500"/>
  <c r="CY84" i="1500"/>
  <c r="CY83" i="1500"/>
  <c r="CY82" i="1500"/>
  <c r="CY81" i="1500"/>
  <c r="CY80" i="1500"/>
  <c r="CY79" i="1500"/>
  <c r="CY78" i="1500"/>
  <c r="CY77" i="1500"/>
  <c r="CY76" i="1500"/>
  <c r="CY75" i="1500"/>
  <c r="CY74" i="1500"/>
  <c r="CY73" i="1500"/>
  <c r="CY72" i="1500"/>
  <c r="CY71" i="1500"/>
  <c r="CY70" i="1500"/>
  <c r="CY69" i="1500"/>
  <c r="CY68" i="1500"/>
  <c r="CY67" i="1500"/>
  <c r="CY66" i="1500"/>
  <c r="CY65" i="1500"/>
  <c r="CY64" i="1500"/>
  <c r="CY63" i="1500"/>
  <c r="CY62" i="1500"/>
  <c r="CY61" i="1500"/>
  <c r="CY60" i="1500"/>
  <c r="CY59" i="1500"/>
  <c r="CY58" i="1500"/>
  <c r="CY57" i="1500"/>
  <c r="CY56" i="1500"/>
  <c r="CY55" i="1500"/>
  <c r="CY54" i="1500"/>
  <c r="CY53" i="1500"/>
  <c r="CY52" i="1500"/>
  <c r="CY51" i="1500"/>
  <c r="CY50" i="1500"/>
  <c r="CY49" i="1500"/>
  <c r="CY48" i="1500"/>
  <c r="CY47" i="1500"/>
  <c r="CY46" i="1500"/>
  <c r="CY45" i="1500"/>
  <c r="CY44" i="1500"/>
  <c r="CY43" i="1500"/>
  <c r="CY42" i="1500"/>
  <c r="CY41" i="1500"/>
  <c r="CY40" i="1500"/>
  <c r="CY39" i="1500"/>
  <c r="CY38" i="1500"/>
  <c r="CY37" i="1500"/>
  <c r="CY36" i="1500"/>
  <c r="CY35" i="1500"/>
  <c r="CY34" i="1500"/>
  <c r="CY33" i="1500"/>
  <c r="CY32" i="1500"/>
  <c r="CY31" i="1500"/>
  <c r="CY30" i="1500"/>
  <c r="CY29" i="1500"/>
  <c r="CY28" i="1500"/>
  <c r="CY27" i="1500"/>
  <c r="CY26" i="1500"/>
  <c r="CY25" i="1500"/>
  <c r="CY24" i="1500"/>
  <c r="CY23" i="1500"/>
  <c r="CY22" i="1500"/>
  <c r="CY21" i="1500"/>
  <c r="CY20" i="1500"/>
  <c r="CY3" i="1500"/>
  <c r="CX101" i="1500"/>
  <c r="CX100" i="1500"/>
  <c r="CX99" i="1500"/>
  <c r="CX98" i="1500"/>
  <c r="CX97" i="1500"/>
  <c r="CX96" i="1500"/>
  <c r="CX95" i="1500"/>
  <c r="CX94" i="1500"/>
  <c r="CX93" i="1500"/>
  <c r="CX92" i="1500"/>
  <c r="CX91" i="1500"/>
  <c r="CX90" i="1500"/>
  <c r="CX89" i="1500"/>
  <c r="CX88" i="1500"/>
  <c r="CX87" i="1500"/>
  <c r="CX86" i="1500"/>
  <c r="CX85" i="1500"/>
  <c r="CX84" i="1500"/>
  <c r="CX83" i="1500"/>
  <c r="CX82" i="1500"/>
  <c r="CX81" i="1500"/>
  <c r="CX80" i="1500"/>
  <c r="CX79" i="1500"/>
  <c r="CX78" i="1500"/>
  <c r="CX77" i="1500"/>
  <c r="CX76" i="1500"/>
  <c r="CX75" i="1500"/>
  <c r="CX74" i="1500"/>
  <c r="CX73" i="1500"/>
  <c r="CX72" i="1500"/>
  <c r="CX71" i="1500"/>
  <c r="CX70" i="1500"/>
  <c r="CX69" i="1500"/>
  <c r="CX68" i="1500"/>
  <c r="CX67" i="1500"/>
  <c r="CX66" i="1500"/>
  <c r="CX65" i="1500"/>
  <c r="CX64" i="1500"/>
  <c r="CX63" i="1500"/>
  <c r="CX62" i="1500"/>
  <c r="CX61" i="1500"/>
  <c r="CX60" i="1500"/>
  <c r="CX59" i="1500"/>
  <c r="CX58" i="1500"/>
  <c r="CX57" i="1500"/>
  <c r="CX56" i="1500"/>
  <c r="CX55" i="1500"/>
  <c r="CX54" i="1500"/>
  <c r="CX53" i="1500"/>
  <c r="CX52" i="1500"/>
  <c r="CX51" i="1500"/>
  <c r="CX50" i="1500"/>
  <c r="CX49" i="1500"/>
  <c r="CX48" i="1500"/>
  <c r="CX47" i="1500"/>
  <c r="CX46" i="1500"/>
  <c r="CX45" i="1500"/>
  <c r="CX44" i="1500"/>
  <c r="CX43" i="1500"/>
  <c r="CX42" i="1500"/>
  <c r="CX41" i="1500"/>
  <c r="CX40" i="1500"/>
  <c r="CX39" i="1500"/>
  <c r="CX38" i="1500"/>
  <c r="CX37" i="1500"/>
  <c r="CX36" i="1500"/>
  <c r="CX35" i="1500"/>
  <c r="CX34" i="1500"/>
  <c r="CX33" i="1500"/>
  <c r="CX32" i="1500"/>
  <c r="CX31" i="1500"/>
  <c r="CX30" i="1500"/>
  <c r="CX29" i="1500"/>
  <c r="CX28" i="1500"/>
  <c r="CX27" i="1500"/>
  <c r="CX26" i="1500"/>
  <c r="CX25" i="1500"/>
  <c r="CW101" i="1500"/>
  <c r="CW100" i="1500"/>
  <c r="CW99" i="1500"/>
  <c r="CW98" i="1500"/>
  <c r="CW97" i="1500"/>
  <c r="CW96" i="1500"/>
  <c r="CW95" i="1500"/>
  <c r="CW94" i="1500"/>
  <c r="CW93" i="1500"/>
  <c r="CW92" i="1500"/>
  <c r="CW91" i="1500"/>
  <c r="CW90" i="1500"/>
  <c r="CW89" i="1500"/>
  <c r="CW88" i="1500"/>
  <c r="CW87" i="1500"/>
  <c r="CW86" i="1500"/>
  <c r="CW85" i="1500"/>
  <c r="CW84" i="1500"/>
  <c r="CW83" i="1500"/>
  <c r="CW82" i="1500"/>
  <c r="CW81" i="1500"/>
  <c r="CW80" i="1500"/>
  <c r="CW79" i="1500"/>
  <c r="CW78" i="1500"/>
  <c r="CW77" i="1500"/>
  <c r="CW76" i="1500"/>
  <c r="CW75" i="1500"/>
  <c r="CW74" i="1500"/>
  <c r="CW73" i="1500"/>
  <c r="CW72" i="1500"/>
  <c r="CW71" i="1500"/>
  <c r="CW70" i="1500"/>
  <c r="CW69" i="1500"/>
  <c r="CW68" i="1500"/>
  <c r="CW67" i="1500"/>
  <c r="CW66" i="1500"/>
  <c r="CW65" i="1500"/>
  <c r="CW64" i="1500"/>
  <c r="CW63" i="1500"/>
  <c r="CW62" i="1500"/>
  <c r="CW61" i="1500"/>
  <c r="CW60" i="1500"/>
  <c r="CW59" i="1500"/>
  <c r="CW58" i="1500"/>
  <c r="CW57" i="1500"/>
  <c r="CW56" i="1500"/>
  <c r="CW55" i="1500"/>
  <c r="CW54" i="1500"/>
  <c r="CW53" i="1500"/>
  <c r="CW52" i="1500"/>
  <c r="CW51" i="1500"/>
  <c r="CW50" i="1500"/>
  <c r="CW49" i="1500"/>
  <c r="CW48" i="1500"/>
  <c r="CW47" i="1500"/>
  <c r="CW46" i="1500"/>
  <c r="CW45" i="1500"/>
  <c r="CW44" i="1500"/>
  <c r="CW43" i="1500"/>
  <c r="CW42" i="1500"/>
  <c r="CW41" i="1500"/>
  <c r="CW40" i="1500"/>
  <c r="CW39" i="1500"/>
  <c r="CW38" i="1500"/>
  <c r="CW37" i="1500"/>
  <c r="CW36" i="1500"/>
  <c r="CW35" i="1500"/>
  <c r="CW34" i="1500"/>
  <c r="CW33" i="1500"/>
  <c r="CW32" i="1500"/>
  <c r="CW31" i="1500"/>
  <c r="CW30" i="1500"/>
  <c r="CW29" i="1500"/>
  <c r="CW28" i="1500"/>
  <c r="CW27" i="1500"/>
  <c r="CW26" i="1500"/>
  <c r="CW25" i="1500"/>
  <c r="CV101" i="1500"/>
  <c r="CV100" i="1500"/>
  <c r="CV99" i="1500"/>
  <c r="CV98" i="1500"/>
  <c r="CV97" i="1500"/>
  <c r="CV96" i="1500"/>
  <c r="CV95" i="1500"/>
  <c r="CV94" i="1500"/>
  <c r="CV93" i="1500"/>
  <c r="CV92" i="1500"/>
  <c r="CV91" i="1500"/>
  <c r="CV90" i="1500"/>
  <c r="CV89" i="1500"/>
  <c r="CV88" i="1500"/>
  <c r="CV87" i="1500"/>
  <c r="CV86" i="1500"/>
  <c r="CV85" i="1500"/>
  <c r="CV84" i="1500"/>
  <c r="CV83" i="1500"/>
  <c r="CV82" i="1500"/>
  <c r="CV81" i="1500"/>
  <c r="CV80" i="1500"/>
  <c r="CV79" i="1500"/>
  <c r="CV78" i="1500"/>
  <c r="CV77" i="1500"/>
  <c r="CV76" i="1500"/>
  <c r="CV75" i="1500"/>
  <c r="CV74" i="1500"/>
  <c r="CV73" i="1500"/>
  <c r="CV72" i="1500"/>
  <c r="CV71" i="1500"/>
  <c r="CV70" i="1500"/>
  <c r="CV69" i="1500"/>
  <c r="CV68" i="1500"/>
  <c r="CV67" i="1500"/>
  <c r="CV66" i="1500"/>
  <c r="CV65" i="1500"/>
  <c r="CV64" i="1500"/>
  <c r="CV63" i="1500"/>
  <c r="CV62" i="1500"/>
  <c r="CV61" i="1500"/>
  <c r="CV60" i="1500"/>
  <c r="CV59" i="1500"/>
  <c r="CV58" i="1500"/>
  <c r="CV57" i="1500"/>
  <c r="CV56" i="1500"/>
  <c r="CV55" i="1500"/>
  <c r="CV54" i="1500"/>
  <c r="CV53" i="1500"/>
  <c r="CV52" i="1500"/>
  <c r="CV51" i="1500"/>
  <c r="CV50" i="1500"/>
  <c r="CV49" i="1500"/>
  <c r="CV48" i="1500"/>
  <c r="CV47" i="1500"/>
  <c r="CV46" i="1500"/>
  <c r="CV45" i="1500"/>
  <c r="CV44" i="1500"/>
  <c r="CV43" i="1500"/>
  <c r="CV42" i="1500"/>
  <c r="CV41" i="1500"/>
  <c r="CV40" i="1500"/>
  <c r="CV39" i="1500"/>
  <c r="CV38" i="1500"/>
  <c r="CV37" i="1500"/>
  <c r="CV36" i="1500"/>
  <c r="CV35" i="1500"/>
  <c r="CV34" i="1500"/>
  <c r="CV33" i="1500"/>
  <c r="CV32" i="1500"/>
  <c r="CV31" i="1500"/>
  <c r="CV30" i="1500"/>
  <c r="CV29" i="1500"/>
  <c r="CV28" i="1500"/>
  <c r="CV27" i="1500"/>
  <c r="CV26" i="1500"/>
  <c r="CV25" i="1500"/>
  <c r="CU101" i="1500"/>
  <c r="CU100" i="1500"/>
  <c r="CU99" i="1500"/>
  <c r="CU98" i="1500"/>
  <c r="CU97" i="1500"/>
  <c r="CU96" i="1500"/>
  <c r="CU95" i="1500"/>
  <c r="CU94" i="1500"/>
  <c r="CU93" i="1500"/>
  <c r="CU92" i="1500"/>
  <c r="CU91" i="1500"/>
  <c r="CU90" i="1500"/>
  <c r="CU89" i="1500"/>
  <c r="CU88" i="1500"/>
  <c r="CU87" i="1500"/>
  <c r="CU86" i="1500"/>
  <c r="CU85" i="1500"/>
  <c r="CU84" i="1500"/>
  <c r="CU83" i="1500"/>
  <c r="CU82" i="1500"/>
  <c r="CU81" i="1500"/>
  <c r="CU80" i="1500"/>
  <c r="CU79" i="1500"/>
  <c r="CU78" i="1500"/>
  <c r="CU77" i="1500"/>
  <c r="CU76" i="1500"/>
  <c r="CU75" i="1500"/>
  <c r="CU74" i="1500"/>
  <c r="CU73" i="1500"/>
  <c r="CU72" i="1500"/>
  <c r="CU71" i="1500"/>
  <c r="CU70" i="1500"/>
  <c r="CU69" i="1500"/>
  <c r="CU68" i="1500"/>
  <c r="CU67" i="1500"/>
  <c r="CU66" i="1500"/>
  <c r="CU65" i="1500"/>
  <c r="CU64" i="1500"/>
  <c r="CU63" i="1500"/>
  <c r="CU62" i="1500"/>
  <c r="CU61" i="1500"/>
  <c r="CU60" i="1500"/>
  <c r="CU59" i="1500"/>
  <c r="CU58" i="1500"/>
  <c r="CU57" i="1500"/>
  <c r="CU56" i="1500"/>
  <c r="CU55" i="1500"/>
  <c r="CU54" i="1500"/>
  <c r="CU53" i="1500"/>
  <c r="CU52" i="1500"/>
  <c r="CU51" i="1500"/>
  <c r="CU50" i="1500"/>
  <c r="CU49" i="1500"/>
  <c r="CU48" i="1500"/>
  <c r="CU47" i="1500"/>
  <c r="CU46" i="1500"/>
  <c r="CU45" i="1500"/>
  <c r="CU44" i="1500"/>
  <c r="CU43" i="1500"/>
  <c r="CU42" i="1500"/>
  <c r="CU41" i="1500"/>
  <c r="CU40" i="1500"/>
  <c r="CU39" i="1500"/>
  <c r="CU38" i="1500"/>
  <c r="CU37" i="1500"/>
  <c r="CU36" i="1500"/>
  <c r="CU35" i="1500"/>
  <c r="CU34" i="1500"/>
  <c r="CU33" i="1500"/>
  <c r="CU32" i="1500"/>
  <c r="CU31" i="1500"/>
  <c r="CU30" i="1500"/>
  <c r="CU29" i="1500"/>
  <c r="CU28" i="1500"/>
  <c r="CU27" i="1500"/>
  <c r="CU26" i="1500"/>
  <c r="CU25" i="1500"/>
  <c r="CU3" i="1500"/>
  <c r="CS101" i="1500"/>
  <c r="CR101" i="1500"/>
  <c r="CQ101" i="1500"/>
  <c r="CP101" i="1500"/>
  <c r="CO101" i="1500"/>
  <c r="CS100" i="1500"/>
  <c r="CR100" i="1500"/>
  <c r="CQ100" i="1500"/>
  <c r="CP100" i="1500"/>
  <c r="CO100" i="1500"/>
  <c r="CS99" i="1500"/>
  <c r="CR99" i="1500"/>
  <c r="CQ99" i="1500"/>
  <c r="CP99" i="1500"/>
  <c r="CO99" i="1500"/>
  <c r="CS98" i="1500"/>
  <c r="CR98" i="1500"/>
  <c r="CQ98" i="1500"/>
  <c r="CP98" i="1500"/>
  <c r="CO98" i="1500"/>
  <c r="CS97" i="1500"/>
  <c r="CR97" i="1500"/>
  <c r="CQ97" i="1500"/>
  <c r="CP97" i="1500"/>
  <c r="CO97" i="1500"/>
  <c r="CS96" i="1500"/>
  <c r="CR96" i="1500"/>
  <c r="CQ96" i="1500"/>
  <c r="CP96" i="1500"/>
  <c r="CO96" i="1500"/>
  <c r="CS95" i="1500"/>
  <c r="CR95" i="1500"/>
  <c r="CQ95" i="1500"/>
  <c r="CP95" i="1500"/>
  <c r="CO95" i="1500"/>
  <c r="CS94" i="1500"/>
  <c r="CR94" i="1500"/>
  <c r="CQ94" i="1500"/>
  <c r="CP94" i="1500"/>
  <c r="CO94" i="1500"/>
  <c r="CS93" i="1500"/>
  <c r="CR93" i="1500"/>
  <c r="CQ93" i="1500"/>
  <c r="CP93" i="1500"/>
  <c r="CO93" i="1500"/>
  <c r="CS92" i="1500"/>
  <c r="CR92" i="1500"/>
  <c r="CQ92" i="1500"/>
  <c r="CP92" i="1500"/>
  <c r="CO92" i="1500"/>
  <c r="CS91" i="1500"/>
  <c r="CR91" i="1500"/>
  <c r="CQ91" i="1500"/>
  <c r="CP91" i="1500"/>
  <c r="CO91" i="1500"/>
  <c r="CS90" i="1500"/>
  <c r="CR90" i="1500"/>
  <c r="CQ90" i="1500"/>
  <c r="CP90" i="1500"/>
  <c r="CO90" i="1500"/>
  <c r="CS89" i="1500"/>
  <c r="CR89" i="1500"/>
  <c r="CQ89" i="1500"/>
  <c r="CP89" i="1500"/>
  <c r="CO89" i="1500"/>
  <c r="CS88" i="1500"/>
  <c r="CR88" i="1500"/>
  <c r="CQ88" i="1500"/>
  <c r="CP88" i="1500"/>
  <c r="CO88" i="1500"/>
  <c r="CS87" i="1500"/>
  <c r="CR87" i="1500"/>
  <c r="CQ87" i="1500"/>
  <c r="CP87" i="1500"/>
  <c r="CO87" i="1500"/>
  <c r="CS86" i="1500"/>
  <c r="CR86" i="1500"/>
  <c r="CQ86" i="1500"/>
  <c r="CP86" i="1500"/>
  <c r="CO86" i="1500"/>
  <c r="CS85" i="1500"/>
  <c r="CR85" i="1500"/>
  <c r="CQ85" i="1500"/>
  <c r="CP85" i="1500"/>
  <c r="CO85" i="1500"/>
  <c r="CS84" i="1500"/>
  <c r="CR84" i="1500"/>
  <c r="CQ84" i="1500"/>
  <c r="CP84" i="1500"/>
  <c r="CO84" i="1500"/>
  <c r="CS83" i="1500"/>
  <c r="CR83" i="1500"/>
  <c r="CQ83" i="1500"/>
  <c r="CP83" i="1500"/>
  <c r="CO83" i="1500"/>
  <c r="CS82" i="1500"/>
  <c r="CR82" i="1500"/>
  <c r="CQ82" i="1500"/>
  <c r="CP82" i="1500"/>
  <c r="CO82" i="1500"/>
  <c r="CS81" i="1500"/>
  <c r="CR81" i="1500"/>
  <c r="CQ81" i="1500"/>
  <c r="CP81" i="1500"/>
  <c r="CO81" i="1500"/>
  <c r="CS80" i="1500"/>
  <c r="CR80" i="1500"/>
  <c r="CQ80" i="1500"/>
  <c r="CP80" i="1500"/>
  <c r="CO80" i="1500"/>
  <c r="CS79" i="1500"/>
  <c r="CR79" i="1500"/>
  <c r="CQ79" i="1500"/>
  <c r="CP79" i="1500"/>
  <c r="CO79" i="1500"/>
  <c r="CS78" i="1500"/>
  <c r="CR78" i="1500"/>
  <c r="CQ78" i="1500"/>
  <c r="CP78" i="1500"/>
  <c r="CO78" i="1500"/>
  <c r="CS77" i="1500"/>
  <c r="CR77" i="1500"/>
  <c r="CQ77" i="1500"/>
  <c r="CP77" i="1500"/>
  <c r="CO77" i="1500"/>
  <c r="CS76" i="1500"/>
  <c r="CR76" i="1500"/>
  <c r="CQ76" i="1500"/>
  <c r="CP76" i="1500"/>
  <c r="CO76" i="1500"/>
  <c r="CS75" i="1500"/>
  <c r="CR75" i="1500"/>
  <c r="CQ75" i="1500"/>
  <c r="CP75" i="1500"/>
  <c r="CO75" i="1500"/>
  <c r="CS74" i="1500"/>
  <c r="CR74" i="1500"/>
  <c r="CQ74" i="1500"/>
  <c r="CP74" i="1500"/>
  <c r="CO74" i="1500"/>
  <c r="CS73" i="1500"/>
  <c r="CR73" i="1500"/>
  <c r="CQ73" i="1500"/>
  <c r="CP73" i="1500"/>
  <c r="CO73" i="1500"/>
  <c r="CS72" i="1500"/>
  <c r="CR72" i="1500"/>
  <c r="CQ72" i="1500"/>
  <c r="CP72" i="1500"/>
  <c r="CO72" i="1500"/>
  <c r="CS71" i="1500"/>
  <c r="CR71" i="1500"/>
  <c r="CQ71" i="1500"/>
  <c r="CP71" i="1500"/>
  <c r="CO71" i="1500"/>
  <c r="CS70" i="1500"/>
  <c r="CR70" i="1500"/>
  <c r="CQ70" i="1500"/>
  <c r="CP70" i="1500"/>
  <c r="CO70" i="1500"/>
  <c r="CS69" i="1500"/>
  <c r="CR69" i="1500"/>
  <c r="CQ69" i="1500"/>
  <c r="CP69" i="1500"/>
  <c r="CO69" i="1500"/>
  <c r="CS68" i="1500"/>
  <c r="CR68" i="1500"/>
  <c r="CQ68" i="1500"/>
  <c r="CP68" i="1500"/>
  <c r="CO68" i="1500"/>
  <c r="CS67" i="1500"/>
  <c r="CR67" i="1500"/>
  <c r="CQ67" i="1500"/>
  <c r="CP67" i="1500"/>
  <c r="CO67" i="1500"/>
  <c r="CS66" i="1500"/>
  <c r="CR66" i="1500"/>
  <c r="CQ66" i="1500"/>
  <c r="CP66" i="1500"/>
  <c r="CO66" i="1500"/>
  <c r="CS65" i="1500"/>
  <c r="CR65" i="1500"/>
  <c r="CQ65" i="1500"/>
  <c r="CP65" i="1500"/>
  <c r="CO65" i="1500"/>
  <c r="CS64" i="1500"/>
  <c r="CR64" i="1500"/>
  <c r="CQ64" i="1500"/>
  <c r="CP64" i="1500"/>
  <c r="CO64" i="1500"/>
  <c r="CS63" i="1500"/>
  <c r="CR63" i="1500"/>
  <c r="CQ63" i="1500"/>
  <c r="CP63" i="1500"/>
  <c r="CO63" i="1500"/>
  <c r="CS62" i="1500"/>
  <c r="CR62" i="1500"/>
  <c r="CQ62" i="1500"/>
  <c r="CP62" i="1500"/>
  <c r="CO62" i="1500"/>
  <c r="CS61" i="1500"/>
  <c r="CR61" i="1500"/>
  <c r="CQ61" i="1500"/>
  <c r="CP61" i="1500"/>
  <c r="CO61" i="1500"/>
  <c r="CS60" i="1500"/>
  <c r="CR60" i="1500"/>
  <c r="CQ60" i="1500"/>
  <c r="CP60" i="1500"/>
  <c r="CO60" i="1500"/>
  <c r="CS59" i="1500"/>
  <c r="CR59" i="1500"/>
  <c r="CQ59" i="1500"/>
  <c r="CP59" i="1500"/>
  <c r="CO59" i="1500"/>
  <c r="CS58" i="1500"/>
  <c r="CR58" i="1500"/>
  <c r="CQ58" i="1500"/>
  <c r="CP58" i="1500"/>
  <c r="CO58" i="1500"/>
  <c r="CS57" i="1500"/>
  <c r="CR57" i="1500"/>
  <c r="CQ57" i="1500"/>
  <c r="CP57" i="1500"/>
  <c r="CO57" i="1500"/>
  <c r="CS56" i="1500"/>
  <c r="CR56" i="1500"/>
  <c r="CQ56" i="1500"/>
  <c r="CP56" i="1500"/>
  <c r="CO56" i="1500"/>
  <c r="CS55" i="1500"/>
  <c r="CR55" i="1500"/>
  <c r="CQ55" i="1500"/>
  <c r="CP55" i="1500"/>
  <c r="CO55" i="1500"/>
  <c r="CS54" i="1500"/>
  <c r="CR54" i="1500"/>
  <c r="CQ54" i="1500"/>
  <c r="CP54" i="1500"/>
  <c r="CO54" i="1500"/>
  <c r="CS53" i="1500"/>
  <c r="CR53" i="1500"/>
  <c r="CQ53" i="1500"/>
  <c r="CP53" i="1500"/>
  <c r="CO53" i="1500"/>
  <c r="CS52" i="1500"/>
  <c r="CR52" i="1500"/>
  <c r="CQ52" i="1500"/>
  <c r="CP52" i="1500"/>
  <c r="CO52" i="1500"/>
  <c r="CS51" i="1500"/>
  <c r="CR51" i="1500"/>
  <c r="CQ51" i="1500"/>
  <c r="CP51" i="1500"/>
  <c r="CO51" i="1500"/>
  <c r="CS50" i="1500"/>
  <c r="CR50" i="1500"/>
  <c r="CQ50" i="1500"/>
  <c r="CP50" i="1500"/>
  <c r="CO50" i="1500"/>
  <c r="CS49" i="1500"/>
  <c r="CR49" i="1500"/>
  <c r="CQ49" i="1500"/>
  <c r="CP49" i="1500"/>
  <c r="CO49" i="1500"/>
  <c r="CS48" i="1500"/>
  <c r="CR48" i="1500"/>
  <c r="CQ48" i="1500"/>
  <c r="CP48" i="1500"/>
  <c r="CO48" i="1500"/>
  <c r="CS47" i="1500"/>
  <c r="CR47" i="1500"/>
  <c r="CQ47" i="1500"/>
  <c r="CP47" i="1500"/>
  <c r="CO47" i="1500"/>
  <c r="CS46" i="1500"/>
  <c r="CR46" i="1500"/>
  <c r="CQ46" i="1500"/>
  <c r="CP46" i="1500"/>
  <c r="CO46" i="1500"/>
  <c r="CS45" i="1500"/>
  <c r="CR45" i="1500"/>
  <c r="CQ45" i="1500"/>
  <c r="CP45" i="1500"/>
  <c r="CO45" i="1500"/>
  <c r="CS44" i="1500"/>
  <c r="CR44" i="1500"/>
  <c r="CQ44" i="1500"/>
  <c r="CP44" i="1500"/>
  <c r="CO44" i="1500"/>
  <c r="CS43" i="1500"/>
  <c r="CR43" i="1500"/>
  <c r="CQ43" i="1500"/>
  <c r="CP43" i="1500"/>
  <c r="CO43" i="1500"/>
  <c r="CS42" i="1500"/>
  <c r="CR42" i="1500"/>
  <c r="CQ42" i="1500"/>
  <c r="CP42" i="1500"/>
  <c r="CO42" i="1500"/>
  <c r="CS41" i="1500"/>
  <c r="CR41" i="1500"/>
  <c r="CQ41" i="1500"/>
  <c r="CP41" i="1500"/>
  <c r="CO41" i="1500"/>
  <c r="CS40" i="1500"/>
  <c r="CR40" i="1500"/>
  <c r="CQ40" i="1500"/>
  <c r="CP40" i="1500"/>
  <c r="CO40" i="1500"/>
  <c r="CS39" i="1500"/>
  <c r="CR39" i="1500"/>
  <c r="CQ39" i="1500"/>
  <c r="CP39" i="1500"/>
  <c r="CO39" i="1500"/>
  <c r="CS38" i="1500"/>
  <c r="CR38" i="1500"/>
  <c r="CQ38" i="1500"/>
  <c r="CP38" i="1500"/>
  <c r="CO38" i="1500"/>
  <c r="CS37" i="1500"/>
  <c r="CR37" i="1500"/>
  <c r="CQ37" i="1500"/>
  <c r="CP37" i="1500"/>
  <c r="CO37" i="1500"/>
  <c r="CS36" i="1500"/>
  <c r="CR36" i="1500"/>
  <c r="CQ36" i="1500"/>
  <c r="CP36" i="1500"/>
  <c r="CO36" i="1500"/>
  <c r="CS35" i="1500"/>
  <c r="CR35" i="1500"/>
  <c r="CQ35" i="1500"/>
  <c r="CP35" i="1500"/>
  <c r="CO35" i="1500"/>
  <c r="CS34" i="1500"/>
  <c r="CR34" i="1500"/>
  <c r="CQ34" i="1500"/>
  <c r="CP34" i="1500"/>
  <c r="CO34" i="1500"/>
  <c r="CS33" i="1500"/>
  <c r="CR33" i="1500"/>
  <c r="CQ33" i="1500"/>
  <c r="CP33" i="1500"/>
  <c r="CO33" i="1500"/>
  <c r="CS32" i="1500"/>
  <c r="CR32" i="1500"/>
  <c r="CQ32" i="1500"/>
  <c r="CP32" i="1500"/>
  <c r="CO32" i="1500"/>
  <c r="CS31" i="1500"/>
  <c r="CR31" i="1500"/>
  <c r="CQ31" i="1500"/>
  <c r="CP31" i="1500"/>
  <c r="CO31" i="1500"/>
  <c r="CS30" i="1500"/>
  <c r="CR30" i="1500"/>
  <c r="CQ30" i="1500"/>
  <c r="CP30" i="1500"/>
  <c r="CO30" i="1500"/>
  <c r="CS29" i="1500"/>
  <c r="CR29" i="1500"/>
  <c r="CQ29" i="1500"/>
  <c r="CP29" i="1500"/>
  <c r="CO29" i="1500"/>
  <c r="CS28" i="1500"/>
  <c r="CR28" i="1500"/>
  <c r="CQ28" i="1500"/>
  <c r="CP28" i="1500"/>
  <c r="CO28" i="1500"/>
  <c r="CS27" i="1500"/>
  <c r="CR27" i="1500"/>
  <c r="CQ27" i="1500"/>
  <c r="CP27" i="1500"/>
  <c r="CO27" i="1500"/>
  <c r="CS26" i="1500"/>
  <c r="CR26" i="1500"/>
  <c r="CQ26" i="1500"/>
  <c r="CP26" i="1500"/>
  <c r="CO26" i="1500"/>
  <c r="CS25" i="1500"/>
  <c r="CR25" i="1500"/>
  <c r="CQ25" i="1500"/>
  <c r="CP25" i="1500"/>
  <c r="CO25" i="1500"/>
  <c r="CS3" i="1500"/>
  <c r="CR3" i="1500"/>
  <c r="CQ3" i="1500"/>
  <c r="CP3" i="1500"/>
  <c r="CO3" i="1500"/>
  <c r="CT101" i="1500"/>
  <c r="CT100" i="1500"/>
  <c r="CT99" i="1500"/>
  <c r="CT98" i="1500"/>
  <c r="CT97" i="1500"/>
  <c r="CT96" i="1500"/>
  <c r="CT95" i="1500"/>
  <c r="CT94" i="1500"/>
  <c r="CT93" i="1500"/>
  <c r="CT92" i="1500"/>
  <c r="CT91" i="1500"/>
  <c r="CT90" i="1500"/>
  <c r="CT89" i="1500"/>
  <c r="CT88" i="1500"/>
  <c r="CT87" i="1500"/>
  <c r="CT86" i="1500"/>
  <c r="CT85" i="1500"/>
  <c r="CT84" i="1500"/>
  <c r="CT83" i="1500"/>
  <c r="CT82" i="1500"/>
  <c r="CT81" i="1500"/>
  <c r="CT80" i="1500"/>
  <c r="CT79" i="1500"/>
  <c r="CT78" i="1500"/>
  <c r="CT77" i="1500"/>
  <c r="CT76" i="1500"/>
  <c r="CT75" i="1500"/>
  <c r="CT74" i="1500"/>
  <c r="CT73" i="1500"/>
  <c r="CT72" i="1500"/>
  <c r="CT71" i="1500"/>
  <c r="CT70" i="1500"/>
  <c r="CT69" i="1500"/>
  <c r="CT68" i="1500"/>
  <c r="CT67" i="1500"/>
  <c r="CT66" i="1500"/>
  <c r="CT65" i="1500"/>
  <c r="CT64" i="1500"/>
  <c r="CT63" i="1500"/>
  <c r="CT62" i="1500"/>
  <c r="CT61" i="1500"/>
  <c r="CT60" i="1500"/>
  <c r="CT59" i="1500"/>
  <c r="CT58" i="1500"/>
  <c r="CT57" i="1500"/>
  <c r="CT56" i="1500"/>
  <c r="CT55" i="1500"/>
  <c r="CT54" i="1500"/>
  <c r="CT53" i="1500"/>
  <c r="CT52" i="1500"/>
  <c r="CT51" i="1500"/>
  <c r="CT50" i="1500"/>
  <c r="CT49" i="1500"/>
  <c r="CT48" i="1500"/>
  <c r="CT47" i="1500"/>
  <c r="CT46" i="1500"/>
  <c r="CT45" i="1500"/>
  <c r="CT44" i="1500"/>
  <c r="CT43" i="1500"/>
  <c r="CT42" i="1500"/>
  <c r="CT41" i="1500"/>
  <c r="CT40" i="1500"/>
  <c r="CT39" i="1500"/>
  <c r="CT38" i="1500"/>
  <c r="CT37" i="1500"/>
  <c r="CT36" i="1500"/>
  <c r="CT35" i="1500"/>
  <c r="CT34" i="1500"/>
  <c r="CT33" i="1500"/>
  <c r="CT32" i="1500"/>
  <c r="CT31" i="1500"/>
  <c r="CT30" i="1500"/>
  <c r="CT29" i="1500"/>
  <c r="CT28" i="1500"/>
  <c r="CT27" i="1500"/>
  <c r="CT26" i="1500"/>
  <c r="CT25" i="1500"/>
  <c r="CT3" i="1500"/>
  <c r="CN101" i="1500"/>
  <c r="CN100" i="1500"/>
  <c r="CN99" i="1500"/>
  <c r="CN98" i="1500"/>
  <c r="CN97" i="1500"/>
  <c r="CN96" i="1500"/>
  <c r="CN95" i="1500"/>
  <c r="CN94" i="1500"/>
  <c r="CN93" i="1500"/>
  <c r="CN92" i="1500"/>
  <c r="CN91" i="1500"/>
  <c r="CN90" i="1500"/>
  <c r="CN89" i="1500"/>
  <c r="CN88" i="1500"/>
  <c r="CN87" i="1500"/>
  <c r="CN86" i="1500"/>
  <c r="CN85" i="1500"/>
  <c r="CN84" i="1500"/>
  <c r="CN83" i="1500"/>
  <c r="CN82" i="1500"/>
  <c r="CN81" i="1500"/>
  <c r="CN80" i="1500"/>
  <c r="CN79" i="1500"/>
  <c r="CN78" i="1500"/>
  <c r="CN77" i="1500"/>
  <c r="CN76" i="1500"/>
  <c r="CN75" i="1500"/>
  <c r="CN74" i="1500"/>
  <c r="CN73" i="1500"/>
  <c r="CN72" i="1500"/>
  <c r="CN71" i="1500"/>
  <c r="CN70" i="1500"/>
  <c r="CN69" i="1500"/>
  <c r="CN68" i="1500"/>
  <c r="CN67" i="1500"/>
  <c r="CN66" i="1500"/>
  <c r="CN65" i="1500"/>
  <c r="CN64" i="1500"/>
  <c r="CN63" i="1500"/>
  <c r="CN62" i="1500"/>
  <c r="CN61" i="1500"/>
  <c r="CN60" i="1500"/>
  <c r="CN59" i="1500"/>
  <c r="CN58" i="1500"/>
  <c r="CN57" i="1500"/>
  <c r="CN56" i="1500"/>
  <c r="CN55" i="1500"/>
  <c r="CN54" i="1500"/>
  <c r="CN53" i="1500"/>
  <c r="CN52" i="1500"/>
  <c r="CN51" i="1500"/>
  <c r="CN50" i="1500"/>
  <c r="CN49" i="1500"/>
  <c r="CN48" i="1500"/>
  <c r="CN47" i="1500"/>
  <c r="CN46" i="1500"/>
  <c r="CN45" i="1500"/>
  <c r="CN44" i="1500"/>
  <c r="CN43" i="1500"/>
  <c r="CN42" i="1500"/>
  <c r="CN41" i="1500"/>
  <c r="CN40" i="1500"/>
  <c r="CN39" i="1500"/>
  <c r="CN38" i="1500"/>
  <c r="CN37" i="1500"/>
  <c r="CN36" i="1500"/>
  <c r="CN35" i="1500"/>
  <c r="CN34" i="1500"/>
  <c r="CN33" i="1500"/>
  <c r="CN32" i="1500"/>
  <c r="CN31" i="1500"/>
  <c r="CN30" i="1500"/>
  <c r="CN29" i="1500"/>
  <c r="CN28" i="1500"/>
  <c r="CN27" i="1500"/>
  <c r="CN26" i="1500"/>
  <c r="CN25" i="1500"/>
  <c r="CN3" i="1500"/>
  <c r="CM101" i="1500"/>
  <c r="CM100" i="1500"/>
  <c r="CM99" i="1500"/>
  <c r="CM98" i="1500"/>
  <c r="CM97" i="1500"/>
  <c r="CM96" i="1500"/>
  <c r="CM95" i="1500"/>
  <c r="CM94" i="1500"/>
  <c r="CM93" i="1500"/>
  <c r="CM92" i="1500"/>
  <c r="CM91" i="1500"/>
  <c r="CM90" i="1500"/>
  <c r="CM89" i="1500"/>
  <c r="CM88" i="1500"/>
  <c r="CM87" i="1500"/>
  <c r="CM86" i="1500"/>
  <c r="CM85" i="1500"/>
  <c r="CM84" i="1500"/>
  <c r="CM83" i="1500"/>
  <c r="CM82" i="1500"/>
  <c r="CM81" i="1500"/>
  <c r="CM80" i="1500"/>
  <c r="CM79" i="1500"/>
  <c r="CM78" i="1500"/>
  <c r="CM77" i="1500"/>
  <c r="CM76" i="1500"/>
  <c r="CM75" i="1500"/>
  <c r="CM74" i="1500"/>
  <c r="CM73" i="1500"/>
  <c r="CM72" i="1500"/>
  <c r="CM71" i="1500"/>
  <c r="CM70" i="1500"/>
  <c r="CM69" i="1500"/>
  <c r="CM68" i="1500"/>
  <c r="CM67" i="1500"/>
  <c r="CM66" i="1500"/>
  <c r="CM65" i="1500"/>
  <c r="CM64" i="1500"/>
  <c r="CM63" i="1500"/>
  <c r="CM62" i="1500"/>
  <c r="CM61" i="1500"/>
  <c r="CM60" i="1500"/>
  <c r="CM59" i="1500"/>
  <c r="CM58" i="1500"/>
  <c r="CM57" i="1500"/>
  <c r="CM56" i="1500"/>
  <c r="CM55" i="1500"/>
  <c r="CM54" i="1500"/>
  <c r="CM53" i="1500"/>
  <c r="CM52" i="1500"/>
  <c r="CM51" i="1500"/>
  <c r="CM50" i="1500"/>
  <c r="CM49" i="1500"/>
  <c r="CM48" i="1500"/>
  <c r="CM47" i="1500"/>
  <c r="CM46" i="1500"/>
  <c r="CM45" i="1500"/>
  <c r="CM44" i="1500"/>
  <c r="CM43" i="1500"/>
  <c r="CM42" i="1500"/>
  <c r="CM41" i="1500"/>
  <c r="CM40" i="1500"/>
  <c r="CM39" i="1500"/>
  <c r="CM38" i="1500"/>
  <c r="CM37" i="1500"/>
  <c r="CM36" i="1500"/>
  <c r="CM35" i="1500"/>
  <c r="CM34" i="1500"/>
  <c r="CM33" i="1500"/>
  <c r="CM32" i="1500"/>
  <c r="CM31" i="1500"/>
  <c r="CM30" i="1500"/>
  <c r="CM29" i="1500"/>
  <c r="CM28" i="1500"/>
  <c r="CM27" i="1500"/>
  <c r="CM26" i="1500"/>
  <c r="CM25" i="1500"/>
  <c r="CM3" i="1500"/>
  <c r="CL101" i="1500"/>
  <c r="CL100" i="1500"/>
  <c r="CL99" i="1500"/>
  <c r="CL98" i="1500"/>
  <c r="CL97" i="1500"/>
  <c r="CL96" i="1500"/>
  <c r="CL95" i="1500"/>
  <c r="CL94" i="1500"/>
  <c r="CL93" i="1500"/>
  <c r="CL92" i="1500"/>
  <c r="CL91" i="1500"/>
  <c r="CL90" i="1500"/>
  <c r="CL89" i="1500"/>
  <c r="CL88" i="1500"/>
  <c r="CL87" i="1500"/>
  <c r="CL86" i="1500"/>
  <c r="CL85" i="1500"/>
  <c r="CL84" i="1500"/>
  <c r="CL83" i="1500"/>
  <c r="CL82" i="1500"/>
  <c r="CL81" i="1500"/>
  <c r="CL80" i="1500"/>
  <c r="CL79" i="1500"/>
  <c r="CL78" i="1500"/>
  <c r="CL77" i="1500"/>
  <c r="CL76" i="1500"/>
  <c r="CL75" i="1500"/>
  <c r="CL74" i="1500"/>
  <c r="CL73" i="1500"/>
  <c r="CL72" i="1500"/>
  <c r="CL71" i="1500"/>
  <c r="CL70" i="1500"/>
  <c r="CL69" i="1500"/>
  <c r="CL68" i="1500"/>
  <c r="CL67" i="1500"/>
  <c r="CL66" i="1500"/>
  <c r="CL65" i="1500"/>
  <c r="CL64" i="1500"/>
  <c r="CL63" i="1500"/>
  <c r="CL62" i="1500"/>
  <c r="CL61" i="1500"/>
  <c r="CL60" i="1500"/>
  <c r="CL59" i="1500"/>
  <c r="CL58" i="1500"/>
  <c r="CL57" i="1500"/>
  <c r="CL56" i="1500"/>
  <c r="CL55" i="1500"/>
  <c r="CL54" i="1500"/>
  <c r="CL53" i="1500"/>
  <c r="CL52" i="1500"/>
  <c r="CL51" i="1500"/>
  <c r="CL50" i="1500"/>
  <c r="CL49" i="1500"/>
  <c r="CL48" i="1500"/>
  <c r="CL47" i="1500"/>
  <c r="CL46" i="1500"/>
  <c r="CL45" i="1500"/>
  <c r="CL44" i="1500"/>
  <c r="CL43" i="1500"/>
  <c r="CL42" i="1500"/>
  <c r="CL41" i="1500"/>
  <c r="CL40" i="1500"/>
  <c r="CL39" i="1500"/>
  <c r="CL38" i="1500"/>
  <c r="CL37" i="1500"/>
  <c r="CL36" i="1500"/>
  <c r="CL35" i="1500"/>
  <c r="CL34" i="1500"/>
  <c r="CL33" i="1500"/>
  <c r="CL32" i="1500"/>
  <c r="CL31" i="1500"/>
  <c r="CL30" i="1500"/>
  <c r="CL29" i="1500"/>
  <c r="CL28" i="1500"/>
  <c r="CL27" i="1500"/>
  <c r="CL26" i="1500"/>
  <c r="CL25" i="1500"/>
  <c r="CL3" i="1500"/>
  <c r="CK101" i="1500"/>
  <c r="CK100" i="1500"/>
  <c r="CK99" i="1500"/>
  <c r="CK98" i="1500"/>
  <c r="CK97" i="1500"/>
  <c r="CK96" i="1500"/>
  <c r="CK95" i="1500"/>
  <c r="CK94" i="1500"/>
  <c r="CK93" i="1500"/>
  <c r="CK92" i="1500"/>
  <c r="CK91" i="1500"/>
  <c r="CK90" i="1500"/>
  <c r="CK89" i="1500"/>
  <c r="CK88" i="1500"/>
  <c r="CK87" i="1500"/>
  <c r="CK86" i="1500"/>
  <c r="CK85" i="1500"/>
  <c r="CK84" i="1500"/>
  <c r="CK83" i="1500"/>
  <c r="CK82" i="1500"/>
  <c r="CK81" i="1500"/>
  <c r="CK80" i="1500"/>
  <c r="CK79" i="1500"/>
  <c r="CK78" i="1500"/>
  <c r="CK77" i="1500"/>
  <c r="CK76" i="1500"/>
  <c r="CK75" i="1500"/>
  <c r="CK74" i="1500"/>
  <c r="CK73" i="1500"/>
  <c r="CK72" i="1500"/>
  <c r="CK71" i="1500"/>
  <c r="CK70" i="1500"/>
  <c r="CK69" i="1500"/>
  <c r="CK68" i="1500"/>
  <c r="CK67" i="1500"/>
  <c r="CK66" i="1500"/>
  <c r="CK65" i="1500"/>
  <c r="CK64" i="1500"/>
  <c r="CK63" i="1500"/>
  <c r="CK62" i="1500"/>
  <c r="CK61" i="1500"/>
  <c r="CK60" i="1500"/>
  <c r="CK59" i="1500"/>
  <c r="CK58" i="1500"/>
  <c r="CK57" i="1500"/>
  <c r="CK56" i="1500"/>
  <c r="CK55" i="1500"/>
  <c r="CK54" i="1500"/>
  <c r="CK53" i="1500"/>
  <c r="CK52" i="1500"/>
  <c r="CK51" i="1500"/>
  <c r="CK50" i="1500"/>
  <c r="CK49" i="1500"/>
  <c r="CK48" i="1500"/>
  <c r="CK47" i="1500"/>
  <c r="CK46" i="1500"/>
  <c r="CK45" i="1500"/>
  <c r="CK44" i="1500"/>
  <c r="CK43" i="1500"/>
  <c r="CK42" i="1500"/>
  <c r="CK41" i="1500"/>
  <c r="CK40" i="1500"/>
  <c r="CK39" i="1500"/>
  <c r="CK38" i="1500"/>
  <c r="CK37" i="1500"/>
  <c r="CK36" i="1500"/>
  <c r="CK35" i="1500"/>
  <c r="CK34" i="1500"/>
  <c r="CK33" i="1500"/>
  <c r="CK32" i="1500"/>
  <c r="CK31" i="1500"/>
  <c r="CK30" i="1500"/>
  <c r="CK29" i="1500"/>
  <c r="CK28" i="1500"/>
  <c r="CK27" i="1500"/>
  <c r="CK26" i="1500"/>
  <c r="CK25" i="1500"/>
  <c r="CK3" i="1500"/>
  <c r="CJ101" i="1500"/>
  <c r="CJ100" i="1500"/>
  <c r="CJ99" i="1500"/>
  <c r="CJ98" i="1500"/>
  <c r="CJ97" i="1500"/>
  <c r="CJ96" i="1500"/>
  <c r="CJ95" i="1500"/>
  <c r="CJ94" i="1500"/>
  <c r="CJ93" i="1500"/>
  <c r="CJ92" i="1500"/>
  <c r="CJ91" i="1500"/>
  <c r="CJ90" i="1500"/>
  <c r="CJ89" i="1500"/>
  <c r="CJ88" i="1500"/>
  <c r="CJ87" i="1500"/>
  <c r="CJ86" i="1500"/>
  <c r="CJ85" i="1500"/>
  <c r="CJ84" i="1500"/>
  <c r="CJ83" i="1500"/>
  <c r="CJ82" i="1500"/>
  <c r="CJ81" i="1500"/>
  <c r="CJ80" i="1500"/>
  <c r="CJ79" i="1500"/>
  <c r="CJ78" i="1500"/>
  <c r="CJ77" i="1500"/>
  <c r="CJ76" i="1500"/>
  <c r="CJ75" i="1500"/>
  <c r="CJ74" i="1500"/>
  <c r="CJ73" i="1500"/>
  <c r="CJ72" i="1500"/>
  <c r="CJ71" i="1500"/>
  <c r="CJ70" i="1500"/>
  <c r="CJ69" i="1500"/>
  <c r="CJ68" i="1500"/>
  <c r="CJ67" i="1500"/>
  <c r="CJ66" i="1500"/>
  <c r="CJ65" i="1500"/>
  <c r="CJ64" i="1500"/>
  <c r="CJ63" i="1500"/>
  <c r="CJ62" i="1500"/>
  <c r="CJ61" i="1500"/>
  <c r="CJ60" i="1500"/>
  <c r="CJ59" i="1500"/>
  <c r="CJ58" i="1500"/>
  <c r="CJ57" i="1500"/>
  <c r="CJ56" i="1500"/>
  <c r="CJ55" i="1500"/>
  <c r="CJ54" i="1500"/>
  <c r="CJ53" i="1500"/>
  <c r="CJ52" i="1500"/>
  <c r="CJ51" i="1500"/>
  <c r="CJ50" i="1500"/>
  <c r="CJ49" i="1500"/>
  <c r="CJ48" i="1500"/>
  <c r="CJ47" i="1500"/>
  <c r="CJ46" i="1500"/>
  <c r="CJ45" i="1500"/>
  <c r="CJ44" i="1500"/>
  <c r="CJ43" i="1500"/>
  <c r="CJ42" i="1500"/>
  <c r="CJ41" i="1500"/>
  <c r="CJ40" i="1500"/>
  <c r="CJ39" i="1500"/>
  <c r="CJ38" i="1500"/>
  <c r="CJ37" i="1500"/>
  <c r="CJ36" i="1500"/>
  <c r="CJ35" i="1500"/>
  <c r="CJ34" i="1500"/>
  <c r="CJ33" i="1500"/>
  <c r="CJ32" i="1500"/>
  <c r="CJ31" i="1500"/>
  <c r="CJ30" i="1500"/>
  <c r="CJ29" i="1500"/>
  <c r="CJ28" i="1500"/>
  <c r="CJ27" i="1500"/>
  <c r="CJ26" i="1500"/>
  <c r="CJ25" i="1500"/>
  <c r="CJ3" i="1500"/>
  <c r="CI101" i="1500"/>
  <c r="CH101" i="1500"/>
  <c r="CG101" i="1500"/>
  <c r="CF101" i="1500"/>
  <c r="CE101" i="1500"/>
  <c r="CD101" i="1500"/>
  <c r="CC101" i="1500"/>
  <c r="CB101" i="1500"/>
  <c r="CA101" i="1500"/>
  <c r="BZ101" i="1500"/>
  <c r="BY101" i="1500"/>
  <c r="BX101" i="1500"/>
  <c r="BW101" i="1500"/>
  <c r="CI100" i="1500"/>
  <c r="CH100" i="1500"/>
  <c r="CG100" i="1500"/>
  <c r="CF100" i="1500"/>
  <c r="CE100" i="1500"/>
  <c r="CD100" i="1500"/>
  <c r="CC100" i="1500"/>
  <c r="CB100" i="1500"/>
  <c r="CA100" i="1500"/>
  <c r="BZ100" i="1500"/>
  <c r="BY100" i="1500"/>
  <c r="BX100" i="1500"/>
  <c r="BW100" i="1500"/>
  <c r="CI99" i="1500"/>
  <c r="CH99" i="1500"/>
  <c r="CG99" i="1500"/>
  <c r="CF99" i="1500"/>
  <c r="CE99" i="1500"/>
  <c r="CD99" i="1500"/>
  <c r="CC99" i="1500"/>
  <c r="CB99" i="1500"/>
  <c r="CA99" i="1500"/>
  <c r="BZ99" i="1500"/>
  <c r="BY99" i="1500"/>
  <c r="BX99" i="1500"/>
  <c r="BW99" i="1500"/>
  <c r="CI98" i="1500"/>
  <c r="CH98" i="1500"/>
  <c r="CG98" i="1500"/>
  <c r="CF98" i="1500"/>
  <c r="CE98" i="1500"/>
  <c r="CD98" i="1500"/>
  <c r="CC98" i="1500"/>
  <c r="CB98" i="1500"/>
  <c r="CA98" i="1500"/>
  <c r="BZ98" i="1500"/>
  <c r="BY98" i="1500"/>
  <c r="BX98" i="1500"/>
  <c r="BW98" i="1500"/>
  <c r="CI97" i="1500"/>
  <c r="CH97" i="1500"/>
  <c r="CG97" i="1500"/>
  <c r="CF97" i="1500"/>
  <c r="CE97" i="1500"/>
  <c r="CD97" i="1500"/>
  <c r="CC97" i="1500"/>
  <c r="CB97" i="1500"/>
  <c r="CA97" i="1500"/>
  <c r="BZ97" i="1500"/>
  <c r="BY97" i="1500"/>
  <c r="BX97" i="1500"/>
  <c r="BW97" i="1500"/>
  <c r="CI96" i="1500"/>
  <c r="CH96" i="1500"/>
  <c r="CG96" i="1500"/>
  <c r="CF96" i="1500"/>
  <c r="CE96" i="1500"/>
  <c r="CD96" i="1500"/>
  <c r="CC96" i="1500"/>
  <c r="CB96" i="1500"/>
  <c r="CA96" i="1500"/>
  <c r="BZ96" i="1500"/>
  <c r="BY96" i="1500"/>
  <c r="BX96" i="1500"/>
  <c r="BW96" i="1500"/>
  <c r="CI95" i="1500"/>
  <c r="CH95" i="1500"/>
  <c r="CG95" i="1500"/>
  <c r="CF95" i="1500"/>
  <c r="CE95" i="1500"/>
  <c r="CD95" i="1500"/>
  <c r="CC95" i="1500"/>
  <c r="CB95" i="1500"/>
  <c r="CA95" i="1500"/>
  <c r="BZ95" i="1500"/>
  <c r="BY95" i="1500"/>
  <c r="BX95" i="1500"/>
  <c r="BW95" i="1500"/>
  <c r="CI94" i="1500"/>
  <c r="CH94" i="1500"/>
  <c r="CG94" i="1500"/>
  <c r="CF94" i="1500"/>
  <c r="CE94" i="1500"/>
  <c r="CD94" i="1500"/>
  <c r="CC94" i="1500"/>
  <c r="CB94" i="1500"/>
  <c r="CA94" i="1500"/>
  <c r="BZ94" i="1500"/>
  <c r="BY94" i="1500"/>
  <c r="BX94" i="1500"/>
  <c r="BW94" i="1500"/>
  <c r="CI93" i="1500"/>
  <c r="CH93" i="1500"/>
  <c r="CG93" i="1500"/>
  <c r="CF93" i="1500"/>
  <c r="CE93" i="1500"/>
  <c r="CD93" i="1500"/>
  <c r="CC93" i="1500"/>
  <c r="CB93" i="1500"/>
  <c r="CA93" i="1500"/>
  <c r="BZ93" i="1500"/>
  <c r="BY93" i="1500"/>
  <c r="BX93" i="1500"/>
  <c r="BW93" i="1500"/>
  <c r="CI92" i="1500"/>
  <c r="CH92" i="1500"/>
  <c r="CG92" i="1500"/>
  <c r="CF92" i="1500"/>
  <c r="CE92" i="1500"/>
  <c r="CD92" i="1500"/>
  <c r="CC92" i="1500"/>
  <c r="CB92" i="1500"/>
  <c r="CA92" i="1500"/>
  <c r="BZ92" i="1500"/>
  <c r="BY92" i="1500"/>
  <c r="BX92" i="1500"/>
  <c r="BW92" i="1500"/>
  <c r="CI91" i="1500"/>
  <c r="CH91" i="1500"/>
  <c r="CG91" i="1500"/>
  <c r="CF91" i="1500"/>
  <c r="CE91" i="1500"/>
  <c r="CD91" i="1500"/>
  <c r="CC91" i="1500"/>
  <c r="CB91" i="1500"/>
  <c r="CA91" i="1500"/>
  <c r="BZ91" i="1500"/>
  <c r="BY91" i="1500"/>
  <c r="BX91" i="1500"/>
  <c r="BW91" i="1500"/>
  <c r="CI90" i="1500"/>
  <c r="CH90" i="1500"/>
  <c r="CG90" i="1500"/>
  <c r="CF90" i="1500"/>
  <c r="CE90" i="1500"/>
  <c r="CD90" i="1500"/>
  <c r="CC90" i="1500"/>
  <c r="CB90" i="1500"/>
  <c r="CA90" i="1500"/>
  <c r="BZ90" i="1500"/>
  <c r="BY90" i="1500"/>
  <c r="BX90" i="1500"/>
  <c r="BW90" i="1500"/>
  <c r="CI89" i="1500"/>
  <c r="CH89" i="1500"/>
  <c r="CG89" i="1500"/>
  <c r="CF89" i="1500"/>
  <c r="CE89" i="1500"/>
  <c r="CD89" i="1500"/>
  <c r="CC89" i="1500"/>
  <c r="CB89" i="1500"/>
  <c r="CA89" i="1500"/>
  <c r="BZ89" i="1500"/>
  <c r="BY89" i="1500"/>
  <c r="BX89" i="1500"/>
  <c r="BW89" i="1500"/>
  <c r="CI88" i="1500"/>
  <c r="CH88" i="1500"/>
  <c r="CG88" i="1500"/>
  <c r="CF88" i="1500"/>
  <c r="CE88" i="1500"/>
  <c r="CD88" i="1500"/>
  <c r="CC88" i="1500"/>
  <c r="CB88" i="1500"/>
  <c r="CA88" i="1500"/>
  <c r="BZ88" i="1500"/>
  <c r="BY88" i="1500"/>
  <c r="BX88" i="1500"/>
  <c r="BW88" i="1500"/>
  <c r="CI87" i="1500"/>
  <c r="CH87" i="1500"/>
  <c r="CG87" i="1500"/>
  <c r="CF87" i="1500"/>
  <c r="CE87" i="1500"/>
  <c r="CD87" i="1500"/>
  <c r="CC87" i="1500"/>
  <c r="CB87" i="1500"/>
  <c r="CA87" i="1500"/>
  <c r="BZ87" i="1500"/>
  <c r="BY87" i="1500"/>
  <c r="BX87" i="1500"/>
  <c r="BW87" i="1500"/>
  <c r="CI86" i="1500"/>
  <c r="CH86" i="1500"/>
  <c r="CG86" i="1500"/>
  <c r="CF86" i="1500"/>
  <c r="CE86" i="1500"/>
  <c r="CD86" i="1500"/>
  <c r="CC86" i="1500"/>
  <c r="CB86" i="1500"/>
  <c r="CA86" i="1500"/>
  <c r="BZ86" i="1500"/>
  <c r="BY86" i="1500"/>
  <c r="BX86" i="1500"/>
  <c r="BW86" i="1500"/>
  <c r="CI85" i="1500"/>
  <c r="CH85" i="1500"/>
  <c r="CG85" i="1500"/>
  <c r="CF85" i="1500"/>
  <c r="CE85" i="1500"/>
  <c r="CD85" i="1500"/>
  <c r="CC85" i="1500"/>
  <c r="CB85" i="1500"/>
  <c r="CA85" i="1500"/>
  <c r="BZ85" i="1500"/>
  <c r="BY85" i="1500"/>
  <c r="BX85" i="1500"/>
  <c r="BW85" i="1500"/>
  <c r="CI84" i="1500"/>
  <c r="CH84" i="1500"/>
  <c r="CG84" i="1500"/>
  <c r="CF84" i="1500"/>
  <c r="CE84" i="1500"/>
  <c r="CD84" i="1500"/>
  <c r="CC84" i="1500"/>
  <c r="CB84" i="1500"/>
  <c r="CA84" i="1500"/>
  <c r="BZ84" i="1500"/>
  <c r="BY84" i="1500"/>
  <c r="BX84" i="1500"/>
  <c r="BW84" i="1500"/>
  <c r="CI83" i="1500"/>
  <c r="CH83" i="1500"/>
  <c r="CG83" i="1500"/>
  <c r="CF83" i="1500"/>
  <c r="CE83" i="1500"/>
  <c r="CD83" i="1500"/>
  <c r="CC83" i="1500"/>
  <c r="CB83" i="1500"/>
  <c r="CA83" i="1500"/>
  <c r="BZ83" i="1500"/>
  <c r="BY83" i="1500"/>
  <c r="BX83" i="1500"/>
  <c r="BW83" i="1500"/>
  <c r="CI82" i="1500"/>
  <c r="CH82" i="1500"/>
  <c r="CG82" i="1500"/>
  <c r="CF82" i="1500"/>
  <c r="CE82" i="1500"/>
  <c r="CD82" i="1500"/>
  <c r="CC82" i="1500"/>
  <c r="CB82" i="1500"/>
  <c r="CA82" i="1500"/>
  <c r="BZ82" i="1500"/>
  <c r="BY82" i="1500"/>
  <c r="BX82" i="1500"/>
  <c r="BW82" i="1500"/>
  <c r="CI81" i="1500"/>
  <c r="CH81" i="1500"/>
  <c r="CG81" i="1500"/>
  <c r="CF81" i="1500"/>
  <c r="CE81" i="1500"/>
  <c r="CD81" i="1500"/>
  <c r="CC81" i="1500"/>
  <c r="CB81" i="1500"/>
  <c r="CA81" i="1500"/>
  <c r="BZ81" i="1500"/>
  <c r="BY81" i="1500"/>
  <c r="BX81" i="1500"/>
  <c r="BW81" i="1500"/>
  <c r="CI80" i="1500"/>
  <c r="CH80" i="1500"/>
  <c r="CG80" i="1500"/>
  <c r="CF80" i="1500"/>
  <c r="CE80" i="1500"/>
  <c r="CD80" i="1500"/>
  <c r="CC80" i="1500"/>
  <c r="CB80" i="1500"/>
  <c r="CA80" i="1500"/>
  <c r="BZ80" i="1500"/>
  <c r="BY80" i="1500"/>
  <c r="BX80" i="1500"/>
  <c r="BW80" i="1500"/>
  <c r="CI79" i="1500"/>
  <c r="CH79" i="1500"/>
  <c r="CG79" i="1500"/>
  <c r="CF79" i="1500"/>
  <c r="CE79" i="1500"/>
  <c r="CD79" i="1500"/>
  <c r="CC79" i="1500"/>
  <c r="CB79" i="1500"/>
  <c r="CA79" i="1500"/>
  <c r="BZ79" i="1500"/>
  <c r="BY79" i="1500"/>
  <c r="BX79" i="1500"/>
  <c r="BW79" i="1500"/>
  <c r="CI78" i="1500"/>
  <c r="CH78" i="1500"/>
  <c r="CG78" i="1500"/>
  <c r="CF78" i="1500"/>
  <c r="CE78" i="1500"/>
  <c r="CD78" i="1500"/>
  <c r="CC78" i="1500"/>
  <c r="CB78" i="1500"/>
  <c r="CA78" i="1500"/>
  <c r="BZ78" i="1500"/>
  <c r="BY78" i="1500"/>
  <c r="BX78" i="1500"/>
  <c r="BW78" i="1500"/>
  <c r="CI77" i="1500"/>
  <c r="CH77" i="1500"/>
  <c r="CG77" i="1500"/>
  <c r="CF77" i="1500"/>
  <c r="CE77" i="1500"/>
  <c r="CD77" i="1500"/>
  <c r="CC77" i="1500"/>
  <c r="CB77" i="1500"/>
  <c r="CA77" i="1500"/>
  <c r="BZ77" i="1500"/>
  <c r="BY77" i="1500"/>
  <c r="BX77" i="1500"/>
  <c r="BW77" i="1500"/>
  <c r="CI76" i="1500"/>
  <c r="CH76" i="1500"/>
  <c r="CG76" i="1500"/>
  <c r="CF76" i="1500"/>
  <c r="CE76" i="1500"/>
  <c r="CD76" i="1500"/>
  <c r="CC76" i="1500"/>
  <c r="CB76" i="1500"/>
  <c r="CA76" i="1500"/>
  <c r="BZ76" i="1500"/>
  <c r="BY76" i="1500"/>
  <c r="BX76" i="1500"/>
  <c r="BW76" i="1500"/>
  <c r="CI75" i="1500"/>
  <c r="CH75" i="1500"/>
  <c r="CG75" i="1500"/>
  <c r="CF75" i="1500"/>
  <c r="CE75" i="1500"/>
  <c r="CD75" i="1500"/>
  <c r="CC75" i="1500"/>
  <c r="CB75" i="1500"/>
  <c r="CA75" i="1500"/>
  <c r="BZ75" i="1500"/>
  <c r="BY75" i="1500"/>
  <c r="BX75" i="1500"/>
  <c r="BW75" i="1500"/>
  <c r="CI74" i="1500"/>
  <c r="CH74" i="1500"/>
  <c r="CG74" i="1500"/>
  <c r="CF74" i="1500"/>
  <c r="CE74" i="1500"/>
  <c r="CD74" i="1500"/>
  <c r="CC74" i="1500"/>
  <c r="CB74" i="1500"/>
  <c r="CA74" i="1500"/>
  <c r="BZ74" i="1500"/>
  <c r="BY74" i="1500"/>
  <c r="BX74" i="1500"/>
  <c r="BW74" i="1500"/>
  <c r="CI73" i="1500"/>
  <c r="CH73" i="1500"/>
  <c r="CG73" i="1500"/>
  <c r="CF73" i="1500"/>
  <c r="CE73" i="1500"/>
  <c r="CD73" i="1500"/>
  <c r="CC73" i="1500"/>
  <c r="CB73" i="1500"/>
  <c r="CA73" i="1500"/>
  <c r="BZ73" i="1500"/>
  <c r="BY73" i="1500"/>
  <c r="BX73" i="1500"/>
  <c r="BW73" i="1500"/>
  <c r="CI72" i="1500"/>
  <c r="CH72" i="1500"/>
  <c r="CG72" i="1500"/>
  <c r="CF72" i="1500"/>
  <c r="CE72" i="1500"/>
  <c r="CD72" i="1500"/>
  <c r="CC72" i="1500"/>
  <c r="CB72" i="1500"/>
  <c r="CA72" i="1500"/>
  <c r="BZ72" i="1500"/>
  <c r="BY72" i="1500"/>
  <c r="BX72" i="1500"/>
  <c r="BW72" i="1500"/>
  <c r="CI71" i="1500"/>
  <c r="CH71" i="1500"/>
  <c r="CG71" i="1500"/>
  <c r="CF71" i="1500"/>
  <c r="CE71" i="1500"/>
  <c r="CD71" i="1500"/>
  <c r="CC71" i="1500"/>
  <c r="CB71" i="1500"/>
  <c r="CA71" i="1500"/>
  <c r="BZ71" i="1500"/>
  <c r="BY71" i="1500"/>
  <c r="BX71" i="1500"/>
  <c r="BW71" i="1500"/>
  <c r="CI70" i="1500"/>
  <c r="CH70" i="1500"/>
  <c r="CG70" i="1500"/>
  <c r="CF70" i="1500"/>
  <c r="CE70" i="1500"/>
  <c r="CD70" i="1500"/>
  <c r="CC70" i="1500"/>
  <c r="CB70" i="1500"/>
  <c r="CA70" i="1500"/>
  <c r="BZ70" i="1500"/>
  <c r="BY70" i="1500"/>
  <c r="BX70" i="1500"/>
  <c r="BW70" i="1500"/>
  <c r="CI69" i="1500"/>
  <c r="CH69" i="1500"/>
  <c r="CG69" i="1500"/>
  <c r="CF69" i="1500"/>
  <c r="CE69" i="1500"/>
  <c r="CD69" i="1500"/>
  <c r="CC69" i="1500"/>
  <c r="CB69" i="1500"/>
  <c r="CA69" i="1500"/>
  <c r="BZ69" i="1500"/>
  <c r="BY69" i="1500"/>
  <c r="BX69" i="1500"/>
  <c r="BW69" i="1500"/>
  <c r="CI68" i="1500"/>
  <c r="CH68" i="1500"/>
  <c r="CG68" i="1500"/>
  <c r="CF68" i="1500"/>
  <c r="CE68" i="1500"/>
  <c r="CD68" i="1500"/>
  <c r="CC68" i="1500"/>
  <c r="CB68" i="1500"/>
  <c r="CA68" i="1500"/>
  <c r="BZ68" i="1500"/>
  <c r="BY68" i="1500"/>
  <c r="BX68" i="1500"/>
  <c r="BW68" i="1500"/>
  <c r="CI67" i="1500"/>
  <c r="CH67" i="1500"/>
  <c r="CG67" i="1500"/>
  <c r="CF67" i="1500"/>
  <c r="CE67" i="1500"/>
  <c r="CD67" i="1500"/>
  <c r="CC67" i="1500"/>
  <c r="CB67" i="1500"/>
  <c r="CA67" i="1500"/>
  <c r="BZ67" i="1500"/>
  <c r="BY67" i="1500"/>
  <c r="BX67" i="1500"/>
  <c r="BW67" i="1500"/>
  <c r="CI66" i="1500"/>
  <c r="CH66" i="1500"/>
  <c r="CG66" i="1500"/>
  <c r="CF66" i="1500"/>
  <c r="CE66" i="1500"/>
  <c r="CD66" i="1500"/>
  <c r="CC66" i="1500"/>
  <c r="CB66" i="1500"/>
  <c r="CA66" i="1500"/>
  <c r="BZ66" i="1500"/>
  <c r="BY66" i="1500"/>
  <c r="BX66" i="1500"/>
  <c r="BW66" i="1500"/>
  <c r="CI65" i="1500"/>
  <c r="CH65" i="1500"/>
  <c r="CG65" i="1500"/>
  <c r="CF65" i="1500"/>
  <c r="CE65" i="1500"/>
  <c r="CD65" i="1500"/>
  <c r="CC65" i="1500"/>
  <c r="CB65" i="1500"/>
  <c r="CA65" i="1500"/>
  <c r="BZ65" i="1500"/>
  <c r="BY65" i="1500"/>
  <c r="BX65" i="1500"/>
  <c r="BW65" i="1500"/>
  <c r="CI64" i="1500"/>
  <c r="CH64" i="1500"/>
  <c r="CG64" i="1500"/>
  <c r="CF64" i="1500"/>
  <c r="CE64" i="1500"/>
  <c r="CD64" i="1500"/>
  <c r="CC64" i="1500"/>
  <c r="CB64" i="1500"/>
  <c r="CA64" i="1500"/>
  <c r="BZ64" i="1500"/>
  <c r="BY64" i="1500"/>
  <c r="BX64" i="1500"/>
  <c r="BW64" i="1500"/>
  <c r="CI63" i="1500"/>
  <c r="CH63" i="1500"/>
  <c r="CG63" i="1500"/>
  <c r="CF63" i="1500"/>
  <c r="CE63" i="1500"/>
  <c r="CD63" i="1500"/>
  <c r="CC63" i="1500"/>
  <c r="CB63" i="1500"/>
  <c r="CA63" i="1500"/>
  <c r="BZ63" i="1500"/>
  <c r="BY63" i="1500"/>
  <c r="BX63" i="1500"/>
  <c r="BW63" i="1500"/>
  <c r="CI62" i="1500"/>
  <c r="CH62" i="1500"/>
  <c r="CG62" i="1500"/>
  <c r="CF62" i="1500"/>
  <c r="CE62" i="1500"/>
  <c r="CD62" i="1500"/>
  <c r="CC62" i="1500"/>
  <c r="CB62" i="1500"/>
  <c r="CA62" i="1500"/>
  <c r="BZ62" i="1500"/>
  <c r="BY62" i="1500"/>
  <c r="BX62" i="1500"/>
  <c r="BW62" i="1500"/>
  <c r="CI61" i="1500"/>
  <c r="CH61" i="1500"/>
  <c r="CG61" i="1500"/>
  <c r="CF61" i="1500"/>
  <c r="CE61" i="1500"/>
  <c r="CD61" i="1500"/>
  <c r="CC61" i="1500"/>
  <c r="CB61" i="1500"/>
  <c r="CA61" i="1500"/>
  <c r="BZ61" i="1500"/>
  <c r="BY61" i="1500"/>
  <c r="BX61" i="1500"/>
  <c r="BW61" i="1500"/>
  <c r="CI60" i="1500"/>
  <c r="CH60" i="1500"/>
  <c r="CG60" i="1500"/>
  <c r="CF60" i="1500"/>
  <c r="CE60" i="1500"/>
  <c r="CD60" i="1500"/>
  <c r="CC60" i="1500"/>
  <c r="CB60" i="1500"/>
  <c r="CA60" i="1500"/>
  <c r="BZ60" i="1500"/>
  <c r="BY60" i="1500"/>
  <c r="BX60" i="1500"/>
  <c r="BW60" i="1500"/>
  <c r="CI59" i="1500"/>
  <c r="CH59" i="1500"/>
  <c r="CG59" i="1500"/>
  <c r="CF59" i="1500"/>
  <c r="CE59" i="1500"/>
  <c r="CD59" i="1500"/>
  <c r="CC59" i="1500"/>
  <c r="CB59" i="1500"/>
  <c r="CA59" i="1500"/>
  <c r="BZ59" i="1500"/>
  <c r="BY59" i="1500"/>
  <c r="BX59" i="1500"/>
  <c r="BW59" i="1500"/>
  <c r="CI58" i="1500"/>
  <c r="CH58" i="1500"/>
  <c r="CG58" i="1500"/>
  <c r="CF58" i="1500"/>
  <c r="CE58" i="1500"/>
  <c r="CD58" i="1500"/>
  <c r="CC58" i="1500"/>
  <c r="CB58" i="1500"/>
  <c r="CA58" i="1500"/>
  <c r="BZ58" i="1500"/>
  <c r="BY58" i="1500"/>
  <c r="BX58" i="1500"/>
  <c r="BW58" i="1500"/>
  <c r="CI57" i="1500"/>
  <c r="CH57" i="1500"/>
  <c r="CG57" i="1500"/>
  <c r="CF57" i="1500"/>
  <c r="CE57" i="1500"/>
  <c r="CD57" i="1500"/>
  <c r="CC57" i="1500"/>
  <c r="CB57" i="1500"/>
  <c r="CA57" i="1500"/>
  <c r="BZ57" i="1500"/>
  <c r="BY57" i="1500"/>
  <c r="BX57" i="1500"/>
  <c r="BW57" i="1500"/>
  <c r="CI56" i="1500"/>
  <c r="CH56" i="1500"/>
  <c r="CG56" i="1500"/>
  <c r="CF56" i="1500"/>
  <c r="CE56" i="1500"/>
  <c r="CD56" i="1500"/>
  <c r="CC56" i="1500"/>
  <c r="CB56" i="1500"/>
  <c r="CA56" i="1500"/>
  <c r="BZ56" i="1500"/>
  <c r="BY56" i="1500"/>
  <c r="BX56" i="1500"/>
  <c r="BW56" i="1500"/>
  <c r="CI55" i="1500"/>
  <c r="CH55" i="1500"/>
  <c r="CG55" i="1500"/>
  <c r="CF55" i="1500"/>
  <c r="CE55" i="1500"/>
  <c r="CD55" i="1500"/>
  <c r="CC55" i="1500"/>
  <c r="CB55" i="1500"/>
  <c r="CA55" i="1500"/>
  <c r="BZ55" i="1500"/>
  <c r="BY55" i="1500"/>
  <c r="BX55" i="1500"/>
  <c r="BW55" i="1500"/>
  <c r="CI54" i="1500"/>
  <c r="CH54" i="1500"/>
  <c r="CG54" i="1500"/>
  <c r="CF54" i="1500"/>
  <c r="CE54" i="1500"/>
  <c r="CD54" i="1500"/>
  <c r="CC54" i="1500"/>
  <c r="CB54" i="1500"/>
  <c r="CA54" i="1500"/>
  <c r="BZ54" i="1500"/>
  <c r="BY54" i="1500"/>
  <c r="BX54" i="1500"/>
  <c r="BW54" i="1500"/>
  <c r="CI53" i="1500"/>
  <c r="CH53" i="1500"/>
  <c r="CG53" i="1500"/>
  <c r="CF53" i="1500"/>
  <c r="CE53" i="1500"/>
  <c r="CD53" i="1500"/>
  <c r="CC53" i="1500"/>
  <c r="CB53" i="1500"/>
  <c r="CA53" i="1500"/>
  <c r="BZ53" i="1500"/>
  <c r="BY53" i="1500"/>
  <c r="BX53" i="1500"/>
  <c r="BW53" i="1500"/>
  <c r="CI52" i="1500"/>
  <c r="CH52" i="1500"/>
  <c r="CG52" i="1500"/>
  <c r="CF52" i="1500"/>
  <c r="CE52" i="1500"/>
  <c r="CD52" i="1500"/>
  <c r="CC52" i="1500"/>
  <c r="CB52" i="1500"/>
  <c r="CA52" i="1500"/>
  <c r="BZ52" i="1500"/>
  <c r="BY52" i="1500"/>
  <c r="BX52" i="1500"/>
  <c r="BW52" i="1500"/>
  <c r="CI51" i="1500"/>
  <c r="CH51" i="1500"/>
  <c r="CG51" i="1500"/>
  <c r="CF51" i="1500"/>
  <c r="CE51" i="1500"/>
  <c r="CD51" i="1500"/>
  <c r="CC51" i="1500"/>
  <c r="CB51" i="1500"/>
  <c r="CA51" i="1500"/>
  <c r="BZ51" i="1500"/>
  <c r="BY51" i="1500"/>
  <c r="BX51" i="1500"/>
  <c r="BW51" i="1500"/>
  <c r="CI50" i="1500"/>
  <c r="CH50" i="1500"/>
  <c r="CG50" i="1500"/>
  <c r="CF50" i="1500"/>
  <c r="CE50" i="1500"/>
  <c r="CD50" i="1500"/>
  <c r="CC50" i="1500"/>
  <c r="CB50" i="1500"/>
  <c r="CA50" i="1500"/>
  <c r="BZ50" i="1500"/>
  <c r="BY50" i="1500"/>
  <c r="BX50" i="1500"/>
  <c r="BW50" i="1500"/>
  <c r="CI49" i="1500"/>
  <c r="CH49" i="1500"/>
  <c r="CG49" i="1500"/>
  <c r="CF49" i="1500"/>
  <c r="CE49" i="1500"/>
  <c r="CD49" i="1500"/>
  <c r="CC49" i="1500"/>
  <c r="CB49" i="1500"/>
  <c r="CA49" i="1500"/>
  <c r="BZ49" i="1500"/>
  <c r="BY49" i="1500"/>
  <c r="BX49" i="1500"/>
  <c r="BW49" i="1500"/>
  <c r="CI48" i="1500"/>
  <c r="CH48" i="1500"/>
  <c r="CG48" i="1500"/>
  <c r="CF48" i="1500"/>
  <c r="CE48" i="1500"/>
  <c r="CD48" i="1500"/>
  <c r="CC48" i="1500"/>
  <c r="CB48" i="1500"/>
  <c r="CA48" i="1500"/>
  <c r="BZ48" i="1500"/>
  <c r="BY48" i="1500"/>
  <c r="BX48" i="1500"/>
  <c r="BW48" i="1500"/>
  <c r="CI47" i="1500"/>
  <c r="CH47" i="1500"/>
  <c r="CG47" i="1500"/>
  <c r="CF47" i="1500"/>
  <c r="CE47" i="1500"/>
  <c r="CD47" i="1500"/>
  <c r="CC47" i="1500"/>
  <c r="CB47" i="1500"/>
  <c r="CA47" i="1500"/>
  <c r="BZ47" i="1500"/>
  <c r="BY47" i="1500"/>
  <c r="BX47" i="1500"/>
  <c r="BW47" i="1500"/>
  <c r="CI46" i="1500"/>
  <c r="CH46" i="1500"/>
  <c r="CG46" i="1500"/>
  <c r="CF46" i="1500"/>
  <c r="CE46" i="1500"/>
  <c r="CD46" i="1500"/>
  <c r="CC46" i="1500"/>
  <c r="CB46" i="1500"/>
  <c r="CA46" i="1500"/>
  <c r="BZ46" i="1500"/>
  <c r="BY46" i="1500"/>
  <c r="BX46" i="1500"/>
  <c r="BW46" i="1500"/>
  <c r="CI45" i="1500"/>
  <c r="CH45" i="1500"/>
  <c r="CG45" i="1500"/>
  <c r="CF45" i="1500"/>
  <c r="CE45" i="1500"/>
  <c r="CD45" i="1500"/>
  <c r="CC45" i="1500"/>
  <c r="CB45" i="1500"/>
  <c r="CA45" i="1500"/>
  <c r="BZ45" i="1500"/>
  <c r="BY45" i="1500"/>
  <c r="BX45" i="1500"/>
  <c r="BW45" i="1500"/>
  <c r="CI44" i="1500"/>
  <c r="CH44" i="1500"/>
  <c r="CG44" i="1500"/>
  <c r="CF44" i="1500"/>
  <c r="CE44" i="1500"/>
  <c r="CD44" i="1500"/>
  <c r="CC44" i="1500"/>
  <c r="CB44" i="1500"/>
  <c r="CA44" i="1500"/>
  <c r="BZ44" i="1500"/>
  <c r="BY44" i="1500"/>
  <c r="BX44" i="1500"/>
  <c r="BW44" i="1500"/>
  <c r="CI43" i="1500"/>
  <c r="CH43" i="1500"/>
  <c r="CG43" i="1500"/>
  <c r="CF43" i="1500"/>
  <c r="CE43" i="1500"/>
  <c r="CD43" i="1500"/>
  <c r="CC43" i="1500"/>
  <c r="CB43" i="1500"/>
  <c r="CA43" i="1500"/>
  <c r="BZ43" i="1500"/>
  <c r="BY43" i="1500"/>
  <c r="BX43" i="1500"/>
  <c r="BW43" i="1500"/>
  <c r="CI42" i="1500"/>
  <c r="CH42" i="1500"/>
  <c r="CG42" i="1500"/>
  <c r="CF42" i="1500"/>
  <c r="CE42" i="1500"/>
  <c r="CD42" i="1500"/>
  <c r="CC42" i="1500"/>
  <c r="CB42" i="1500"/>
  <c r="CA42" i="1500"/>
  <c r="BZ42" i="1500"/>
  <c r="BY42" i="1500"/>
  <c r="BX42" i="1500"/>
  <c r="BW42" i="1500"/>
  <c r="CI41" i="1500"/>
  <c r="CH41" i="1500"/>
  <c r="CG41" i="1500"/>
  <c r="CF41" i="1500"/>
  <c r="CE41" i="1500"/>
  <c r="CD41" i="1500"/>
  <c r="CC41" i="1500"/>
  <c r="CB41" i="1500"/>
  <c r="CA41" i="1500"/>
  <c r="BZ41" i="1500"/>
  <c r="BY41" i="1500"/>
  <c r="BX41" i="1500"/>
  <c r="BW41" i="1500"/>
  <c r="CI40" i="1500"/>
  <c r="CH40" i="1500"/>
  <c r="CG40" i="1500"/>
  <c r="CF40" i="1500"/>
  <c r="CE40" i="1500"/>
  <c r="CD40" i="1500"/>
  <c r="CC40" i="1500"/>
  <c r="CB40" i="1500"/>
  <c r="CA40" i="1500"/>
  <c r="BZ40" i="1500"/>
  <c r="BY40" i="1500"/>
  <c r="BX40" i="1500"/>
  <c r="BW40" i="1500"/>
  <c r="CI39" i="1500"/>
  <c r="CH39" i="1500"/>
  <c r="CG39" i="1500"/>
  <c r="CF39" i="1500"/>
  <c r="CE39" i="1500"/>
  <c r="CD39" i="1500"/>
  <c r="CC39" i="1500"/>
  <c r="CB39" i="1500"/>
  <c r="CA39" i="1500"/>
  <c r="BZ39" i="1500"/>
  <c r="BY39" i="1500"/>
  <c r="BX39" i="1500"/>
  <c r="BW39" i="1500"/>
  <c r="CI38" i="1500"/>
  <c r="CH38" i="1500"/>
  <c r="CG38" i="1500"/>
  <c r="CF38" i="1500"/>
  <c r="CE38" i="1500"/>
  <c r="CD38" i="1500"/>
  <c r="CC38" i="1500"/>
  <c r="CB38" i="1500"/>
  <c r="CA38" i="1500"/>
  <c r="BZ38" i="1500"/>
  <c r="BY38" i="1500"/>
  <c r="BX38" i="1500"/>
  <c r="BW38" i="1500"/>
  <c r="CI37" i="1500"/>
  <c r="CH37" i="1500"/>
  <c r="CG37" i="1500"/>
  <c r="CF37" i="1500"/>
  <c r="CE37" i="1500"/>
  <c r="CD37" i="1500"/>
  <c r="CC37" i="1500"/>
  <c r="CB37" i="1500"/>
  <c r="CA37" i="1500"/>
  <c r="BZ37" i="1500"/>
  <c r="BY37" i="1500"/>
  <c r="BX37" i="1500"/>
  <c r="BW37" i="1500"/>
  <c r="CI36" i="1500"/>
  <c r="CH36" i="1500"/>
  <c r="CG36" i="1500"/>
  <c r="CF36" i="1500"/>
  <c r="CE36" i="1500"/>
  <c r="CD36" i="1500"/>
  <c r="CC36" i="1500"/>
  <c r="CB36" i="1500"/>
  <c r="CA36" i="1500"/>
  <c r="BZ36" i="1500"/>
  <c r="BY36" i="1500"/>
  <c r="BX36" i="1500"/>
  <c r="BW36" i="1500"/>
  <c r="CI35" i="1500"/>
  <c r="CH35" i="1500"/>
  <c r="CG35" i="1500"/>
  <c r="CF35" i="1500"/>
  <c r="CE35" i="1500"/>
  <c r="CD35" i="1500"/>
  <c r="CC35" i="1500"/>
  <c r="CB35" i="1500"/>
  <c r="CA35" i="1500"/>
  <c r="BZ35" i="1500"/>
  <c r="BY35" i="1500"/>
  <c r="BX35" i="1500"/>
  <c r="BW35" i="1500"/>
  <c r="CI34" i="1500"/>
  <c r="CH34" i="1500"/>
  <c r="CG34" i="1500"/>
  <c r="CF34" i="1500"/>
  <c r="CE34" i="1500"/>
  <c r="CD34" i="1500"/>
  <c r="CC34" i="1500"/>
  <c r="CB34" i="1500"/>
  <c r="CA34" i="1500"/>
  <c r="BZ34" i="1500"/>
  <c r="BY34" i="1500"/>
  <c r="BX34" i="1500"/>
  <c r="BW34" i="1500"/>
  <c r="CI33" i="1500"/>
  <c r="CH33" i="1500"/>
  <c r="CG33" i="1500"/>
  <c r="CF33" i="1500"/>
  <c r="CE33" i="1500"/>
  <c r="CD33" i="1500"/>
  <c r="CC33" i="1500"/>
  <c r="CB33" i="1500"/>
  <c r="CA33" i="1500"/>
  <c r="BZ33" i="1500"/>
  <c r="BY33" i="1500"/>
  <c r="BX33" i="1500"/>
  <c r="BW33" i="1500"/>
  <c r="CI32" i="1500"/>
  <c r="CH32" i="1500"/>
  <c r="CG32" i="1500"/>
  <c r="CF32" i="1500"/>
  <c r="CE32" i="1500"/>
  <c r="CD32" i="1500"/>
  <c r="CC32" i="1500"/>
  <c r="CB32" i="1500"/>
  <c r="CA32" i="1500"/>
  <c r="BZ32" i="1500"/>
  <c r="BY32" i="1500"/>
  <c r="BX32" i="1500"/>
  <c r="BW32" i="1500"/>
  <c r="CI31" i="1500"/>
  <c r="CH31" i="1500"/>
  <c r="CG31" i="1500"/>
  <c r="CF31" i="1500"/>
  <c r="CE31" i="1500"/>
  <c r="CD31" i="1500"/>
  <c r="CC31" i="1500"/>
  <c r="CB31" i="1500"/>
  <c r="CA31" i="1500"/>
  <c r="BZ31" i="1500"/>
  <c r="BY31" i="1500"/>
  <c r="BX31" i="1500"/>
  <c r="BW31" i="1500"/>
  <c r="CI30" i="1500"/>
  <c r="CH30" i="1500"/>
  <c r="CG30" i="1500"/>
  <c r="CF30" i="1500"/>
  <c r="CE30" i="1500"/>
  <c r="CD30" i="1500"/>
  <c r="CC30" i="1500"/>
  <c r="CB30" i="1500"/>
  <c r="CA30" i="1500"/>
  <c r="BZ30" i="1500"/>
  <c r="BY30" i="1500"/>
  <c r="BX30" i="1500"/>
  <c r="BW30" i="1500"/>
  <c r="CI29" i="1500"/>
  <c r="CH29" i="1500"/>
  <c r="CG29" i="1500"/>
  <c r="CF29" i="1500"/>
  <c r="CE29" i="1500"/>
  <c r="CD29" i="1500"/>
  <c r="CC29" i="1500"/>
  <c r="CB29" i="1500"/>
  <c r="CA29" i="1500"/>
  <c r="BZ29" i="1500"/>
  <c r="BY29" i="1500"/>
  <c r="BX29" i="1500"/>
  <c r="BW29" i="1500"/>
  <c r="CI28" i="1500"/>
  <c r="CH28" i="1500"/>
  <c r="CG28" i="1500"/>
  <c r="CF28" i="1500"/>
  <c r="CE28" i="1500"/>
  <c r="CD28" i="1500"/>
  <c r="CC28" i="1500"/>
  <c r="CB28" i="1500"/>
  <c r="CA28" i="1500"/>
  <c r="BZ28" i="1500"/>
  <c r="BY28" i="1500"/>
  <c r="BX28" i="1500"/>
  <c r="BW28" i="1500"/>
  <c r="CI27" i="1500"/>
  <c r="CH27" i="1500"/>
  <c r="CG27" i="1500"/>
  <c r="CF27" i="1500"/>
  <c r="CE27" i="1500"/>
  <c r="CD27" i="1500"/>
  <c r="CC27" i="1500"/>
  <c r="CB27" i="1500"/>
  <c r="CA27" i="1500"/>
  <c r="BZ27" i="1500"/>
  <c r="BY27" i="1500"/>
  <c r="BX27" i="1500"/>
  <c r="BW27" i="1500"/>
  <c r="CI26" i="1500"/>
  <c r="CH26" i="1500"/>
  <c r="CG26" i="1500"/>
  <c r="CF26" i="1500"/>
  <c r="CE26" i="1500"/>
  <c r="CD26" i="1500"/>
  <c r="CC26" i="1500"/>
  <c r="CB26" i="1500"/>
  <c r="CA26" i="1500"/>
  <c r="BZ26" i="1500"/>
  <c r="BY26" i="1500"/>
  <c r="BX26" i="1500"/>
  <c r="BW26" i="1500"/>
  <c r="CI25" i="1500"/>
  <c r="CH25" i="1500"/>
  <c r="CG25" i="1500"/>
  <c r="CF25" i="1500"/>
  <c r="CE25" i="1500"/>
  <c r="CD25" i="1500"/>
  <c r="CC25" i="1500"/>
  <c r="CB25" i="1500"/>
  <c r="CA25" i="1500"/>
  <c r="BZ25" i="1500"/>
  <c r="BY25" i="1500"/>
  <c r="BX25" i="1500"/>
  <c r="BW25" i="1500"/>
  <c r="CI3" i="1500"/>
  <c r="CH3" i="1500"/>
  <c r="CG3" i="1500"/>
  <c r="CF3" i="1500"/>
  <c r="CE3" i="1500"/>
  <c r="CD3" i="1500"/>
  <c r="CC3" i="1500"/>
  <c r="CB3" i="1500"/>
  <c r="CA3" i="1500"/>
  <c r="BZ3" i="1500"/>
  <c r="BY3" i="1500"/>
  <c r="BX3" i="1500"/>
  <c r="BW3" i="1500"/>
  <c r="BV101" i="1500"/>
  <c r="BU101" i="1500"/>
  <c r="BT101" i="1500"/>
  <c r="BS101" i="1500"/>
  <c r="BR101" i="1500"/>
  <c r="BQ101" i="1500"/>
  <c r="BV100" i="1500"/>
  <c r="BU100" i="1500"/>
  <c r="BT100" i="1500"/>
  <c r="BS100" i="1500"/>
  <c r="BR100" i="1500"/>
  <c r="BQ100" i="1500"/>
  <c r="BV99" i="1500"/>
  <c r="BU99" i="1500"/>
  <c r="BT99" i="1500"/>
  <c r="BS99" i="1500"/>
  <c r="BR99" i="1500"/>
  <c r="BQ99" i="1500"/>
  <c r="BV98" i="1500"/>
  <c r="BU98" i="1500"/>
  <c r="BT98" i="1500"/>
  <c r="BS98" i="1500"/>
  <c r="BR98" i="1500"/>
  <c r="BQ98" i="1500"/>
  <c r="BV97" i="1500"/>
  <c r="BU97" i="1500"/>
  <c r="BT97" i="1500"/>
  <c r="BS97" i="1500"/>
  <c r="BR97" i="1500"/>
  <c r="BQ97" i="1500"/>
  <c r="BV96" i="1500"/>
  <c r="BU96" i="1500"/>
  <c r="BT96" i="1500"/>
  <c r="BS96" i="1500"/>
  <c r="BR96" i="1500"/>
  <c r="BQ96" i="1500"/>
  <c r="BV95" i="1500"/>
  <c r="BU95" i="1500"/>
  <c r="BT95" i="1500"/>
  <c r="BS95" i="1500"/>
  <c r="BR95" i="1500"/>
  <c r="BQ95" i="1500"/>
  <c r="BV94" i="1500"/>
  <c r="BU94" i="1500"/>
  <c r="BT94" i="1500"/>
  <c r="BS94" i="1500"/>
  <c r="BR94" i="1500"/>
  <c r="BQ94" i="1500"/>
  <c r="BV93" i="1500"/>
  <c r="BU93" i="1500"/>
  <c r="BT93" i="1500"/>
  <c r="BS93" i="1500"/>
  <c r="BR93" i="1500"/>
  <c r="BQ93" i="1500"/>
  <c r="BV92" i="1500"/>
  <c r="BU92" i="1500"/>
  <c r="BT92" i="1500"/>
  <c r="BS92" i="1500"/>
  <c r="BR92" i="1500"/>
  <c r="BQ92" i="1500"/>
  <c r="BV91" i="1500"/>
  <c r="BU91" i="1500"/>
  <c r="BT91" i="1500"/>
  <c r="BS91" i="1500"/>
  <c r="BR91" i="1500"/>
  <c r="BQ91" i="1500"/>
  <c r="BV90" i="1500"/>
  <c r="BU90" i="1500"/>
  <c r="BT90" i="1500"/>
  <c r="BS90" i="1500"/>
  <c r="BR90" i="1500"/>
  <c r="BQ90" i="1500"/>
  <c r="BV89" i="1500"/>
  <c r="BU89" i="1500"/>
  <c r="BT89" i="1500"/>
  <c r="BS89" i="1500"/>
  <c r="BR89" i="1500"/>
  <c r="BQ89" i="1500"/>
  <c r="BV88" i="1500"/>
  <c r="BU88" i="1500"/>
  <c r="BT88" i="1500"/>
  <c r="BS88" i="1500"/>
  <c r="BR88" i="1500"/>
  <c r="BQ88" i="1500"/>
  <c r="BV87" i="1500"/>
  <c r="BU87" i="1500"/>
  <c r="BT87" i="1500"/>
  <c r="BS87" i="1500"/>
  <c r="BR87" i="1500"/>
  <c r="BQ87" i="1500"/>
  <c r="BV86" i="1500"/>
  <c r="BU86" i="1500"/>
  <c r="BT86" i="1500"/>
  <c r="BS86" i="1500"/>
  <c r="BR86" i="1500"/>
  <c r="BQ86" i="1500"/>
  <c r="BV85" i="1500"/>
  <c r="BU85" i="1500"/>
  <c r="BT85" i="1500"/>
  <c r="BS85" i="1500"/>
  <c r="BR85" i="1500"/>
  <c r="BQ85" i="1500"/>
  <c r="BV84" i="1500"/>
  <c r="BU84" i="1500"/>
  <c r="BT84" i="1500"/>
  <c r="BS84" i="1500"/>
  <c r="BR84" i="1500"/>
  <c r="BQ84" i="1500"/>
  <c r="BV83" i="1500"/>
  <c r="BU83" i="1500"/>
  <c r="BT83" i="1500"/>
  <c r="BS83" i="1500"/>
  <c r="BR83" i="1500"/>
  <c r="BQ83" i="1500"/>
  <c r="BV82" i="1500"/>
  <c r="BU82" i="1500"/>
  <c r="BT82" i="1500"/>
  <c r="BS82" i="1500"/>
  <c r="BR82" i="1500"/>
  <c r="BQ82" i="1500"/>
  <c r="BV81" i="1500"/>
  <c r="BU81" i="1500"/>
  <c r="BT81" i="1500"/>
  <c r="BS81" i="1500"/>
  <c r="BR81" i="1500"/>
  <c r="BQ81" i="1500"/>
  <c r="BV80" i="1500"/>
  <c r="BU80" i="1500"/>
  <c r="BT80" i="1500"/>
  <c r="BS80" i="1500"/>
  <c r="BR80" i="1500"/>
  <c r="BQ80" i="1500"/>
  <c r="BV79" i="1500"/>
  <c r="BU79" i="1500"/>
  <c r="BT79" i="1500"/>
  <c r="BS79" i="1500"/>
  <c r="BR79" i="1500"/>
  <c r="BQ79" i="1500"/>
  <c r="BV78" i="1500"/>
  <c r="BU78" i="1500"/>
  <c r="BT78" i="1500"/>
  <c r="BS78" i="1500"/>
  <c r="BR78" i="1500"/>
  <c r="BQ78" i="1500"/>
  <c r="BV77" i="1500"/>
  <c r="BU77" i="1500"/>
  <c r="BT77" i="1500"/>
  <c r="BS77" i="1500"/>
  <c r="BR77" i="1500"/>
  <c r="BQ77" i="1500"/>
  <c r="BV76" i="1500"/>
  <c r="BU76" i="1500"/>
  <c r="BT76" i="1500"/>
  <c r="BS76" i="1500"/>
  <c r="BR76" i="1500"/>
  <c r="BQ76" i="1500"/>
  <c r="BV75" i="1500"/>
  <c r="BU75" i="1500"/>
  <c r="BT75" i="1500"/>
  <c r="BS75" i="1500"/>
  <c r="BR75" i="1500"/>
  <c r="BQ75" i="1500"/>
  <c r="BV74" i="1500"/>
  <c r="BU74" i="1500"/>
  <c r="BT74" i="1500"/>
  <c r="BS74" i="1500"/>
  <c r="BR74" i="1500"/>
  <c r="BQ74" i="1500"/>
  <c r="BV73" i="1500"/>
  <c r="BU73" i="1500"/>
  <c r="BT73" i="1500"/>
  <c r="BS73" i="1500"/>
  <c r="BR73" i="1500"/>
  <c r="BQ73" i="1500"/>
  <c r="BV72" i="1500"/>
  <c r="BU72" i="1500"/>
  <c r="BT72" i="1500"/>
  <c r="BS72" i="1500"/>
  <c r="BR72" i="1500"/>
  <c r="BQ72" i="1500"/>
  <c r="BV71" i="1500"/>
  <c r="BU71" i="1500"/>
  <c r="BT71" i="1500"/>
  <c r="BS71" i="1500"/>
  <c r="BR71" i="1500"/>
  <c r="BQ71" i="1500"/>
  <c r="BV70" i="1500"/>
  <c r="BU70" i="1500"/>
  <c r="BT70" i="1500"/>
  <c r="BS70" i="1500"/>
  <c r="BR70" i="1500"/>
  <c r="BQ70" i="1500"/>
  <c r="BV69" i="1500"/>
  <c r="BU69" i="1500"/>
  <c r="BT69" i="1500"/>
  <c r="BS69" i="1500"/>
  <c r="BR69" i="1500"/>
  <c r="BQ69" i="1500"/>
  <c r="BV68" i="1500"/>
  <c r="BU68" i="1500"/>
  <c r="BT68" i="1500"/>
  <c r="BS68" i="1500"/>
  <c r="BR68" i="1500"/>
  <c r="BQ68" i="1500"/>
  <c r="BV67" i="1500"/>
  <c r="BU67" i="1500"/>
  <c r="BT67" i="1500"/>
  <c r="BS67" i="1500"/>
  <c r="BR67" i="1500"/>
  <c r="BQ67" i="1500"/>
  <c r="BV66" i="1500"/>
  <c r="BU66" i="1500"/>
  <c r="BT66" i="1500"/>
  <c r="BS66" i="1500"/>
  <c r="BR66" i="1500"/>
  <c r="BQ66" i="1500"/>
  <c r="BV65" i="1500"/>
  <c r="BU65" i="1500"/>
  <c r="BT65" i="1500"/>
  <c r="BS65" i="1500"/>
  <c r="BR65" i="1500"/>
  <c r="BQ65" i="1500"/>
  <c r="BV64" i="1500"/>
  <c r="BU64" i="1500"/>
  <c r="BT64" i="1500"/>
  <c r="BS64" i="1500"/>
  <c r="BR64" i="1500"/>
  <c r="BQ64" i="1500"/>
  <c r="BV63" i="1500"/>
  <c r="BU63" i="1500"/>
  <c r="BT63" i="1500"/>
  <c r="BS63" i="1500"/>
  <c r="BR63" i="1500"/>
  <c r="BQ63" i="1500"/>
  <c r="BV62" i="1500"/>
  <c r="BU62" i="1500"/>
  <c r="BT62" i="1500"/>
  <c r="BS62" i="1500"/>
  <c r="BR62" i="1500"/>
  <c r="BQ62" i="1500"/>
  <c r="BV61" i="1500"/>
  <c r="BU61" i="1500"/>
  <c r="BT61" i="1500"/>
  <c r="BS61" i="1500"/>
  <c r="BR61" i="1500"/>
  <c r="BQ61" i="1500"/>
  <c r="BV60" i="1500"/>
  <c r="BU60" i="1500"/>
  <c r="BT60" i="1500"/>
  <c r="BS60" i="1500"/>
  <c r="BR60" i="1500"/>
  <c r="BQ60" i="1500"/>
  <c r="BV59" i="1500"/>
  <c r="BU59" i="1500"/>
  <c r="BT59" i="1500"/>
  <c r="BS59" i="1500"/>
  <c r="BR59" i="1500"/>
  <c r="BQ59" i="1500"/>
  <c r="BV58" i="1500"/>
  <c r="BU58" i="1500"/>
  <c r="BT58" i="1500"/>
  <c r="BS58" i="1500"/>
  <c r="BR58" i="1500"/>
  <c r="BQ58" i="1500"/>
  <c r="BV57" i="1500"/>
  <c r="BU57" i="1500"/>
  <c r="BT57" i="1500"/>
  <c r="BS57" i="1500"/>
  <c r="BR57" i="1500"/>
  <c r="BQ57" i="1500"/>
  <c r="BV56" i="1500"/>
  <c r="BU56" i="1500"/>
  <c r="BT56" i="1500"/>
  <c r="BS56" i="1500"/>
  <c r="BR56" i="1500"/>
  <c r="BQ56" i="1500"/>
  <c r="BV55" i="1500"/>
  <c r="BU55" i="1500"/>
  <c r="BT55" i="1500"/>
  <c r="BS55" i="1500"/>
  <c r="BR55" i="1500"/>
  <c r="BQ55" i="1500"/>
  <c r="BV54" i="1500"/>
  <c r="BU54" i="1500"/>
  <c r="BT54" i="1500"/>
  <c r="BS54" i="1500"/>
  <c r="BR54" i="1500"/>
  <c r="BQ54" i="1500"/>
  <c r="BV53" i="1500"/>
  <c r="BU53" i="1500"/>
  <c r="BT53" i="1500"/>
  <c r="BS53" i="1500"/>
  <c r="BR53" i="1500"/>
  <c r="BQ53" i="1500"/>
  <c r="BV52" i="1500"/>
  <c r="BU52" i="1500"/>
  <c r="BT52" i="1500"/>
  <c r="BS52" i="1500"/>
  <c r="BR52" i="1500"/>
  <c r="BQ52" i="1500"/>
  <c r="BV51" i="1500"/>
  <c r="BU51" i="1500"/>
  <c r="BT51" i="1500"/>
  <c r="BS51" i="1500"/>
  <c r="BR51" i="1500"/>
  <c r="BQ51" i="1500"/>
  <c r="BV50" i="1500"/>
  <c r="BU50" i="1500"/>
  <c r="BT50" i="1500"/>
  <c r="BS50" i="1500"/>
  <c r="BR50" i="1500"/>
  <c r="BQ50" i="1500"/>
  <c r="BV49" i="1500"/>
  <c r="BU49" i="1500"/>
  <c r="BT49" i="1500"/>
  <c r="BS49" i="1500"/>
  <c r="BR49" i="1500"/>
  <c r="BQ49" i="1500"/>
  <c r="BV48" i="1500"/>
  <c r="BU48" i="1500"/>
  <c r="BT48" i="1500"/>
  <c r="BS48" i="1500"/>
  <c r="BR48" i="1500"/>
  <c r="BQ48" i="1500"/>
  <c r="BV47" i="1500"/>
  <c r="BU47" i="1500"/>
  <c r="BT47" i="1500"/>
  <c r="BS47" i="1500"/>
  <c r="BR47" i="1500"/>
  <c r="BQ47" i="1500"/>
  <c r="BV46" i="1500"/>
  <c r="BU46" i="1500"/>
  <c r="BT46" i="1500"/>
  <c r="BS46" i="1500"/>
  <c r="BR46" i="1500"/>
  <c r="BQ46" i="1500"/>
  <c r="BV45" i="1500"/>
  <c r="BU45" i="1500"/>
  <c r="BT45" i="1500"/>
  <c r="BS45" i="1500"/>
  <c r="BR45" i="1500"/>
  <c r="BQ45" i="1500"/>
  <c r="BV44" i="1500"/>
  <c r="BU44" i="1500"/>
  <c r="BT44" i="1500"/>
  <c r="BS44" i="1500"/>
  <c r="BR44" i="1500"/>
  <c r="BQ44" i="1500"/>
  <c r="BV43" i="1500"/>
  <c r="BU43" i="1500"/>
  <c r="BT43" i="1500"/>
  <c r="BS43" i="1500"/>
  <c r="BR43" i="1500"/>
  <c r="BQ43" i="1500"/>
  <c r="BV42" i="1500"/>
  <c r="BU42" i="1500"/>
  <c r="BT42" i="1500"/>
  <c r="BS42" i="1500"/>
  <c r="BR42" i="1500"/>
  <c r="BQ42" i="1500"/>
  <c r="BV41" i="1500"/>
  <c r="BU41" i="1500"/>
  <c r="BT41" i="1500"/>
  <c r="BS41" i="1500"/>
  <c r="BR41" i="1500"/>
  <c r="BQ41" i="1500"/>
  <c r="BV40" i="1500"/>
  <c r="BU40" i="1500"/>
  <c r="BT40" i="1500"/>
  <c r="BS40" i="1500"/>
  <c r="BR40" i="1500"/>
  <c r="BQ40" i="1500"/>
  <c r="BV39" i="1500"/>
  <c r="BU39" i="1500"/>
  <c r="BT39" i="1500"/>
  <c r="BS39" i="1500"/>
  <c r="BR39" i="1500"/>
  <c r="BQ39" i="1500"/>
  <c r="BV38" i="1500"/>
  <c r="BU38" i="1500"/>
  <c r="BT38" i="1500"/>
  <c r="BS38" i="1500"/>
  <c r="BR38" i="1500"/>
  <c r="BQ38" i="1500"/>
  <c r="BV37" i="1500"/>
  <c r="BU37" i="1500"/>
  <c r="BT37" i="1500"/>
  <c r="BS37" i="1500"/>
  <c r="BR37" i="1500"/>
  <c r="BQ37" i="1500"/>
  <c r="BV36" i="1500"/>
  <c r="BU36" i="1500"/>
  <c r="BT36" i="1500"/>
  <c r="BS36" i="1500"/>
  <c r="BR36" i="1500"/>
  <c r="BQ36" i="1500"/>
  <c r="BV35" i="1500"/>
  <c r="BU35" i="1500"/>
  <c r="BT35" i="1500"/>
  <c r="BS35" i="1500"/>
  <c r="BR35" i="1500"/>
  <c r="BQ35" i="1500"/>
  <c r="BV34" i="1500"/>
  <c r="BU34" i="1500"/>
  <c r="BT34" i="1500"/>
  <c r="BS34" i="1500"/>
  <c r="BR34" i="1500"/>
  <c r="BQ34" i="1500"/>
  <c r="BV33" i="1500"/>
  <c r="BU33" i="1500"/>
  <c r="BT33" i="1500"/>
  <c r="BS33" i="1500"/>
  <c r="BR33" i="1500"/>
  <c r="BQ33" i="1500"/>
  <c r="BV32" i="1500"/>
  <c r="BU32" i="1500"/>
  <c r="BT32" i="1500"/>
  <c r="BS32" i="1500"/>
  <c r="BR32" i="1500"/>
  <c r="BQ32" i="1500"/>
  <c r="BV31" i="1500"/>
  <c r="BU31" i="1500"/>
  <c r="BT31" i="1500"/>
  <c r="BS31" i="1500"/>
  <c r="BR31" i="1500"/>
  <c r="BQ31" i="1500"/>
  <c r="BV30" i="1500"/>
  <c r="BU30" i="1500"/>
  <c r="BT30" i="1500"/>
  <c r="BS30" i="1500"/>
  <c r="BR30" i="1500"/>
  <c r="BQ30" i="1500"/>
  <c r="BV29" i="1500"/>
  <c r="BU29" i="1500"/>
  <c r="BT29" i="1500"/>
  <c r="BS29" i="1500"/>
  <c r="BR29" i="1500"/>
  <c r="BQ29" i="1500"/>
  <c r="BV28" i="1500"/>
  <c r="BU28" i="1500"/>
  <c r="BT28" i="1500"/>
  <c r="BS28" i="1500"/>
  <c r="BR28" i="1500"/>
  <c r="BQ28" i="1500"/>
  <c r="BV27" i="1500"/>
  <c r="BU27" i="1500"/>
  <c r="BT27" i="1500"/>
  <c r="BS27" i="1500"/>
  <c r="BR27" i="1500"/>
  <c r="BQ27" i="1500"/>
  <c r="BV26" i="1500"/>
  <c r="BU26" i="1500"/>
  <c r="BT26" i="1500"/>
  <c r="BS26" i="1500"/>
  <c r="BR26" i="1500"/>
  <c r="BQ26" i="1500"/>
  <c r="BV25" i="1500"/>
  <c r="BU25" i="1500"/>
  <c r="BT25" i="1500"/>
  <c r="BS25" i="1500"/>
  <c r="BR25" i="1500"/>
  <c r="BQ25" i="1500"/>
  <c r="BR24" i="1500"/>
  <c r="BQ24" i="1500"/>
  <c r="BR23" i="1500"/>
  <c r="BQ23" i="1500"/>
  <c r="BR22" i="1500"/>
  <c r="BQ22" i="1500"/>
  <c r="BR21" i="1500"/>
  <c r="BQ21" i="1500"/>
  <c r="BR20" i="1500"/>
  <c r="BQ20" i="1500"/>
  <c r="BV3" i="1500"/>
  <c r="BU3" i="1500"/>
  <c r="BT3" i="1500"/>
  <c r="BP25" i="1500"/>
  <c r="BP26" i="1500"/>
  <c r="BP27" i="1500"/>
  <c r="BP28" i="1500"/>
  <c r="BP29" i="1500"/>
  <c r="BP30" i="1500"/>
  <c r="BP31" i="1500"/>
  <c r="BP32" i="1500"/>
  <c r="BP33" i="1500"/>
  <c r="BP34" i="1500"/>
  <c r="BP35" i="1500"/>
  <c r="BP36" i="1500"/>
  <c r="BP37" i="1500"/>
  <c r="BP38" i="1500"/>
  <c r="BP39" i="1500"/>
  <c r="BP40" i="1500"/>
  <c r="BP41" i="1500"/>
  <c r="BP42" i="1500"/>
  <c r="BP43" i="1500"/>
  <c r="BP44" i="1500"/>
  <c r="BP45" i="1500"/>
  <c r="BP46" i="1500"/>
  <c r="BP47" i="1500"/>
  <c r="BP48" i="1500"/>
  <c r="BP49" i="1500"/>
  <c r="BP50" i="1500"/>
  <c r="BP51" i="1500"/>
  <c r="BP52" i="1500"/>
  <c r="BP53" i="1500"/>
  <c r="BP54" i="1500"/>
  <c r="BP55" i="1500"/>
  <c r="BP56" i="1500"/>
  <c r="BP57" i="1500"/>
  <c r="BP58" i="1500"/>
  <c r="BP59" i="1500"/>
  <c r="BP60" i="1500"/>
  <c r="BP61" i="1500"/>
  <c r="BP62" i="1500"/>
  <c r="BP63" i="1500"/>
  <c r="BP64" i="1500"/>
  <c r="BP65" i="1500"/>
  <c r="BP66" i="1500"/>
  <c r="BP67" i="1500"/>
  <c r="BP68" i="1500"/>
  <c r="BP69" i="1500"/>
  <c r="BP70" i="1500"/>
  <c r="BP71" i="1500"/>
  <c r="BP72" i="1500"/>
  <c r="BP73" i="1500"/>
  <c r="BP74" i="1500"/>
  <c r="BP75" i="1500"/>
  <c r="BP76" i="1500"/>
  <c r="BP77" i="1500"/>
  <c r="BP78" i="1500"/>
  <c r="BP79" i="1500"/>
  <c r="BP80" i="1500"/>
  <c r="BP81" i="1500"/>
  <c r="BP82" i="1500"/>
  <c r="BP83" i="1500"/>
  <c r="BP84" i="1500"/>
  <c r="BP85" i="1500"/>
  <c r="BP86" i="1500"/>
  <c r="BP87" i="1500"/>
  <c r="BP88" i="1500"/>
  <c r="BP89" i="1500"/>
  <c r="BP90" i="1500"/>
  <c r="BP91" i="1500"/>
  <c r="BP92" i="1500"/>
  <c r="BP93" i="1500"/>
  <c r="BP94" i="1500"/>
  <c r="BP95" i="1500"/>
  <c r="BP96" i="1500"/>
  <c r="BP97" i="1500"/>
  <c r="BP98" i="1500"/>
  <c r="BP99" i="1500"/>
  <c r="BP100" i="1500"/>
  <c r="BP101" i="1500"/>
  <c r="BO20" i="1500"/>
  <c r="BO21" i="1500"/>
  <c r="BO22" i="1500"/>
  <c r="BO23" i="1500"/>
  <c r="BO24" i="1500"/>
  <c r="BO25" i="1500"/>
  <c r="BO26" i="1500"/>
  <c r="BO27" i="1500"/>
  <c r="BO28" i="1500"/>
  <c r="BO29" i="1500"/>
  <c r="BO30" i="1500"/>
  <c r="BO31" i="1500"/>
  <c r="BO32" i="1500"/>
  <c r="BO33" i="1500"/>
  <c r="BO34" i="1500"/>
  <c r="BO35" i="1500"/>
  <c r="BO36" i="1500"/>
  <c r="BO37" i="1500"/>
  <c r="BO38" i="1500"/>
  <c r="BO39" i="1500"/>
  <c r="BO40" i="1500"/>
  <c r="BO41" i="1500"/>
  <c r="BO42" i="1500"/>
  <c r="BO43" i="1500"/>
  <c r="BO44" i="1500"/>
  <c r="BO45" i="1500"/>
  <c r="BO46" i="1500"/>
  <c r="BO47" i="1500"/>
  <c r="BO48" i="1500"/>
  <c r="BO49" i="1500"/>
  <c r="BO50" i="1500"/>
  <c r="BO51" i="1500"/>
  <c r="BO52" i="1500"/>
  <c r="BO53" i="1500"/>
  <c r="BO54" i="1500"/>
  <c r="BO55" i="1500"/>
  <c r="BO56" i="1500"/>
  <c r="BO57" i="1500"/>
  <c r="BO58" i="1500"/>
  <c r="BO59" i="1500"/>
  <c r="BO60" i="1500"/>
  <c r="BO61" i="1500"/>
  <c r="BO62" i="1500"/>
  <c r="BO63" i="1500"/>
  <c r="BO64" i="1500"/>
  <c r="BO65" i="1500"/>
  <c r="BO66" i="1500"/>
  <c r="BO67" i="1500"/>
  <c r="BO68" i="1500"/>
  <c r="BO69" i="1500"/>
  <c r="BO70" i="1500"/>
  <c r="BO71" i="1500"/>
  <c r="BO72" i="1500"/>
  <c r="BO73" i="1500"/>
  <c r="BO74" i="1500"/>
  <c r="BO75" i="1500"/>
  <c r="BO76" i="1500"/>
  <c r="BO77" i="1500"/>
  <c r="BO78" i="1500"/>
  <c r="BO79" i="1500"/>
  <c r="BO80" i="1500"/>
  <c r="BO81" i="1500"/>
  <c r="BO82" i="1500"/>
  <c r="BO83" i="1500"/>
  <c r="BO84" i="1500"/>
  <c r="BO85" i="1500"/>
  <c r="BO86" i="1500"/>
  <c r="BO87" i="1500"/>
  <c r="BO88" i="1500"/>
  <c r="BO89" i="1500"/>
  <c r="BO90" i="1500"/>
  <c r="BO91" i="1500"/>
  <c r="BO92" i="1500"/>
  <c r="BO93" i="1500"/>
  <c r="BO94" i="1500"/>
  <c r="BO95" i="1500"/>
  <c r="BO96" i="1500"/>
  <c r="BO97" i="1500"/>
  <c r="BO98" i="1500"/>
  <c r="BO99" i="1500"/>
  <c r="BO100" i="1500"/>
  <c r="BO101" i="1500"/>
  <c r="BN20" i="1500"/>
  <c r="BN21" i="1500"/>
  <c r="BN22" i="1500"/>
  <c r="BN23" i="1500"/>
  <c r="BN24" i="1500"/>
  <c r="BN25" i="1500"/>
  <c r="BN26" i="1500"/>
  <c r="BN27" i="1500"/>
  <c r="BN28" i="1500"/>
  <c r="BN29" i="1500"/>
  <c r="BN30" i="1500"/>
  <c r="BN31" i="1500"/>
  <c r="BN32" i="1500"/>
  <c r="BN33" i="1500"/>
  <c r="BN34" i="1500"/>
  <c r="BN35" i="1500"/>
  <c r="BN36" i="1500"/>
  <c r="BN37" i="1500"/>
  <c r="BN38" i="1500"/>
  <c r="BN39" i="1500"/>
  <c r="BN40" i="1500"/>
  <c r="BN41" i="1500"/>
  <c r="BN42" i="1500"/>
  <c r="BN43" i="1500"/>
  <c r="BN44" i="1500"/>
  <c r="BN45" i="1500"/>
  <c r="BN46" i="1500"/>
  <c r="BN47" i="1500"/>
  <c r="BN48" i="1500"/>
  <c r="BN49" i="1500"/>
  <c r="BN50" i="1500"/>
  <c r="BN51" i="1500"/>
  <c r="BN52" i="1500"/>
  <c r="BN53" i="1500"/>
  <c r="BN54" i="1500"/>
  <c r="BN55" i="1500"/>
  <c r="BN56" i="1500"/>
  <c r="BN57" i="1500"/>
  <c r="BN58" i="1500"/>
  <c r="BN59" i="1500"/>
  <c r="BN60" i="1500"/>
  <c r="BN61" i="1500"/>
  <c r="BN62" i="1500"/>
  <c r="BN63" i="1500"/>
  <c r="BN64" i="1500"/>
  <c r="BN65" i="1500"/>
  <c r="BN66" i="1500"/>
  <c r="BN67" i="1500"/>
  <c r="BN68" i="1500"/>
  <c r="BN69" i="1500"/>
  <c r="BN70" i="1500"/>
  <c r="BN71" i="1500"/>
  <c r="BN72" i="1500"/>
  <c r="BN73" i="1500"/>
  <c r="BN74" i="1500"/>
  <c r="BN75" i="1500"/>
  <c r="BN76" i="1500"/>
  <c r="BN77" i="1500"/>
  <c r="BN78" i="1500"/>
  <c r="BN79" i="1500"/>
  <c r="BN80" i="1500"/>
  <c r="BN81" i="1500"/>
  <c r="BN82" i="1500"/>
  <c r="BN83" i="1500"/>
  <c r="BN84" i="1500"/>
  <c r="BN85" i="1500"/>
  <c r="BN86" i="1500"/>
  <c r="BN87" i="1500"/>
  <c r="BN88" i="1500"/>
  <c r="BN89" i="1500"/>
  <c r="BN90" i="1500"/>
  <c r="BN91" i="1500"/>
  <c r="BN92" i="1500"/>
  <c r="BN93" i="1500"/>
  <c r="BN94" i="1500"/>
  <c r="BN95" i="1500"/>
  <c r="BN96" i="1500"/>
  <c r="BN97" i="1500"/>
  <c r="BN98" i="1500"/>
  <c r="BN99" i="1500"/>
  <c r="BN100" i="1500"/>
  <c r="BN101" i="1500"/>
  <c r="C4" i="1500"/>
  <c r="D4" i="1500"/>
  <c r="C5" i="1500"/>
  <c r="D5" i="1500"/>
  <c r="C6" i="1500"/>
  <c r="D6" i="1500"/>
  <c r="C7" i="1500"/>
  <c r="D7" i="1500"/>
  <c r="C8" i="1500"/>
  <c r="D8" i="1500"/>
  <c r="C9" i="1500"/>
  <c r="D9" i="1500"/>
  <c r="C10" i="1500"/>
  <c r="D10" i="1500"/>
  <c r="C11" i="1500"/>
  <c r="D11" i="1500"/>
  <c r="C12" i="1500"/>
  <c r="D12" i="1500"/>
  <c r="C13" i="1500"/>
  <c r="D13" i="1500"/>
  <c r="C14" i="1500"/>
  <c r="D14" i="1500"/>
  <c r="C15" i="1500"/>
  <c r="D15" i="1500"/>
  <c r="C16" i="1500"/>
  <c r="D16" i="1500"/>
  <c r="C17" i="1500"/>
  <c r="D17" i="1500"/>
  <c r="C18" i="1500"/>
  <c r="D18" i="1500"/>
  <c r="C19" i="1500"/>
  <c r="D19" i="1500"/>
  <c r="C20" i="1500"/>
  <c r="D20" i="1500"/>
  <c r="C21" i="1500"/>
  <c r="D21" i="1500"/>
  <c r="C22" i="1500"/>
  <c r="D22" i="1500"/>
  <c r="C23" i="1500"/>
  <c r="D23" i="1500"/>
  <c r="C24" i="1500"/>
  <c r="D24" i="1500"/>
  <c r="C25" i="1500"/>
  <c r="D25" i="1500"/>
  <c r="C26" i="1500"/>
  <c r="D26" i="1500"/>
  <c r="C27" i="1500"/>
  <c r="D27" i="1500"/>
  <c r="C28" i="1500"/>
  <c r="D28" i="1500"/>
  <c r="C29" i="1500"/>
  <c r="D29" i="1500"/>
  <c r="C30" i="1500"/>
  <c r="D30" i="1500"/>
  <c r="C31" i="1500"/>
  <c r="D31" i="1500"/>
  <c r="C32" i="1500"/>
  <c r="D32" i="1500"/>
  <c r="C33" i="1500"/>
  <c r="D33" i="1500"/>
  <c r="C34" i="1500"/>
  <c r="D34" i="1500"/>
  <c r="C35" i="1500"/>
  <c r="D35" i="1500"/>
  <c r="C36" i="1500"/>
  <c r="D36" i="1500"/>
  <c r="C37" i="1500"/>
  <c r="D37" i="1500"/>
  <c r="C38" i="1500"/>
  <c r="D38" i="1500"/>
  <c r="C39" i="1500"/>
  <c r="D39" i="1500"/>
  <c r="C40" i="1500"/>
  <c r="D40" i="1500"/>
  <c r="C41" i="1500"/>
  <c r="D41" i="1500"/>
  <c r="C42" i="1500"/>
  <c r="D42" i="1500"/>
  <c r="C43" i="1500"/>
  <c r="D43" i="1500"/>
  <c r="C44" i="1500"/>
  <c r="D44" i="1500"/>
  <c r="C45" i="1500"/>
  <c r="D45" i="1500"/>
  <c r="C46" i="1500"/>
  <c r="D46" i="1500"/>
  <c r="C47" i="1500"/>
  <c r="D47" i="1500"/>
  <c r="C48" i="1500"/>
  <c r="D48" i="1500"/>
  <c r="C49" i="1500"/>
  <c r="D49" i="1500"/>
  <c r="C50" i="1500"/>
  <c r="D50" i="1500"/>
  <c r="C51" i="1500"/>
  <c r="D51" i="1500"/>
  <c r="C52" i="1500"/>
  <c r="D52" i="1500"/>
  <c r="C53" i="1500"/>
  <c r="D53" i="1500"/>
  <c r="C54" i="1500"/>
  <c r="D54" i="1500"/>
  <c r="C55" i="1500"/>
  <c r="D55" i="1500"/>
  <c r="C56" i="1500"/>
  <c r="D56" i="1500"/>
  <c r="C57" i="1500"/>
  <c r="D57" i="1500"/>
  <c r="C58" i="1500"/>
  <c r="D58" i="1500"/>
  <c r="C59" i="1500"/>
  <c r="D59" i="1500"/>
  <c r="C60" i="1500"/>
  <c r="D60" i="1500"/>
  <c r="C61" i="1500"/>
  <c r="D61" i="1500"/>
  <c r="C62" i="1500"/>
  <c r="D62" i="1500"/>
  <c r="C63" i="1500"/>
  <c r="D63" i="1500"/>
  <c r="C64" i="1500"/>
  <c r="D64" i="1500"/>
  <c r="C65" i="1500"/>
  <c r="D65" i="1500"/>
  <c r="C66" i="1500"/>
  <c r="D66" i="1500"/>
  <c r="C67" i="1500"/>
  <c r="D67" i="1500"/>
  <c r="C68" i="1500"/>
  <c r="D68" i="1500"/>
  <c r="C69" i="1500"/>
  <c r="D69" i="1500"/>
  <c r="C70" i="1500"/>
  <c r="D70" i="1500"/>
  <c r="C71" i="1500"/>
  <c r="D71" i="1500"/>
  <c r="C72" i="1500"/>
  <c r="D72" i="1500"/>
  <c r="C73" i="1500"/>
  <c r="D73" i="1500"/>
  <c r="C74" i="1500"/>
  <c r="D74" i="1500"/>
  <c r="C75" i="1500"/>
  <c r="D75" i="1500"/>
  <c r="C76" i="1500"/>
  <c r="D76" i="1500"/>
  <c r="C77" i="1500"/>
  <c r="D77" i="1500"/>
  <c r="C78" i="1500"/>
  <c r="D78" i="1500"/>
  <c r="C79" i="1500"/>
  <c r="D79" i="1500"/>
  <c r="C80" i="1500"/>
  <c r="D80" i="1500"/>
  <c r="C81" i="1500"/>
  <c r="D81" i="1500"/>
  <c r="C82" i="1500"/>
  <c r="D82" i="1500"/>
  <c r="C83" i="1500"/>
  <c r="D83" i="1500"/>
  <c r="C84" i="1500"/>
  <c r="D84" i="1500"/>
  <c r="C85" i="1500"/>
  <c r="D85" i="1500"/>
  <c r="C86" i="1500"/>
  <c r="D86" i="1500"/>
  <c r="C87" i="1500"/>
  <c r="D87" i="1500"/>
  <c r="C88" i="1500"/>
  <c r="D88" i="1500"/>
  <c r="C89" i="1500"/>
  <c r="D89" i="1500"/>
  <c r="C90" i="1500"/>
  <c r="D90" i="1500"/>
  <c r="C91" i="1500"/>
  <c r="D91" i="1500"/>
  <c r="C92" i="1500"/>
  <c r="D92" i="1500"/>
  <c r="C93" i="1500"/>
  <c r="D93" i="1500"/>
  <c r="C94" i="1500"/>
  <c r="D94" i="1500"/>
  <c r="C95" i="1500"/>
  <c r="D95" i="1500"/>
  <c r="C96" i="1500"/>
  <c r="D96" i="1500"/>
  <c r="C97" i="1500"/>
  <c r="D97" i="1500"/>
  <c r="C98" i="1500"/>
  <c r="D98" i="1500"/>
  <c r="C99" i="1500"/>
  <c r="D99" i="1500"/>
  <c r="C100" i="1500"/>
  <c r="D100" i="1500"/>
  <c r="C101" i="1500"/>
  <c r="D101" i="1500"/>
  <c r="C3" i="1500"/>
  <c r="D3" i="1500"/>
  <c r="N22" i="1500"/>
  <c r="O22" i="1500"/>
  <c r="P22" i="1500"/>
  <c r="Q22" i="1500"/>
  <c r="R22" i="1500"/>
  <c r="S22" i="1500"/>
  <c r="T22" i="1500"/>
  <c r="U22" i="1500"/>
  <c r="V22" i="1500"/>
  <c r="B4" i="1500"/>
  <c r="B5" i="1500"/>
  <c r="B6" i="1500"/>
  <c r="B7" i="1500"/>
  <c r="B8" i="1500"/>
  <c r="B9" i="1500"/>
  <c r="B10" i="1500"/>
  <c r="B11" i="1500"/>
  <c r="B12" i="1500"/>
  <c r="B13" i="1500"/>
  <c r="B14" i="1500"/>
  <c r="B20" i="1500"/>
  <c r="B21" i="1500"/>
  <c r="B22" i="1500"/>
  <c r="B23" i="1500"/>
  <c r="B24" i="1500"/>
  <c r="B25" i="1500"/>
  <c r="B26" i="1500"/>
  <c r="B27" i="1500"/>
  <c r="B28" i="1500"/>
  <c r="B29" i="1500"/>
  <c r="B30" i="1500"/>
  <c r="B31" i="1500"/>
  <c r="B32" i="1500"/>
  <c r="B33" i="1500"/>
  <c r="B34" i="1500"/>
  <c r="B35" i="1500"/>
  <c r="B36" i="1500"/>
  <c r="B37" i="1500"/>
  <c r="B38" i="1500"/>
  <c r="B39" i="1500"/>
  <c r="B40" i="1500"/>
  <c r="B41" i="1500"/>
  <c r="B42" i="1500"/>
  <c r="B43" i="1500"/>
  <c r="B44" i="1500"/>
  <c r="B45" i="1500"/>
  <c r="B46" i="1500"/>
  <c r="B47" i="1500"/>
  <c r="B48" i="1500"/>
  <c r="B49" i="1500"/>
  <c r="B50" i="1500"/>
  <c r="B51" i="1500"/>
  <c r="B52" i="1500"/>
  <c r="B53" i="1500"/>
  <c r="B54" i="1500"/>
  <c r="B55" i="1500"/>
  <c r="B56" i="1500"/>
  <c r="B57" i="1500"/>
  <c r="B58" i="1500"/>
  <c r="B59" i="1500"/>
  <c r="B60" i="1500"/>
  <c r="B61" i="1500"/>
  <c r="B62" i="1500"/>
  <c r="B63" i="1500"/>
  <c r="B64" i="1500"/>
  <c r="B65" i="1500"/>
  <c r="B66" i="1500"/>
  <c r="B67" i="1500"/>
  <c r="B68" i="1500"/>
  <c r="B69" i="1500"/>
  <c r="B70" i="1500"/>
  <c r="B71" i="1500"/>
  <c r="B72" i="1500"/>
  <c r="B73" i="1500"/>
  <c r="B74" i="1500"/>
  <c r="B75" i="1500"/>
  <c r="B76" i="1500"/>
  <c r="B77" i="1500"/>
  <c r="B78" i="1500"/>
  <c r="B79" i="1500"/>
  <c r="B80" i="1500"/>
  <c r="B81" i="1500"/>
  <c r="B82" i="1500"/>
  <c r="B83" i="1500"/>
  <c r="B84" i="1500"/>
  <c r="B85" i="1500"/>
  <c r="B86" i="1500"/>
  <c r="B87" i="1500"/>
  <c r="B88" i="1500"/>
  <c r="B89" i="1500"/>
  <c r="B90" i="1500"/>
  <c r="B91" i="1500"/>
  <c r="B92" i="1500"/>
  <c r="B93" i="1500"/>
  <c r="B94" i="1500"/>
  <c r="B95" i="1500"/>
  <c r="B96" i="1500"/>
  <c r="B97" i="1500"/>
  <c r="B98" i="1500"/>
  <c r="B99" i="1500"/>
  <c r="B100" i="1500"/>
  <c r="B101" i="1500"/>
  <c r="B3" i="1500"/>
  <c r="S101" i="1500"/>
  <c r="R101" i="1500"/>
  <c r="Q101" i="1500"/>
  <c r="P101" i="1500"/>
  <c r="O101" i="1500"/>
  <c r="N101" i="1500"/>
  <c r="M101" i="1500"/>
  <c r="L101" i="1500"/>
  <c r="K101" i="1500"/>
  <c r="J101" i="1500"/>
  <c r="I101" i="1500"/>
  <c r="H101" i="1500"/>
  <c r="G101" i="1500"/>
  <c r="F101" i="1500"/>
  <c r="E101" i="1500"/>
  <c r="S100" i="1500"/>
  <c r="R100" i="1500"/>
  <c r="Q100" i="1500"/>
  <c r="P100" i="1500"/>
  <c r="O100" i="1500"/>
  <c r="N100" i="1500"/>
  <c r="M100" i="1500"/>
  <c r="L100" i="1500"/>
  <c r="K100" i="1500"/>
  <c r="J100" i="1500"/>
  <c r="I100" i="1500"/>
  <c r="H100" i="1500"/>
  <c r="G100" i="1500"/>
  <c r="F100" i="1500"/>
  <c r="E100" i="1500"/>
  <c r="S99" i="1500"/>
  <c r="R99" i="1500"/>
  <c r="Q99" i="1500"/>
  <c r="P99" i="1500"/>
  <c r="O99" i="1500"/>
  <c r="N99" i="1500"/>
  <c r="M99" i="1500"/>
  <c r="L99" i="1500"/>
  <c r="K99" i="1500"/>
  <c r="J99" i="1500"/>
  <c r="I99" i="1500"/>
  <c r="H99" i="1500"/>
  <c r="G99" i="1500"/>
  <c r="F99" i="1500"/>
  <c r="E99" i="1500"/>
  <c r="S98" i="1500"/>
  <c r="R98" i="1500"/>
  <c r="Q98" i="1500"/>
  <c r="P98" i="1500"/>
  <c r="O98" i="1500"/>
  <c r="N98" i="1500"/>
  <c r="M98" i="1500"/>
  <c r="L98" i="1500"/>
  <c r="K98" i="1500"/>
  <c r="J98" i="1500"/>
  <c r="I98" i="1500"/>
  <c r="H98" i="1500"/>
  <c r="G98" i="1500"/>
  <c r="F98" i="1500"/>
  <c r="E98" i="1500"/>
  <c r="S97" i="1500"/>
  <c r="R97" i="1500"/>
  <c r="Q97" i="1500"/>
  <c r="P97" i="1500"/>
  <c r="O97" i="1500"/>
  <c r="N97" i="1500"/>
  <c r="M97" i="1500"/>
  <c r="L97" i="1500"/>
  <c r="K97" i="1500"/>
  <c r="J97" i="1500"/>
  <c r="I97" i="1500"/>
  <c r="H97" i="1500"/>
  <c r="G97" i="1500"/>
  <c r="F97" i="1500"/>
  <c r="E97" i="1500"/>
  <c r="S96" i="1500"/>
  <c r="R96" i="1500"/>
  <c r="Q96" i="1500"/>
  <c r="P96" i="1500"/>
  <c r="O96" i="1500"/>
  <c r="N96" i="1500"/>
  <c r="M96" i="1500"/>
  <c r="L96" i="1500"/>
  <c r="K96" i="1500"/>
  <c r="J96" i="1500"/>
  <c r="I96" i="1500"/>
  <c r="H96" i="1500"/>
  <c r="G96" i="1500"/>
  <c r="F96" i="1500"/>
  <c r="E96" i="1500"/>
  <c r="S95" i="1500"/>
  <c r="R95" i="1500"/>
  <c r="Q95" i="1500"/>
  <c r="P95" i="1500"/>
  <c r="O95" i="1500"/>
  <c r="N95" i="1500"/>
  <c r="M95" i="1500"/>
  <c r="L95" i="1500"/>
  <c r="K95" i="1500"/>
  <c r="J95" i="1500"/>
  <c r="I95" i="1500"/>
  <c r="H95" i="1500"/>
  <c r="G95" i="1500"/>
  <c r="F95" i="1500"/>
  <c r="E95" i="1500"/>
  <c r="S94" i="1500"/>
  <c r="R94" i="1500"/>
  <c r="Q94" i="1500"/>
  <c r="P94" i="1500"/>
  <c r="O94" i="1500"/>
  <c r="N94" i="1500"/>
  <c r="M94" i="1500"/>
  <c r="L94" i="1500"/>
  <c r="K94" i="1500"/>
  <c r="J94" i="1500"/>
  <c r="I94" i="1500"/>
  <c r="H94" i="1500"/>
  <c r="G94" i="1500"/>
  <c r="F94" i="1500"/>
  <c r="E94" i="1500"/>
  <c r="S93" i="1500"/>
  <c r="R93" i="1500"/>
  <c r="Q93" i="1500"/>
  <c r="P93" i="1500"/>
  <c r="O93" i="1500"/>
  <c r="N93" i="1500"/>
  <c r="M93" i="1500"/>
  <c r="L93" i="1500"/>
  <c r="K93" i="1500"/>
  <c r="J93" i="1500"/>
  <c r="I93" i="1500"/>
  <c r="H93" i="1500"/>
  <c r="G93" i="1500"/>
  <c r="F93" i="1500"/>
  <c r="E93" i="1500"/>
  <c r="S92" i="1500"/>
  <c r="R92" i="1500"/>
  <c r="Q92" i="1500"/>
  <c r="P92" i="1500"/>
  <c r="O92" i="1500"/>
  <c r="N92" i="1500"/>
  <c r="M92" i="1500"/>
  <c r="L92" i="1500"/>
  <c r="K92" i="1500"/>
  <c r="J92" i="1500"/>
  <c r="I92" i="1500"/>
  <c r="H92" i="1500"/>
  <c r="G92" i="1500"/>
  <c r="F92" i="1500"/>
  <c r="E92" i="1500"/>
  <c r="S91" i="1500"/>
  <c r="R91" i="1500"/>
  <c r="Q91" i="1500"/>
  <c r="P91" i="1500"/>
  <c r="O91" i="1500"/>
  <c r="N91" i="1500"/>
  <c r="M91" i="1500"/>
  <c r="L91" i="1500"/>
  <c r="K91" i="1500"/>
  <c r="J91" i="1500"/>
  <c r="I91" i="1500"/>
  <c r="H91" i="1500"/>
  <c r="G91" i="1500"/>
  <c r="F91" i="1500"/>
  <c r="E91" i="1500"/>
  <c r="S90" i="1500"/>
  <c r="R90" i="1500"/>
  <c r="Q90" i="1500"/>
  <c r="P90" i="1500"/>
  <c r="O90" i="1500"/>
  <c r="N90" i="1500"/>
  <c r="M90" i="1500"/>
  <c r="L90" i="1500"/>
  <c r="K90" i="1500"/>
  <c r="J90" i="1500"/>
  <c r="I90" i="1500"/>
  <c r="H90" i="1500"/>
  <c r="G90" i="1500"/>
  <c r="F90" i="1500"/>
  <c r="E90" i="1500"/>
  <c r="S89" i="1500"/>
  <c r="R89" i="1500"/>
  <c r="Q89" i="1500"/>
  <c r="P89" i="1500"/>
  <c r="O89" i="1500"/>
  <c r="N89" i="1500"/>
  <c r="M89" i="1500"/>
  <c r="L89" i="1500"/>
  <c r="K89" i="1500"/>
  <c r="J89" i="1500"/>
  <c r="I89" i="1500"/>
  <c r="H89" i="1500"/>
  <c r="G89" i="1500"/>
  <c r="F89" i="1500"/>
  <c r="E89" i="1500"/>
  <c r="S88" i="1500"/>
  <c r="R88" i="1500"/>
  <c r="Q88" i="1500"/>
  <c r="P88" i="1500"/>
  <c r="O88" i="1500"/>
  <c r="N88" i="1500"/>
  <c r="M88" i="1500"/>
  <c r="L88" i="1500"/>
  <c r="K88" i="1500"/>
  <c r="J88" i="1500"/>
  <c r="I88" i="1500"/>
  <c r="H88" i="1500"/>
  <c r="G88" i="1500"/>
  <c r="F88" i="1500"/>
  <c r="E88" i="1500"/>
  <c r="S87" i="1500"/>
  <c r="R87" i="1500"/>
  <c r="Q87" i="1500"/>
  <c r="P87" i="1500"/>
  <c r="O87" i="1500"/>
  <c r="N87" i="1500"/>
  <c r="M87" i="1500"/>
  <c r="L87" i="1500"/>
  <c r="K87" i="1500"/>
  <c r="J87" i="1500"/>
  <c r="I87" i="1500"/>
  <c r="H87" i="1500"/>
  <c r="G87" i="1500"/>
  <c r="F87" i="1500"/>
  <c r="E87" i="1500"/>
  <c r="S86" i="1500"/>
  <c r="R86" i="1500"/>
  <c r="Q86" i="1500"/>
  <c r="P86" i="1500"/>
  <c r="O86" i="1500"/>
  <c r="N86" i="1500"/>
  <c r="M86" i="1500"/>
  <c r="L86" i="1500"/>
  <c r="K86" i="1500"/>
  <c r="J86" i="1500"/>
  <c r="I86" i="1500"/>
  <c r="H86" i="1500"/>
  <c r="G86" i="1500"/>
  <c r="F86" i="1500"/>
  <c r="E86" i="1500"/>
  <c r="S85" i="1500"/>
  <c r="R85" i="1500"/>
  <c r="Q85" i="1500"/>
  <c r="P85" i="1500"/>
  <c r="O85" i="1500"/>
  <c r="N85" i="1500"/>
  <c r="M85" i="1500"/>
  <c r="L85" i="1500"/>
  <c r="K85" i="1500"/>
  <c r="J85" i="1500"/>
  <c r="I85" i="1500"/>
  <c r="H85" i="1500"/>
  <c r="G85" i="1500"/>
  <c r="F85" i="1500"/>
  <c r="E85" i="1500"/>
  <c r="S84" i="1500"/>
  <c r="R84" i="1500"/>
  <c r="Q84" i="1500"/>
  <c r="P84" i="1500"/>
  <c r="O84" i="1500"/>
  <c r="N84" i="1500"/>
  <c r="M84" i="1500"/>
  <c r="L84" i="1500"/>
  <c r="K84" i="1500"/>
  <c r="J84" i="1500"/>
  <c r="I84" i="1500"/>
  <c r="H84" i="1500"/>
  <c r="G84" i="1500"/>
  <c r="F84" i="1500"/>
  <c r="E84" i="1500"/>
  <c r="S83" i="1500"/>
  <c r="R83" i="1500"/>
  <c r="Q83" i="1500"/>
  <c r="P83" i="1500"/>
  <c r="O83" i="1500"/>
  <c r="N83" i="1500"/>
  <c r="M83" i="1500"/>
  <c r="L83" i="1500"/>
  <c r="K83" i="1500"/>
  <c r="J83" i="1500"/>
  <c r="I83" i="1500"/>
  <c r="H83" i="1500"/>
  <c r="G83" i="1500"/>
  <c r="F83" i="1500"/>
  <c r="E83" i="1500"/>
  <c r="S82" i="1500"/>
  <c r="R82" i="1500"/>
  <c r="Q82" i="1500"/>
  <c r="P82" i="1500"/>
  <c r="O82" i="1500"/>
  <c r="N82" i="1500"/>
  <c r="M82" i="1500"/>
  <c r="L82" i="1500"/>
  <c r="K82" i="1500"/>
  <c r="J82" i="1500"/>
  <c r="I82" i="1500"/>
  <c r="H82" i="1500"/>
  <c r="G82" i="1500"/>
  <c r="F82" i="1500"/>
  <c r="E82" i="1500"/>
  <c r="S81" i="1500"/>
  <c r="R81" i="1500"/>
  <c r="Q81" i="1500"/>
  <c r="P81" i="1500"/>
  <c r="O81" i="1500"/>
  <c r="N81" i="1500"/>
  <c r="M81" i="1500"/>
  <c r="L81" i="1500"/>
  <c r="K81" i="1500"/>
  <c r="J81" i="1500"/>
  <c r="I81" i="1500"/>
  <c r="H81" i="1500"/>
  <c r="G81" i="1500"/>
  <c r="F81" i="1500"/>
  <c r="E81" i="1500"/>
  <c r="S80" i="1500"/>
  <c r="R80" i="1500"/>
  <c r="Q80" i="1500"/>
  <c r="P80" i="1500"/>
  <c r="O80" i="1500"/>
  <c r="N80" i="1500"/>
  <c r="M80" i="1500"/>
  <c r="L80" i="1500"/>
  <c r="K80" i="1500"/>
  <c r="J80" i="1500"/>
  <c r="I80" i="1500"/>
  <c r="H80" i="1500"/>
  <c r="G80" i="1500"/>
  <c r="F80" i="1500"/>
  <c r="E80" i="1500"/>
  <c r="S79" i="1500"/>
  <c r="R79" i="1500"/>
  <c r="Q79" i="1500"/>
  <c r="P79" i="1500"/>
  <c r="O79" i="1500"/>
  <c r="N79" i="1500"/>
  <c r="M79" i="1500"/>
  <c r="L79" i="1500"/>
  <c r="K79" i="1500"/>
  <c r="J79" i="1500"/>
  <c r="I79" i="1500"/>
  <c r="H79" i="1500"/>
  <c r="G79" i="1500"/>
  <c r="F79" i="1500"/>
  <c r="E79" i="1500"/>
  <c r="S78" i="1500"/>
  <c r="R78" i="1500"/>
  <c r="Q78" i="1500"/>
  <c r="P78" i="1500"/>
  <c r="O78" i="1500"/>
  <c r="N78" i="1500"/>
  <c r="M78" i="1500"/>
  <c r="L78" i="1500"/>
  <c r="K78" i="1500"/>
  <c r="J78" i="1500"/>
  <c r="I78" i="1500"/>
  <c r="H78" i="1500"/>
  <c r="G78" i="1500"/>
  <c r="F78" i="1500"/>
  <c r="E78" i="1500"/>
  <c r="S77" i="1500"/>
  <c r="R77" i="1500"/>
  <c r="Q77" i="1500"/>
  <c r="P77" i="1500"/>
  <c r="O77" i="1500"/>
  <c r="N77" i="1500"/>
  <c r="M77" i="1500"/>
  <c r="L77" i="1500"/>
  <c r="K77" i="1500"/>
  <c r="J77" i="1500"/>
  <c r="I77" i="1500"/>
  <c r="H77" i="1500"/>
  <c r="G77" i="1500"/>
  <c r="F77" i="1500"/>
  <c r="E77" i="1500"/>
  <c r="S76" i="1500"/>
  <c r="R76" i="1500"/>
  <c r="Q76" i="1500"/>
  <c r="P76" i="1500"/>
  <c r="O76" i="1500"/>
  <c r="N76" i="1500"/>
  <c r="M76" i="1500"/>
  <c r="L76" i="1500"/>
  <c r="K76" i="1500"/>
  <c r="J76" i="1500"/>
  <c r="I76" i="1500"/>
  <c r="H76" i="1500"/>
  <c r="G76" i="1500"/>
  <c r="F76" i="1500"/>
  <c r="E76" i="1500"/>
  <c r="S75" i="1500"/>
  <c r="R75" i="1500"/>
  <c r="Q75" i="1500"/>
  <c r="P75" i="1500"/>
  <c r="O75" i="1500"/>
  <c r="N75" i="1500"/>
  <c r="M75" i="1500"/>
  <c r="L75" i="1500"/>
  <c r="K75" i="1500"/>
  <c r="J75" i="1500"/>
  <c r="I75" i="1500"/>
  <c r="H75" i="1500"/>
  <c r="G75" i="1500"/>
  <c r="F75" i="1500"/>
  <c r="E75" i="1500"/>
  <c r="S74" i="1500"/>
  <c r="R74" i="1500"/>
  <c r="Q74" i="1500"/>
  <c r="P74" i="1500"/>
  <c r="O74" i="1500"/>
  <c r="N74" i="1500"/>
  <c r="M74" i="1500"/>
  <c r="L74" i="1500"/>
  <c r="K74" i="1500"/>
  <c r="J74" i="1500"/>
  <c r="I74" i="1500"/>
  <c r="H74" i="1500"/>
  <c r="G74" i="1500"/>
  <c r="F74" i="1500"/>
  <c r="E74" i="1500"/>
  <c r="S73" i="1500"/>
  <c r="R73" i="1500"/>
  <c r="Q73" i="1500"/>
  <c r="P73" i="1500"/>
  <c r="O73" i="1500"/>
  <c r="N73" i="1500"/>
  <c r="M73" i="1500"/>
  <c r="L73" i="1500"/>
  <c r="K73" i="1500"/>
  <c r="J73" i="1500"/>
  <c r="I73" i="1500"/>
  <c r="H73" i="1500"/>
  <c r="G73" i="1500"/>
  <c r="F73" i="1500"/>
  <c r="E73" i="1500"/>
  <c r="S72" i="1500"/>
  <c r="R72" i="1500"/>
  <c r="Q72" i="1500"/>
  <c r="P72" i="1500"/>
  <c r="O72" i="1500"/>
  <c r="N72" i="1500"/>
  <c r="M72" i="1500"/>
  <c r="L72" i="1500"/>
  <c r="K72" i="1500"/>
  <c r="J72" i="1500"/>
  <c r="I72" i="1500"/>
  <c r="H72" i="1500"/>
  <c r="G72" i="1500"/>
  <c r="F72" i="1500"/>
  <c r="E72" i="1500"/>
  <c r="S71" i="1500"/>
  <c r="R71" i="1500"/>
  <c r="Q71" i="1500"/>
  <c r="P71" i="1500"/>
  <c r="O71" i="1500"/>
  <c r="N71" i="1500"/>
  <c r="M71" i="1500"/>
  <c r="L71" i="1500"/>
  <c r="K71" i="1500"/>
  <c r="J71" i="1500"/>
  <c r="I71" i="1500"/>
  <c r="H71" i="1500"/>
  <c r="G71" i="1500"/>
  <c r="F71" i="1500"/>
  <c r="E71" i="1500"/>
  <c r="S70" i="1500"/>
  <c r="R70" i="1500"/>
  <c r="Q70" i="1500"/>
  <c r="P70" i="1500"/>
  <c r="O70" i="1500"/>
  <c r="N70" i="1500"/>
  <c r="M70" i="1500"/>
  <c r="L70" i="1500"/>
  <c r="K70" i="1500"/>
  <c r="J70" i="1500"/>
  <c r="I70" i="1500"/>
  <c r="H70" i="1500"/>
  <c r="G70" i="1500"/>
  <c r="F70" i="1500"/>
  <c r="E70" i="1500"/>
  <c r="S69" i="1500"/>
  <c r="R69" i="1500"/>
  <c r="Q69" i="1500"/>
  <c r="P69" i="1500"/>
  <c r="O69" i="1500"/>
  <c r="N69" i="1500"/>
  <c r="M69" i="1500"/>
  <c r="L69" i="1500"/>
  <c r="K69" i="1500"/>
  <c r="J69" i="1500"/>
  <c r="I69" i="1500"/>
  <c r="H69" i="1500"/>
  <c r="G69" i="1500"/>
  <c r="F69" i="1500"/>
  <c r="E69" i="1500"/>
  <c r="S68" i="1500"/>
  <c r="R68" i="1500"/>
  <c r="Q68" i="1500"/>
  <c r="P68" i="1500"/>
  <c r="O68" i="1500"/>
  <c r="N68" i="1500"/>
  <c r="M68" i="1500"/>
  <c r="L68" i="1500"/>
  <c r="K68" i="1500"/>
  <c r="J68" i="1500"/>
  <c r="I68" i="1500"/>
  <c r="H68" i="1500"/>
  <c r="G68" i="1500"/>
  <c r="F68" i="1500"/>
  <c r="E68" i="1500"/>
  <c r="S67" i="1500"/>
  <c r="R67" i="1500"/>
  <c r="Q67" i="1500"/>
  <c r="P67" i="1500"/>
  <c r="O67" i="1500"/>
  <c r="N67" i="1500"/>
  <c r="M67" i="1500"/>
  <c r="L67" i="1500"/>
  <c r="K67" i="1500"/>
  <c r="J67" i="1500"/>
  <c r="I67" i="1500"/>
  <c r="H67" i="1500"/>
  <c r="G67" i="1500"/>
  <c r="F67" i="1500"/>
  <c r="E67" i="1500"/>
  <c r="S66" i="1500"/>
  <c r="R66" i="1500"/>
  <c r="Q66" i="1500"/>
  <c r="P66" i="1500"/>
  <c r="O66" i="1500"/>
  <c r="N66" i="1500"/>
  <c r="M66" i="1500"/>
  <c r="L66" i="1500"/>
  <c r="K66" i="1500"/>
  <c r="J66" i="1500"/>
  <c r="I66" i="1500"/>
  <c r="H66" i="1500"/>
  <c r="G66" i="1500"/>
  <c r="F66" i="1500"/>
  <c r="E66" i="1500"/>
  <c r="S65" i="1500"/>
  <c r="R65" i="1500"/>
  <c r="Q65" i="1500"/>
  <c r="P65" i="1500"/>
  <c r="O65" i="1500"/>
  <c r="N65" i="1500"/>
  <c r="M65" i="1500"/>
  <c r="L65" i="1500"/>
  <c r="K65" i="1500"/>
  <c r="J65" i="1500"/>
  <c r="I65" i="1500"/>
  <c r="H65" i="1500"/>
  <c r="G65" i="1500"/>
  <c r="F65" i="1500"/>
  <c r="E65" i="1500"/>
  <c r="S64" i="1500"/>
  <c r="R64" i="1500"/>
  <c r="Q64" i="1500"/>
  <c r="P64" i="1500"/>
  <c r="O64" i="1500"/>
  <c r="N64" i="1500"/>
  <c r="M64" i="1500"/>
  <c r="L64" i="1500"/>
  <c r="K64" i="1500"/>
  <c r="J64" i="1500"/>
  <c r="I64" i="1500"/>
  <c r="H64" i="1500"/>
  <c r="G64" i="1500"/>
  <c r="F64" i="1500"/>
  <c r="E64" i="1500"/>
  <c r="S63" i="1500"/>
  <c r="R63" i="1500"/>
  <c r="Q63" i="1500"/>
  <c r="P63" i="1500"/>
  <c r="O63" i="1500"/>
  <c r="N63" i="1500"/>
  <c r="M63" i="1500"/>
  <c r="L63" i="1500"/>
  <c r="K63" i="1500"/>
  <c r="J63" i="1500"/>
  <c r="I63" i="1500"/>
  <c r="H63" i="1500"/>
  <c r="G63" i="1500"/>
  <c r="F63" i="1500"/>
  <c r="E63" i="1500"/>
  <c r="S62" i="1500"/>
  <c r="R62" i="1500"/>
  <c r="Q62" i="1500"/>
  <c r="P62" i="1500"/>
  <c r="O62" i="1500"/>
  <c r="N62" i="1500"/>
  <c r="M62" i="1500"/>
  <c r="L62" i="1500"/>
  <c r="K62" i="1500"/>
  <c r="J62" i="1500"/>
  <c r="I62" i="1500"/>
  <c r="H62" i="1500"/>
  <c r="G62" i="1500"/>
  <c r="F62" i="1500"/>
  <c r="E62" i="1500"/>
  <c r="S61" i="1500"/>
  <c r="R61" i="1500"/>
  <c r="Q61" i="1500"/>
  <c r="P61" i="1500"/>
  <c r="O61" i="1500"/>
  <c r="N61" i="1500"/>
  <c r="M61" i="1500"/>
  <c r="L61" i="1500"/>
  <c r="K61" i="1500"/>
  <c r="J61" i="1500"/>
  <c r="I61" i="1500"/>
  <c r="H61" i="1500"/>
  <c r="G61" i="1500"/>
  <c r="F61" i="1500"/>
  <c r="E61" i="1500"/>
  <c r="S60" i="1500"/>
  <c r="R60" i="1500"/>
  <c r="Q60" i="1500"/>
  <c r="P60" i="1500"/>
  <c r="O60" i="1500"/>
  <c r="N60" i="1500"/>
  <c r="M60" i="1500"/>
  <c r="L60" i="1500"/>
  <c r="K60" i="1500"/>
  <c r="J60" i="1500"/>
  <c r="I60" i="1500"/>
  <c r="H60" i="1500"/>
  <c r="G60" i="1500"/>
  <c r="F60" i="1500"/>
  <c r="E60" i="1500"/>
  <c r="S59" i="1500"/>
  <c r="R59" i="1500"/>
  <c r="Q59" i="1500"/>
  <c r="P59" i="1500"/>
  <c r="O59" i="1500"/>
  <c r="N59" i="1500"/>
  <c r="M59" i="1500"/>
  <c r="L59" i="1500"/>
  <c r="K59" i="1500"/>
  <c r="J59" i="1500"/>
  <c r="I59" i="1500"/>
  <c r="H59" i="1500"/>
  <c r="G59" i="1500"/>
  <c r="F59" i="1500"/>
  <c r="E59" i="1500"/>
  <c r="S58" i="1500"/>
  <c r="R58" i="1500"/>
  <c r="Q58" i="1500"/>
  <c r="P58" i="1500"/>
  <c r="O58" i="1500"/>
  <c r="N58" i="1500"/>
  <c r="M58" i="1500"/>
  <c r="L58" i="1500"/>
  <c r="K58" i="1500"/>
  <c r="J58" i="1500"/>
  <c r="I58" i="1500"/>
  <c r="H58" i="1500"/>
  <c r="G58" i="1500"/>
  <c r="F58" i="1500"/>
  <c r="E58" i="1500"/>
  <c r="S57" i="1500"/>
  <c r="R57" i="1500"/>
  <c r="Q57" i="1500"/>
  <c r="P57" i="1500"/>
  <c r="O57" i="1500"/>
  <c r="N57" i="1500"/>
  <c r="M57" i="1500"/>
  <c r="L57" i="1500"/>
  <c r="K57" i="1500"/>
  <c r="J57" i="1500"/>
  <c r="I57" i="1500"/>
  <c r="H57" i="1500"/>
  <c r="G57" i="1500"/>
  <c r="F57" i="1500"/>
  <c r="E57" i="1500"/>
  <c r="S56" i="1500"/>
  <c r="R56" i="1500"/>
  <c r="Q56" i="1500"/>
  <c r="P56" i="1500"/>
  <c r="O56" i="1500"/>
  <c r="N56" i="1500"/>
  <c r="M56" i="1500"/>
  <c r="L56" i="1500"/>
  <c r="K56" i="1500"/>
  <c r="J56" i="1500"/>
  <c r="I56" i="1500"/>
  <c r="H56" i="1500"/>
  <c r="G56" i="1500"/>
  <c r="F56" i="1500"/>
  <c r="E56" i="1500"/>
  <c r="S55" i="1500"/>
  <c r="R55" i="1500"/>
  <c r="Q55" i="1500"/>
  <c r="P55" i="1500"/>
  <c r="O55" i="1500"/>
  <c r="N55" i="1500"/>
  <c r="M55" i="1500"/>
  <c r="L55" i="1500"/>
  <c r="K55" i="1500"/>
  <c r="J55" i="1500"/>
  <c r="I55" i="1500"/>
  <c r="H55" i="1500"/>
  <c r="G55" i="1500"/>
  <c r="F55" i="1500"/>
  <c r="E55" i="1500"/>
  <c r="S54" i="1500"/>
  <c r="R54" i="1500"/>
  <c r="Q54" i="1500"/>
  <c r="P54" i="1500"/>
  <c r="O54" i="1500"/>
  <c r="N54" i="1500"/>
  <c r="M54" i="1500"/>
  <c r="L54" i="1500"/>
  <c r="K54" i="1500"/>
  <c r="J54" i="1500"/>
  <c r="I54" i="1500"/>
  <c r="H54" i="1500"/>
  <c r="G54" i="1500"/>
  <c r="F54" i="1500"/>
  <c r="E54" i="1500"/>
  <c r="S53" i="1500"/>
  <c r="R53" i="1500"/>
  <c r="Q53" i="1500"/>
  <c r="P53" i="1500"/>
  <c r="O53" i="1500"/>
  <c r="N53" i="1500"/>
  <c r="M53" i="1500"/>
  <c r="L53" i="1500"/>
  <c r="K53" i="1500"/>
  <c r="J53" i="1500"/>
  <c r="I53" i="1500"/>
  <c r="H53" i="1500"/>
  <c r="G53" i="1500"/>
  <c r="F53" i="1500"/>
  <c r="E53" i="1500"/>
  <c r="S52" i="1500"/>
  <c r="R52" i="1500"/>
  <c r="Q52" i="1500"/>
  <c r="P52" i="1500"/>
  <c r="O52" i="1500"/>
  <c r="N52" i="1500"/>
  <c r="M52" i="1500"/>
  <c r="L52" i="1500"/>
  <c r="K52" i="1500"/>
  <c r="J52" i="1500"/>
  <c r="I52" i="1500"/>
  <c r="H52" i="1500"/>
  <c r="G52" i="1500"/>
  <c r="F52" i="1500"/>
  <c r="E52" i="1500"/>
  <c r="S51" i="1500"/>
  <c r="R51" i="1500"/>
  <c r="Q51" i="1500"/>
  <c r="P51" i="1500"/>
  <c r="O51" i="1500"/>
  <c r="N51" i="1500"/>
  <c r="M51" i="1500"/>
  <c r="L51" i="1500"/>
  <c r="K51" i="1500"/>
  <c r="J51" i="1500"/>
  <c r="I51" i="1500"/>
  <c r="H51" i="1500"/>
  <c r="G51" i="1500"/>
  <c r="F51" i="1500"/>
  <c r="E51" i="1500"/>
  <c r="S50" i="1500"/>
  <c r="R50" i="1500"/>
  <c r="Q50" i="1500"/>
  <c r="P50" i="1500"/>
  <c r="O50" i="1500"/>
  <c r="N50" i="1500"/>
  <c r="M50" i="1500"/>
  <c r="L50" i="1500"/>
  <c r="K50" i="1500"/>
  <c r="J50" i="1500"/>
  <c r="I50" i="1500"/>
  <c r="H50" i="1500"/>
  <c r="G50" i="1500"/>
  <c r="F50" i="1500"/>
  <c r="E50" i="1500"/>
  <c r="S49" i="1500"/>
  <c r="R49" i="1500"/>
  <c r="Q49" i="1500"/>
  <c r="P49" i="1500"/>
  <c r="O49" i="1500"/>
  <c r="N49" i="1500"/>
  <c r="M49" i="1500"/>
  <c r="L49" i="1500"/>
  <c r="K49" i="1500"/>
  <c r="J49" i="1500"/>
  <c r="I49" i="1500"/>
  <c r="H49" i="1500"/>
  <c r="G49" i="1500"/>
  <c r="F49" i="1500"/>
  <c r="E49" i="1500"/>
  <c r="S48" i="1500"/>
  <c r="R48" i="1500"/>
  <c r="Q48" i="1500"/>
  <c r="P48" i="1500"/>
  <c r="O48" i="1500"/>
  <c r="N48" i="1500"/>
  <c r="M48" i="1500"/>
  <c r="L48" i="1500"/>
  <c r="K48" i="1500"/>
  <c r="J48" i="1500"/>
  <c r="I48" i="1500"/>
  <c r="H48" i="1500"/>
  <c r="G48" i="1500"/>
  <c r="F48" i="1500"/>
  <c r="E48" i="1500"/>
  <c r="S47" i="1500"/>
  <c r="R47" i="1500"/>
  <c r="Q47" i="1500"/>
  <c r="P47" i="1500"/>
  <c r="O47" i="1500"/>
  <c r="N47" i="1500"/>
  <c r="M47" i="1500"/>
  <c r="L47" i="1500"/>
  <c r="K47" i="1500"/>
  <c r="J47" i="1500"/>
  <c r="I47" i="1500"/>
  <c r="H47" i="1500"/>
  <c r="G47" i="1500"/>
  <c r="F47" i="1500"/>
  <c r="E47" i="1500"/>
  <c r="S46" i="1500"/>
  <c r="R46" i="1500"/>
  <c r="Q46" i="1500"/>
  <c r="P46" i="1500"/>
  <c r="O46" i="1500"/>
  <c r="N46" i="1500"/>
  <c r="M46" i="1500"/>
  <c r="L46" i="1500"/>
  <c r="K46" i="1500"/>
  <c r="J46" i="1500"/>
  <c r="I46" i="1500"/>
  <c r="H46" i="1500"/>
  <c r="G46" i="1500"/>
  <c r="F46" i="1500"/>
  <c r="E46" i="1500"/>
  <c r="S45" i="1500"/>
  <c r="R45" i="1500"/>
  <c r="Q45" i="1500"/>
  <c r="P45" i="1500"/>
  <c r="O45" i="1500"/>
  <c r="N45" i="1500"/>
  <c r="M45" i="1500"/>
  <c r="L45" i="1500"/>
  <c r="K45" i="1500"/>
  <c r="J45" i="1500"/>
  <c r="I45" i="1500"/>
  <c r="H45" i="1500"/>
  <c r="G45" i="1500"/>
  <c r="F45" i="1500"/>
  <c r="E45" i="1500"/>
  <c r="S44" i="1500"/>
  <c r="R44" i="1500"/>
  <c r="Q44" i="1500"/>
  <c r="P44" i="1500"/>
  <c r="O44" i="1500"/>
  <c r="N44" i="1500"/>
  <c r="M44" i="1500"/>
  <c r="L44" i="1500"/>
  <c r="K44" i="1500"/>
  <c r="J44" i="1500"/>
  <c r="I44" i="1500"/>
  <c r="H44" i="1500"/>
  <c r="G44" i="1500"/>
  <c r="F44" i="1500"/>
  <c r="E44" i="1500"/>
  <c r="S43" i="1500"/>
  <c r="R43" i="1500"/>
  <c r="Q43" i="1500"/>
  <c r="P43" i="1500"/>
  <c r="O43" i="1500"/>
  <c r="N43" i="1500"/>
  <c r="M43" i="1500"/>
  <c r="L43" i="1500"/>
  <c r="K43" i="1500"/>
  <c r="J43" i="1500"/>
  <c r="I43" i="1500"/>
  <c r="H43" i="1500"/>
  <c r="G43" i="1500"/>
  <c r="F43" i="1500"/>
  <c r="E43" i="1500"/>
  <c r="S42" i="1500"/>
  <c r="R42" i="1500"/>
  <c r="Q42" i="1500"/>
  <c r="P42" i="1500"/>
  <c r="O42" i="1500"/>
  <c r="N42" i="1500"/>
  <c r="M42" i="1500"/>
  <c r="L42" i="1500"/>
  <c r="K42" i="1500"/>
  <c r="J42" i="1500"/>
  <c r="I42" i="1500"/>
  <c r="H42" i="1500"/>
  <c r="G42" i="1500"/>
  <c r="F42" i="1500"/>
  <c r="E42" i="1500"/>
  <c r="S41" i="1500"/>
  <c r="R41" i="1500"/>
  <c r="Q41" i="1500"/>
  <c r="P41" i="1500"/>
  <c r="O41" i="1500"/>
  <c r="N41" i="1500"/>
  <c r="M41" i="1500"/>
  <c r="L41" i="1500"/>
  <c r="K41" i="1500"/>
  <c r="J41" i="1500"/>
  <c r="I41" i="1500"/>
  <c r="H41" i="1500"/>
  <c r="G41" i="1500"/>
  <c r="F41" i="1500"/>
  <c r="E41" i="1500"/>
  <c r="S40" i="1500"/>
  <c r="R40" i="1500"/>
  <c r="Q40" i="1500"/>
  <c r="P40" i="1500"/>
  <c r="O40" i="1500"/>
  <c r="N40" i="1500"/>
  <c r="M40" i="1500"/>
  <c r="L40" i="1500"/>
  <c r="K40" i="1500"/>
  <c r="J40" i="1500"/>
  <c r="I40" i="1500"/>
  <c r="H40" i="1500"/>
  <c r="G40" i="1500"/>
  <c r="F40" i="1500"/>
  <c r="E40" i="1500"/>
  <c r="S39" i="1500"/>
  <c r="R39" i="1500"/>
  <c r="Q39" i="1500"/>
  <c r="P39" i="1500"/>
  <c r="O39" i="1500"/>
  <c r="N39" i="1500"/>
  <c r="M39" i="1500"/>
  <c r="L39" i="1500"/>
  <c r="K39" i="1500"/>
  <c r="J39" i="1500"/>
  <c r="I39" i="1500"/>
  <c r="H39" i="1500"/>
  <c r="G39" i="1500"/>
  <c r="F39" i="1500"/>
  <c r="E39" i="1500"/>
  <c r="S38" i="1500"/>
  <c r="R38" i="1500"/>
  <c r="Q38" i="1500"/>
  <c r="P38" i="1500"/>
  <c r="O38" i="1500"/>
  <c r="N38" i="1500"/>
  <c r="M38" i="1500"/>
  <c r="L38" i="1500"/>
  <c r="K38" i="1500"/>
  <c r="J38" i="1500"/>
  <c r="I38" i="1500"/>
  <c r="H38" i="1500"/>
  <c r="G38" i="1500"/>
  <c r="F38" i="1500"/>
  <c r="E38" i="1500"/>
  <c r="S37" i="1500"/>
  <c r="R37" i="1500"/>
  <c r="Q37" i="1500"/>
  <c r="P37" i="1500"/>
  <c r="O37" i="1500"/>
  <c r="N37" i="1500"/>
  <c r="M37" i="1500"/>
  <c r="L37" i="1500"/>
  <c r="K37" i="1500"/>
  <c r="J37" i="1500"/>
  <c r="I37" i="1500"/>
  <c r="H37" i="1500"/>
  <c r="G37" i="1500"/>
  <c r="F37" i="1500"/>
  <c r="E37" i="1500"/>
  <c r="S36" i="1500"/>
  <c r="R36" i="1500"/>
  <c r="Q36" i="1500"/>
  <c r="P36" i="1500"/>
  <c r="O36" i="1500"/>
  <c r="N36" i="1500"/>
  <c r="M36" i="1500"/>
  <c r="L36" i="1500"/>
  <c r="K36" i="1500"/>
  <c r="J36" i="1500"/>
  <c r="I36" i="1500"/>
  <c r="H36" i="1500"/>
  <c r="G36" i="1500"/>
  <c r="F36" i="1500"/>
  <c r="E36" i="1500"/>
  <c r="S35" i="1500"/>
  <c r="R35" i="1500"/>
  <c r="Q35" i="1500"/>
  <c r="P35" i="1500"/>
  <c r="O35" i="1500"/>
  <c r="N35" i="1500"/>
  <c r="M35" i="1500"/>
  <c r="L35" i="1500"/>
  <c r="K35" i="1500"/>
  <c r="J35" i="1500"/>
  <c r="I35" i="1500"/>
  <c r="H35" i="1500"/>
  <c r="G35" i="1500"/>
  <c r="F35" i="1500"/>
  <c r="E35" i="1500"/>
  <c r="S34" i="1500"/>
  <c r="R34" i="1500"/>
  <c r="Q34" i="1500"/>
  <c r="P34" i="1500"/>
  <c r="O34" i="1500"/>
  <c r="N34" i="1500"/>
  <c r="M34" i="1500"/>
  <c r="L34" i="1500"/>
  <c r="K34" i="1500"/>
  <c r="J34" i="1500"/>
  <c r="I34" i="1500"/>
  <c r="H34" i="1500"/>
  <c r="G34" i="1500"/>
  <c r="F34" i="1500"/>
  <c r="E34" i="1500"/>
  <c r="S33" i="1500"/>
  <c r="R33" i="1500"/>
  <c r="Q33" i="1500"/>
  <c r="P33" i="1500"/>
  <c r="O33" i="1500"/>
  <c r="N33" i="1500"/>
  <c r="M33" i="1500"/>
  <c r="L33" i="1500"/>
  <c r="K33" i="1500"/>
  <c r="J33" i="1500"/>
  <c r="I33" i="1500"/>
  <c r="H33" i="1500"/>
  <c r="G33" i="1500"/>
  <c r="F33" i="1500"/>
  <c r="E33" i="1500"/>
  <c r="S32" i="1500"/>
  <c r="R32" i="1500"/>
  <c r="Q32" i="1500"/>
  <c r="P32" i="1500"/>
  <c r="O32" i="1500"/>
  <c r="N32" i="1500"/>
  <c r="M32" i="1500"/>
  <c r="L32" i="1500"/>
  <c r="K32" i="1500"/>
  <c r="J32" i="1500"/>
  <c r="I32" i="1500"/>
  <c r="H32" i="1500"/>
  <c r="G32" i="1500"/>
  <c r="F32" i="1500"/>
  <c r="E32" i="1500"/>
  <c r="S31" i="1500"/>
  <c r="R31" i="1500"/>
  <c r="Q31" i="1500"/>
  <c r="P31" i="1500"/>
  <c r="O31" i="1500"/>
  <c r="N31" i="1500"/>
  <c r="M31" i="1500"/>
  <c r="L31" i="1500"/>
  <c r="K31" i="1500"/>
  <c r="J31" i="1500"/>
  <c r="I31" i="1500"/>
  <c r="H31" i="1500"/>
  <c r="G31" i="1500"/>
  <c r="F31" i="1500"/>
  <c r="E31" i="1500"/>
  <c r="S30" i="1500"/>
  <c r="R30" i="1500"/>
  <c r="Q30" i="1500"/>
  <c r="P30" i="1500"/>
  <c r="O30" i="1500"/>
  <c r="N30" i="1500"/>
  <c r="M30" i="1500"/>
  <c r="L30" i="1500"/>
  <c r="K30" i="1500"/>
  <c r="J30" i="1500"/>
  <c r="I30" i="1500"/>
  <c r="H30" i="1500"/>
  <c r="G30" i="1500"/>
  <c r="F30" i="1500"/>
  <c r="E30" i="1500"/>
  <c r="S29" i="1500"/>
  <c r="R29" i="1500"/>
  <c r="Q29" i="1500"/>
  <c r="P29" i="1500"/>
  <c r="O29" i="1500"/>
  <c r="N29" i="1500"/>
  <c r="M29" i="1500"/>
  <c r="L29" i="1500"/>
  <c r="K29" i="1500"/>
  <c r="J29" i="1500"/>
  <c r="I29" i="1500"/>
  <c r="H29" i="1500"/>
  <c r="G29" i="1500"/>
  <c r="F29" i="1500"/>
  <c r="E29" i="1500"/>
  <c r="S28" i="1500"/>
  <c r="R28" i="1500"/>
  <c r="Q28" i="1500"/>
  <c r="P28" i="1500"/>
  <c r="O28" i="1500"/>
  <c r="N28" i="1500"/>
  <c r="M28" i="1500"/>
  <c r="L28" i="1500"/>
  <c r="K28" i="1500"/>
  <c r="J28" i="1500"/>
  <c r="I28" i="1500"/>
  <c r="H28" i="1500"/>
  <c r="G28" i="1500"/>
  <c r="F28" i="1500"/>
  <c r="E28" i="1500"/>
  <c r="S27" i="1500"/>
  <c r="R27" i="1500"/>
  <c r="Q27" i="1500"/>
  <c r="P27" i="1500"/>
  <c r="O27" i="1500"/>
  <c r="N27" i="1500"/>
  <c r="M27" i="1500"/>
  <c r="L27" i="1500"/>
  <c r="K27" i="1500"/>
  <c r="J27" i="1500"/>
  <c r="I27" i="1500"/>
  <c r="H27" i="1500"/>
  <c r="G27" i="1500"/>
  <c r="F27" i="1500"/>
  <c r="E27" i="1500"/>
  <c r="S26" i="1500"/>
  <c r="R26" i="1500"/>
  <c r="Q26" i="1500"/>
  <c r="P26" i="1500"/>
  <c r="O26" i="1500"/>
  <c r="N26" i="1500"/>
  <c r="M26" i="1500"/>
  <c r="L26" i="1500"/>
  <c r="K26" i="1500"/>
  <c r="J26" i="1500"/>
  <c r="I26" i="1500"/>
  <c r="H26" i="1500"/>
  <c r="G26" i="1500"/>
  <c r="F26" i="1500"/>
  <c r="E26" i="1500"/>
  <c r="S25" i="1500"/>
  <c r="R25" i="1500"/>
  <c r="Q25" i="1500"/>
  <c r="P25" i="1500"/>
  <c r="O25" i="1500"/>
  <c r="N25" i="1500"/>
  <c r="M25" i="1500"/>
  <c r="L25" i="1500"/>
  <c r="K25" i="1500"/>
  <c r="J25" i="1500"/>
  <c r="I25" i="1500"/>
  <c r="H25" i="1500"/>
  <c r="G25" i="1500"/>
  <c r="F25" i="1500"/>
  <c r="E25" i="1500"/>
  <c r="S24" i="1500"/>
  <c r="R24" i="1500"/>
  <c r="Q24" i="1500"/>
  <c r="P24" i="1500"/>
  <c r="O24" i="1500"/>
  <c r="N24" i="1500"/>
  <c r="M24" i="1500"/>
  <c r="L24" i="1500"/>
  <c r="K24" i="1500"/>
  <c r="J24" i="1500"/>
  <c r="I24" i="1500"/>
  <c r="H24" i="1500"/>
  <c r="G24" i="1500"/>
  <c r="F24" i="1500"/>
  <c r="E24" i="1500"/>
  <c r="S23" i="1500"/>
  <c r="R23" i="1500"/>
  <c r="Q23" i="1500"/>
  <c r="P23" i="1500"/>
  <c r="O23" i="1500"/>
  <c r="N23" i="1500"/>
  <c r="M23" i="1500"/>
  <c r="L23" i="1500"/>
  <c r="K23" i="1500"/>
  <c r="J23" i="1500"/>
  <c r="I23" i="1500"/>
  <c r="H23" i="1500"/>
  <c r="G23" i="1500"/>
  <c r="F23" i="1500"/>
  <c r="E23" i="1500"/>
  <c r="M22" i="1500"/>
  <c r="L22" i="1500"/>
  <c r="K22" i="1500"/>
  <c r="J22" i="1500"/>
  <c r="I22" i="1500"/>
  <c r="H22" i="1500"/>
  <c r="G22" i="1500"/>
  <c r="F22" i="1500"/>
  <c r="E22" i="1500"/>
  <c r="S21" i="1500"/>
  <c r="R21" i="1500"/>
  <c r="Q21" i="1500"/>
  <c r="P21" i="1500"/>
  <c r="O21" i="1500"/>
  <c r="N21" i="1500"/>
  <c r="M21" i="1500"/>
  <c r="L21" i="1500"/>
  <c r="K21" i="1500"/>
  <c r="J21" i="1500"/>
  <c r="I21" i="1500"/>
  <c r="H21" i="1500"/>
  <c r="G21" i="1500"/>
  <c r="F21" i="1500"/>
  <c r="E21" i="1500"/>
  <c r="S20" i="1500"/>
  <c r="R20" i="1500"/>
  <c r="Q20" i="1500"/>
  <c r="P20" i="1500"/>
  <c r="O20" i="1500"/>
  <c r="N20" i="1500"/>
  <c r="M20" i="1500"/>
  <c r="L20" i="1500"/>
  <c r="K20" i="1500"/>
  <c r="J20" i="1500"/>
  <c r="I20" i="1500"/>
  <c r="H20" i="1500"/>
  <c r="G20" i="1500"/>
  <c r="F20" i="1500"/>
  <c r="E20" i="1500"/>
  <c r="S19" i="1500"/>
  <c r="R19" i="1500"/>
  <c r="Q19" i="1500"/>
  <c r="P19" i="1500"/>
  <c r="O19" i="1500"/>
  <c r="N19" i="1500"/>
  <c r="M19" i="1500"/>
  <c r="L19" i="1500"/>
  <c r="K19" i="1500"/>
  <c r="H19" i="1500"/>
  <c r="G19" i="1500"/>
  <c r="F19" i="1500"/>
  <c r="E19" i="1500"/>
  <c r="S18" i="1500"/>
  <c r="R18" i="1500"/>
  <c r="Q18" i="1500"/>
  <c r="P18" i="1500"/>
  <c r="O18" i="1500"/>
  <c r="N18" i="1500"/>
  <c r="M18" i="1500"/>
  <c r="L18" i="1500"/>
  <c r="K18" i="1500"/>
  <c r="H18" i="1500"/>
  <c r="G18" i="1500"/>
  <c r="F18" i="1500"/>
  <c r="E18" i="1500"/>
  <c r="S17" i="1500"/>
  <c r="R17" i="1500"/>
  <c r="Q17" i="1500"/>
  <c r="P17" i="1500"/>
  <c r="O17" i="1500"/>
  <c r="N17" i="1500"/>
  <c r="M17" i="1500"/>
  <c r="L17" i="1500"/>
  <c r="K17" i="1500"/>
  <c r="H17" i="1500"/>
  <c r="G17" i="1500"/>
  <c r="F17" i="1500"/>
  <c r="E17" i="1500"/>
  <c r="S16" i="1500"/>
  <c r="R16" i="1500"/>
  <c r="Q16" i="1500"/>
  <c r="P16" i="1500"/>
  <c r="O16" i="1500"/>
  <c r="N16" i="1500"/>
  <c r="M16" i="1500"/>
  <c r="L16" i="1500"/>
  <c r="K16" i="1500"/>
  <c r="H16" i="1500"/>
  <c r="G16" i="1500"/>
  <c r="F16" i="1500"/>
  <c r="E16" i="1500"/>
  <c r="S15" i="1500"/>
  <c r="R15" i="1500"/>
  <c r="Q15" i="1500"/>
  <c r="P15" i="1500"/>
  <c r="O15" i="1500"/>
  <c r="N15" i="1500"/>
  <c r="M15" i="1500"/>
  <c r="L15" i="1500"/>
  <c r="K15" i="1500"/>
  <c r="H15" i="1500"/>
  <c r="G15" i="1500"/>
  <c r="F15" i="1500"/>
  <c r="E15" i="1500"/>
  <c r="S14" i="1500"/>
  <c r="R14" i="1500"/>
  <c r="Q14" i="1500"/>
  <c r="P14" i="1500"/>
  <c r="O14" i="1500"/>
  <c r="N14" i="1500"/>
  <c r="M14" i="1500"/>
  <c r="L14" i="1500"/>
  <c r="K14" i="1500"/>
  <c r="H14" i="1500"/>
  <c r="G14" i="1500"/>
  <c r="F14" i="1500"/>
  <c r="E14" i="1500"/>
  <c r="S13" i="1500"/>
  <c r="R13" i="1500"/>
  <c r="Q13" i="1500"/>
  <c r="P13" i="1500"/>
  <c r="O13" i="1500"/>
  <c r="N13" i="1500"/>
  <c r="M13" i="1500"/>
  <c r="L13" i="1500"/>
  <c r="K13" i="1500"/>
  <c r="H13" i="1500"/>
  <c r="G13" i="1500"/>
  <c r="F13" i="1500"/>
  <c r="E13" i="1500"/>
  <c r="S12" i="1500"/>
  <c r="R12" i="1500"/>
  <c r="Q12" i="1500"/>
  <c r="P12" i="1500"/>
  <c r="O12" i="1500"/>
  <c r="N12" i="1500"/>
  <c r="M12" i="1500"/>
  <c r="L12" i="1500"/>
  <c r="K12" i="1500"/>
  <c r="H12" i="1500"/>
  <c r="G12" i="1500"/>
  <c r="F12" i="1500"/>
  <c r="E12" i="1500"/>
  <c r="S11" i="1500"/>
  <c r="R11" i="1500"/>
  <c r="Q11" i="1500"/>
  <c r="P11" i="1500"/>
  <c r="O11" i="1500"/>
  <c r="N11" i="1500"/>
  <c r="M11" i="1500"/>
  <c r="L11" i="1500"/>
  <c r="K11" i="1500"/>
  <c r="H11" i="1500"/>
  <c r="G11" i="1500"/>
  <c r="F11" i="1500"/>
  <c r="E11" i="1500"/>
  <c r="S10" i="1500"/>
  <c r="R10" i="1500"/>
  <c r="Q10" i="1500"/>
  <c r="P10" i="1500"/>
  <c r="O10" i="1500"/>
  <c r="N10" i="1500"/>
  <c r="M10" i="1500"/>
  <c r="L10" i="1500"/>
  <c r="K10" i="1500"/>
  <c r="H10" i="1500"/>
  <c r="G10" i="1500"/>
  <c r="F10" i="1500"/>
  <c r="E10" i="1500"/>
  <c r="S9" i="1500"/>
  <c r="R9" i="1500"/>
  <c r="Q9" i="1500"/>
  <c r="P9" i="1500"/>
  <c r="O9" i="1500"/>
  <c r="N9" i="1500"/>
  <c r="M9" i="1500"/>
  <c r="L9" i="1500"/>
  <c r="K9" i="1500"/>
  <c r="H9" i="1500"/>
  <c r="G9" i="1500"/>
  <c r="F9" i="1500"/>
  <c r="E9" i="1500"/>
  <c r="S8" i="1500"/>
  <c r="R8" i="1500"/>
  <c r="Q8" i="1500"/>
  <c r="P8" i="1500"/>
  <c r="O8" i="1500"/>
  <c r="N8" i="1500"/>
  <c r="M8" i="1500"/>
  <c r="L8" i="1500"/>
  <c r="K8" i="1500"/>
  <c r="H8" i="1500"/>
  <c r="G8" i="1500"/>
  <c r="F8" i="1500"/>
  <c r="E8" i="1500"/>
  <c r="S7" i="1500"/>
  <c r="R7" i="1500"/>
  <c r="Q7" i="1500"/>
  <c r="P7" i="1500"/>
  <c r="O7" i="1500"/>
  <c r="N7" i="1500"/>
  <c r="M7" i="1500"/>
  <c r="L7" i="1500"/>
  <c r="K7" i="1500"/>
  <c r="H7" i="1500"/>
  <c r="G7" i="1500"/>
  <c r="F7" i="1500"/>
  <c r="E7" i="1500"/>
  <c r="S6" i="1500"/>
  <c r="R6" i="1500"/>
  <c r="Q6" i="1500"/>
  <c r="P6" i="1500"/>
  <c r="O6" i="1500"/>
  <c r="N6" i="1500"/>
  <c r="M6" i="1500"/>
  <c r="L6" i="1500"/>
  <c r="K6" i="1500"/>
  <c r="H6" i="1500"/>
  <c r="G6" i="1500"/>
  <c r="F6" i="1500"/>
  <c r="E6" i="1500"/>
  <c r="S5" i="1500"/>
  <c r="R5" i="1500"/>
  <c r="Q5" i="1500"/>
  <c r="P5" i="1500"/>
  <c r="O5" i="1500"/>
  <c r="N5" i="1500"/>
  <c r="M5" i="1500"/>
  <c r="L5" i="1500"/>
  <c r="K5" i="1500"/>
  <c r="H5" i="1500"/>
  <c r="G5" i="1500"/>
  <c r="F5" i="1500"/>
  <c r="E5" i="1500"/>
  <c r="S4" i="1500"/>
  <c r="R4" i="1500"/>
  <c r="Q4" i="1500"/>
  <c r="P4" i="1500"/>
  <c r="O4" i="1500"/>
  <c r="N4" i="1500"/>
  <c r="M4" i="1500"/>
  <c r="L4" i="1500"/>
  <c r="K4" i="1500"/>
  <c r="H4" i="1500"/>
  <c r="G4" i="1500"/>
  <c r="F4" i="1500"/>
  <c r="E4" i="1500"/>
  <c r="S3" i="1500"/>
  <c r="R3" i="1500"/>
  <c r="Q3" i="1500"/>
  <c r="P3" i="1500"/>
  <c r="O3" i="1500"/>
  <c r="N3" i="1500"/>
  <c r="M3" i="1500"/>
  <c r="L3" i="1500"/>
  <c r="K3" i="1500"/>
  <c r="H3" i="1500"/>
  <c r="G3" i="1500"/>
  <c r="F3" i="1500"/>
  <c r="E3" i="1500"/>
  <c r="BM101" i="1500"/>
  <c r="BL101" i="1500"/>
  <c r="BK101" i="1500"/>
  <c r="BJ101" i="1500"/>
  <c r="BI101" i="1500"/>
  <c r="BH101" i="1500"/>
  <c r="BG101" i="1500"/>
  <c r="BF101" i="1500"/>
  <c r="BE101" i="1500"/>
  <c r="BD101" i="1500"/>
  <c r="BC101" i="1500"/>
  <c r="BB101" i="1500"/>
  <c r="BA101" i="1500"/>
  <c r="AZ101" i="1500"/>
  <c r="AY101" i="1500"/>
  <c r="AX101" i="1500"/>
  <c r="AW101" i="1500"/>
  <c r="AV101" i="1500"/>
  <c r="AU101" i="1500"/>
  <c r="AT101" i="1500"/>
  <c r="AS101" i="1500"/>
  <c r="AR101" i="1500"/>
  <c r="AQ101" i="1500"/>
  <c r="AP101" i="1500"/>
  <c r="AO101" i="1500"/>
  <c r="AN101" i="1500"/>
  <c r="AM101" i="1500"/>
  <c r="AL101" i="1500"/>
  <c r="AK101" i="1500"/>
  <c r="AJ101" i="1500"/>
  <c r="AI101" i="1500"/>
  <c r="AH101" i="1500"/>
  <c r="AG101" i="1500"/>
  <c r="AF101" i="1500"/>
  <c r="AE101" i="1500"/>
  <c r="AD101" i="1500"/>
  <c r="AC101" i="1500"/>
  <c r="AB101" i="1500"/>
  <c r="AA101" i="1500"/>
  <c r="Z101" i="1500"/>
  <c r="BM100" i="1500"/>
  <c r="BL100" i="1500"/>
  <c r="BK100" i="1500"/>
  <c r="BJ100" i="1500"/>
  <c r="BI100" i="1500"/>
  <c r="BH100" i="1500"/>
  <c r="BG100" i="1500"/>
  <c r="BF100" i="1500"/>
  <c r="BE100" i="1500"/>
  <c r="BD100" i="1500"/>
  <c r="BC100" i="1500"/>
  <c r="BB100" i="1500"/>
  <c r="BA100" i="1500"/>
  <c r="AZ100" i="1500"/>
  <c r="AY100" i="1500"/>
  <c r="AX100" i="1500"/>
  <c r="AW100" i="1500"/>
  <c r="AV100" i="1500"/>
  <c r="AU100" i="1500"/>
  <c r="AT100" i="1500"/>
  <c r="AS100" i="1500"/>
  <c r="AR100" i="1500"/>
  <c r="AQ100" i="1500"/>
  <c r="AP100" i="1500"/>
  <c r="AO100" i="1500"/>
  <c r="AN100" i="1500"/>
  <c r="AM100" i="1500"/>
  <c r="AL100" i="1500"/>
  <c r="AK100" i="1500"/>
  <c r="AJ100" i="1500"/>
  <c r="AI100" i="1500"/>
  <c r="AH100" i="1500"/>
  <c r="AG100" i="1500"/>
  <c r="AF100" i="1500"/>
  <c r="AE100" i="1500"/>
  <c r="AD100" i="1500"/>
  <c r="AC100" i="1500"/>
  <c r="AB100" i="1500"/>
  <c r="AA100" i="1500"/>
  <c r="Z100" i="1500"/>
  <c r="BM99" i="1500"/>
  <c r="BL99" i="1500"/>
  <c r="BK99" i="1500"/>
  <c r="BJ99" i="1500"/>
  <c r="BI99" i="1500"/>
  <c r="BH99" i="1500"/>
  <c r="BG99" i="1500"/>
  <c r="BF99" i="1500"/>
  <c r="BE99" i="1500"/>
  <c r="BD99" i="1500"/>
  <c r="BC99" i="1500"/>
  <c r="BB99" i="1500"/>
  <c r="BA99" i="1500"/>
  <c r="AZ99" i="1500"/>
  <c r="AY99" i="1500"/>
  <c r="AX99" i="1500"/>
  <c r="AW99" i="1500"/>
  <c r="AV99" i="1500"/>
  <c r="AU99" i="1500"/>
  <c r="AT99" i="1500"/>
  <c r="AS99" i="1500"/>
  <c r="AR99" i="1500"/>
  <c r="AQ99" i="1500"/>
  <c r="AP99" i="1500"/>
  <c r="AO99" i="1500"/>
  <c r="AN99" i="1500"/>
  <c r="AM99" i="1500"/>
  <c r="AL99" i="1500"/>
  <c r="AK99" i="1500"/>
  <c r="AJ99" i="1500"/>
  <c r="AI99" i="1500"/>
  <c r="AH99" i="1500"/>
  <c r="AG99" i="1500"/>
  <c r="AF99" i="1500"/>
  <c r="AE99" i="1500"/>
  <c r="AD99" i="1500"/>
  <c r="AC99" i="1500"/>
  <c r="AB99" i="1500"/>
  <c r="AA99" i="1500"/>
  <c r="Z99" i="1500"/>
  <c r="BM98" i="1500"/>
  <c r="BL98" i="1500"/>
  <c r="BK98" i="1500"/>
  <c r="BJ98" i="1500"/>
  <c r="BI98" i="1500"/>
  <c r="BH98" i="1500"/>
  <c r="BG98" i="1500"/>
  <c r="BF98" i="1500"/>
  <c r="BE98" i="1500"/>
  <c r="BD98" i="1500"/>
  <c r="BC98" i="1500"/>
  <c r="BB98" i="1500"/>
  <c r="BA98" i="1500"/>
  <c r="AZ98" i="1500"/>
  <c r="AY98" i="1500"/>
  <c r="AX98" i="1500"/>
  <c r="AW98" i="1500"/>
  <c r="AV98" i="1500"/>
  <c r="AU98" i="1500"/>
  <c r="AT98" i="1500"/>
  <c r="AS98" i="1500"/>
  <c r="AR98" i="1500"/>
  <c r="AQ98" i="1500"/>
  <c r="AP98" i="1500"/>
  <c r="AO98" i="1500"/>
  <c r="AN98" i="1500"/>
  <c r="AM98" i="1500"/>
  <c r="AL98" i="1500"/>
  <c r="AK98" i="1500"/>
  <c r="AJ98" i="1500"/>
  <c r="AI98" i="1500"/>
  <c r="AH98" i="1500"/>
  <c r="AG98" i="1500"/>
  <c r="AF98" i="1500"/>
  <c r="AE98" i="1500"/>
  <c r="AD98" i="1500"/>
  <c r="AC98" i="1500"/>
  <c r="AB98" i="1500"/>
  <c r="AA98" i="1500"/>
  <c r="Z98" i="1500"/>
  <c r="BM97" i="1500"/>
  <c r="BL97" i="1500"/>
  <c r="BK97" i="1500"/>
  <c r="BJ97" i="1500"/>
  <c r="BI97" i="1500"/>
  <c r="BH97" i="1500"/>
  <c r="BG97" i="1500"/>
  <c r="BF97" i="1500"/>
  <c r="BE97" i="1500"/>
  <c r="BD97" i="1500"/>
  <c r="BC97" i="1500"/>
  <c r="BB97" i="1500"/>
  <c r="BA97" i="1500"/>
  <c r="AZ97" i="1500"/>
  <c r="AY97" i="1500"/>
  <c r="AX97" i="1500"/>
  <c r="AW97" i="1500"/>
  <c r="AV97" i="1500"/>
  <c r="AU97" i="1500"/>
  <c r="AT97" i="1500"/>
  <c r="AS97" i="1500"/>
  <c r="AR97" i="1500"/>
  <c r="AQ97" i="1500"/>
  <c r="AP97" i="1500"/>
  <c r="AO97" i="1500"/>
  <c r="AN97" i="1500"/>
  <c r="AM97" i="1500"/>
  <c r="AL97" i="1500"/>
  <c r="AK97" i="1500"/>
  <c r="AJ97" i="1500"/>
  <c r="AI97" i="1500"/>
  <c r="AH97" i="1500"/>
  <c r="AG97" i="1500"/>
  <c r="AF97" i="1500"/>
  <c r="AE97" i="1500"/>
  <c r="AD97" i="1500"/>
  <c r="AC97" i="1500"/>
  <c r="AB97" i="1500"/>
  <c r="AA97" i="1500"/>
  <c r="Z97" i="1500"/>
  <c r="BM96" i="1500"/>
  <c r="BL96" i="1500"/>
  <c r="BK96" i="1500"/>
  <c r="BJ96" i="1500"/>
  <c r="BI96" i="1500"/>
  <c r="BH96" i="1500"/>
  <c r="BG96" i="1500"/>
  <c r="BF96" i="1500"/>
  <c r="BE96" i="1500"/>
  <c r="BD96" i="1500"/>
  <c r="BC96" i="1500"/>
  <c r="BB96" i="1500"/>
  <c r="BA96" i="1500"/>
  <c r="AZ96" i="1500"/>
  <c r="AY96" i="1500"/>
  <c r="AX96" i="1500"/>
  <c r="AW96" i="1500"/>
  <c r="AV96" i="1500"/>
  <c r="AU96" i="1500"/>
  <c r="AT96" i="1500"/>
  <c r="AS96" i="1500"/>
  <c r="AR96" i="1500"/>
  <c r="AQ96" i="1500"/>
  <c r="AP96" i="1500"/>
  <c r="AO96" i="1500"/>
  <c r="AN96" i="1500"/>
  <c r="AM96" i="1500"/>
  <c r="AL96" i="1500"/>
  <c r="AK96" i="1500"/>
  <c r="AJ96" i="1500"/>
  <c r="AI96" i="1500"/>
  <c r="AH96" i="1500"/>
  <c r="AG96" i="1500"/>
  <c r="AF96" i="1500"/>
  <c r="AE96" i="1500"/>
  <c r="AD96" i="1500"/>
  <c r="AC96" i="1500"/>
  <c r="AB96" i="1500"/>
  <c r="AA96" i="1500"/>
  <c r="Z96" i="1500"/>
  <c r="BM95" i="1500"/>
  <c r="BL95" i="1500"/>
  <c r="BK95" i="1500"/>
  <c r="BJ95" i="1500"/>
  <c r="BI95" i="1500"/>
  <c r="BH95" i="1500"/>
  <c r="BG95" i="1500"/>
  <c r="BF95" i="1500"/>
  <c r="BE95" i="1500"/>
  <c r="BD95" i="1500"/>
  <c r="BC95" i="1500"/>
  <c r="BB95" i="1500"/>
  <c r="BA95" i="1500"/>
  <c r="AZ95" i="1500"/>
  <c r="AY95" i="1500"/>
  <c r="AX95" i="1500"/>
  <c r="AW95" i="1500"/>
  <c r="AV95" i="1500"/>
  <c r="AU95" i="1500"/>
  <c r="AT95" i="1500"/>
  <c r="AS95" i="1500"/>
  <c r="AR95" i="1500"/>
  <c r="AQ95" i="1500"/>
  <c r="AP95" i="1500"/>
  <c r="AO95" i="1500"/>
  <c r="AN95" i="1500"/>
  <c r="AM95" i="1500"/>
  <c r="AL95" i="1500"/>
  <c r="AK95" i="1500"/>
  <c r="AJ95" i="1500"/>
  <c r="AI95" i="1500"/>
  <c r="AH95" i="1500"/>
  <c r="AG95" i="1500"/>
  <c r="AF95" i="1500"/>
  <c r="AE95" i="1500"/>
  <c r="AD95" i="1500"/>
  <c r="AC95" i="1500"/>
  <c r="AB95" i="1500"/>
  <c r="AA95" i="1500"/>
  <c r="Z95" i="1500"/>
  <c r="BM94" i="1500"/>
  <c r="BL94" i="1500"/>
  <c r="BK94" i="1500"/>
  <c r="BJ94" i="1500"/>
  <c r="BI94" i="1500"/>
  <c r="BH94" i="1500"/>
  <c r="BG94" i="1500"/>
  <c r="BF94" i="1500"/>
  <c r="BE94" i="1500"/>
  <c r="BD94" i="1500"/>
  <c r="BC94" i="1500"/>
  <c r="BB94" i="1500"/>
  <c r="BA94" i="1500"/>
  <c r="AZ94" i="1500"/>
  <c r="AY94" i="1500"/>
  <c r="AX94" i="1500"/>
  <c r="AW94" i="1500"/>
  <c r="AV94" i="1500"/>
  <c r="AU94" i="1500"/>
  <c r="AT94" i="1500"/>
  <c r="AS94" i="1500"/>
  <c r="AR94" i="1500"/>
  <c r="AQ94" i="1500"/>
  <c r="AP94" i="1500"/>
  <c r="AO94" i="1500"/>
  <c r="AN94" i="1500"/>
  <c r="AM94" i="1500"/>
  <c r="AL94" i="1500"/>
  <c r="AK94" i="1500"/>
  <c r="AJ94" i="1500"/>
  <c r="AI94" i="1500"/>
  <c r="AH94" i="1500"/>
  <c r="AG94" i="1500"/>
  <c r="AF94" i="1500"/>
  <c r="AE94" i="1500"/>
  <c r="AD94" i="1500"/>
  <c r="AC94" i="1500"/>
  <c r="AB94" i="1500"/>
  <c r="AA94" i="1500"/>
  <c r="Z94" i="1500"/>
  <c r="BM93" i="1500"/>
  <c r="BL93" i="1500"/>
  <c r="BK93" i="1500"/>
  <c r="BJ93" i="1500"/>
  <c r="BI93" i="1500"/>
  <c r="BH93" i="1500"/>
  <c r="BG93" i="1500"/>
  <c r="BF93" i="1500"/>
  <c r="BE93" i="1500"/>
  <c r="BD93" i="1500"/>
  <c r="BC93" i="1500"/>
  <c r="BB93" i="1500"/>
  <c r="BA93" i="1500"/>
  <c r="AZ93" i="1500"/>
  <c r="AY93" i="1500"/>
  <c r="AX93" i="1500"/>
  <c r="AW93" i="1500"/>
  <c r="AV93" i="1500"/>
  <c r="AU93" i="1500"/>
  <c r="AT93" i="1500"/>
  <c r="AS93" i="1500"/>
  <c r="AR93" i="1500"/>
  <c r="AQ93" i="1500"/>
  <c r="AP93" i="1500"/>
  <c r="AO93" i="1500"/>
  <c r="AN93" i="1500"/>
  <c r="AM93" i="1500"/>
  <c r="AL93" i="1500"/>
  <c r="AK93" i="1500"/>
  <c r="AJ93" i="1500"/>
  <c r="AI93" i="1500"/>
  <c r="AH93" i="1500"/>
  <c r="AG93" i="1500"/>
  <c r="AF93" i="1500"/>
  <c r="AE93" i="1500"/>
  <c r="AD93" i="1500"/>
  <c r="AC93" i="1500"/>
  <c r="AB93" i="1500"/>
  <c r="AA93" i="1500"/>
  <c r="Z93" i="1500"/>
  <c r="BM92" i="1500"/>
  <c r="BL92" i="1500"/>
  <c r="BK92" i="1500"/>
  <c r="BJ92" i="1500"/>
  <c r="BI92" i="1500"/>
  <c r="BH92" i="1500"/>
  <c r="BG92" i="1500"/>
  <c r="BF92" i="1500"/>
  <c r="BE92" i="1500"/>
  <c r="BD92" i="1500"/>
  <c r="BC92" i="1500"/>
  <c r="BB92" i="1500"/>
  <c r="BA92" i="1500"/>
  <c r="AZ92" i="1500"/>
  <c r="AY92" i="1500"/>
  <c r="AX92" i="1500"/>
  <c r="AW92" i="1500"/>
  <c r="AV92" i="1500"/>
  <c r="AU92" i="1500"/>
  <c r="AT92" i="1500"/>
  <c r="AS92" i="1500"/>
  <c r="AR92" i="1500"/>
  <c r="AQ92" i="1500"/>
  <c r="AP92" i="1500"/>
  <c r="AO92" i="1500"/>
  <c r="AN92" i="1500"/>
  <c r="AM92" i="1500"/>
  <c r="AL92" i="1500"/>
  <c r="AK92" i="1500"/>
  <c r="AJ92" i="1500"/>
  <c r="AI92" i="1500"/>
  <c r="AH92" i="1500"/>
  <c r="AG92" i="1500"/>
  <c r="AF92" i="1500"/>
  <c r="AE92" i="1500"/>
  <c r="AD92" i="1500"/>
  <c r="AC92" i="1500"/>
  <c r="AB92" i="1500"/>
  <c r="AA92" i="1500"/>
  <c r="Z92" i="1500"/>
  <c r="BM91" i="1500"/>
  <c r="BL91" i="1500"/>
  <c r="BK91" i="1500"/>
  <c r="BJ91" i="1500"/>
  <c r="BI91" i="1500"/>
  <c r="BH91" i="1500"/>
  <c r="BG91" i="1500"/>
  <c r="BF91" i="1500"/>
  <c r="BE91" i="1500"/>
  <c r="BD91" i="1500"/>
  <c r="BC91" i="1500"/>
  <c r="BB91" i="1500"/>
  <c r="BA91" i="1500"/>
  <c r="AZ91" i="1500"/>
  <c r="AY91" i="1500"/>
  <c r="AX91" i="1500"/>
  <c r="AW91" i="1500"/>
  <c r="AV91" i="1500"/>
  <c r="AU91" i="1500"/>
  <c r="AT91" i="1500"/>
  <c r="AS91" i="1500"/>
  <c r="AR91" i="1500"/>
  <c r="AQ91" i="1500"/>
  <c r="AP91" i="1500"/>
  <c r="AO91" i="1500"/>
  <c r="AN91" i="1500"/>
  <c r="AM91" i="1500"/>
  <c r="AL91" i="1500"/>
  <c r="AK91" i="1500"/>
  <c r="AJ91" i="1500"/>
  <c r="AI91" i="1500"/>
  <c r="AH91" i="1500"/>
  <c r="AG91" i="1500"/>
  <c r="AF91" i="1500"/>
  <c r="AE91" i="1500"/>
  <c r="AD91" i="1500"/>
  <c r="AC91" i="1500"/>
  <c r="AB91" i="1500"/>
  <c r="AA91" i="1500"/>
  <c r="Z91" i="1500"/>
  <c r="BM90" i="1500"/>
  <c r="BL90" i="1500"/>
  <c r="BK90" i="1500"/>
  <c r="BJ90" i="1500"/>
  <c r="BI90" i="1500"/>
  <c r="BH90" i="1500"/>
  <c r="BG90" i="1500"/>
  <c r="BF90" i="1500"/>
  <c r="BE90" i="1500"/>
  <c r="BD90" i="1500"/>
  <c r="BC90" i="1500"/>
  <c r="BB90" i="1500"/>
  <c r="BA90" i="1500"/>
  <c r="AZ90" i="1500"/>
  <c r="AY90" i="1500"/>
  <c r="AX90" i="1500"/>
  <c r="AW90" i="1500"/>
  <c r="AV90" i="1500"/>
  <c r="AU90" i="1500"/>
  <c r="AT90" i="1500"/>
  <c r="AS90" i="1500"/>
  <c r="AR90" i="1500"/>
  <c r="AQ90" i="1500"/>
  <c r="AP90" i="1500"/>
  <c r="AO90" i="1500"/>
  <c r="AN90" i="1500"/>
  <c r="AM90" i="1500"/>
  <c r="AL90" i="1500"/>
  <c r="AK90" i="1500"/>
  <c r="AJ90" i="1500"/>
  <c r="AI90" i="1500"/>
  <c r="AH90" i="1500"/>
  <c r="AG90" i="1500"/>
  <c r="AF90" i="1500"/>
  <c r="AE90" i="1500"/>
  <c r="AD90" i="1500"/>
  <c r="AC90" i="1500"/>
  <c r="AB90" i="1500"/>
  <c r="AA90" i="1500"/>
  <c r="Z90" i="1500"/>
  <c r="BM89" i="1500"/>
  <c r="BL89" i="1500"/>
  <c r="BK89" i="1500"/>
  <c r="BJ89" i="1500"/>
  <c r="BI89" i="1500"/>
  <c r="BH89" i="1500"/>
  <c r="BG89" i="1500"/>
  <c r="BF89" i="1500"/>
  <c r="BE89" i="1500"/>
  <c r="BD89" i="1500"/>
  <c r="BC89" i="1500"/>
  <c r="BB89" i="1500"/>
  <c r="BA89" i="1500"/>
  <c r="AZ89" i="1500"/>
  <c r="AY89" i="1500"/>
  <c r="AX89" i="1500"/>
  <c r="AW89" i="1500"/>
  <c r="AV89" i="1500"/>
  <c r="AU89" i="1500"/>
  <c r="AT89" i="1500"/>
  <c r="AS89" i="1500"/>
  <c r="AR89" i="1500"/>
  <c r="AQ89" i="1500"/>
  <c r="AP89" i="1500"/>
  <c r="AO89" i="1500"/>
  <c r="AN89" i="1500"/>
  <c r="AM89" i="1500"/>
  <c r="AL89" i="1500"/>
  <c r="AK89" i="1500"/>
  <c r="AJ89" i="1500"/>
  <c r="AI89" i="1500"/>
  <c r="AH89" i="1500"/>
  <c r="AG89" i="1500"/>
  <c r="AF89" i="1500"/>
  <c r="AE89" i="1500"/>
  <c r="AD89" i="1500"/>
  <c r="AC89" i="1500"/>
  <c r="AB89" i="1500"/>
  <c r="AA89" i="1500"/>
  <c r="Z89" i="1500"/>
  <c r="BM88" i="1500"/>
  <c r="BL88" i="1500"/>
  <c r="BK88" i="1500"/>
  <c r="BJ88" i="1500"/>
  <c r="BI88" i="1500"/>
  <c r="BH88" i="1500"/>
  <c r="BG88" i="1500"/>
  <c r="BF88" i="1500"/>
  <c r="BE88" i="1500"/>
  <c r="BD88" i="1500"/>
  <c r="BC88" i="1500"/>
  <c r="BB88" i="1500"/>
  <c r="BA88" i="1500"/>
  <c r="AZ88" i="1500"/>
  <c r="AY88" i="1500"/>
  <c r="AX88" i="1500"/>
  <c r="AW88" i="1500"/>
  <c r="AV88" i="1500"/>
  <c r="AU88" i="1500"/>
  <c r="AT88" i="1500"/>
  <c r="AS88" i="1500"/>
  <c r="AR88" i="1500"/>
  <c r="AQ88" i="1500"/>
  <c r="AP88" i="1500"/>
  <c r="AO88" i="1500"/>
  <c r="AN88" i="1500"/>
  <c r="AM88" i="1500"/>
  <c r="AL88" i="1500"/>
  <c r="AK88" i="1500"/>
  <c r="AJ88" i="1500"/>
  <c r="AI88" i="1500"/>
  <c r="AH88" i="1500"/>
  <c r="AG88" i="1500"/>
  <c r="AF88" i="1500"/>
  <c r="AE88" i="1500"/>
  <c r="AD88" i="1500"/>
  <c r="AC88" i="1500"/>
  <c r="AB88" i="1500"/>
  <c r="AA88" i="1500"/>
  <c r="Z88" i="1500"/>
  <c r="BM87" i="1500"/>
  <c r="BL87" i="1500"/>
  <c r="BK87" i="1500"/>
  <c r="BJ87" i="1500"/>
  <c r="BI87" i="1500"/>
  <c r="BH87" i="1500"/>
  <c r="BG87" i="1500"/>
  <c r="BF87" i="1500"/>
  <c r="BE87" i="1500"/>
  <c r="BD87" i="1500"/>
  <c r="BC87" i="1500"/>
  <c r="BB87" i="1500"/>
  <c r="BA87" i="1500"/>
  <c r="AZ87" i="1500"/>
  <c r="AY87" i="1500"/>
  <c r="AX87" i="1500"/>
  <c r="AW87" i="1500"/>
  <c r="AV87" i="1500"/>
  <c r="AU87" i="1500"/>
  <c r="AT87" i="1500"/>
  <c r="AS87" i="1500"/>
  <c r="AR87" i="1500"/>
  <c r="AQ87" i="1500"/>
  <c r="AP87" i="1500"/>
  <c r="AO87" i="1500"/>
  <c r="AN87" i="1500"/>
  <c r="AM87" i="1500"/>
  <c r="AL87" i="1500"/>
  <c r="AK87" i="1500"/>
  <c r="AJ87" i="1500"/>
  <c r="AI87" i="1500"/>
  <c r="AH87" i="1500"/>
  <c r="AG87" i="1500"/>
  <c r="AF87" i="1500"/>
  <c r="AE87" i="1500"/>
  <c r="AD87" i="1500"/>
  <c r="AC87" i="1500"/>
  <c r="AB87" i="1500"/>
  <c r="AA87" i="1500"/>
  <c r="Z87" i="1500"/>
  <c r="BM86" i="1500"/>
  <c r="BL86" i="1500"/>
  <c r="BK86" i="1500"/>
  <c r="BJ86" i="1500"/>
  <c r="BI86" i="1500"/>
  <c r="BH86" i="1500"/>
  <c r="BG86" i="1500"/>
  <c r="BF86" i="1500"/>
  <c r="BE86" i="1500"/>
  <c r="BD86" i="1500"/>
  <c r="BC86" i="1500"/>
  <c r="BB86" i="1500"/>
  <c r="BA86" i="1500"/>
  <c r="AZ86" i="1500"/>
  <c r="AY86" i="1500"/>
  <c r="AX86" i="1500"/>
  <c r="AW86" i="1500"/>
  <c r="AV86" i="1500"/>
  <c r="AU86" i="1500"/>
  <c r="AT86" i="1500"/>
  <c r="AS86" i="1500"/>
  <c r="AR86" i="1500"/>
  <c r="AQ86" i="1500"/>
  <c r="AP86" i="1500"/>
  <c r="AO86" i="1500"/>
  <c r="AN86" i="1500"/>
  <c r="AM86" i="1500"/>
  <c r="AL86" i="1500"/>
  <c r="AK86" i="1500"/>
  <c r="AJ86" i="1500"/>
  <c r="AI86" i="1500"/>
  <c r="AH86" i="1500"/>
  <c r="AG86" i="1500"/>
  <c r="AF86" i="1500"/>
  <c r="AE86" i="1500"/>
  <c r="AD86" i="1500"/>
  <c r="AC86" i="1500"/>
  <c r="AB86" i="1500"/>
  <c r="AA86" i="1500"/>
  <c r="Z86" i="1500"/>
  <c r="BM85" i="1500"/>
  <c r="BL85" i="1500"/>
  <c r="BK85" i="1500"/>
  <c r="BJ85" i="1500"/>
  <c r="BI85" i="1500"/>
  <c r="BH85" i="1500"/>
  <c r="BG85" i="1500"/>
  <c r="BF85" i="1500"/>
  <c r="BE85" i="1500"/>
  <c r="BD85" i="1500"/>
  <c r="BC85" i="1500"/>
  <c r="BB85" i="1500"/>
  <c r="BA85" i="1500"/>
  <c r="AZ85" i="1500"/>
  <c r="AY85" i="1500"/>
  <c r="AX85" i="1500"/>
  <c r="AW85" i="1500"/>
  <c r="AV85" i="1500"/>
  <c r="AU85" i="1500"/>
  <c r="AT85" i="1500"/>
  <c r="AS85" i="1500"/>
  <c r="AR85" i="1500"/>
  <c r="AQ85" i="1500"/>
  <c r="AP85" i="1500"/>
  <c r="AO85" i="1500"/>
  <c r="AN85" i="1500"/>
  <c r="AM85" i="1500"/>
  <c r="AL85" i="1500"/>
  <c r="AK85" i="1500"/>
  <c r="AJ85" i="1500"/>
  <c r="AI85" i="1500"/>
  <c r="AH85" i="1500"/>
  <c r="AG85" i="1500"/>
  <c r="AF85" i="1500"/>
  <c r="AE85" i="1500"/>
  <c r="AD85" i="1500"/>
  <c r="AC85" i="1500"/>
  <c r="AB85" i="1500"/>
  <c r="AA85" i="1500"/>
  <c r="Z85" i="1500"/>
  <c r="BM84" i="1500"/>
  <c r="BL84" i="1500"/>
  <c r="BK84" i="1500"/>
  <c r="BJ84" i="1500"/>
  <c r="BI84" i="1500"/>
  <c r="BH84" i="1500"/>
  <c r="BG84" i="1500"/>
  <c r="BF84" i="1500"/>
  <c r="BE84" i="1500"/>
  <c r="BD84" i="1500"/>
  <c r="BC84" i="1500"/>
  <c r="BB84" i="1500"/>
  <c r="BA84" i="1500"/>
  <c r="AZ84" i="1500"/>
  <c r="AY84" i="1500"/>
  <c r="AX84" i="1500"/>
  <c r="AW84" i="1500"/>
  <c r="AV84" i="1500"/>
  <c r="AU84" i="1500"/>
  <c r="AT84" i="1500"/>
  <c r="AS84" i="1500"/>
  <c r="AR84" i="1500"/>
  <c r="AQ84" i="1500"/>
  <c r="AP84" i="1500"/>
  <c r="AO84" i="1500"/>
  <c r="AN84" i="1500"/>
  <c r="AM84" i="1500"/>
  <c r="AL84" i="1500"/>
  <c r="AK84" i="1500"/>
  <c r="AJ84" i="1500"/>
  <c r="AI84" i="1500"/>
  <c r="AH84" i="1500"/>
  <c r="AG84" i="1500"/>
  <c r="AF84" i="1500"/>
  <c r="AE84" i="1500"/>
  <c r="AD84" i="1500"/>
  <c r="AC84" i="1500"/>
  <c r="AB84" i="1500"/>
  <c r="AA84" i="1500"/>
  <c r="Z84" i="1500"/>
  <c r="BM83" i="1500"/>
  <c r="BL83" i="1500"/>
  <c r="BK83" i="1500"/>
  <c r="BJ83" i="1500"/>
  <c r="BI83" i="1500"/>
  <c r="BH83" i="1500"/>
  <c r="BG83" i="1500"/>
  <c r="BF83" i="1500"/>
  <c r="BE83" i="1500"/>
  <c r="BD83" i="1500"/>
  <c r="BC83" i="1500"/>
  <c r="BB83" i="1500"/>
  <c r="BA83" i="1500"/>
  <c r="AZ83" i="1500"/>
  <c r="AY83" i="1500"/>
  <c r="AX83" i="1500"/>
  <c r="AW83" i="1500"/>
  <c r="AV83" i="1500"/>
  <c r="AU83" i="1500"/>
  <c r="AT83" i="1500"/>
  <c r="AS83" i="1500"/>
  <c r="AR83" i="1500"/>
  <c r="AQ83" i="1500"/>
  <c r="AP83" i="1500"/>
  <c r="AO83" i="1500"/>
  <c r="AN83" i="1500"/>
  <c r="AM83" i="1500"/>
  <c r="AL83" i="1500"/>
  <c r="AK83" i="1500"/>
  <c r="AJ83" i="1500"/>
  <c r="AI83" i="1500"/>
  <c r="AH83" i="1500"/>
  <c r="AG83" i="1500"/>
  <c r="AF83" i="1500"/>
  <c r="AE83" i="1500"/>
  <c r="AD83" i="1500"/>
  <c r="AC83" i="1500"/>
  <c r="AB83" i="1500"/>
  <c r="AA83" i="1500"/>
  <c r="Z83" i="1500"/>
  <c r="BM82" i="1500"/>
  <c r="BL82" i="1500"/>
  <c r="BK82" i="1500"/>
  <c r="BJ82" i="1500"/>
  <c r="BI82" i="1500"/>
  <c r="BH82" i="1500"/>
  <c r="BG82" i="1500"/>
  <c r="BF82" i="1500"/>
  <c r="BE82" i="1500"/>
  <c r="BD82" i="1500"/>
  <c r="BC82" i="1500"/>
  <c r="BB82" i="1500"/>
  <c r="BA82" i="1500"/>
  <c r="AZ82" i="1500"/>
  <c r="AY82" i="1500"/>
  <c r="AX82" i="1500"/>
  <c r="AW82" i="1500"/>
  <c r="AV82" i="1500"/>
  <c r="AU82" i="1500"/>
  <c r="AT82" i="1500"/>
  <c r="AS82" i="1500"/>
  <c r="AR82" i="1500"/>
  <c r="AQ82" i="1500"/>
  <c r="AP82" i="1500"/>
  <c r="AO82" i="1500"/>
  <c r="AN82" i="1500"/>
  <c r="AM82" i="1500"/>
  <c r="AL82" i="1500"/>
  <c r="AK82" i="1500"/>
  <c r="AJ82" i="1500"/>
  <c r="AI82" i="1500"/>
  <c r="AH82" i="1500"/>
  <c r="AG82" i="1500"/>
  <c r="AF82" i="1500"/>
  <c r="AE82" i="1500"/>
  <c r="AD82" i="1500"/>
  <c r="AC82" i="1500"/>
  <c r="AB82" i="1500"/>
  <c r="AA82" i="1500"/>
  <c r="Z82" i="1500"/>
  <c r="BM81" i="1500"/>
  <c r="BL81" i="1500"/>
  <c r="BK81" i="1500"/>
  <c r="BJ81" i="1500"/>
  <c r="BI81" i="1500"/>
  <c r="BH81" i="1500"/>
  <c r="BG81" i="1500"/>
  <c r="BF81" i="1500"/>
  <c r="BE81" i="1500"/>
  <c r="BD81" i="1500"/>
  <c r="BC81" i="1500"/>
  <c r="BB81" i="1500"/>
  <c r="BA81" i="1500"/>
  <c r="AZ81" i="1500"/>
  <c r="AY81" i="1500"/>
  <c r="AX81" i="1500"/>
  <c r="AW81" i="1500"/>
  <c r="AV81" i="1500"/>
  <c r="AU81" i="1500"/>
  <c r="AT81" i="1500"/>
  <c r="AS81" i="1500"/>
  <c r="AR81" i="1500"/>
  <c r="AQ81" i="1500"/>
  <c r="AP81" i="1500"/>
  <c r="AO81" i="1500"/>
  <c r="AN81" i="1500"/>
  <c r="AM81" i="1500"/>
  <c r="AL81" i="1500"/>
  <c r="AK81" i="1500"/>
  <c r="AJ81" i="1500"/>
  <c r="AI81" i="1500"/>
  <c r="AH81" i="1500"/>
  <c r="AG81" i="1500"/>
  <c r="AF81" i="1500"/>
  <c r="AE81" i="1500"/>
  <c r="AD81" i="1500"/>
  <c r="AC81" i="1500"/>
  <c r="AB81" i="1500"/>
  <c r="AA81" i="1500"/>
  <c r="Z81" i="1500"/>
  <c r="BM80" i="1500"/>
  <c r="BL80" i="1500"/>
  <c r="BK80" i="1500"/>
  <c r="BJ80" i="1500"/>
  <c r="BI80" i="1500"/>
  <c r="BH80" i="1500"/>
  <c r="BG80" i="1500"/>
  <c r="BF80" i="1500"/>
  <c r="BE80" i="1500"/>
  <c r="BD80" i="1500"/>
  <c r="BC80" i="1500"/>
  <c r="BB80" i="1500"/>
  <c r="BA80" i="1500"/>
  <c r="AZ80" i="1500"/>
  <c r="AY80" i="1500"/>
  <c r="AX80" i="1500"/>
  <c r="AW80" i="1500"/>
  <c r="AV80" i="1500"/>
  <c r="AU80" i="1500"/>
  <c r="AT80" i="1500"/>
  <c r="AS80" i="1500"/>
  <c r="AR80" i="1500"/>
  <c r="AQ80" i="1500"/>
  <c r="AP80" i="1500"/>
  <c r="AO80" i="1500"/>
  <c r="AN80" i="1500"/>
  <c r="AM80" i="1500"/>
  <c r="AL80" i="1500"/>
  <c r="AK80" i="1500"/>
  <c r="AJ80" i="1500"/>
  <c r="AI80" i="1500"/>
  <c r="AH80" i="1500"/>
  <c r="AG80" i="1500"/>
  <c r="AF80" i="1500"/>
  <c r="AE80" i="1500"/>
  <c r="AD80" i="1500"/>
  <c r="AC80" i="1500"/>
  <c r="AB80" i="1500"/>
  <c r="AA80" i="1500"/>
  <c r="Z80" i="1500"/>
  <c r="BM79" i="1500"/>
  <c r="BL79" i="1500"/>
  <c r="BK79" i="1500"/>
  <c r="BJ79" i="1500"/>
  <c r="BI79" i="1500"/>
  <c r="BH79" i="1500"/>
  <c r="BG79" i="1500"/>
  <c r="BF79" i="1500"/>
  <c r="BE79" i="1500"/>
  <c r="BD79" i="1500"/>
  <c r="BC79" i="1500"/>
  <c r="BB79" i="1500"/>
  <c r="BA79" i="1500"/>
  <c r="AZ79" i="1500"/>
  <c r="AY79" i="1500"/>
  <c r="AX79" i="1500"/>
  <c r="AW79" i="1500"/>
  <c r="AV79" i="1500"/>
  <c r="AU79" i="1500"/>
  <c r="AT79" i="1500"/>
  <c r="AS79" i="1500"/>
  <c r="AR79" i="1500"/>
  <c r="AQ79" i="1500"/>
  <c r="AP79" i="1500"/>
  <c r="AO79" i="1500"/>
  <c r="AN79" i="1500"/>
  <c r="AM79" i="1500"/>
  <c r="AL79" i="1500"/>
  <c r="AK79" i="1500"/>
  <c r="AJ79" i="1500"/>
  <c r="AI79" i="1500"/>
  <c r="AH79" i="1500"/>
  <c r="AG79" i="1500"/>
  <c r="AF79" i="1500"/>
  <c r="AE79" i="1500"/>
  <c r="AD79" i="1500"/>
  <c r="AC79" i="1500"/>
  <c r="AB79" i="1500"/>
  <c r="AA79" i="1500"/>
  <c r="Z79" i="1500"/>
  <c r="BM78" i="1500"/>
  <c r="BL78" i="1500"/>
  <c r="BK78" i="1500"/>
  <c r="BJ78" i="1500"/>
  <c r="BI78" i="1500"/>
  <c r="BH78" i="1500"/>
  <c r="BG78" i="1500"/>
  <c r="BF78" i="1500"/>
  <c r="BE78" i="1500"/>
  <c r="BD78" i="1500"/>
  <c r="BC78" i="1500"/>
  <c r="BB78" i="1500"/>
  <c r="BA78" i="1500"/>
  <c r="AZ78" i="1500"/>
  <c r="AY78" i="1500"/>
  <c r="AX78" i="1500"/>
  <c r="AW78" i="1500"/>
  <c r="AV78" i="1500"/>
  <c r="AU78" i="1500"/>
  <c r="AT78" i="1500"/>
  <c r="AS78" i="1500"/>
  <c r="AR78" i="1500"/>
  <c r="AQ78" i="1500"/>
  <c r="AP78" i="1500"/>
  <c r="AO78" i="1500"/>
  <c r="AN78" i="1500"/>
  <c r="AM78" i="1500"/>
  <c r="AL78" i="1500"/>
  <c r="AK78" i="1500"/>
  <c r="AJ78" i="1500"/>
  <c r="AI78" i="1500"/>
  <c r="AH78" i="1500"/>
  <c r="AG78" i="1500"/>
  <c r="AF78" i="1500"/>
  <c r="AE78" i="1500"/>
  <c r="AD78" i="1500"/>
  <c r="AC78" i="1500"/>
  <c r="AB78" i="1500"/>
  <c r="AA78" i="1500"/>
  <c r="Z78" i="1500"/>
  <c r="BM77" i="1500"/>
  <c r="BL77" i="1500"/>
  <c r="BK77" i="1500"/>
  <c r="BJ77" i="1500"/>
  <c r="BI77" i="1500"/>
  <c r="BH77" i="1500"/>
  <c r="BG77" i="1500"/>
  <c r="BF77" i="1500"/>
  <c r="BE77" i="1500"/>
  <c r="BD77" i="1500"/>
  <c r="BC77" i="1500"/>
  <c r="BB77" i="1500"/>
  <c r="BA77" i="1500"/>
  <c r="AZ77" i="1500"/>
  <c r="AY77" i="1500"/>
  <c r="AX77" i="1500"/>
  <c r="AW77" i="1500"/>
  <c r="AV77" i="1500"/>
  <c r="AU77" i="1500"/>
  <c r="AT77" i="1500"/>
  <c r="AS77" i="1500"/>
  <c r="AR77" i="1500"/>
  <c r="AQ77" i="1500"/>
  <c r="AP77" i="1500"/>
  <c r="AO77" i="1500"/>
  <c r="AN77" i="1500"/>
  <c r="AM77" i="1500"/>
  <c r="AL77" i="1500"/>
  <c r="AK77" i="1500"/>
  <c r="AJ77" i="1500"/>
  <c r="AI77" i="1500"/>
  <c r="AH77" i="1500"/>
  <c r="AG77" i="1500"/>
  <c r="AF77" i="1500"/>
  <c r="AE77" i="1500"/>
  <c r="AD77" i="1500"/>
  <c r="AC77" i="1500"/>
  <c r="AB77" i="1500"/>
  <c r="AA77" i="1500"/>
  <c r="Z77" i="1500"/>
  <c r="BM76" i="1500"/>
  <c r="BL76" i="1500"/>
  <c r="BK76" i="1500"/>
  <c r="BJ76" i="1500"/>
  <c r="BI76" i="1500"/>
  <c r="BH76" i="1500"/>
  <c r="BG76" i="1500"/>
  <c r="BF76" i="1500"/>
  <c r="BE76" i="1500"/>
  <c r="BD76" i="1500"/>
  <c r="BC76" i="1500"/>
  <c r="BB76" i="1500"/>
  <c r="BA76" i="1500"/>
  <c r="AZ76" i="1500"/>
  <c r="AY76" i="1500"/>
  <c r="AX76" i="1500"/>
  <c r="AW76" i="1500"/>
  <c r="AV76" i="1500"/>
  <c r="AU76" i="1500"/>
  <c r="AT76" i="1500"/>
  <c r="AS76" i="1500"/>
  <c r="AR76" i="1500"/>
  <c r="AQ76" i="1500"/>
  <c r="AP76" i="1500"/>
  <c r="AO76" i="1500"/>
  <c r="AN76" i="1500"/>
  <c r="AM76" i="1500"/>
  <c r="AL76" i="1500"/>
  <c r="AK76" i="1500"/>
  <c r="AJ76" i="1500"/>
  <c r="AI76" i="1500"/>
  <c r="AH76" i="1500"/>
  <c r="AG76" i="1500"/>
  <c r="AF76" i="1500"/>
  <c r="AE76" i="1500"/>
  <c r="AD76" i="1500"/>
  <c r="AC76" i="1500"/>
  <c r="AB76" i="1500"/>
  <c r="AA76" i="1500"/>
  <c r="Z76" i="1500"/>
  <c r="BM75" i="1500"/>
  <c r="BL75" i="1500"/>
  <c r="BK75" i="1500"/>
  <c r="BJ75" i="1500"/>
  <c r="BI75" i="1500"/>
  <c r="BH75" i="1500"/>
  <c r="BG75" i="1500"/>
  <c r="BF75" i="1500"/>
  <c r="BE75" i="1500"/>
  <c r="BD75" i="1500"/>
  <c r="BC75" i="1500"/>
  <c r="BB75" i="1500"/>
  <c r="BA75" i="1500"/>
  <c r="AZ75" i="1500"/>
  <c r="AY75" i="1500"/>
  <c r="AX75" i="1500"/>
  <c r="AW75" i="1500"/>
  <c r="AV75" i="1500"/>
  <c r="AU75" i="1500"/>
  <c r="AT75" i="1500"/>
  <c r="AS75" i="1500"/>
  <c r="AR75" i="1500"/>
  <c r="AQ75" i="1500"/>
  <c r="AP75" i="1500"/>
  <c r="AO75" i="1500"/>
  <c r="AN75" i="1500"/>
  <c r="AM75" i="1500"/>
  <c r="AL75" i="1500"/>
  <c r="AK75" i="1500"/>
  <c r="AJ75" i="1500"/>
  <c r="AI75" i="1500"/>
  <c r="AH75" i="1500"/>
  <c r="AG75" i="1500"/>
  <c r="AF75" i="1500"/>
  <c r="AE75" i="1500"/>
  <c r="AD75" i="1500"/>
  <c r="AC75" i="1500"/>
  <c r="AB75" i="1500"/>
  <c r="AA75" i="1500"/>
  <c r="Z75" i="1500"/>
  <c r="BM74" i="1500"/>
  <c r="BL74" i="1500"/>
  <c r="BK74" i="1500"/>
  <c r="BJ74" i="1500"/>
  <c r="BI74" i="1500"/>
  <c r="BH74" i="1500"/>
  <c r="BG74" i="1500"/>
  <c r="BF74" i="1500"/>
  <c r="BE74" i="1500"/>
  <c r="BD74" i="1500"/>
  <c r="BC74" i="1500"/>
  <c r="BB74" i="1500"/>
  <c r="BA74" i="1500"/>
  <c r="AZ74" i="1500"/>
  <c r="AY74" i="1500"/>
  <c r="AX74" i="1500"/>
  <c r="AW74" i="1500"/>
  <c r="AV74" i="1500"/>
  <c r="AU74" i="1500"/>
  <c r="AT74" i="1500"/>
  <c r="AS74" i="1500"/>
  <c r="AR74" i="1500"/>
  <c r="AQ74" i="1500"/>
  <c r="AP74" i="1500"/>
  <c r="AO74" i="1500"/>
  <c r="AN74" i="1500"/>
  <c r="AM74" i="1500"/>
  <c r="AL74" i="1500"/>
  <c r="AK74" i="1500"/>
  <c r="AJ74" i="1500"/>
  <c r="AI74" i="1500"/>
  <c r="AH74" i="1500"/>
  <c r="AG74" i="1500"/>
  <c r="AF74" i="1500"/>
  <c r="AE74" i="1500"/>
  <c r="AD74" i="1500"/>
  <c r="AC74" i="1500"/>
  <c r="AB74" i="1500"/>
  <c r="AA74" i="1500"/>
  <c r="Z74" i="1500"/>
  <c r="BM73" i="1500"/>
  <c r="BL73" i="1500"/>
  <c r="BK73" i="1500"/>
  <c r="BJ73" i="1500"/>
  <c r="BI73" i="1500"/>
  <c r="BH73" i="1500"/>
  <c r="BG73" i="1500"/>
  <c r="BF73" i="1500"/>
  <c r="BE73" i="1500"/>
  <c r="BD73" i="1500"/>
  <c r="BC73" i="1500"/>
  <c r="BB73" i="1500"/>
  <c r="BA73" i="1500"/>
  <c r="AZ73" i="1500"/>
  <c r="AY73" i="1500"/>
  <c r="AX73" i="1500"/>
  <c r="AW73" i="1500"/>
  <c r="AV73" i="1500"/>
  <c r="AU73" i="1500"/>
  <c r="AT73" i="1500"/>
  <c r="AS73" i="1500"/>
  <c r="AR73" i="1500"/>
  <c r="AQ73" i="1500"/>
  <c r="AP73" i="1500"/>
  <c r="AO73" i="1500"/>
  <c r="AN73" i="1500"/>
  <c r="AM73" i="1500"/>
  <c r="AL73" i="1500"/>
  <c r="AK73" i="1500"/>
  <c r="AJ73" i="1500"/>
  <c r="AI73" i="1500"/>
  <c r="AH73" i="1500"/>
  <c r="AG73" i="1500"/>
  <c r="AF73" i="1500"/>
  <c r="AE73" i="1500"/>
  <c r="AD73" i="1500"/>
  <c r="AC73" i="1500"/>
  <c r="AB73" i="1500"/>
  <c r="AA73" i="1500"/>
  <c r="Z73" i="1500"/>
  <c r="BM72" i="1500"/>
  <c r="BL72" i="1500"/>
  <c r="BK72" i="1500"/>
  <c r="BJ72" i="1500"/>
  <c r="BI72" i="1500"/>
  <c r="BH72" i="1500"/>
  <c r="BG72" i="1500"/>
  <c r="BF72" i="1500"/>
  <c r="BE72" i="1500"/>
  <c r="BD72" i="1500"/>
  <c r="BC72" i="1500"/>
  <c r="BB72" i="1500"/>
  <c r="BA72" i="1500"/>
  <c r="AZ72" i="1500"/>
  <c r="AY72" i="1500"/>
  <c r="AX72" i="1500"/>
  <c r="AW72" i="1500"/>
  <c r="AV72" i="1500"/>
  <c r="AU72" i="1500"/>
  <c r="AT72" i="1500"/>
  <c r="AS72" i="1500"/>
  <c r="AR72" i="1500"/>
  <c r="AQ72" i="1500"/>
  <c r="AP72" i="1500"/>
  <c r="AO72" i="1500"/>
  <c r="AN72" i="1500"/>
  <c r="AM72" i="1500"/>
  <c r="AL72" i="1500"/>
  <c r="AK72" i="1500"/>
  <c r="AJ72" i="1500"/>
  <c r="AI72" i="1500"/>
  <c r="AH72" i="1500"/>
  <c r="AG72" i="1500"/>
  <c r="AF72" i="1500"/>
  <c r="AE72" i="1500"/>
  <c r="AD72" i="1500"/>
  <c r="AC72" i="1500"/>
  <c r="AB72" i="1500"/>
  <c r="AA72" i="1500"/>
  <c r="Z72" i="1500"/>
  <c r="BM71" i="1500"/>
  <c r="BL71" i="1500"/>
  <c r="BK71" i="1500"/>
  <c r="BJ71" i="1500"/>
  <c r="BI71" i="1500"/>
  <c r="BH71" i="1500"/>
  <c r="BG71" i="1500"/>
  <c r="BF71" i="1500"/>
  <c r="BE71" i="1500"/>
  <c r="BD71" i="1500"/>
  <c r="BC71" i="1500"/>
  <c r="BB71" i="1500"/>
  <c r="BA71" i="1500"/>
  <c r="AZ71" i="1500"/>
  <c r="AY71" i="1500"/>
  <c r="AX71" i="1500"/>
  <c r="AW71" i="1500"/>
  <c r="AV71" i="1500"/>
  <c r="AU71" i="1500"/>
  <c r="AT71" i="1500"/>
  <c r="AS71" i="1500"/>
  <c r="AR71" i="1500"/>
  <c r="AQ71" i="1500"/>
  <c r="AP71" i="1500"/>
  <c r="AO71" i="1500"/>
  <c r="AN71" i="1500"/>
  <c r="AM71" i="1500"/>
  <c r="AL71" i="1500"/>
  <c r="AK71" i="1500"/>
  <c r="AJ71" i="1500"/>
  <c r="AI71" i="1500"/>
  <c r="AH71" i="1500"/>
  <c r="AG71" i="1500"/>
  <c r="AF71" i="1500"/>
  <c r="AE71" i="1500"/>
  <c r="AD71" i="1500"/>
  <c r="AC71" i="1500"/>
  <c r="AB71" i="1500"/>
  <c r="AA71" i="1500"/>
  <c r="Z71" i="1500"/>
  <c r="BM70" i="1500"/>
  <c r="BL70" i="1500"/>
  <c r="BK70" i="1500"/>
  <c r="BJ70" i="1500"/>
  <c r="BI70" i="1500"/>
  <c r="BH70" i="1500"/>
  <c r="BG70" i="1500"/>
  <c r="BF70" i="1500"/>
  <c r="BE70" i="1500"/>
  <c r="BD70" i="1500"/>
  <c r="BC70" i="1500"/>
  <c r="BB70" i="1500"/>
  <c r="BA70" i="1500"/>
  <c r="AZ70" i="1500"/>
  <c r="AY70" i="1500"/>
  <c r="AX70" i="1500"/>
  <c r="AW70" i="1500"/>
  <c r="AV70" i="1500"/>
  <c r="AU70" i="1500"/>
  <c r="AT70" i="1500"/>
  <c r="AS70" i="1500"/>
  <c r="AR70" i="1500"/>
  <c r="AQ70" i="1500"/>
  <c r="AP70" i="1500"/>
  <c r="AO70" i="1500"/>
  <c r="AN70" i="1500"/>
  <c r="AM70" i="1500"/>
  <c r="AL70" i="1500"/>
  <c r="AK70" i="1500"/>
  <c r="AJ70" i="1500"/>
  <c r="AI70" i="1500"/>
  <c r="AH70" i="1500"/>
  <c r="AG70" i="1500"/>
  <c r="AF70" i="1500"/>
  <c r="AE70" i="1500"/>
  <c r="AD70" i="1500"/>
  <c r="AC70" i="1500"/>
  <c r="AB70" i="1500"/>
  <c r="AA70" i="1500"/>
  <c r="Z70" i="1500"/>
  <c r="BM69" i="1500"/>
  <c r="BL69" i="1500"/>
  <c r="BK69" i="1500"/>
  <c r="BJ69" i="1500"/>
  <c r="BI69" i="1500"/>
  <c r="BH69" i="1500"/>
  <c r="BG69" i="1500"/>
  <c r="BF69" i="1500"/>
  <c r="BE69" i="1500"/>
  <c r="BD69" i="1500"/>
  <c r="BC69" i="1500"/>
  <c r="BB69" i="1500"/>
  <c r="BA69" i="1500"/>
  <c r="AZ69" i="1500"/>
  <c r="AY69" i="1500"/>
  <c r="AX69" i="1500"/>
  <c r="AW69" i="1500"/>
  <c r="AV69" i="1500"/>
  <c r="AU69" i="1500"/>
  <c r="AT69" i="1500"/>
  <c r="AS69" i="1500"/>
  <c r="AR69" i="1500"/>
  <c r="AQ69" i="1500"/>
  <c r="AP69" i="1500"/>
  <c r="AO69" i="1500"/>
  <c r="AN69" i="1500"/>
  <c r="AM69" i="1500"/>
  <c r="AL69" i="1500"/>
  <c r="AK69" i="1500"/>
  <c r="AJ69" i="1500"/>
  <c r="AI69" i="1500"/>
  <c r="AH69" i="1500"/>
  <c r="AG69" i="1500"/>
  <c r="AF69" i="1500"/>
  <c r="AE69" i="1500"/>
  <c r="AD69" i="1500"/>
  <c r="AC69" i="1500"/>
  <c r="AB69" i="1500"/>
  <c r="AA69" i="1500"/>
  <c r="Z69" i="1500"/>
  <c r="BM68" i="1500"/>
  <c r="BL68" i="1500"/>
  <c r="BK68" i="1500"/>
  <c r="BJ68" i="1500"/>
  <c r="BI68" i="1500"/>
  <c r="BH68" i="1500"/>
  <c r="BG68" i="1500"/>
  <c r="BF68" i="1500"/>
  <c r="BE68" i="1500"/>
  <c r="BD68" i="1500"/>
  <c r="BC68" i="1500"/>
  <c r="BB68" i="1500"/>
  <c r="BA68" i="1500"/>
  <c r="AZ68" i="1500"/>
  <c r="AY68" i="1500"/>
  <c r="AX68" i="1500"/>
  <c r="AW68" i="1500"/>
  <c r="AV68" i="1500"/>
  <c r="AU68" i="1500"/>
  <c r="AT68" i="1500"/>
  <c r="AS68" i="1500"/>
  <c r="AR68" i="1500"/>
  <c r="AQ68" i="1500"/>
  <c r="AP68" i="1500"/>
  <c r="AO68" i="1500"/>
  <c r="AN68" i="1500"/>
  <c r="AM68" i="1500"/>
  <c r="AL68" i="1500"/>
  <c r="AK68" i="1500"/>
  <c r="AJ68" i="1500"/>
  <c r="AI68" i="1500"/>
  <c r="AH68" i="1500"/>
  <c r="AG68" i="1500"/>
  <c r="AF68" i="1500"/>
  <c r="AE68" i="1500"/>
  <c r="AD68" i="1500"/>
  <c r="AC68" i="1500"/>
  <c r="AB68" i="1500"/>
  <c r="AA68" i="1500"/>
  <c r="Z68" i="1500"/>
  <c r="BM67" i="1500"/>
  <c r="BL67" i="1500"/>
  <c r="BK67" i="1500"/>
  <c r="BJ67" i="1500"/>
  <c r="BI67" i="1500"/>
  <c r="BH67" i="1500"/>
  <c r="BG67" i="1500"/>
  <c r="BF67" i="1500"/>
  <c r="BE67" i="1500"/>
  <c r="BD67" i="1500"/>
  <c r="BC67" i="1500"/>
  <c r="BB67" i="1500"/>
  <c r="BA67" i="1500"/>
  <c r="AZ67" i="1500"/>
  <c r="AY67" i="1500"/>
  <c r="AX67" i="1500"/>
  <c r="AW67" i="1500"/>
  <c r="AV67" i="1500"/>
  <c r="AU67" i="1500"/>
  <c r="AT67" i="1500"/>
  <c r="AS67" i="1500"/>
  <c r="AR67" i="1500"/>
  <c r="AQ67" i="1500"/>
  <c r="AP67" i="1500"/>
  <c r="AO67" i="1500"/>
  <c r="AN67" i="1500"/>
  <c r="AM67" i="1500"/>
  <c r="AL67" i="1500"/>
  <c r="AK67" i="1500"/>
  <c r="AJ67" i="1500"/>
  <c r="AI67" i="1500"/>
  <c r="AH67" i="1500"/>
  <c r="AG67" i="1500"/>
  <c r="AF67" i="1500"/>
  <c r="AE67" i="1500"/>
  <c r="AD67" i="1500"/>
  <c r="AC67" i="1500"/>
  <c r="AB67" i="1500"/>
  <c r="AA67" i="1500"/>
  <c r="Z67" i="1500"/>
  <c r="BM66" i="1500"/>
  <c r="BL66" i="1500"/>
  <c r="BK66" i="1500"/>
  <c r="BJ66" i="1500"/>
  <c r="BI66" i="1500"/>
  <c r="BH66" i="1500"/>
  <c r="BG66" i="1500"/>
  <c r="BF66" i="1500"/>
  <c r="BE66" i="1500"/>
  <c r="BD66" i="1500"/>
  <c r="BC66" i="1500"/>
  <c r="BB66" i="1500"/>
  <c r="BA66" i="1500"/>
  <c r="AZ66" i="1500"/>
  <c r="AY66" i="1500"/>
  <c r="AX66" i="1500"/>
  <c r="AW66" i="1500"/>
  <c r="AV66" i="1500"/>
  <c r="AU66" i="1500"/>
  <c r="AT66" i="1500"/>
  <c r="AS66" i="1500"/>
  <c r="AR66" i="1500"/>
  <c r="AQ66" i="1500"/>
  <c r="AP66" i="1500"/>
  <c r="AO66" i="1500"/>
  <c r="AN66" i="1500"/>
  <c r="AM66" i="1500"/>
  <c r="AL66" i="1500"/>
  <c r="AK66" i="1500"/>
  <c r="AJ66" i="1500"/>
  <c r="AI66" i="1500"/>
  <c r="AH66" i="1500"/>
  <c r="AG66" i="1500"/>
  <c r="AF66" i="1500"/>
  <c r="AE66" i="1500"/>
  <c r="AD66" i="1500"/>
  <c r="AC66" i="1500"/>
  <c r="AB66" i="1500"/>
  <c r="AA66" i="1500"/>
  <c r="Z66" i="1500"/>
  <c r="BM65" i="1500"/>
  <c r="BL65" i="1500"/>
  <c r="BK65" i="1500"/>
  <c r="BJ65" i="1500"/>
  <c r="BI65" i="1500"/>
  <c r="BH65" i="1500"/>
  <c r="BG65" i="1500"/>
  <c r="BF65" i="1500"/>
  <c r="BE65" i="1500"/>
  <c r="BD65" i="1500"/>
  <c r="BC65" i="1500"/>
  <c r="BB65" i="1500"/>
  <c r="BA65" i="1500"/>
  <c r="AZ65" i="1500"/>
  <c r="AY65" i="1500"/>
  <c r="AX65" i="1500"/>
  <c r="AW65" i="1500"/>
  <c r="AV65" i="1500"/>
  <c r="AU65" i="1500"/>
  <c r="AT65" i="1500"/>
  <c r="AS65" i="1500"/>
  <c r="AR65" i="1500"/>
  <c r="AQ65" i="1500"/>
  <c r="AP65" i="1500"/>
  <c r="AO65" i="1500"/>
  <c r="AN65" i="1500"/>
  <c r="AM65" i="1500"/>
  <c r="AL65" i="1500"/>
  <c r="AK65" i="1500"/>
  <c r="AJ65" i="1500"/>
  <c r="AI65" i="1500"/>
  <c r="AH65" i="1500"/>
  <c r="AG65" i="1500"/>
  <c r="AF65" i="1500"/>
  <c r="AE65" i="1500"/>
  <c r="AD65" i="1500"/>
  <c r="AC65" i="1500"/>
  <c r="AB65" i="1500"/>
  <c r="AA65" i="1500"/>
  <c r="Z65" i="1500"/>
  <c r="BM64" i="1500"/>
  <c r="BL64" i="1500"/>
  <c r="BK64" i="1500"/>
  <c r="BJ64" i="1500"/>
  <c r="BI64" i="1500"/>
  <c r="BH64" i="1500"/>
  <c r="BG64" i="1500"/>
  <c r="BF64" i="1500"/>
  <c r="BE64" i="1500"/>
  <c r="BD64" i="1500"/>
  <c r="BC64" i="1500"/>
  <c r="BB64" i="1500"/>
  <c r="BA64" i="1500"/>
  <c r="AZ64" i="1500"/>
  <c r="AY64" i="1500"/>
  <c r="AX64" i="1500"/>
  <c r="AW64" i="1500"/>
  <c r="AV64" i="1500"/>
  <c r="AU64" i="1500"/>
  <c r="AT64" i="1500"/>
  <c r="AS64" i="1500"/>
  <c r="AR64" i="1500"/>
  <c r="AQ64" i="1500"/>
  <c r="AP64" i="1500"/>
  <c r="AO64" i="1500"/>
  <c r="AN64" i="1500"/>
  <c r="AM64" i="1500"/>
  <c r="AL64" i="1500"/>
  <c r="AK64" i="1500"/>
  <c r="AJ64" i="1500"/>
  <c r="AI64" i="1500"/>
  <c r="AH64" i="1500"/>
  <c r="AG64" i="1500"/>
  <c r="AF64" i="1500"/>
  <c r="AE64" i="1500"/>
  <c r="AD64" i="1500"/>
  <c r="AC64" i="1500"/>
  <c r="AB64" i="1500"/>
  <c r="AA64" i="1500"/>
  <c r="Z64" i="1500"/>
  <c r="BM63" i="1500"/>
  <c r="BL63" i="1500"/>
  <c r="BK63" i="1500"/>
  <c r="BJ63" i="1500"/>
  <c r="BI63" i="1500"/>
  <c r="BH63" i="1500"/>
  <c r="BG63" i="1500"/>
  <c r="BF63" i="1500"/>
  <c r="BE63" i="1500"/>
  <c r="BD63" i="1500"/>
  <c r="BC63" i="1500"/>
  <c r="BB63" i="1500"/>
  <c r="BA63" i="1500"/>
  <c r="AZ63" i="1500"/>
  <c r="AY63" i="1500"/>
  <c r="AX63" i="1500"/>
  <c r="AW63" i="1500"/>
  <c r="AV63" i="1500"/>
  <c r="AU63" i="1500"/>
  <c r="AT63" i="1500"/>
  <c r="AS63" i="1500"/>
  <c r="AR63" i="1500"/>
  <c r="AQ63" i="1500"/>
  <c r="AP63" i="1500"/>
  <c r="AO63" i="1500"/>
  <c r="AN63" i="1500"/>
  <c r="AM63" i="1500"/>
  <c r="AL63" i="1500"/>
  <c r="AK63" i="1500"/>
  <c r="AJ63" i="1500"/>
  <c r="AI63" i="1500"/>
  <c r="AH63" i="1500"/>
  <c r="AG63" i="1500"/>
  <c r="AF63" i="1500"/>
  <c r="AE63" i="1500"/>
  <c r="AD63" i="1500"/>
  <c r="AC63" i="1500"/>
  <c r="AB63" i="1500"/>
  <c r="AA63" i="1500"/>
  <c r="Z63" i="1500"/>
  <c r="BM62" i="1500"/>
  <c r="BL62" i="1500"/>
  <c r="BK62" i="1500"/>
  <c r="BJ62" i="1500"/>
  <c r="BI62" i="1500"/>
  <c r="BH62" i="1500"/>
  <c r="BG62" i="1500"/>
  <c r="BF62" i="1500"/>
  <c r="BE62" i="1500"/>
  <c r="BD62" i="1500"/>
  <c r="BC62" i="1500"/>
  <c r="BB62" i="1500"/>
  <c r="BA62" i="1500"/>
  <c r="AZ62" i="1500"/>
  <c r="AY62" i="1500"/>
  <c r="AX62" i="1500"/>
  <c r="AW62" i="1500"/>
  <c r="AV62" i="1500"/>
  <c r="AU62" i="1500"/>
  <c r="AT62" i="1500"/>
  <c r="AS62" i="1500"/>
  <c r="AR62" i="1500"/>
  <c r="AQ62" i="1500"/>
  <c r="AP62" i="1500"/>
  <c r="AO62" i="1500"/>
  <c r="AN62" i="1500"/>
  <c r="AM62" i="1500"/>
  <c r="AL62" i="1500"/>
  <c r="AK62" i="1500"/>
  <c r="AJ62" i="1500"/>
  <c r="AI62" i="1500"/>
  <c r="AH62" i="1500"/>
  <c r="AG62" i="1500"/>
  <c r="AF62" i="1500"/>
  <c r="AE62" i="1500"/>
  <c r="AD62" i="1500"/>
  <c r="AC62" i="1500"/>
  <c r="AB62" i="1500"/>
  <c r="AA62" i="1500"/>
  <c r="Z62" i="1500"/>
  <c r="BM61" i="1500"/>
  <c r="BL61" i="1500"/>
  <c r="BK61" i="1500"/>
  <c r="BJ61" i="1500"/>
  <c r="BI61" i="1500"/>
  <c r="BH61" i="1500"/>
  <c r="BG61" i="1500"/>
  <c r="BF61" i="1500"/>
  <c r="BE61" i="1500"/>
  <c r="BD61" i="1500"/>
  <c r="BC61" i="1500"/>
  <c r="BB61" i="1500"/>
  <c r="BA61" i="1500"/>
  <c r="AZ61" i="1500"/>
  <c r="AY61" i="1500"/>
  <c r="AX61" i="1500"/>
  <c r="AW61" i="1500"/>
  <c r="AV61" i="1500"/>
  <c r="AU61" i="1500"/>
  <c r="AT61" i="1500"/>
  <c r="AS61" i="1500"/>
  <c r="AR61" i="1500"/>
  <c r="AQ61" i="1500"/>
  <c r="AP61" i="1500"/>
  <c r="AO61" i="1500"/>
  <c r="AN61" i="1500"/>
  <c r="AM61" i="1500"/>
  <c r="AL61" i="1500"/>
  <c r="AK61" i="1500"/>
  <c r="AJ61" i="1500"/>
  <c r="AI61" i="1500"/>
  <c r="AH61" i="1500"/>
  <c r="AG61" i="1500"/>
  <c r="AF61" i="1500"/>
  <c r="AE61" i="1500"/>
  <c r="AD61" i="1500"/>
  <c r="AC61" i="1500"/>
  <c r="AB61" i="1500"/>
  <c r="AA61" i="1500"/>
  <c r="Z61" i="1500"/>
  <c r="BM60" i="1500"/>
  <c r="BL60" i="1500"/>
  <c r="BK60" i="1500"/>
  <c r="BJ60" i="1500"/>
  <c r="BI60" i="1500"/>
  <c r="BH60" i="1500"/>
  <c r="BG60" i="1500"/>
  <c r="BF60" i="1500"/>
  <c r="BE60" i="1500"/>
  <c r="BD60" i="1500"/>
  <c r="BC60" i="1500"/>
  <c r="BB60" i="1500"/>
  <c r="BA60" i="1500"/>
  <c r="AZ60" i="1500"/>
  <c r="AY60" i="1500"/>
  <c r="AX60" i="1500"/>
  <c r="AW60" i="1500"/>
  <c r="AV60" i="1500"/>
  <c r="AU60" i="1500"/>
  <c r="AT60" i="1500"/>
  <c r="AS60" i="1500"/>
  <c r="AR60" i="1500"/>
  <c r="AQ60" i="1500"/>
  <c r="AP60" i="1500"/>
  <c r="AO60" i="1500"/>
  <c r="AN60" i="1500"/>
  <c r="AM60" i="1500"/>
  <c r="AL60" i="1500"/>
  <c r="AK60" i="1500"/>
  <c r="AJ60" i="1500"/>
  <c r="AI60" i="1500"/>
  <c r="AH60" i="1500"/>
  <c r="AG60" i="1500"/>
  <c r="AF60" i="1500"/>
  <c r="AE60" i="1500"/>
  <c r="AD60" i="1500"/>
  <c r="AC60" i="1500"/>
  <c r="AB60" i="1500"/>
  <c r="AA60" i="1500"/>
  <c r="Z60" i="1500"/>
  <c r="BM59" i="1500"/>
  <c r="BL59" i="1500"/>
  <c r="BK59" i="1500"/>
  <c r="BJ59" i="1500"/>
  <c r="BI59" i="1500"/>
  <c r="BH59" i="1500"/>
  <c r="BG59" i="1500"/>
  <c r="BF59" i="1500"/>
  <c r="BE59" i="1500"/>
  <c r="BD59" i="1500"/>
  <c r="BC59" i="1500"/>
  <c r="BB59" i="1500"/>
  <c r="BA59" i="1500"/>
  <c r="AZ59" i="1500"/>
  <c r="AY59" i="1500"/>
  <c r="AX59" i="1500"/>
  <c r="AW59" i="1500"/>
  <c r="AV59" i="1500"/>
  <c r="AU59" i="1500"/>
  <c r="AT59" i="1500"/>
  <c r="AS59" i="1500"/>
  <c r="AR59" i="1500"/>
  <c r="AQ59" i="1500"/>
  <c r="AP59" i="1500"/>
  <c r="AO59" i="1500"/>
  <c r="AN59" i="1500"/>
  <c r="AM59" i="1500"/>
  <c r="AL59" i="1500"/>
  <c r="AK59" i="1500"/>
  <c r="AJ59" i="1500"/>
  <c r="AI59" i="1500"/>
  <c r="AH59" i="1500"/>
  <c r="AG59" i="1500"/>
  <c r="AF59" i="1500"/>
  <c r="AE59" i="1500"/>
  <c r="AD59" i="1500"/>
  <c r="AC59" i="1500"/>
  <c r="AB59" i="1500"/>
  <c r="AA59" i="1500"/>
  <c r="Z59" i="1500"/>
  <c r="BM58" i="1500"/>
  <c r="BL58" i="1500"/>
  <c r="BK58" i="1500"/>
  <c r="BJ58" i="1500"/>
  <c r="BI58" i="1500"/>
  <c r="BH58" i="1500"/>
  <c r="BG58" i="1500"/>
  <c r="BF58" i="1500"/>
  <c r="BE58" i="1500"/>
  <c r="BD58" i="1500"/>
  <c r="BC58" i="1500"/>
  <c r="BB58" i="1500"/>
  <c r="BA58" i="1500"/>
  <c r="AZ58" i="1500"/>
  <c r="AY58" i="1500"/>
  <c r="AX58" i="1500"/>
  <c r="AW58" i="1500"/>
  <c r="AV58" i="1500"/>
  <c r="AU58" i="1500"/>
  <c r="AT58" i="1500"/>
  <c r="AS58" i="1500"/>
  <c r="AR58" i="1500"/>
  <c r="AQ58" i="1500"/>
  <c r="AP58" i="1500"/>
  <c r="AO58" i="1500"/>
  <c r="AN58" i="1500"/>
  <c r="AM58" i="1500"/>
  <c r="AL58" i="1500"/>
  <c r="AK58" i="1500"/>
  <c r="AJ58" i="1500"/>
  <c r="AI58" i="1500"/>
  <c r="AH58" i="1500"/>
  <c r="AG58" i="1500"/>
  <c r="AF58" i="1500"/>
  <c r="AE58" i="1500"/>
  <c r="AD58" i="1500"/>
  <c r="AC58" i="1500"/>
  <c r="AB58" i="1500"/>
  <c r="AA58" i="1500"/>
  <c r="Z58" i="1500"/>
  <c r="BM57" i="1500"/>
  <c r="BL57" i="1500"/>
  <c r="BK57" i="1500"/>
  <c r="BJ57" i="1500"/>
  <c r="BI57" i="1500"/>
  <c r="BH57" i="1500"/>
  <c r="BG57" i="1500"/>
  <c r="BF57" i="1500"/>
  <c r="BE57" i="1500"/>
  <c r="BD57" i="1500"/>
  <c r="BC57" i="1500"/>
  <c r="BB57" i="1500"/>
  <c r="BA57" i="1500"/>
  <c r="AZ57" i="1500"/>
  <c r="AY57" i="1500"/>
  <c r="AX57" i="1500"/>
  <c r="AW57" i="1500"/>
  <c r="AV57" i="1500"/>
  <c r="AU57" i="1500"/>
  <c r="AT57" i="1500"/>
  <c r="AS57" i="1500"/>
  <c r="AR57" i="1500"/>
  <c r="AQ57" i="1500"/>
  <c r="AP57" i="1500"/>
  <c r="AO57" i="1500"/>
  <c r="AN57" i="1500"/>
  <c r="AM57" i="1500"/>
  <c r="AL57" i="1500"/>
  <c r="AK57" i="1500"/>
  <c r="AJ57" i="1500"/>
  <c r="AI57" i="1500"/>
  <c r="AH57" i="1500"/>
  <c r="AG57" i="1500"/>
  <c r="AF57" i="1500"/>
  <c r="AE57" i="1500"/>
  <c r="AD57" i="1500"/>
  <c r="AC57" i="1500"/>
  <c r="AB57" i="1500"/>
  <c r="AA57" i="1500"/>
  <c r="Z57" i="1500"/>
  <c r="BM56" i="1500"/>
  <c r="BL56" i="1500"/>
  <c r="BK56" i="1500"/>
  <c r="BJ56" i="1500"/>
  <c r="BI56" i="1500"/>
  <c r="BH56" i="1500"/>
  <c r="BG56" i="1500"/>
  <c r="BF56" i="1500"/>
  <c r="BE56" i="1500"/>
  <c r="BD56" i="1500"/>
  <c r="BC56" i="1500"/>
  <c r="BB56" i="1500"/>
  <c r="BA56" i="1500"/>
  <c r="AZ56" i="1500"/>
  <c r="AY56" i="1500"/>
  <c r="AX56" i="1500"/>
  <c r="AW56" i="1500"/>
  <c r="AV56" i="1500"/>
  <c r="AU56" i="1500"/>
  <c r="AT56" i="1500"/>
  <c r="AS56" i="1500"/>
  <c r="AR56" i="1500"/>
  <c r="AQ56" i="1500"/>
  <c r="AP56" i="1500"/>
  <c r="AO56" i="1500"/>
  <c r="AN56" i="1500"/>
  <c r="AM56" i="1500"/>
  <c r="AL56" i="1500"/>
  <c r="AK56" i="1500"/>
  <c r="AJ56" i="1500"/>
  <c r="AI56" i="1500"/>
  <c r="AH56" i="1500"/>
  <c r="AG56" i="1500"/>
  <c r="AF56" i="1500"/>
  <c r="AE56" i="1500"/>
  <c r="AD56" i="1500"/>
  <c r="AC56" i="1500"/>
  <c r="AB56" i="1500"/>
  <c r="AA56" i="1500"/>
  <c r="Z56" i="1500"/>
  <c r="BM55" i="1500"/>
  <c r="BL55" i="1500"/>
  <c r="BK55" i="1500"/>
  <c r="BJ55" i="1500"/>
  <c r="BI55" i="1500"/>
  <c r="BH55" i="1500"/>
  <c r="BG55" i="1500"/>
  <c r="BF55" i="1500"/>
  <c r="BE55" i="1500"/>
  <c r="BD55" i="1500"/>
  <c r="BC55" i="1500"/>
  <c r="BB55" i="1500"/>
  <c r="BA55" i="1500"/>
  <c r="AZ55" i="1500"/>
  <c r="AY55" i="1500"/>
  <c r="AX55" i="1500"/>
  <c r="AW55" i="1500"/>
  <c r="AV55" i="1500"/>
  <c r="AU55" i="1500"/>
  <c r="AT55" i="1500"/>
  <c r="AS55" i="1500"/>
  <c r="AR55" i="1500"/>
  <c r="AQ55" i="1500"/>
  <c r="AP55" i="1500"/>
  <c r="AO55" i="1500"/>
  <c r="AN55" i="1500"/>
  <c r="AM55" i="1500"/>
  <c r="AL55" i="1500"/>
  <c r="AK55" i="1500"/>
  <c r="AJ55" i="1500"/>
  <c r="AI55" i="1500"/>
  <c r="AH55" i="1500"/>
  <c r="AG55" i="1500"/>
  <c r="AF55" i="1500"/>
  <c r="AE55" i="1500"/>
  <c r="AD55" i="1500"/>
  <c r="AC55" i="1500"/>
  <c r="AB55" i="1500"/>
  <c r="AA55" i="1500"/>
  <c r="Z55" i="1500"/>
  <c r="BM54" i="1500"/>
  <c r="BL54" i="1500"/>
  <c r="BK54" i="1500"/>
  <c r="BJ54" i="1500"/>
  <c r="BI54" i="1500"/>
  <c r="BH54" i="1500"/>
  <c r="BG54" i="1500"/>
  <c r="BF54" i="1500"/>
  <c r="BE54" i="1500"/>
  <c r="BD54" i="1500"/>
  <c r="BC54" i="1500"/>
  <c r="BB54" i="1500"/>
  <c r="BA54" i="1500"/>
  <c r="AZ54" i="1500"/>
  <c r="AY54" i="1500"/>
  <c r="AX54" i="1500"/>
  <c r="AW54" i="1500"/>
  <c r="AV54" i="1500"/>
  <c r="AU54" i="1500"/>
  <c r="AT54" i="1500"/>
  <c r="AS54" i="1500"/>
  <c r="AR54" i="1500"/>
  <c r="AQ54" i="1500"/>
  <c r="AP54" i="1500"/>
  <c r="AO54" i="1500"/>
  <c r="AN54" i="1500"/>
  <c r="AM54" i="1500"/>
  <c r="AL54" i="1500"/>
  <c r="AK54" i="1500"/>
  <c r="AJ54" i="1500"/>
  <c r="AI54" i="1500"/>
  <c r="AH54" i="1500"/>
  <c r="AG54" i="1500"/>
  <c r="AF54" i="1500"/>
  <c r="AE54" i="1500"/>
  <c r="AD54" i="1500"/>
  <c r="AC54" i="1500"/>
  <c r="AB54" i="1500"/>
  <c r="AA54" i="1500"/>
  <c r="Z54" i="1500"/>
  <c r="BM53" i="1500"/>
  <c r="BL53" i="1500"/>
  <c r="BK53" i="1500"/>
  <c r="BJ53" i="1500"/>
  <c r="BI53" i="1500"/>
  <c r="BH53" i="1500"/>
  <c r="BG53" i="1500"/>
  <c r="BF53" i="1500"/>
  <c r="BE53" i="1500"/>
  <c r="BD53" i="1500"/>
  <c r="BC53" i="1500"/>
  <c r="BB53" i="1500"/>
  <c r="BA53" i="1500"/>
  <c r="AZ53" i="1500"/>
  <c r="AY53" i="1500"/>
  <c r="AX53" i="1500"/>
  <c r="AW53" i="1500"/>
  <c r="AV53" i="1500"/>
  <c r="AU53" i="1500"/>
  <c r="AT53" i="1500"/>
  <c r="AS53" i="1500"/>
  <c r="AR53" i="1500"/>
  <c r="AQ53" i="1500"/>
  <c r="AP53" i="1500"/>
  <c r="AO53" i="1500"/>
  <c r="AN53" i="1500"/>
  <c r="AM53" i="1500"/>
  <c r="AL53" i="1500"/>
  <c r="AK53" i="1500"/>
  <c r="AJ53" i="1500"/>
  <c r="AI53" i="1500"/>
  <c r="AH53" i="1500"/>
  <c r="AG53" i="1500"/>
  <c r="AF53" i="1500"/>
  <c r="AE53" i="1500"/>
  <c r="AD53" i="1500"/>
  <c r="AC53" i="1500"/>
  <c r="AB53" i="1500"/>
  <c r="AA53" i="1500"/>
  <c r="Z53" i="1500"/>
  <c r="BM52" i="1500"/>
  <c r="BL52" i="1500"/>
  <c r="BK52" i="1500"/>
  <c r="BJ52" i="1500"/>
  <c r="BI52" i="1500"/>
  <c r="BH52" i="1500"/>
  <c r="BG52" i="1500"/>
  <c r="BF52" i="1500"/>
  <c r="BE52" i="1500"/>
  <c r="BD52" i="1500"/>
  <c r="BC52" i="1500"/>
  <c r="BB52" i="1500"/>
  <c r="BA52" i="1500"/>
  <c r="AZ52" i="1500"/>
  <c r="AY52" i="1500"/>
  <c r="AX52" i="1500"/>
  <c r="AW52" i="1500"/>
  <c r="AV52" i="1500"/>
  <c r="AU52" i="1500"/>
  <c r="AT52" i="1500"/>
  <c r="AS52" i="1500"/>
  <c r="AR52" i="1500"/>
  <c r="AQ52" i="1500"/>
  <c r="AP52" i="1500"/>
  <c r="AO52" i="1500"/>
  <c r="AN52" i="1500"/>
  <c r="AM52" i="1500"/>
  <c r="AL52" i="1500"/>
  <c r="AK52" i="1500"/>
  <c r="AJ52" i="1500"/>
  <c r="AI52" i="1500"/>
  <c r="AH52" i="1500"/>
  <c r="AG52" i="1500"/>
  <c r="AF52" i="1500"/>
  <c r="AE52" i="1500"/>
  <c r="AD52" i="1500"/>
  <c r="AC52" i="1500"/>
  <c r="AB52" i="1500"/>
  <c r="AA52" i="1500"/>
  <c r="Z52" i="1500"/>
  <c r="BM51" i="1500"/>
  <c r="BL51" i="1500"/>
  <c r="BK51" i="1500"/>
  <c r="BJ51" i="1500"/>
  <c r="BI51" i="1500"/>
  <c r="BH51" i="1500"/>
  <c r="BG51" i="1500"/>
  <c r="BF51" i="1500"/>
  <c r="BE51" i="1500"/>
  <c r="BD51" i="1500"/>
  <c r="BC51" i="1500"/>
  <c r="BB51" i="1500"/>
  <c r="BA51" i="1500"/>
  <c r="AZ51" i="1500"/>
  <c r="AY51" i="1500"/>
  <c r="AX51" i="1500"/>
  <c r="AW51" i="1500"/>
  <c r="AV51" i="1500"/>
  <c r="AU51" i="1500"/>
  <c r="AT51" i="1500"/>
  <c r="AS51" i="1500"/>
  <c r="AR51" i="1500"/>
  <c r="AQ51" i="1500"/>
  <c r="AP51" i="1500"/>
  <c r="AO51" i="1500"/>
  <c r="AN51" i="1500"/>
  <c r="AM51" i="1500"/>
  <c r="AL51" i="1500"/>
  <c r="AK51" i="1500"/>
  <c r="AJ51" i="1500"/>
  <c r="AI51" i="1500"/>
  <c r="AH51" i="1500"/>
  <c r="AG51" i="1500"/>
  <c r="AF51" i="1500"/>
  <c r="AE51" i="1500"/>
  <c r="AD51" i="1500"/>
  <c r="AC51" i="1500"/>
  <c r="AB51" i="1500"/>
  <c r="AA51" i="1500"/>
  <c r="Z51" i="1500"/>
  <c r="BM50" i="1500"/>
  <c r="BL50" i="1500"/>
  <c r="BK50" i="1500"/>
  <c r="BJ50" i="1500"/>
  <c r="BI50" i="1500"/>
  <c r="BH50" i="1500"/>
  <c r="BG50" i="1500"/>
  <c r="BF50" i="1500"/>
  <c r="BE50" i="1500"/>
  <c r="BD50" i="1500"/>
  <c r="BC50" i="1500"/>
  <c r="BB50" i="1500"/>
  <c r="BA50" i="1500"/>
  <c r="AZ50" i="1500"/>
  <c r="AY50" i="1500"/>
  <c r="AX50" i="1500"/>
  <c r="AW50" i="1500"/>
  <c r="AV50" i="1500"/>
  <c r="AU50" i="1500"/>
  <c r="AT50" i="1500"/>
  <c r="AS50" i="1500"/>
  <c r="AR50" i="1500"/>
  <c r="AQ50" i="1500"/>
  <c r="AP50" i="1500"/>
  <c r="AO50" i="1500"/>
  <c r="AN50" i="1500"/>
  <c r="AM50" i="1500"/>
  <c r="AL50" i="1500"/>
  <c r="AK50" i="1500"/>
  <c r="AJ50" i="1500"/>
  <c r="AI50" i="1500"/>
  <c r="AH50" i="1500"/>
  <c r="AG50" i="1500"/>
  <c r="AF50" i="1500"/>
  <c r="AE50" i="1500"/>
  <c r="AD50" i="1500"/>
  <c r="AC50" i="1500"/>
  <c r="AB50" i="1500"/>
  <c r="AA50" i="1500"/>
  <c r="Z50" i="1500"/>
  <c r="BM49" i="1500"/>
  <c r="BL49" i="1500"/>
  <c r="BK49" i="1500"/>
  <c r="BJ49" i="1500"/>
  <c r="BI49" i="1500"/>
  <c r="BH49" i="1500"/>
  <c r="BG49" i="1500"/>
  <c r="BF49" i="1500"/>
  <c r="BE49" i="1500"/>
  <c r="BD49" i="1500"/>
  <c r="BC49" i="1500"/>
  <c r="BB49" i="1500"/>
  <c r="BA49" i="1500"/>
  <c r="AZ49" i="1500"/>
  <c r="AY49" i="1500"/>
  <c r="AX49" i="1500"/>
  <c r="AW49" i="1500"/>
  <c r="AV49" i="1500"/>
  <c r="AU49" i="1500"/>
  <c r="AT49" i="1500"/>
  <c r="AS49" i="1500"/>
  <c r="AR49" i="1500"/>
  <c r="AQ49" i="1500"/>
  <c r="AP49" i="1500"/>
  <c r="AO49" i="1500"/>
  <c r="AN49" i="1500"/>
  <c r="AM49" i="1500"/>
  <c r="AL49" i="1500"/>
  <c r="AK49" i="1500"/>
  <c r="AJ49" i="1500"/>
  <c r="AI49" i="1500"/>
  <c r="AH49" i="1500"/>
  <c r="AG49" i="1500"/>
  <c r="AF49" i="1500"/>
  <c r="AE49" i="1500"/>
  <c r="AD49" i="1500"/>
  <c r="AC49" i="1500"/>
  <c r="AB49" i="1500"/>
  <c r="AA49" i="1500"/>
  <c r="Z49" i="1500"/>
  <c r="BM48" i="1500"/>
  <c r="BL48" i="1500"/>
  <c r="BK48" i="1500"/>
  <c r="BJ48" i="1500"/>
  <c r="BI48" i="1500"/>
  <c r="BH48" i="1500"/>
  <c r="BG48" i="1500"/>
  <c r="BF48" i="1500"/>
  <c r="BE48" i="1500"/>
  <c r="BD48" i="1500"/>
  <c r="BC48" i="1500"/>
  <c r="BB48" i="1500"/>
  <c r="BA48" i="1500"/>
  <c r="AZ48" i="1500"/>
  <c r="AY48" i="1500"/>
  <c r="AX48" i="1500"/>
  <c r="AW48" i="1500"/>
  <c r="AV48" i="1500"/>
  <c r="AU48" i="1500"/>
  <c r="AT48" i="1500"/>
  <c r="AS48" i="1500"/>
  <c r="AR48" i="1500"/>
  <c r="AQ48" i="1500"/>
  <c r="AP48" i="1500"/>
  <c r="AO48" i="1500"/>
  <c r="AN48" i="1500"/>
  <c r="AM48" i="1500"/>
  <c r="AL48" i="1500"/>
  <c r="AK48" i="1500"/>
  <c r="AJ48" i="1500"/>
  <c r="AI48" i="1500"/>
  <c r="AH48" i="1500"/>
  <c r="AG48" i="1500"/>
  <c r="AF48" i="1500"/>
  <c r="AE48" i="1500"/>
  <c r="AD48" i="1500"/>
  <c r="AC48" i="1500"/>
  <c r="AB48" i="1500"/>
  <c r="AA48" i="1500"/>
  <c r="Z48" i="1500"/>
  <c r="BM47" i="1500"/>
  <c r="BL47" i="1500"/>
  <c r="BK47" i="1500"/>
  <c r="BJ47" i="1500"/>
  <c r="BI47" i="1500"/>
  <c r="BH47" i="1500"/>
  <c r="BG47" i="1500"/>
  <c r="BF47" i="1500"/>
  <c r="BE47" i="1500"/>
  <c r="BD47" i="1500"/>
  <c r="BC47" i="1500"/>
  <c r="BB47" i="1500"/>
  <c r="BA47" i="1500"/>
  <c r="AZ47" i="1500"/>
  <c r="AY47" i="1500"/>
  <c r="AX47" i="1500"/>
  <c r="AW47" i="1500"/>
  <c r="AV47" i="1500"/>
  <c r="AU47" i="1500"/>
  <c r="AT47" i="1500"/>
  <c r="AS47" i="1500"/>
  <c r="AR47" i="1500"/>
  <c r="AQ47" i="1500"/>
  <c r="AP47" i="1500"/>
  <c r="AO47" i="1500"/>
  <c r="AN47" i="1500"/>
  <c r="AM47" i="1500"/>
  <c r="AL47" i="1500"/>
  <c r="AK47" i="1500"/>
  <c r="AJ47" i="1500"/>
  <c r="AI47" i="1500"/>
  <c r="AH47" i="1500"/>
  <c r="AG47" i="1500"/>
  <c r="AF47" i="1500"/>
  <c r="AE47" i="1500"/>
  <c r="AD47" i="1500"/>
  <c r="AC47" i="1500"/>
  <c r="AB47" i="1500"/>
  <c r="AA47" i="1500"/>
  <c r="Z47" i="1500"/>
  <c r="BM46" i="1500"/>
  <c r="BL46" i="1500"/>
  <c r="BK46" i="1500"/>
  <c r="BJ46" i="1500"/>
  <c r="BI46" i="1500"/>
  <c r="BH46" i="1500"/>
  <c r="BG46" i="1500"/>
  <c r="BF46" i="1500"/>
  <c r="BE46" i="1500"/>
  <c r="BD46" i="1500"/>
  <c r="BC46" i="1500"/>
  <c r="BB46" i="1500"/>
  <c r="BA46" i="1500"/>
  <c r="AZ46" i="1500"/>
  <c r="AY46" i="1500"/>
  <c r="AX46" i="1500"/>
  <c r="AW46" i="1500"/>
  <c r="AV46" i="1500"/>
  <c r="AU46" i="1500"/>
  <c r="AT46" i="1500"/>
  <c r="AS46" i="1500"/>
  <c r="AR46" i="1500"/>
  <c r="AQ46" i="1500"/>
  <c r="AP46" i="1500"/>
  <c r="AO46" i="1500"/>
  <c r="AN46" i="1500"/>
  <c r="AM46" i="1500"/>
  <c r="AL46" i="1500"/>
  <c r="AK46" i="1500"/>
  <c r="AJ46" i="1500"/>
  <c r="AI46" i="1500"/>
  <c r="AH46" i="1500"/>
  <c r="AG46" i="1500"/>
  <c r="AF46" i="1500"/>
  <c r="AE46" i="1500"/>
  <c r="AD46" i="1500"/>
  <c r="AC46" i="1500"/>
  <c r="AB46" i="1500"/>
  <c r="AA46" i="1500"/>
  <c r="Z46" i="1500"/>
  <c r="BM45" i="1500"/>
  <c r="BL45" i="1500"/>
  <c r="BK45" i="1500"/>
  <c r="BJ45" i="1500"/>
  <c r="BI45" i="1500"/>
  <c r="BH45" i="1500"/>
  <c r="BG45" i="1500"/>
  <c r="BF45" i="1500"/>
  <c r="BE45" i="1500"/>
  <c r="BD45" i="1500"/>
  <c r="BC45" i="1500"/>
  <c r="BB45" i="1500"/>
  <c r="BA45" i="1500"/>
  <c r="AZ45" i="1500"/>
  <c r="AY45" i="1500"/>
  <c r="AX45" i="1500"/>
  <c r="AW45" i="1500"/>
  <c r="AV45" i="1500"/>
  <c r="AU45" i="1500"/>
  <c r="AT45" i="1500"/>
  <c r="AS45" i="1500"/>
  <c r="AR45" i="1500"/>
  <c r="AQ45" i="1500"/>
  <c r="AP45" i="1500"/>
  <c r="AO45" i="1500"/>
  <c r="AN45" i="1500"/>
  <c r="AM45" i="1500"/>
  <c r="AL45" i="1500"/>
  <c r="AK45" i="1500"/>
  <c r="AJ45" i="1500"/>
  <c r="AI45" i="1500"/>
  <c r="AH45" i="1500"/>
  <c r="AG45" i="1500"/>
  <c r="AF45" i="1500"/>
  <c r="AE45" i="1500"/>
  <c r="AD45" i="1500"/>
  <c r="AC45" i="1500"/>
  <c r="AB45" i="1500"/>
  <c r="AA45" i="1500"/>
  <c r="Z45" i="1500"/>
  <c r="BM44" i="1500"/>
  <c r="BL44" i="1500"/>
  <c r="BK44" i="1500"/>
  <c r="BJ44" i="1500"/>
  <c r="BI44" i="1500"/>
  <c r="BH44" i="1500"/>
  <c r="BG44" i="1500"/>
  <c r="BF44" i="1500"/>
  <c r="BE44" i="1500"/>
  <c r="BD44" i="1500"/>
  <c r="BC44" i="1500"/>
  <c r="BB44" i="1500"/>
  <c r="BA44" i="1500"/>
  <c r="AZ44" i="1500"/>
  <c r="AY44" i="1500"/>
  <c r="AX44" i="1500"/>
  <c r="AW44" i="1500"/>
  <c r="AV44" i="1500"/>
  <c r="AU44" i="1500"/>
  <c r="AT44" i="1500"/>
  <c r="AS44" i="1500"/>
  <c r="AR44" i="1500"/>
  <c r="AQ44" i="1500"/>
  <c r="AP44" i="1500"/>
  <c r="AO44" i="1500"/>
  <c r="AN44" i="1500"/>
  <c r="AM44" i="1500"/>
  <c r="AL44" i="1500"/>
  <c r="AK44" i="1500"/>
  <c r="AJ44" i="1500"/>
  <c r="AI44" i="1500"/>
  <c r="AH44" i="1500"/>
  <c r="AG44" i="1500"/>
  <c r="AF44" i="1500"/>
  <c r="AE44" i="1500"/>
  <c r="AD44" i="1500"/>
  <c r="AC44" i="1500"/>
  <c r="AB44" i="1500"/>
  <c r="AA44" i="1500"/>
  <c r="Z44" i="1500"/>
  <c r="BM43" i="1500"/>
  <c r="BL43" i="1500"/>
  <c r="BK43" i="1500"/>
  <c r="BJ43" i="1500"/>
  <c r="BI43" i="1500"/>
  <c r="BH43" i="1500"/>
  <c r="BG43" i="1500"/>
  <c r="BF43" i="1500"/>
  <c r="BE43" i="1500"/>
  <c r="BD43" i="1500"/>
  <c r="BC43" i="1500"/>
  <c r="BB43" i="1500"/>
  <c r="BA43" i="1500"/>
  <c r="AZ43" i="1500"/>
  <c r="AY43" i="1500"/>
  <c r="AX43" i="1500"/>
  <c r="AW43" i="1500"/>
  <c r="AV43" i="1500"/>
  <c r="AU43" i="1500"/>
  <c r="AT43" i="1500"/>
  <c r="AS43" i="1500"/>
  <c r="AR43" i="1500"/>
  <c r="AQ43" i="1500"/>
  <c r="AP43" i="1500"/>
  <c r="AO43" i="1500"/>
  <c r="AN43" i="1500"/>
  <c r="AM43" i="1500"/>
  <c r="AL43" i="1500"/>
  <c r="AK43" i="1500"/>
  <c r="AJ43" i="1500"/>
  <c r="AI43" i="1500"/>
  <c r="AH43" i="1500"/>
  <c r="AG43" i="1500"/>
  <c r="AF43" i="1500"/>
  <c r="AE43" i="1500"/>
  <c r="AD43" i="1500"/>
  <c r="AC43" i="1500"/>
  <c r="AB43" i="1500"/>
  <c r="AA43" i="1500"/>
  <c r="Z43" i="1500"/>
  <c r="BM42" i="1500"/>
  <c r="BL42" i="1500"/>
  <c r="BK42" i="1500"/>
  <c r="BJ42" i="1500"/>
  <c r="BI42" i="1500"/>
  <c r="BH42" i="1500"/>
  <c r="BG42" i="1500"/>
  <c r="BF42" i="1500"/>
  <c r="BE42" i="1500"/>
  <c r="BD42" i="1500"/>
  <c r="BC42" i="1500"/>
  <c r="BB42" i="1500"/>
  <c r="BA42" i="1500"/>
  <c r="AZ42" i="1500"/>
  <c r="AY42" i="1500"/>
  <c r="AX42" i="1500"/>
  <c r="AW42" i="1500"/>
  <c r="AV42" i="1500"/>
  <c r="AU42" i="1500"/>
  <c r="AT42" i="1500"/>
  <c r="AS42" i="1500"/>
  <c r="AR42" i="1500"/>
  <c r="AQ42" i="1500"/>
  <c r="AP42" i="1500"/>
  <c r="AO42" i="1500"/>
  <c r="AN42" i="1500"/>
  <c r="AM42" i="1500"/>
  <c r="AL42" i="1500"/>
  <c r="AK42" i="1500"/>
  <c r="AJ42" i="1500"/>
  <c r="AI42" i="1500"/>
  <c r="AH42" i="1500"/>
  <c r="AG42" i="1500"/>
  <c r="AF42" i="1500"/>
  <c r="AE42" i="1500"/>
  <c r="AD42" i="1500"/>
  <c r="AC42" i="1500"/>
  <c r="AB42" i="1500"/>
  <c r="AA42" i="1500"/>
  <c r="Z42" i="1500"/>
  <c r="BM41" i="1500"/>
  <c r="BL41" i="1500"/>
  <c r="BK41" i="1500"/>
  <c r="BJ41" i="1500"/>
  <c r="BI41" i="1500"/>
  <c r="BH41" i="1500"/>
  <c r="BG41" i="1500"/>
  <c r="BF41" i="1500"/>
  <c r="BE41" i="1500"/>
  <c r="BD41" i="1500"/>
  <c r="BC41" i="1500"/>
  <c r="BB41" i="1500"/>
  <c r="BA41" i="1500"/>
  <c r="AZ41" i="1500"/>
  <c r="AY41" i="1500"/>
  <c r="AX41" i="1500"/>
  <c r="AW41" i="1500"/>
  <c r="AV41" i="1500"/>
  <c r="AU41" i="1500"/>
  <c r="AT41" i="1500"/>
  <c r="AS41" i="1500"/>
  <c r="AR41" i="1500"/>
  <c r="AQ41" i="1500"/>
  <c r="AP41" i="1500"/>
  <c r="AO41" i="1500"/>
  <c r="AN41" i="1500"/>
  <c r="AM41" i="1500"/>
  <c r="AL41" i="1500"/>
  <c r="AK41" i="1500"/>
  <c r="AJ41" i="1500"/>
  <c r="AI41" i="1500"/>
  <c r="AH41" i="1500"/>
  <c r="AG41" i="1500"/>
  <c r="AF41" i="1500"/>
  <c r="AE41" i="1500"/>
  <c r="AD41" i="1500"/>
  <c r="AC41" i="1500"/>
  <c r="AB41" i="1500"/>
  <c r="AA41" i="1500"/>
  <c r="Z41" i="1500"/>
  <c r="BM40" i="1500"/>
  <c r="BL40" i="1500"/>
  <c r="BK40" i="1500"/>
  <c r="BJ40" i="1500"/>
  <c r="BI40" i="1500"/>
  <c r="BH40" i="1500"/>
  <c r="BG40" i="1500"/>
  <c r="BF40" i="1500"/>
  <c r="BE40" i="1500"/>
  <c r="BD40" i="1500"/>
  <c r="BC40" i="1500"/>
  <c r="BB40" i="1500"/>
  <c r="BA40" i="1500"/>
  <c r="AZ40" i="1500"/>
  <c r="AY40" i="1500"/>
  <c r="AX40" i="1500"/>
  <c r="AW40" i="1500"/>
  <c r="AV40" i="1500"/>
  <c r="AU40" i="1500"/>
  <c r="AT40" i="1500"/>
  <c r="AS40" i="1500"/>
  <c r="AR40" i="1500"/>
  <c r="AQ40" i="1500"/>
  <c r="AP40" i="1500"/>
  <c r="AO40" i="1500"/>
  <c r="AN40" i="1500"/>
  <c r="AM40" i="1500"/>
  <c r="AL40" i="1500"/>
  <c r="AK40" i="1500"/>
  <c r="AJ40" i="1500"/>
  <c r="AI40" i="1500"/>
  <c r="AH40" i="1500"/>
  <c r="AG40" i="1500"/>
  <c r="AF40" i="1500"/>
  <c r="AE40" i="1500"/>
  <c r="AD40" i="1500"/>
  <c r="AC40" i="1500"/>
  <c r="AB40" i="1500"/>
  <c r="AA40" i="1500"/>
  <c r="Z40" i="1500"/>
  <c r="BM39" i="1500"/>
  <c r="BL39" i="1500"/>
  <c r="BK39" i="1500"/>
  <c r="BJ39" i="1500"/>
  <c r="BI39" i="1500"/>
  <c r="BH39" i="1500"/>
  <c r="BG39" i="1500"/>
  <c r="BF39" i="1500"/>
  <c r="BE39" i="1500"/>
  <c r="BD39" i="1500"/>
  <c r="BC39" i="1500"/>
  <c r="BB39" i="1500"/>
  <c r="BA39" i="1500"/>
  <c r="AZ39" i="1500"/>
  <c r="AY39" i="1500"/>
  <c r="AX39" i="1500"/>
  <c r="AW39" i="1500"/>
  <c r="AV39" i="1500"/>
  <c r="AU39" i="1500"/>
  <c r="AT39" i="1500"/>
  <c r="AS39" i="1500"/>
  <c r="AR39" i="1500"/>
  <c r="AQ39" i="1500"/>
  <c r="AP39" i="1500"/>
  <c r="AO39" i="1500"/>
  <c r="AN39" i="1500"/>
  <c r="AM39" i="1500"/>
  <c r="AL39" i="1500"/>
  <c r="AK39" i="1500"/>
  <c r="AJ39" i="1500"/>
  <c r="AI39" i="1500"/>
  <c r="AH39" i="1500"/>
  <c r="AG39" i="1500"/>
  <c r="AF39" i="1500"/>
  <c r="AE39" i="1500"/>
  <c r="AD39" i="1500"/>
  <c r="AC39" i="1500"/>
  <c r="AB39" i="1500"/>
  <c r="AA39" i="1500"/>
  <c r="Z39" i="1500"/>
  <c r="BM38" i="1500"/>
  <c r="BL38" i="1500"/>
  <c r="BK38" i="1500"/>
  <c r="BJ38" i="1500"/>
  <c r="BI38" i="1500"/>
  <c r="BH38" i="1500"/>
  <c r="BG38" i="1500"/>
  <c r="BF38" i="1500"/>
  <c r="BE38" i="1500"/>
  <c r="BD38" i="1500"/>
  <c r="BC38" i="1500"/>
  <c r="BB38" i="1500"/>
  <c r="BA38" i="1500"/>
  <c r="AZ38" i="1500"/>
  <c r="AY38" i="1500"/>
  <c r="AX38" i="1500"/>
  <c r="AW38" i="1500"/>
  <c r="AV38" i="1500"/>
  <c r="AU38" i="1500"/>
  <c r="AT38" i="1500"/>
  <c r="AS38" i="1500"/>
  <c r="AR38" i="1500"/>
  <c r="AQ38" i="1500"/>
  <c r="AP38" i="1500"/>
  <c r="AO38" i="1500"/>
  <c r="AN38" i="1500"/>
  <c r="AM38" i="1500"/>
  <c r="AL38" i="1500"/>
  <c r="AK38" i="1500"/>
  <c r="AJ38" i="1500"/>
  <c r="AI38" i="1500"/>
  <c r="AH38" i="1500"/>
  <c r="AG38" i="1500"/>
  <c r="AF38" i="1500"/>
  <c r="AE38" i="1500"/>
  <c r="AD38" i="1500"/>
  <c r="AC38" i="1500"/>
  <c r="AB38" i="1500"/>
  <c r="AA38" i="1500"/>
  <c r="Z38" i="1500"/>
  <c r="BM37" i="1500"/>
  <c r="BL37" i="1500"/>
  <c r="BK37" i="1500"/>
  <c r="BJ37" i="1500"/>
  <c r="BI37" i="1500"/>
  <c r="BH37" i="1500"/>
  <c r="BG37" i="1500"/>
  <c r="BF37" i="1500"/>
  <c r="BE37" i="1500"/>
  <c r="BD37" i="1500"/>
  <c r="BC37" i="1500"/>
  <c r="BB37" i="1500"/>
  <c r="BA37" i="1500"/>
  <c r="AZ37" i="1500"/>
  <c r="AY37" i="1500"/>
  <c r="AX37" i="1500"/>
  <c r="AW37" i="1500"/>
  <c r="AV37" i="1500"/>
  <c r="AU37" i="1500"/>
  <c r="AT37" i="1500"/>
  <c r="AS37" i="1500"/>
  <c r="AR37" i="1500"/>
  <c r="AQ37" i="1500"/>
  <c r="AP37" i="1500"/>
  <c r="AO37" i="1500"/>
  <c r="AN37" i="1500"/>
  <c r="AM37" i="1500"/>
  <c r="AL37" i="1500"/>
  <c r="AK37" i="1500"/>
  <c r="AJ37" i="1500"/>
  <c r="AI37" i="1500"/>
  <c r="AH37" i="1500"/>
  <c r="AG37" i="1500"/>
  <c r="AF37" i="1500"/>
  <c r="AE37" i="1500"/>
  <c r="AD37" i="1500"/>
  <c r="AC37" i="1500"/>
  <c r="AB37" i="1500"/>
  <c r="AA37" i="1500"/>
  <c r="Z37" i="1500"/>
  <c r="BM36" i="1500"/>
  <c r="BL36" i="1500"/>
  <c r="BK36" i="1500"/>
  <c r="BJ36" i="1500"/>
  <c r="BI36" i="1500"/>
  <c r="BH36" i="1500"/>
  <c r="BG36" i="1500"/>
  <c r="BF36" i="1500"/>
  <c r="BE36" i="1500"/>
  <c r="BD36" i="1500"/>
  <c r="BC36" i="1500"/>
  <c r="BB36" i="1500"/>
  <c r="BA36" i="1500"/>
  <c r="AZ36" i="1500"/>
  <c r="AY36" i="1500"/>
  <c r="AX36" i="1500"/>
  <c r="AW36" i="1500"/>
  <c r="AV36" i="1500"/>
  <c r="AU36" i="1500"/>
  <c r="AT36" i="1500"/>
  <c r="AS36" i="1500"/>
  <c r="AR36" i="1500"/>
  <c r="AQ36" i="1500"/>
  <c r="AP36" i="1500"/>
  <c r="AO36" i="1500"/>
  <c r="AN36" i="1500"/>
  <c r="AM36" i="1500"/>
  <c r="AL36" i="1500"/>
  <c r="AK36" i="1500"/>
  <c r="AJ36" i="1500"/>
  <c r="AI36" i="1500"/>
  <c r="AH36" i="1500"/>
  <c r="AG36" i="1500"/>
  <c r="AF36" i="1500"/>
  <c r="AE36" i="1500"/>
  <c r="AD36" i="1500"/>
  <c r="AC36" i="1500"/>
  <c r="AB36" i="1500"/>
  <c r="AA36" i="1500"/>
  <c r="Z36" i="1500"/>
  <c r="BM35" i="1500"/>
  <c r="BL35" i="1500"/>
  <c r="BK35" i="1500"/>
  <c r="BJ35" i="1500"/>
  <c r="BI35" i="1500"/>
  <c r="BH35" i="1500"/>
  <c r="BG35" i="1500"/>
  <c r="BF35" i="1500"/>
  <c r="BE35" i="1500"/>
  <c r="BD35" i="1500"/>
  <c r="BC35" i="1500"/>
  <c r="BB35" i="1500"/>
  <c r="BA35" i="1500"/>
  <c r="AZ35" i="1500"/>
  <c r="AY35" i="1500"/>
  <c r="AX35" i="1500"/>
  <c r="AW35" i="1500"/>
  <c r="AV35" i="1500"/>
  <c r="AU35" i="1500"/>
  <c r="AT35" i="1500"/>
  <c r="AS35" i="1500"/>
  <c r="AR35" i="1500"/>
  <c r="AQ35" i="1500"/>
  <c r="AP35" i="1500"/>
  <c r="AO35" i="1500"/>
  <c r="AN35" i="1500"/>
  <c r="AM35" i="1500"/>
  <c r="AL35" i="1500"/>
  <c r="AK35" i="1500"/>
  <c r="AJ35" i="1500"/>
  <c r="AI35" i="1500"/>
  <c r="AH35" i="1500"/>
  <c r="AG35" i="1500"/>
  <c r="AF35" i="1500"/>
  <c r="AE35" i="1500"/>
  <c r="AD35" i="1500"/>
  <c r="AC35" i="1500"/>
  <c r="AB35" i="1500"/>
  <c r="AA35" i="1500"/>
  <c r="Z35" i="1500"/>
  <c r="BM34" i="1500"/>
  <c r="BL34" i="1500"/>
  <c r="BK34" i="1500"/>
  <c r="BJ34" i="1500"/>
  <c r="BI34" i="1500"/>
  <c r="BH34" i="1500"/>
  <c r="BG34" i="1500"/>
  <c r="BF34" i="1500"/>
  <c r="BE34" i="1500"/>
  <c r="BD34" i="1500"/>
  <c r="BC34" i="1500"/>
  <c r="BB34" i="1500"/>
  <c r="BA34" i="1500"/>
  <c r="AZ34" i="1500"/>
  <c r="AY34" i="1500"/>
  <c r="AX34" i="1500"/>
  <c r="AW34" i="1500"/>
  <c r="AV34" i="1500"/>
  <c r="AU34" i="1500"/>
  <c r="AT34" i="1500"/>
  <c r="AS34" i="1500"/>
  <c r="AR34" i="1500"/>
  <c r="AQ34" i="1500"/>
  <c r="AP34" i="1500"/>
  <c r="AO34" i="1500"/>
  <c r="AN34" i="1500"/>
  <c r="AM34" i="1500"/>
  <c r="AL34" i="1500"/>
  <c r="AK34" i="1500"/>
  <c r="AJ34" i="1500"/>
  <c r="AI34" i="1500"/>
  <c r="AH34" i="1500"/>
  <c r="AG34" i="1500"/>
  <c r="AF34" i="1500"/>
  <c r="AE34" i="1500"/>
  <c r="AD34" i="1500"/>
  <c r="AC34" i="1500"/>
  <c r="AB34" i="1500"/>
  <c r="AA34" i="1500"/>
  <c r="Z34" i="1500"/>
  <c r="BM33" i="1500"/>
  <c r="BL33" i="1500"/>
  <c r="BK33" i="1500"/>
  <c r="BJ33" i="1500"/>
  <c r="BI33" i="1500"/>
  <c r="BH33" i="1500"/>
  <c r="BG33" i="1500"/>
  <c r="BF33" i="1500"/>
  <c r="BE33" i="1500"/>
  <c r="BD33" i="1500"/>
  <c r="BC33" i="1500"/>
  <c r="BB33" i="1500"/>
  <c r="BA33" i="1500"/>
  <c r="AZ33" i="1500"/>
  <c r="AY33" i="1500"/>
  <c r="AX33" i="1500"/>
  <c r="AW33" i="1500"/>
  <c r="AV33" i="1500"/>
  <c r="AU33" i="1500"/>
  <c r="AT33" i="1500"/>
  <c r="AS33" i="1500"/>
  <c r="AR33" i="1500"/>
  <c r="AQ33" i="1500"/>
  <c r="AP33" i="1500"/>
  <c r="AO33" i="1500"/>
  <c r="AN33" i="1500"/>
  <c r="AM33" i="1500"/>
  <c r="AL33" i="1500"/>
  <c r="AK33" i="1500"/>
  <c r="AJ33" i="1500"/>
  <c r="AI33" i="1500"/>
  <c r="AH33" i="1500"/>
  <c r="AG33" i="1500"/>
  <c r="AF33" i="1500"/>
  <c r="AE33" i="1500"/>
  <c r="AD33" i="1500"/>
  <c r="AC33" i="1500"/>
  <c r="AB33" i="1500"/>
  <c r="AA33" i="1500"/>
  <c r="Z33" i="1500"/>
  <c r="BM32" i="1500"/>
  <c r="BL32" i="1500"/>
  <c r="BK32" i="1500"/>
  <c r="BJ32" i="1500"/>
  <c r="BI32" i="1500"/>
  <c r="BH32" i="1500"/>
  <c r="BG32" i="1500"/>
  <c r="BF32" i="1500"/>
  <c r="BE32" i="1500"/>
  <c r="BD32" i="1500"/>
  <c r="BC32" i="1500"/>
  <c r="BB32" i="1500"/>
  <c r="BA32" i="1500"/>
  <c r="AZ32" i="1500"/>
  <c r="AY32" i="1500"/>
  <c r="AX32" i="1500"/>
  <c r="AW32" i="1500"/>
  <c r="AV32" i="1500"/>
  <c r="AU32" i="1500"/>
  <c r="AT32" i="1500"/>
  <c r="AS32" i="1500"/>
  <c r="AR32" i="1500"/>
  <c r="AQ32" i="1500"/>
  <c r="AP32" i="1500"/>
  <c r="AO32" i="1500"/>
  <c r="AN32" i="1500"/>
  <c r="AM32" i="1500"/>
  <c r="AL32" i="1500"/>
  <c r="AK32" i="1500"/>
  <c r="AJ32" i="1500"/>
  <c r="AI32" i="1500"/>
  <c r="AH32" i="1500"/>
  <c r="AG32" i="1500"/>
  <c r="AF32" i="1500"/>
  <c r="AE32" i="1500"/>
  <c r="AD32" i="1500"/>
  <c r="AC32" i="1500"/>
  <c r="AB32" i="1500"/>
  <c r="AA32" i="1500"/>
  <c r="Z32" i="1500"/>
  <c r="BM31" i="1500"/>
  <c r="BL31" i="1500"/>
  <c r="BK31" i="1500"/>
  <c r="BJ31" i="1500"/>
  <c r="BI31" i="1500"/>
  <c r="BH31" i="1500"/>
  <c r="BG31" i="1500"/>
  <c r="BF31" i="1500"/>
  <c r="BE31" i="1500"/>
  <c r="BD31" i="1500"/>
  <c r="BC31" i="1500"/>
  <c r="BB31" i="1500"/>
  <c r="BA31" i="1500"/>
  <c r="AZ31" i="1500"/>
  <c r="AY31" i="1500"/>
  <c r="AX31" i="1500"/>
  <c r="AW31" i="1500"/>
  <c r="AV31" i="1500"/>
  <c r="AU31" i="1500"/>
  <c r="AT31" i="1500"/>
  <c r="AS31" i="1500"/>
  <c r="AR31" i="1500"/>
  <c r="AQ31" i="1500"/>
  <c r="AP31" i="1500"/>
  <c r="AO31" i="1500"/>
  <c r="AN31" i="1500"/>
  <c r="AM31" i="1500"/>
  <c r="AL31" i="1500"/>
  <c r="AK31" i="1500"/>
  <c r="AJ31" i="1500"/>
  <c r="AI31" i="1500"/>
  <c r="AH31" i="1500"/>
  <c r="AG31" i="1500"/>
  <c r="AF31" i="1500"/>
  <c r="AE31" i="1500"/>
  <c r="AD31" i="1500"/>
  <c r="AC31" i="1500"/>
  <c r="AB31" i="1500"/>
  <c r="AA31" i="1500"/>
  <c r="Z31" i="1500"/>
  <c r="BM30" i="1500"/>
  <c r="BL30" i="1500"/>
  <c r="BK30" i="1500"/>
  <c r="BJ30" i="1500"/>
  <c r="BI30" i="1500"/>
  <c r="BH30" i="1500"/>
  <c r="BG30" i="1500"/>
  <c r="BF30" i="1500"/>
  <c r="BE30" i="1500"/>
  <c r="BD30" i="1500"/>
  <c r="BC30" i="1500"/>
  <c r="BB30" i="1500"/>
  <c r="BA30" i="1500"/>
  <c r="AZ30" i="1500"/>
  <c r="AY30" i="1500"/>
  <c r="AX30" i="1500"/>
  <c r="AW30" i="1500"/>
  <c r="AV30" i="1500"/>
  <c r="AU30" i="1500"/>
  <c r="AT30" i="1500"/>
  <c r="AS30" i="1500"/>
  <c r="AR30" i="1500"/>
  <c r="AQ30" i="1500"/>
  <c r="AP30" i="1500"/>
  <c r="AO30" i="1500"/>
  <c r="AN30" i="1500"/>
  <c r="AM30" i="1500"/>
  <c r="AL30" i="1500"/>
  <c r="AK30" i="1500"/>
  <c r="AJ30" i="1500"/>
  <c r="AI30" i="1500"/>
  <c r="AH30" i="1500"/>
  <c r="AG30" i="1500"/>
  <c r="AF30" i="1500"/>
  <c r="AE30" i="1500"/>
  <c r="AD30" i="1500"/>
  <c r="AC30" i="1500"/>
  <c r="AB30" i="1500"/>
  <c r="AA30" i="1500"/>
  <c r="Z30" i="1500"/>
  <c r="BM29" i="1500"/>
  <c r="BL29" i="1500"/>
  <c r="BK29" i="1500"/>
  <c r="BJ29" i="1500"/>
  <c r="BI29" i="1500"/>
  <c r="BH29" i="1500"/>
  <c r="BG29" i="1500"/>
  <c r="BF29" i="1500"/>
  <c r="BE29" i="1500"/>
  <c r="BD29" i="1500"/>
  <c r="BC29" i="1500"/>
  <c r="BB29" i="1500"/>
  <c r="BA29" i="1500"/>
  <c r="AZ29" i="1500"/>
  <c r="AY29" i="1500"/>
  <c r="AX29" i="1500"/>
  <c r="AW29" i="1500"/>
  <c r="AV29" i="1500"/>
  <c r="AU29" i="1500"/>
  <c r="AT29" i="1500"/>
  <c r="AS29" i="1500"/>
  <c r="AR29" i="1500"/>
  <c r="AQ29" i="1500"/>
  <c r="AP29" i="1500"/>
  <c r="AO29" i="1500"/>
  <c r="AN29" i="1500"/>
  <c r="AM29" i="1500"/>
  <c r="AL29" i="1500"/>
  <c r="AK29" i="1500"/>
  <c r="AJ29" i="1500"/>
  <c r="AI29" i="1500"/>
  <c r="AH29" i="1500"/>
  <c r="AG29" i="1500"/>
  <c r="AF29" i="1500"/>
  <c r="AE29" i="1500"/>
  <c r="AD29" i="1500"/>
  <c r="AC29" i="1500"/>
  <c r="AB29" i="1500"/>
  <c r="AA29" i="1500"/>
  <c r="Z29" i="1500"/>
  <c r="BM28" i="1500"/>
  <c r="BL28" i="1500"/>
  <c r="BK28" i="1500"/>
  <c r="BJ28" i="1500"/>
  <c r="BI28" i="1500"/>
  <c r="BH28" i="1500"/>
  <c r="BG28" i="1500"/>
  <c r="BF28" i="1500"/>
  <c r="BE28" i="1500"/>
  <c r="BD28" i="1500"/>
  <c r="BC28" i="1500"/>
  <c r="BB28" i="1500"/>
  <c r="BA28" i="1500"/>
  <c r="AZ28" i="1500"/>
  <c r="AY28" i="1500"/>
  <c r="AX28" i="1500"/>
  <c r="AW28" i="1500"/>
  <c r="AV28" i="1500"/>
  <c r="AU28" i="1500"/>
  <c r="AT28" i="1500"/>
  <c r="AS28" i="1500"/>
  <c r="AR28" i="1500"/>
  <c r="AQ28" i="1500"/>
  <c r="AP28" i="1500"/>
  <c r="AO28" i="1500"/>
  <c r="AN28" i="1500"/>
  <c r="AM28" i="1500"/>
  <c r="AL28" i="1500"/>
  <c r="AK28" i="1500"/>
  <c r="AJ28" i="1500"/>
  <c r="AI28" i="1500"/>
  <c r="AH28" i="1500"/>
  <c r="AG28" i="1500"/>
  <c r="AF28" i="1500"/>
  <c r="AE28" i="1500"/>
  <c r="AD28" i="1500"/>
  <c r="AC28" i="1500"/>
  <c r="AB28" i="1500"/>
  <c r="AA28" i="1500"/>
  <c r="Z28" i="1500"/>
  <c r="BM27" i="1500"/>
  <c r="BL27" i="1500"/>
  <c r="BK27" i="1500"/>
  <c r="BJ27" i="1500"/>
  <c r="BI27" i="1500"/>
  <c r="BH27" i="1500"/>
  <c r="BG27" i="1500"/>
  <c r="BF27" i="1500"/>
  <c r="BE27" i="1500"/>
  <c r="BD27" i="1500"/>
  <c r="BC27" i="1500"/>
  <c r="BB27" i="1500"/>
  <c r="BA27" i="1500"/>
  <c r="AZ27" i="1500"/>
  <c r="AY27" i="1500"/>
  <c r="AX27" i="1500"/>
  <c r="AW27" i="1500"/>
  <c r="AV27" i="1500"/>
  <c r="AU27" i="1500"/>
  <c r="AT27" i="1500"/>
  <c r="AS27" i="1500"/>
  <c r="AR27" i="1500"/>
  <c r="AQ27" i="1500"/>
  <c r="AP27" i="1500"/>
  <c r="AO27" i="1500"/>
  <c r="AN27" i="1500"/>
  <c r="AM27" i="1500"/>
  <c r="AL27" i="1500"/>
  <c r="AK27" i="1500"/>
  <c r="AJ27" i="1500"/>
  <c r="AI27" i="1500"/>
  <c r="AH27" i="1500"/>
  <c r="AG27" i="1500"/>
  <c r="AF27" i="1500"/>
  <c r="AE27" i="1500"/>
  <c r="AD27" i="1500"/>
  <c r="AC27" i="1500"/>
  <c r="AB27" i="1500"/>
  <c r="AA27" i="1500"/>
  <c r="Z27" i="1500"/>
  <c r="BM26" i="1500"/>
  <c r="BL26" i="1500"/>
  <c r="BK26" i="1500"/>
  <c r="BJ26" i="1500"/>
  <c r="BI26" i="1500"/>
  <c r="BH26" i="1500"/>
  <c r="BG26" i="1500"/>
  <c r="BF26" i="1500"/>
  <c r="BE26" i="1500"/>
  <c r="BD26" i="1500"/>
  <c r="BC26" i="1500"/>
  <c r="BB26" i="1500"/>
  <c r="BA26" i="1500"/>
  <c r="AZ26" i="1500"/>
  <c r="AY26" i="1500"/>
  <c r="AX26" i="1500"/>
  <c r="AW26" i="1500"/>
  <c r="AV26" i="1500"/>
  <c r="AU26" i="1500"/>
  <c r="AT26" i="1500"/>
  <c r="AS26" i="1500"/>
  <c r="AR26" i="1500"/>
  <c r="AQ26" i="1500"/>
  <c r="AP26" i="1500"/>
  <c r="AO26" i="1500"/>
  <c r="AN26" i="1500"/>
  <c r="AM26" i="1500"/>
  <c r="AL26" i="1500"/>
  <c r="AK26" i="1500"/>
  <c r="AJ26" i="1500"/>
  <c r="AI26" i="1500"/>
  <c r="AH26" i="1500"/>
  <c r="AG26" i="1500"/>
  <c r="AF26" i="1500"/>
  <c r="AE26" i="1500"/>
  <c r="AD26" i="1500"/>
  <c r="AC26" i="1500"/>
  <c r="AB26" i="1500"/>
  <c r="AA26" i="1500"/>
  <c r="Z26" i="1500"/>
  <c r="BM25" i="1500"/>
  <c r="BL25" i="1500"/>
  <c r="BK25" i="1500"/>
  <c r="BJ25" i="1500"/>
  <c r="BI25" i="1500"/>
  <c r="BH25" i="1500"/>
  <c r="BG25" i="1500"/>
  <c r="BF25" i="1500"/>
  <c r="BE25" i="1500"/>
  <c r="BD25" i="1500"/>
  <c r="BC25" i="1500"/>
  <c r="BB25" i="1500"/>
  <c r="BA25" i="1500"/>
  <c r="AZ25" i="1500"/>
  <c r="AY25" i="1500"/>
  <c r="AX25" i="1500"/>
  <c r="AW25" i="1500"/>
  <c r="AV25" i="1500"/>
  <c r="AU25" i="1500"/>
  <c r="AT25" i="1500"/>
  <c r="AS25" i="1500"/>
  <c r="AR25" i="1500"/>
  <c r="AQ25" i="1500"/>
  <c r="AP25" i="1500"/>
  <c r="AO25" i="1500"/>
  <c r="AN25" i="1500"/>
  <c r="AM25" i="1500"/>
  <c r="AL25" i="1500"/>
  <c r="AK25" i="1500"/>
  <c r="AJ25" i="1500"/>
  <c r="AI25" i="1500"/>
  <c r="AH25" i="1500"/>
  <c r="AG25" i="1500"/>
  <c r="AF25" i="1500"/>
  <c r="AE25" i="1500"/>
  <c r="AD25" i="1500"/>
  <c r="AC25" i="1500"/>
  <c r="AB25" i="1500"/>
  <c r="AA25" i="1500"/>
  <c r="Z25" i="1500"/>
  <c r="BM24" i="1500"/>
  <c r="BL24" i="1500"/>
  <c r="BK24" i="1500"/>
  <c r="BJ24" i="1500"/>
  <c r="BI24" i="1500"/>
  <c r="BH24" i="1500"/>
  <c r="BG24" i="1500"/>
  <c r="BF24" i="1500"/>
  <c r="BE24" i="1500"/>
  <c r="BD24" i="1500"/>
  <c r="BC24" i="1500"/>
  <c r="BB24" i="1500"/>
  <c r="BA24" i="1500"/>
  <c r="AZ24" i="1500"/>
  <c r="AY24" i="1500"/>
  <c r="AX24" i="1500"/>
  <c r="AW24" i="1500"/>
  <c r="AV24" i="1500"/>
  <c r="AU24" i="1500"/>
  <c r="AT24" i="1500"/>
  <c r="AS24" i="1500"/>
  <c r="AR24" i="1500"/>
  <c r="AQ24" i="1500"/>
  <c r="AP24" i="1500"/>
  <c r="AO24" i="1500"/>
  <c r="AN24" i="1500"/>
  <c r="AM24" i="1500"/>
  <c r="AL24" i="1500"/>
  <c r="AK24" i="1500"/>
  <c r="AJ24" i="1500"/>
  <c r="AI24" i="1500"/>
  <c r="AH24" i="1500"/>
  <c r="AG24" i="1500"/>
  <c r="AF24" i="1500"/>
  <c r="AE24" i="1500"/>
  <c r="AD24" i="1500"/>
  <c r="AC24" i="1500"/>
  <c r="AB24" i="1500"/>
  <c r="AA24" i="1500"/>
  <c r="Z24" i="1500"/>
  <c r="BM23" i="1500"/>
  <c r="BL23" i="1500"/>
  <c r="BK23" i="1500"/>
  <c r="BJ23" i="1500"/>
  <c r="BI23" i="1500"/>
  <c r="BH23" i="1500"/>
  <c r="BG23" i="1500"/>
  <c r="BF23" i="1500"/>
  <c r="BE23" i="1500"/>
  <c r="BD23" i="1500"/>
  <c r="BC23" i="1500"/>
  <c r="BB23" i="1500"/>
  <c r="BA23" i="1500"/>
  <c r="AZ23" i="1500"/>
  <c r="AY23" i="1500"/>
  <c r="AX23" i="1500"/>
  <c r="AW23" i="1500"/>
  <c r="AV23" i="1500"/>
  <c r="AU23" i="1500"/>
  <c r="AT23" i="1500"/>
  <c r="AS23" i="1500"/>
  <c r="AR23" i="1500"/>
  <c r="AQ23" i="1500"/>
  <c r="AP23" i="1500"/>
  <c r="AO23" i="1500"/>
  <c r="AN23" i="1500"/>
  <c r="AM23" i="1500"/>
  <c r="AL23" i="1500"/>
  <c r="AK23" i="1500"/>
  <c r="AJ23" i="1500"/>
  <c r="AI23" i="1500"/>
  <c r="AH23" i="1500"/>
  <c r="AG23" i="1500"/>
  <c r="AF23" i="1500"/>
  <c r="AE23" i="1500"/>
  <c r="AD23" i="1500"/>
  <c r="AC23" i="1500"/>
  <c r="AB23" i="1500"/>
  <c r="AA23" i="1500"/>
  <c r="Z23" i="1500"/>
  <c r="BM22" i="1500"/>
  <c r="BL22" i="1500"/>
  <c r="BK22" i="1500"/>
  <c r="BJ22" i="1500"/>
  <c r="BI22" i="1500"/>
  <c r="BH22" i="1500"/>
  <c r="BG22" i="1500"/>
  <c r="BF22" i="1500"/>
  <c r="BE22" i="1500"/>
  <c r="BD22" i="1500"/>
  <c r="BC22" i="1500"/>
  <c r="BB22" i="1500"/>
  <c r="BA22" i="1500"/>
  <c r="AZ22" i="1500"/>
  <c r="AY22" i="1500"/>
  <c r="AX22" i="1500"/>
  <c r="AW22" i="1500"/>
  <c r="AV22" i="1500"/>
  <c r="AU22" i="1500"/>
  <c r="AT22" i="1500"/>
  <c r="AS22" i="1500"/>
  <c r="AR22" i="1500"/>
  <c r="AQ22" i="1500"/>
  <c r="AP22" i="1500"/>
  <c r="AO22" i="1500"/>
  <c r="AN22" i="1500"/>
  <c r="AM22" i="1500"/>
  <c r="AL22" i="1500"/>
  <c r="AK22" i="1500"/>
  <c r="AJ22" i="1500"/>
  <c r="AI22" i="1500"/>
  <c r="AH22" i="1500"/>
  <c r="AG22" i="1500"/>
  <c r="AF22" i="1500"/>
  <c r="AE22" i="1500"/>
  <c r="AD22" i="1500"/>
  <c r="AC22" i="1500"/>
  <c r="AB22" i="1500"/>
  <c r="AA22" i="1500"/>
  <c r="Z22" i="1500"/>
  <c r="BM21" i="1500"/>
  <c r="BL21" i="1500"/>
  <c r="BK21" i="1500"/>
  <c r="BJ21" i="1500"/>
  <c r="BI21" i="1500"/>
  <c r="BH21" i="1500"/>
  <c r="BG21" i="1500"/>
  <c r="BF21" i="1500"/>
  <c r="BE21" i="1500"/>
  <c r="BD21" i="1500"/>
  <c r="BC21" i="1500"/>
  <c r="BB21" i="1500"/>
  <c r="BA21" i="1500"/>
  <c r="AZ21" i="1500"/>
  <c r="AY21" i="1500"/>
  <c r="AX21" i="1500"/>
  <c r="AW21" i="1500"/>
  <c r="AV21" i="1500"/>
  <c r="AU21" i="1500"/>
  <c r="AT21" i="1500"/>
  <c r="AS21" i="1500"/>
  <c r="AR21" i="1500"/>
  <c r="AQ21" i="1500"/>
  <c r="AP21" i="1500"/>
  <c r="AO21" i="1500"/>
  <c r="AN21" i="1500"/>
  <c r="AM21" i="1500"/>
  <c r="AL21" i="1500"/>
  <c r="AK21" i="1500"/>
  <c r="AJ21" i="1500"/>
  <c r="AI21" i="1500"/>
  <c r="AH21" i="1500"/>
  <c r="AG21" i="1500"/>
  <c r="AF21" i="1500"/>
  <c r="AE21" i="1500"/>
  <c r="AD21" i="1500"/>
  <c r="AC21" i="1500"/>
  <c r="AB21" i="1500"/>
  <c r="AA21" i="1500"/>
  <c r="Z21" i="1500"/>
  <c r="BM20" i="1500"/>
  <c r="BL20" i="1500"/>
  <c r="BK20" i="1500"/>
  <c r="BJ20" i="1500"/>
  <c r="BI20" i="1500"/>
  <c r="BH20" i="1500"/>
  <c r="BG20" i="1500"/>
  <c r="BF20" i="1500"/>
  <c r="BE20" i="1500"/>
  <c r="BD20" i="1500"/>
  <c r="BC20" i="1500"/>
  <c r="BB20" i="1500"/>
  <c r="BA20" i="1500"/>
  <c r="AZ20" i="1500"/>
  <c r="AY20" i="1500"/>
  <c r="AX20" i="1500"/>
  <c r="AW20" i="1500"/>
  <c r="AV20" i="1500"/>
  <c r="AU20" i="1500"/>
  <c r="AT20" i="1500"/>
  <c r="AS20" i="1500"/>
  <c r="AR20" i="1500"/>
  <c r="AQ20" i="1500"/>
  <c r="AP20" i="1500"/>
  <c r="AO20" i="1500"/>
  <c r="AN20" i="1500"/>
  <c r="AM20" i="1500"/>
  <c r="AL20" i="1500"/>
  <c r="AK20" i="1500"/>
  <c r="AJ20" i="1500"/>
  <c r="AI20" i="1500"/>
  <c r="AH20" i="1500"/>
  <c r="AG20" i="1500"/>
  <c r="AF20" i="1500"/>
  <c r="AE20" i="1500"/>
  <c r="AD20" i="1500"/>
  <c r="AC20" i="1500"/>
  <c r="AB20" i="1500"/>
  <c r="AA20" i="1500"/>
  <c r="Z20" i="1500"/>
  <c r="BL19" i="1500"/>
  <c r="BK19" i="1500"/>
  <c r="BJ19" i="1500"/>
  <c r="BI19" i="1500"/>
  <c r="BH19" i="1500"/>
  <c r="BG19" i="1500"/>
  <c r="BF19" i="1500"/>
  <c r="BE19" i="1500"/>
  <c r="BD19" i="1500"/>
  <c r="BC19" i="1500"/>
  <c r="BB19" i="1500"/>
  <c r="BA19" i="1500"/>
  <c r="AZ19" i="1500"/>
  <c r="AY19" i="1500"/>
  <c r="AX19" i="1500"/>
  <c r="AW19" i="1500"/>
  <c r="AV19" i="1500"/>
  <c r="AU19" i="1500"/>
  <c r="AT19" i="1500"/>
  <c r="AS19" i="1500"/>
  <c r="AR19" i="1500"/>
  <c r="AQ19" i="1500"/>
  <c r="AP19" i="1500"/>
  <c r="AO19" i="1500"/>
  <c r="AN19" i="1500"/>
  <c r="AM19" i="1500"/>
  <c r="AL19" i="1500"/>
  <c r="AK19" i="1500"/>
  <c r="AJ19" i="1500"/>
  <c r="AI19" i="1500"/>
  <c r="AH19" i="1500"/>
  <c r="AG19" i="1500"/>
  <c r="AF19" i="1500"/>
  <c r="AE19" i="1500"/>
  <c r="AD19" i="1500"/>
  <c r="AC19" i="1500"/>
  <c r="AB19" i="1500"/>
  <c r="AA19" i="1500"/>
  <c r="Z19" i="1500"/>
  <c r="BL18" i="1500"/>
  <c r="BK18" i="1500"/>
  <c r="BJ18" i="1500"/>
  <c r="BI18" i="1500"/>
  <c r="BH18" i="1500"/>
  <c r="BG18" i="1500"/>
  <c r="BF18" i="1500"/>
  <c r="BE18" i="1500"/>
  <c r="BD18" i="1500"/>
  <c r="BC18" i="1500"/>
  <c r="BB18" i="1500"/>
  <c r="BA18" i="1500"/>
  <c r="AZ18" i="1500"/>
  <c r="AY18" i="1500"/>
  <c r="AX18" i="1500"/>
  <c r="AW18" i="1500"/>
  <c r="AV18" i="1500"/>
  <c r="AU18" i="1500"/>
  <c r="AT18" i="1500"/>
  <c r="AS18" i="1500"/>
  <c r="AR18" i="1500"/>
  <c r="AQ18" i="1500"/>
  <c r="AP18" i="1500"/>
  <c r="AO18" i="1500"/>
  <c r="AN18" i="1500"/>
  <c r="AM18" i="1500"/>
  <c r="AL18" i="1500"/>
  <c r="AK18" i="1500"/>
  <c r="AJ18" i="1500"/>
  <c r="AI18" i="1500"/>
  <c r="AH18" i="1500"/>
  <c r="AG18" i="1500"/>
  <c r="AF18" i="1500"/>
  <c r="AE18" i="1500"/>
  <c r="AD18" i="1500"/>
  <c r="AC18" i="1500"/>
  <c r="AB18" i="1500"/>
  <c r="AA18" i="1500"/>
  <c r="Z18" i="1500"/>
  <c r="BL17" i="1500"/>
  <c r="BK17" i="1500"/>
  <c r="BJ17" i="1500"/>
  <c r="BI17" i="1500"/>
  <c r="BH17" i="1500"/>
  <c r="BG17" i="1500"/>
  <c r="BF17" i="1500"/>
  <c r="BE17" i="1500"/>
  <c r="BD17" i="1500"/>
  <c r="BC17" i="1500"/>
  <c r="BB17" i="1500"/>
  <c r="BA17" i="1500"/>
  <c r="AZ17" i="1500"/>
  <c r="AY17" i="1500"/>
  <c r="AX17" i="1500"/>
  <c r="AW17" i="1500"/>
  <c r="AV17" i="1500"/>
  <c r="AU17" i="1500"/>
  <c r="AT17" i="1500"/>
  <c r="AS17" i="1500"/>
  <c r="AR17" i="1500"/>
  <c r="AQ17" i="1500"/>
  <c r="AP17" i="1500"/>
  <c r="AO17" i="1500"/>
  <c r="AN17" i="1500"/>
  <c r="AM17" i="1500"/>
  <c r="AL17" i="1500"/>
  <c r="AK17" i="1500"/>
  <c r="AJ17" i="1500"/>
  <c r="AI17" i="1500"/>
  <c r="AH17" i="1500"/>
  <c r="AG17" i="1500"/>
  <c r="AF17" i="1500"/>
  <c r="AE17" i="1500"/>
  <c r="AD17" i="1500"/>
  <c r="AC17" i="1500"/>
  <c r="AB17" i="1500"/>
  <c r="AA17" i="1500"/>
  <c r="Z17" i="1500"/>
  <c r="BL16" i="1500"/>
  <c r="BK16" i="1500"/>
  <c r="BJ16" i="1500"/>
  <c r="BI16" i="1500"/>
  <c r="BH16" i="1500"/>
  <c r="BG16" i="1500"/>
  <c r="BF16" i="1500"/>
  <c r="BE16" i="1500"/>
  <c r="BD16" i="1500"/>
  <c r="BC16" i="1500"/>
  <c r="BB16" i="1500"/>
  <c r="BA16" i="1500"/>
  <c r="AZ16" i="1500"/>
  <c r="AY16" i="1500"/>
  <c r="AX16" i="1500"/>
  <c r="AW16" i="1500"/>
  <c r="AV16" i="1500"/>
  <c r="AU16" i="1500"/>
  <c r="AT16" i="1500"/>
  <c r="AS16" i="1500"/>
  <c r="AR16" i="1500"/>
  <c r="AQ16" i="1500"/>
  <c r="AP16" i="1500"/>
  <c r="AO16" i="1500"/>
  <c r="AN16" i="1500"/>
  <c r="AM16" i="1500"/>
  <c r="AL16" i="1500"/>
  <c r="AK16" i="1500"/>
  <c r="AJ16" i="1500"/>
  <c r="AI16" i="1500"/>
  <c r="AH16" i="1500"/>
  <c r="AG16" i="1500"/>
  <c r="AF16" i="1500"/>
  <c r="AE16" i="1500"/>
  <c r="AD16" i="1500"/>
  <c r="AC16" i="1500"/>
  <c r="AB16" i="1500"/>
  <c r="AA16" i="1500"/>
  <c r="Z16" i="1500"/>
  <c r="BL15" i="1500"/>
  <c r="BK15" i="1500"/>
  <c r="BJ15" i="1500"/>
  <c r="BI15" i="1500"/>
  <c r="BH15" i="1500"/>
  <c r="BG15" i="1500"/>
  <c r="BF15" i="1500"/>
  <c r="BE15" i="1500"/>
  <c r="BD15" i="1500"/>
  <c r="BC15" i="1500"/>
  <c r="BB15" i="1500"/>
  <c r="BA15" i="1500"/>
  <c r="AZ15" i="1500"/>
  <c r="AY15" i="1500"/>
  <c r="AX15" i="1500"/>
  <c r="AW15" i="1500"/>
  <c r="AV15" i="1500"/>
  <c r="AU15" i="1500"/>
  <c r="AT15" i="1500"/>
  <c r="AS15" i="1500"/>
  <c r="AR15" i="1500"/>
  <c r="AQ15" i="1500"/>
  <c r="AP15" i="1500"/>
  <c r="AO15" i="1500"/>
  <c r="AN15" i="1500"/>
  <c r="AM15" i="1500"/>
  <c r="AL15" i="1500"/>
  <c r="AK15" i="1500"/>
  <c r="AJ15" i="1500"/>
  <c r="AI15" i="1500"/>
  <c r="AH15" i="1500"/>
  <c r="AG15" i="1500"/>
  <c r="AF15" i="1500"/>
  <c r="AE15" i="1500"/>
  <c r="AD15" i="1500"/>
  <c r="AC15" i="1500"/>
  <c r="AB15" i="1500"/>
  <c r="AA15" i="1500"/>
  <c r="Z15" i="1500"/>
  <c r="BL14" i="1500"/>
  <c r="BK14" i="1500"/>
  <c r="BJ14" i="1500"/>
  <c r="BI14" i="1500"/>
  <c r="BH14" i="1500"/>
  <c r="BG14" i="1500"/>
  <c r="BF14" i="1500"/>
  <c r="BE14" i="1500"/>
  <c r="BD14" i="1500"/>
  <c r="BC14" i="1500"/>
  <c r="BB14" i="1500"/>
  <c r="BA14" i="1500"/>
  <c r="AZ14" i="1500"/>
  <c r="AY14" i="1500"/>
  <c r="AX14" i="1500"/>
  <c r="AW14" i="1500"/>
  <c r="AV14" i="1500"/>
  <c r="AU14" i="1500"/>
  <c r="AT14" i="1500"/>
  <c r="AS14" i="1500"/>
  <c r="AR14" i="1500"/>
  <c r="AQ14" i="1500"/>
  <c r="AP14" i="1500"/>
  <c r="AO14" i="1500"/>
  <c r="AN14" i="1500"/>
  <c r="AM14" i="1500"/>
  <c r="AL14" i="1500"/>
  <c r="AK14" i="1500"/>
  <c r="AJ14" i="1500"/>
  <c r="AI14" i="1500"/>
  <c r="AH14" i="1500"/>
  <c r="AG14" i="1500"/>
  <c r="AF14" i="1500"/>
  <c r="AE14" i="1500"/>
  <c r="AD14" i="1500"/>
  <c r="AC14" i="1500"/>
  <c r="AB14" i="1500"/>
  <c r="AA14" i="1500"/>
  <c r="Z14" i="1500"/>
  <c r="BL13" i="1500"/>
  <c r="BK13" i="1500"/>
  <c r="BJ13" i="1500"/>
  <c r="BI13" i="1500"/>
  <c r="BH13" i="1500"/>
  <c r="BG13" i="1500"/>
  <c r="BF13" i="1500"/>
  <c r="BE13" i="1500"/>
  <c r="BD13" i="1500"/>
  <c r="BC13" i="1500"/>
  <c r="BB13" i="1500"/>
  <c r="BA13" i="1500"/>
  <c r="AZ13" i="1500"/>
  <c r="AY13" i="1500"/>
  <c r="AX13" i="1500"/>
  <c r="AW13" i="1500"/>
  <c r="AV13" i="1500"/>
  <c r="AU13" i="1500"/>
  <c r="AT13" i="1500"/>
  <c r="AS13" i="1500"/>
  <c r="AR13" i="1500"/>
  <c r="AQ13" i="1500"/>
  <c r="AP13" i="1500"/>
  <c r="AO13" i="1500"/>
  <c r="AN13" i="1500"/>
  <c r="AM13" i="1500"/>
  <c r="AL13" i="1500"/>
  <c r="AK13" i="1500"/>
  <c r="AJ13" i="1500"/>
  <c r="AI13" i="1500"/>
  <c r="AH13" i="1500"/>
  <c r="AG13" i="1500"/>
  <c r="AF13" i="1500"/>
  <c r="AE13" i="1500"/>
  <c r="AD13" i="1500"/>
  <c r="AC13" i="1500"/>
  <c r="AB13" i="1500"/>
  <c r="AA13" i="1500"/>
  <c r="Z13" i="1500"/>
  <c r="BL12" i="1500"/>
  <c r="BK12" i="1500"/>
  <c r="BJ12" i="1500"/>
  <c r="BI12" i="1500"/>
  <c r="BH12" i="1500"/>
  <c r="BG12" i="1500"/>
  <c r="BF12" i="1500"/>
  <c r="BE12" i="1500"/>
  <c r="BD12" i="1500"/>
  <c r="BC12" i="1500"/>
  <c r="BB12" i="1500"/>
  <c r="BA12" i="1500"/>
  <c r="AZ12" i="1500"/>
  <c r="AY12" i="1500"/>
  <c r="AX12" i="1500"/>
  <c r="AW12" i="1500"/>
  <c r="AV12" i="1500"/>
  <c r="AU12" i="1500"/>
  <c r="AT12" i="1500"/>
  <c r="AS12" i="1500"/>
  <c r="AR12" i="1500"/>
  <c r="AQ12" i="1500"/>
  <c r="AP12" i="1500"/>
  <c r="AO12" i="1500"/>
  <c r="AN12" i="1500"/>
  <c r="AM12" i="1500"/>
  <c r="AL12" i="1500"/>
  <c r="AK12" i="1500"/>
  <c r="AJ12" i="1500"/>
  <c r="AI12" i="1500"/>
  <c r="AH12" i="1500"/>
  <c r="AG12" i="1500"/>
  <c r="AF12" i="1500"/>
  <c r="AE12" i="1500"/>
  <c r="AD12" i="1500"/>
  <c r="AC12" i="1500"/>
  <c r="AB12" i="1500"/>
  <c r="AA12" i="1500"/>
  <c r="Z12" i="1500"/>
  <c r="BL11" i="1500"/>
  <c r="BK11" i="1500"/>
  <c r="BJ11" i="1500"/>
  <c r="BI11" i="1500"/>
  <c r="BH11" i="1500"/>
  <c r="BG11" i="1500"/>
  <c r="BF11" i="1500"/>
  <c r="BE11" i="1500"/>
  <c r="BD11" i="1500"/>
  <c r="BC11" i="1500"/>
  <c r="BB11" i="1500"/>
  <c r="BA11" i="1500"/>
  <c r="AZ11" i="1500"/>
  <c r="AY11" i="1500"/>
  <c r="AX11" i="1500"/>
  <c r="AW11" i="1500"/>
  <c r="AV11" i="1500"/>
  <c r="AU11" i="1500"/>
  <c r="AT11" i="1500"/>
  <c r="AS11" i="1500"/>
  <c r="AR11" i="1500"/>
  <c r="AQ11" i="1500"/>
  <c r="AP11" i="1500"/>
  <c r="AO11" i="1500"/>
  <c r="AN11" i="1500"/>
  <c r="AM11" i="1500"/>
  <c r="AL11" i="1500"/>
  <c r="AK11" i="1500"/>
  <c r="AJ11" i="1500"/>
  <c r="AI11" i="1500"/>
  <c r="AH11" i="1500"/>
  <c r="AG11" i="1500"/>
  <c r="AF11" i="1500"/>
  <c r="AE11" i="1500"/>
  <c r="AD11" i="1500"/>
  <c r="AC11" i="1500"/>
  <c r="AB11" i="1500"/>
  <c r="AA11" i="1500"/>
  <c r="Z11" i="1500"/>
  <c r="BL10" i="1500"/>
  <c r="BK10" i="1500"/>
  <c r="BJ10" i="1500"/>
  <c r="BI10" i="1500"/>
  <c r="BH10" i="1500"/>
  <c r="BG10" i="1500"/>
  <c r="BF10" i="1500"/>
  <c r="BE10" i="1500"/>
  <c r="BD10" i="1500"/>
  <c r="BC10" i="1500"/>
  <c r="BB10" i="1500"/>
  <c r="BA10" i="1500"/>
  <c r="AZ10" i="1500"/>
  <c r="AY10" i="1500"/>
  <c r="AX10" i="1500"/>
  <c r="AW10" i="1500"/>
  <c r="AV10" i="1500"/>
  <c r="AU10" i="1500"/>
  <c r="AT10" i="1500"/>
  <c r="AS10" i="1500"/>
  <c r="AR10" i="1500"/>
  <c r="AQ10" i="1500"/>
  <c r="AP10" i="1500"/>
  <c r="AO10" i="1500"/>
  <c r="AN10" i="1500"/>
  <c r="AM10" i="1500"/>
  <c r="AL10" i="1500"/>
  <c r="AK10" i="1500"/>
  <c r="AJ10" i="1500"/>
  <c r="AI10" i="1500"/>
  <c r="AH10" i="1500"/>
  <c r="AG10" i="1500"/>
  <c r="AF10" i="1500"/>
  <c r="AE10" i="1500"/>
  <c r="AD10" i="1500"/>
  <c r="AC10" i="1500"/>
  <c r="AB10" i="1500"/>
  <c r="AA10" i="1500"/>
  <c r="Z10" i="1500"/>
  <c r="BL9" i="1500"/>
  <c r="BK9" i="1500"/>
  <c r="BJ9" i="1500"/>
  <c r="BI9" i="1500"/>
  <c r="BH9" i="1500"/>
  <c r="BG9" i="1500"/>
  <c r="BF9" i="1500"/>
  <c r="BE9" i="1500"/>
  <c r="BD9" i="1500"/>
  <c r="BC9" i="1500"/>
  <c r="BB9" i="1500"/>
  <c r="BA9" i="1500"/>
  <c r="AZ9" i="1500"/>
  <c r="AY9" i="1500"/>
  <c r="AX9" i="1500"/>
  <c r="AW9" i="1500"/>
  <c r="AV9" i="1500"/>
  <c r="AU9" i="1500"/>
  <c r="AT9" i="1500"/>
  <c r="AS9" i="1500"/>
  <c r="AR9" i="1500"/>
  <c r="AQ9" i="1500"/>
  <c r="AP9" i="1500"/>
  <c r="AO9" i="1500"/>
  <c r="AN9" i="1500"/>
  <c r="AM9" i="1500"/>
  <c r="AL9" i="1500"/>
  <c r="AK9" i="1500"/>
  <c r="AJ9" i="1500"/>
  <c r="AI9" i="1500"/>
  <c r="AH9" i="1500"/>
  <c r="AG9" i="1500"/>
  <c r="AF9" i="1500"/>
  <c r="AE9" i="1500"/>
  <c r="AD9" i="1500"/>
  <c r="AC9" i="1500"/>
  <c r="AB9" i="1500"/>
  <c r="AA9" i="1500"/>
  <c r="Z9" i="1500"/>
  <c r="BL8" i="1500"/>
  <c r="BK8" i="1500"/>
  <c r="BJ8" i="1500"/>
  <c r="BI8" i="1500"/>
  <c r="BH8" i="1500"/>
  <c r="BG8" i="1500"/>
  <c r="BF8" i="1500"/>
  <c r="BE8" i="1500"/>
  <c r="BD8" i="1500"/>
  <c r="BC8" i="1500"/>
  <c r="BB8" i="1500"/>
  <c r="BA8" i="1500"/>
  <c r="AZ8" i="1500"/>
  <c r="AY8" i="1500"/>
  <c r="AX8" i="1500"/>
  <c r="AW8" i="1500"/>
  <c r="AV8" i="1500"/>
  <c r="AU8" i="1500"/>
  <c r="AT8" i="1500"/>
  <c r="AS8" i="1500"/>
  <c r="AR8" i="1500"/>
  <c r="AQ8" i="1500"/>
  <c r="AP8" i="1500"/>
  <c r="AO8" i="1500"/>
  <c r="AN8" i="1500"/>
  <c r="AM8" i="1500"/>
  <c r="AL8" i="1500"/>
  <c r="AK8" i="1500"/>
  <c r="AJ8" i="1500"/>
  <c r="AI8" i="1500"/>
  <c r="AH8" i="1500"/>
  <c r="AG8" i="1500"/>
  <c r="AF8" i="1500"/>
  <c r="AE8" i="1500"/>
  <c r="AD8" i="1500"/>
  <c r="AC8" i="1500"/>
  <c r="AB8" i="1500"/>
  <c r="AA8" i="1500"/>
  <c r="Z8" i="1500"/>
  <c r="BL7" i="1500"/>
  <c r="BK7" i="1500"/>
  <c r="BJ7" i="1500"/>
  <c r="BI7" i="1500"/>
  <c r="BH7" i="1500"/>
  <c r="BG7" i="1500"/>
  <c r="BF7" i="1500"/>
  <c r="BE7" i="1500"/>
  <c r="BD7" i="1500"/>
  <c r="BC7" i="1500"/>
  <c r="BB7" i="1500"/>
  <c r="BA7" i="1500"/>
  <c r="AZ7" i="1500"/>
  <c r="AY7" i="1500"/>
  <c r="AX7" i="1500"/>
  <c r="AW7" i="1500"/>
  <c r="AV7" i="1500"/>
  <c r="AU7" i="1500"/>
  <c r="AT7" i="1500"/>
  <c r="AS7" i="1500"/>
  <c r="AR7" i="1500"/>
  <c r="AQ7" i="1500"/>
  <c r="AP7" i="1500"/>
  <c r="AO7" i="1500"/>
  <c r="AN7" i="1500"/>
  <c r="AM7" i="1500"/>
  <c r="AL7" i="1500"/>
  <c r="AK7" i="1500"/>
  <c r="AJ7" i="1500"/>
  <c r="AI7" i="1500"/>
  <c r="AH7" i="1500"/>
  <c r="AG7" i="1500"/>
  <c r="AF7" i="1500"/>
  <c r="AE7" i="1500"/>
  <c r="AD7" i="1500"/>
  <c r="AC7" i="1500"/>
  <c r="AB7" i="1500"/>
  <c r="AA7" i="1500"/>
  <c r="Z7" i="1500"/>
  <c r="BL6" i="1500"/>
  <c r="BK6" i="1500"/>
  <c r="BJ6" i="1500"/>
  <c r="BI6" i="1500"/>
  <c r="BH6" i="1500"/>
  <c r="BG6" i="1500"/>
  <c r="BF6" i="1500"/>
  <c r="BE6" i="1500"/>
  <c r="BD6" i="1500"/>
  <c r="BC6" i="1500"/>
  <c r="BB6" i="1500"/>
  <c r="BA6" i="1500"/>
  <c r="AZ6" i="1500"/>
  <c r="AY6" i="1500"/>
  <c r="AX6" i="1500"/>
  <c r="AW6" i="1500"/>
  <c r="AV6" i="1500"/>
  <c r="AU6" i="1500"/>
  <c r="AT6" i="1500"/>
  <c r="AS6" i="1500"/>
  <c r="AR6" i="1500"/>
  <c r="AQ6" i="1500"/>
  <c r="AP6" i="1500"/>
  <c r="AO6" i="1500"/>
  <c r="AN6" i="1500"/>
  <c r="AM6" i="1500"/>
  <c r="AL6" i="1500"/>
  <c r="AK6" i="1500"/>
  <c r="AJ6" i="1500"/>
  <c r="AI6" i="1500"/>
  <c r="AH6" i="1500"/>
  <c r="AG6" i="1500"/>
  <c r="AF6" i="1500"/>
  <c r="AE6" i="1500"/>
  <c r="AD6" i="1500"/>
  <c r="AC6" i="1500"/>
  <c r="AB6" i="1500"/>
  <c r="AA6" i="1500"/>
  <c r="Z6" i="1500"/>
  <c r="BL5" i="1500"/>
  <c r="BK5" i="1500"/>
  <c r="BJ5" i="1500"/>
  <c r="BI5" i="1500"/>
  <c r="BH5" i="1500"/>
  <c r="BG5" i="1500"/>
  <c r="BF5" i="1500"/>
  <c r="BE5" i="1500"/>
  <c r="BD5" i="1500"/>
  <c r="BC5" i="1500"/>
  <c r="BB5" i="1500"/>
  <c r="BA5" i="1500"/>
  <c r="AZ5" i="1500"/>
  <c r="AY5" i="1500"/>
  <c r="AX5" i="1500"/>
  <c r="AW5" i="1500"/>
  <c r="AV5" i="1500"/>
  <c r="AU5" i="1500"/>
  <c r="AT5" i="1500"/>
  <c r="AS5" i="1500"/>
  <c r="AR5" i="1500"/>
  <c r="AQ5" i="1500"/>
  <c r="AP5" i="1500"/>
  <c r="AO5" i="1500"/>
  <c r="AN5" i="1500"/>
  <c r="AM5" i="1500"/>
  <c r="AL5" i="1500"/>
  <c r="AK5" i="1500"/>
  <c r="AJ5" i="1500"/>
  <c r="AI5" i="1500"/>
  <c r="AH5" i="1500"/>
  <c r="AG5" i="1500"/>
  <c r="AF5" i="1500"/>
  <c r="AE5" i="1500"/>
  <c r="AD5" i="1500"/>
  <c r="AC5" i="1500"/>
  <c r="AB5" i="1500"/>
  <c r="AA5" i="1500"/>
  <c r="Z5" i="1500"/>
  <c r="BL4" i="1500"/>
  <c r="BK4" i="1500"/>
  <c r="BJ4" i="1500"/>
  <c r="BI4" i="1500"/>
  <c r="BH4" i="1500"/>
  <c r="BG4" i="1500"/>
  <c r="BF4" i="1500"/>
  <c r="BE4" i="1500"/>
  <c r="BD4" i="1500"/>
  <c r="BC4" i="1500"/>
  <c r="BB4" i="1500"/>
  <c r="BA4" i="1500"/>
  <c r="AZ4" i="1500"/>
  <c r="AY4" i="1500"/>
  <c r="AX4" i="1500"/>
  <c r="AW4" i="1500"/>
  <c r="AV4" i="1500"/>
  <c r="AU4" i="1500"/>
  <c r="AT4" i="1500"/>
  <c r="AS4" i="1500"/>
  <c r="AR4" i="1500"/>
  <c r="AQ4" i="1500"/>
  <c r="AP4" i="1500"/>
  <c r="AO4" i="1500"/>
  <c r="AN4" i="1500"/>
  <c r="AM4" i="1500"/>
  <c r="AL4" i="1500"/>
  <c r="AK4" i="1500"/>
  <c r="AJ4" i="1500"/>
  <c r="AI4" i="1500"/>
  <c r="AH4" i="1500"/>
  <c r="AG4" i="1500"/>
  <c r="AF4" i="1500"/>
  <c r="AE4" i="1500"/>
  <c r="AD4" i="1500"/>
  <c r="AC4" i="1500"/>
  <c r="AB4" i="1500"/>
  <c r="AA4" i="1500"/>
  <c r="Z4" i="1500"/>
  <c r="BL3" i="1500"/>
  <c r="BK3" i="1500"/>
  <c r="BJ3" i="1500"/>
  <c r="BI3" i="1500"/>
  <c r="BH3" i="1500"/>
  <c r="BG3" i="1500"/>
  <c r="BF3" i="1500"/>
  <c r="BE3" i="1500"/>
  <c r="BD3" i="1500"/>
  <c r="BC3" i="1500"/>
  <c r="BB3" i="1500"/>
  <c r="BA3" i="1500"/>
  <c r="AZ3" i="1500"/>
  <c r="AY3" i="1500"/>
  <c r="AX3" i="1500"/>
  <c r="AW3" i="1500"/>
  <c r="AV3" i="1500"/>
  <c r="AU3" i="1500"/>
  <c r="AT3" i="1500"/>
  <c r="AS3" i="1500"/>
  <c r="AR3" i="1500"/>
  <c r="AQ3" i="1500"/>
  <c r="AP3" i="1500"/>
  <c r="AO3" i="1500"/>
  <c r="AN3" i="1500"/>
  <c r="AM3" i="1500"/>
  <c r="AL3" i="1500"/>
  <c r="AK3" i="1500"/>
  <c r="AJ3" i="1500"/>
  <c r="AI3" i="1500"/>
  <c r="AH3" i="1500"/>
  <c r="AG3" i="1500"/>
  <c r="AF3" i="1500"/>
  <c r="AE3" i="1500"/>
  <c r="AD3" i="1500"/>
  <c r="AC3" i="1500"/>
  <c r="AB3" i="1500"/>
  <c r="AA3" i="1500"/>
  <c r="Z3" i="1500"/>
  <c r="Y101" i="1500"/>
  <c r="Y100" i="1500"/>
  <c r="Y99" i="1500"/>
  <c r="Y98" i="1500"/>
  <c r="Y97" i="1500"/>
  <c r="Y96" i="1500"/>
  <c r="Y95" i="1500"/>
  <c r="Y94" i="1500"/>
  <c r="Y93" i="1500"/>
  <c r="Y92" i="1500"/>
  <c r="Y91" i="1500"/>
  <c r="Y90" i="1500"/>
  <c r="Y89" i="1500"/>
  <c r="Y88" i="1500"/>
  <c r="Y87" i="1500"/>
  <c r="Y86" i="1500"/>
  <c r="Y85" i="1500"/>
  <c r="Y84" i="1500"/>
  <c r="Y83" i="1500"/>
  <c r="Y82" i="1500"/>
  <c r="Y81" i="1500"/>
  <c r="Y80" i="1500"/>
  <c r="Y79" i="1500"/>
  <c r="Y78" i="1500"/>
  <c r="Y77" i="1500"/>
  <c r="Y76" i="1500"/>
  <c r="Y75" i="1500"/>
  <c r="Y74" i="1500"/>
  <c r="Y73" i="1500"/>
  <c r="Y72" i="1500"/>
  <c r="Y71" i="1500"/>
  <c r="Y70" i="1500"/>
  <c r="Y69" i="1500"/>
  <c r="Y68" i="1500"/>
  <c r="Y67" i="1500"/>
  <c r="Y66" i="1500"/>
  <c r="Y65" i="1500"/>
  <c r="Y64" i="1500"/>
  <c r="Y63" i="1500"/>
  <c r="Y62" i="1500"/>
  <c r="Y61" i="1500"/>
  <c r="Y60" i="1500"/>
  <c r="Y59" i="1500"/>
  <c r="Y58" i="1500"/>
  <c r="Y57" i="1500"/>
  <c r="Y56" i="1500"/>
  <c r="Y55" i="1500"/>
  <c r="Y54" i="1500"/>
  <c r="Y53" i="1500"/>
  <c r="Y52" i="1500"/>
  <c r="Y51" i="1500"/>
  <c r="Y50" i="1500"/>
  <c r="Y49" i="1500"/>
  <c r="Y48" i="1500"/>
  <c r="Y47" i="1500"/>
  <c r="Y46" i="1500"/>
  <c r="Y45" i="1500"/>
  <c r="Y44" i="1500"/>
  <c r="Y43" i="1500"/>
  <c r="Y42" i="1500"/>
  <c r="Y41" i="1500"/>
  <c r="Y40" i="1500"/>
  <c r="Y39" i="1500"/>
  <c r="Y38" i="1500"/>
  <c r="Y37" i="1500"/>
  <c r="Y36" i="1500"/>
  <c r="Y35" i="1500"/>
  <c r="Y34" i="1500"/>
  <c r="Y33" i="1500"/>
  <c r="Y32" i="1500"/>
  <c r="Y31" i="1500"/>
  <c r="Y30" i="1500"/>
  <c r="Y29" i="1500"/>
  <c r="Y28" i="1500"/>
  <c r="Y27" i="1500"/>
  <c r="Y26" i="1500"/>
  <c r="Y25" i="1500"/>
  <c r="Y24" i="1500"/>
  <c r="Y23" i="1500"/>
  <c r="Y22" i="1500"/>
  <c r="Y21" i="1500"/>
  <c r="Y20" i="1500"/>
  <c r="Y19" i="1500"/>
  <c r="Y18" i="1500"/>
  <c r="Y17" i="1500"/>
  <c r="Y16" i="1500"/>
  <c r="Y15" i="1500"/>
  <c r="Y14" i="1500"/>
  <c r="Y13" i="1500"/>
  <c r="Y12" i="1500"/>
  <c r="Y11" i="1500"/>
  <c r="Y10" i="1500"/>
  <c r="Y9" i="1500"/>
  <c r="Y8" i="1500"/>
  <c r="Y7" i="1500"/>
  <c r="Y6" i="1500"/>
  <c r="Y5" i="1500"/>
  <c r="Y4" i="1500"/>
  <c r="Y3" i="1500"/>
  <c r="X101" i="1500"/>
  <c r="X100" i="1500"/>
  <c r="X99" i="1500"/>
  <c r="X98" i="1500"/>
  <c r="X97" i="1500"/>
  <c r="X96" i="1500"/>
  <c r="X95" i="1500"/>
  <c r="X94" i="1500"/>
  <c r="X93" i="1500"/>
  <c r="X92" i="1500"/>
  <c r="X91" i="1500"/>
  <c r="X90" i="1500"/>
  <c r="X89" i="1500"/>
  <c r="X88" i="1500"/>
  <c r="X87" i="1500"/>
  <c r="X86" i="1500"/>
  <c r="X85" i="1500"/>
  <c r="X84" i="1500"/>
  <c r="X83" i="1500"/>
  <c r="X82" i="1500"/>
  <c r="X81" i="1500"/>
  <c r="X80" i="1500"/>
  <c r="X79" i="1500"/>
  <c r="X78" i="1500"/>
  <c r="X77" i="1500"/>
  <c r="X76" i="1500"/>
  <c r="X75" i="1500"/>
  <c r="X74" i="1500"/>
  <c r="X73" i="1500"/>
  <c r="X72" i="1500"/>
  <c r="X71" i="1500"/>
  <c r="X70" i="1500"/>
  <c r="X69" i="1500"/>
  <c r="X68" i="1500"/>
  <c r="X67" i="1500"/>
  <c r="X66" i="1500"/>
  <c r="X65" i="1500"/>
  <c r="X64" i="1500"/>
  <c r="X63" i="1500"/>
  <c r="X62" i="1500"/>
  <c r="X61" i="1500"/>
  <c r="X60" i="1500"/>
  <c r="X59" i="1500"/>
  <c r="X58" i="1500"/>
  <c r="X57" i="1500"/>
  <c r="X56" i="1500"/>
  <c r="X55" i="1500"/>
  <c r="X54" i="1500"/>
  <c r="X53" i="1500"/>
  <c r="X52" i="1500"/>
  <c r="X51" i="1500"/>
  <c r="X50" i="1500"/>
  <c r="X49" i="1500"/>
  <c r="X48" i="1500"/>
  <c r="X47" i="1500"/>
  <c r="X46" i="1500"/>
  <c r="X45" i="1500"/>
  <c r="X44" i="1500"/>
  <c r="X43" i="1500"/>
  <c r="X42" i="1500"/>
  <c r="X41" i="1500"/>
  <c r="X40" i="1500"/>
  <c r="X39" i="1500"/>
  <c r="X38" i="1500"/>
  <c r="X37" i="1500"/>
  <c r="X36" i="1500"/>
  <c r="X35" i="1500"/>
  <c r="X34" i="1500"/>
  <c r="X33" i="1500"/>
  <c r="X32" i="1500"/>
  <c r="X31" i="1500"/>
  <c r="X30" i="1500"/>
  <c r="X29" i="1500"/>
  <c r="X28" i="1500"/>
  <c r="X27" i="1500"/>
  <c r="X26" i="1500"/>
  <c r="X25" i="1500"/>
  <c r="X24" i="1500"/>
  <c r="X23" i="1500"/>
  <c r="X22" i="1500"/>
  <c r="X21" i="1500"/>
  <c r="X20" i="1500"/>
  <c r="X19" i="1500"/>
  <c r="X18" i="1500"/>
  <c r="X17" i="1500"/>
  <c r="X16" i="1500"/>
  <c r="X15" i="1500"/>
  <c r="X14" i="1500"/>
  <c r="X13" i="1500"/>
  <c r="X12" i="1500"/>
  <c r="X11" i="1500"/>
  <c r="X10" i="1500"/>
  <c r="X9" i="1500"/>
  <c r="X8" i="1500"/>
  <c r="X7" i="1500"/>
  <c r="X6" i="1500"/>
  <c r="X5" i="1500"/>
  <c r="X4" i="1500"/>
  <c r="X3" i="1500"/>
  <c r="W101" i="1500"/>
  <c r="W100" i="1500"/>
  <c r="W99" i="1500"/>
  <c r="W98" i="1500"/>
  <c r="W97" i="1500"/>
  <c r="W96" i="1500"/>
  <c r="W95" i="1500"/>
  <c r="W94" i="1500"/>
  <c r="W93" i="1500"/>
  <c r="W92" i="1500"/>
  <c r="W91" i="1500"/>
  <c r="W90" i="1500"/>
  <c r="W89" i="1500"/>
  <c r="W88" i="1500"/>
  <c r="W87" i="1500"/>
  <c r="W86" i="1500"/>
  <c r="W85" i="1500"/>
  <c r="W84" i="1500"/>
  <c r="W83" i="1500"/>
  <c r="W82" i="1500"/>
  <c r="W81" i="1500"/>
  <c r="W80" i="1500"/>
  <c r="W79" i="1500"/>
  <c r="W78" i="1500"/>
  <c r="W77" i="1500"/>
  <c r="W76" i="1500"/>
  <c r="W75" i="1500"/>
  <c r="W74" i="1500"/>
  <c r="W73" i="1500"/>
  <c r="W72" i="1500"/>
  <c r="W71" i="1500"/>
  <c r="W70" i="1500"/>
  <c r="W69" i="1500"/>
  <c r="W68" i="1500"/>
  <c r="W67" i="1500"/>
  <c r="W66" i="1500"/>
  <c r="W65" i="1500"/>
  <c r="W64" i="1500"/>
  <c r="W63" i="1500"/>
  <c r="W62" i="1500"/>
  <c r="W61" i="1500"/>
  <c r="W60" i="1500"/>
  <c r="W59" i="1500"/>
  <c r="W58" i="1500"/>
  <c r="W57" i="1500"/>
  <c r="W56" i="1500"/>
  <c r="W55" i="1500"/>
  <c r="W54" i="1500"/>
  <c r="W53" i="1500"/>
  <c r="W52" i="1500"/>
  <c r="W51" i="1500"/>
  <c r="W50" i="1500"/>
  <c r="W49" i="1500"/>
  <c r="W48" i="1500"/>
  <c r="W47" i="1500"/>
  <c r="W46" i="1500"/>
  <c r="W45" i="1500"/>
  <c r="W44" i="1500"/>
  <c r="W43" i="1500"/>
  <c r="W42" i="1500"/>
  <c r="W41" i="1500"/>
  <c r="W40" i="1500"/>
  <c r="W39" i="1500"/>
  <c r="W38" i="1500"/>
  <c r="W37" i="1500"/>
  <c r="W36" i="1500"/>
  <c r="W35" i="1500"/>
  <c r="W34" i="1500"/>
  <c r="W33" i="1500"/>
  <c r="W32" i="1500"/>
  <c r="W31" i="1500"/>
  <c r="W30" i="1500"/>
  <c r="W29" i="1500"/>
  <c r="W28" i="1500"/>
  <c r="W27" i="1500"/>
  <c r="W26" i="1500"/>
  <c r="W25" i="1500"/>
  <c r="W24" i="1500"/>
  <c r="W23" i="1500"/>
  <c r="W22" i="1500"/>
  <c r="W21" i="1500"/>
  <c r="W20" i="1500"/>
  <c r="W19" i="1500"/>
  <c r="W18" i="1500"/>
  <c r="W17" i="1500"/>
  <c r="W16" i="1500"/>
  <c r="W15" i="1500"/>
  <c r="W14" i="1500"/>
  <c r="W13" i="1500"/>
  <c r="W12" i="1500"/>
  <c r="W11" i="1500"/>
  <c r="W10" i="1500"/>
  <c r="W9" i="1500"/>
  <c r="W8" i="1500"/>
  <c r="W7" i="1500"/>
  <c r="W6" i="1500"/>
  <c r="W5" i="1500"/>
  <c r="W4" i="1500"/>
  <c r="W3" i="1500"/>
  <c r="V101" i="1500"/>
  <c r="V100" i="1500"/>
  <c r="V99" i="1500"/>
  <c r="V98" i="1500"/>
  <c r="V97" i="1500"/>
  <c r="V96" i="1500"/>
  <c r="V95" i="1500"/>
  <c r="V94" i="1500"/>
  <c r="V93" i="1500"/>
  <c r="V92" i="1500"/>
  <c r="V91" i="1500"/>
  <c r="V90" i="1500"/>
  <c r="V89" i="1500"/>
  <c r="V88" i="1500"/>
  <c r="V87" i="1500"/>
  <c r="V86" i="1500"/>
  <c r="V85" i="1500"/>
  <c r="V84" i="1500"/>
  <c r="V83" i="1500"/>
  <c r="V82" i="1500"/>
  <c r="V81" i="1500"/>
  <c r="V80" i="1500"/>
  <c r="V79" i="1500"/>
  <c r="V78" i="1500"/>
  <c r="V77" i="1500"/>
  <c r="V76" i="1500"/>
  <c r="V75" i="1500"/>
  <c r="V74" i="1500"/>
  <c r="V73" i="1500"/>
  <c r="V72" i="1500"/>
  <c r="V71" i="1500"/>
  <c r="V70" i="1500"/>
  <c r="V69" i="1500"/>
  <c r="V68" i="1500"/>
  <c r="V67" i="1500"/>
  <c r="V66" i="1500"/>
  <c r="V65" i="1500"/>
  <c r="V64" i="1500"/>
  <c r="V63" i="1500"/>
  <c r="V62" i="1500"/>
  <c r="V61" i="1500"/>
  <c r="V60" i="1500"/>
  <c r="V59" i="1500"/>
  <c r="V58" i="1500"/>
  <c r="V57" i="1500"/>
  <c r="V56" i="1500"/>
  <c r="V55" i="1500"/>
  <c r="V54" i="1500"/>
  <c r="V53" i="1500"/>
  <c r="V52" i="1500"/>
  <c r="V51" i="1500"/>
  <c r="V50" i="1500"/>
  <c r="V49" i="1500"/>
  <c r="V48" i="1500"/>
  <c r="V47" i="1500"/>
  <c r="V46" i="1500"/>
  <c r="V45" i="1500"/>
  <c r="V44" i="1500"/>
  <c r="V43" i="1500"/>
  <c r="V42" i="1500"/>
  <c r="V41" i="1500"/>
  <c r="V40" i="1500"/>
  <c r="V39" i="1500"/>
  <c r="V38" i="1500"/>
  <c r="V37" i="1500"/>
  <c r="V36" i="1500"/>
  <c r="V35" i="1500"/>
  <c r="V34" i="1500"/>
  <c r="V33" i="1500"/>
  <c r="V32" i="1500"/>
  <c r="V31" i="1500"/>
  <c r="V30" i="1500"/>
  <c r="V29" i="1500"/>
  <c r="V28" i="1500"/>
  <c r="V27" i="1500"/>
  <c r="V26" i="1500"/>
  <c r="V25" i="1500"/>
  <c r="V24" i="1500"/>
  <c r="V23" i="1500"/>
  <c r="V21" i="1500"/>
  <c r="V20" i="1500"/>
  <c r="V19" i="1500"/>
  <c r="V18" i="1500"/>
  <c r="V17" i="1500"/>
  <c r="V16" i="1500"/>
  <c r="V15" i="1500"/>
  <c r="V14" i="1500"/>
  <c r="V13" i="1500"/>
  <c r="V12" i="1500"/>
  <c r="V11" i="1500"/>
  <c r="V10" i="1500"/>
  <c r="V9" i="1500"/>
  <c r="V8" i="1500"/>
  <c r="V7" i="1500"/>
  <c r="V6" i="1500"/>
  <c r="V5" i="1500"/>
  <c r="V4" i="1500"/>
  <c r="V3" i="1500"/>
  <c r="U101" i="1500"/>
  <c r="U100" i="1500"/>
  <c r="U99" i="1500"/>
  <c r="U98" i="1500"/>
  <c r="U97" i="1500"/>
  <c r="U96" i="1500"/>
  <c r="U95" i="1500"/>
  <c r="U94" i="1500"/>
  <c r="U93" i="1500"/>
  <c r="U92" i="1500"/>
  <c r="U91" i="1500"/>
  <c r="U90" i="1500"/>
  <c r="U89" i="1500"/>
  <c r="U88" i="1500"/>
  <c r="U87" i="1500"/>
  <c r="U86" i="1500"/>
  <c r="U85" i="1500"/>
  <c r="U84" i="1500"/>
  <c r="U83" i="1500"/>
  <c r="U82" i="1500"/>
  <c r="U81" i="1500"/>
  <c r="U80" i="1500"/>
  <c r="U79" i="1500"/>
  <c r="U78" i="1500"/>
  <c r="U77" i="1500"/>
  <c r="U76" i="1500"/>
  <c r="U75" i="1500"/>
  <c r="U74" i="1500"/>
  <c r="U73" i="1500"/>
  <c r="U72" i="1500"/>
  <c r="U71" i="1500"/>
  <c r="U70" i="1500"/>
  <c r="U69" i="1500"/>
  <c r="U68" i="1500"/>
  <c r="U67" i="1500"/>
  <c r="U66" i="1500"/>
  <c r="U65" i="1500"/>
  <c r="U64" i="1500"/>
  <c r="U63" i="1500"/>
  <c r="U62" i="1500"/>
  <c r="U61" i="1500"/>
  <c r="U60" i="1500"/>
  <c r="U59" i="1500"/>
  <c r="U58" i="1500"/>
  <c r="U57" i="1500"/>
  <c r="U56" i="1500"/>
  <c r="U55" i="1500"/>
  <c r="U54" i="1500"/>
  <c r="U53" i="1500"/>
  <c r="U52" i="1500"/>
  <c r="U51" i="1500"/>
  <c r="U50" i="1500"/>
  <c r="U49" i="1500"/>
  <c r="U48" i="1500"/>
  <c r="U47" i="1500"/>
  <c r="U46" i="1500"/>
  <c r="U45" i="1500"/>
  <c r="U44" i="1500"/>
  <c r="U43" i="1500"/>
  <c r="U42" i="1500"/>
  <c r="U41" i="1500"/>
  <c r="U40" i="1500"/>
  <c r="U39" i="1500"/>
  <c r="U38" i="1500"/>
  <c r="U37" i="1500"/>
  <c r="U36" i="1500"/>
  <c r="U35" i="1500"/>
  <c r="U34" i="1500"/>
  <c r="U33" i="1500"/>
  <c r="U32" i="1500"/>
  <c r="U31" i="1500"/>
  <c r="U30" i="1500"/>
  <c r="U29" i="1500"/>
  <c r="U28" i="1500"/>
  <c r="U27" i="1500"/>
  <c r="U26" i="1500"/>
  <c r="U25" i="1500"/>
  <c r="U24" i="1500"/>
  <c r="U23" i="1500"/>
  <c r="U21" i="1500"/>
  <c r="U20" i="1500"/>
  <c r="U19" i="1500"/>
  <c r="U18" i="1500"/>
  <c r="U17" i="1500"/>
  <c r="U16" i="1500"/>
  <c r="U15" i="1500"/>
  <c r="U14" i="1500"/>
  <c r="U13" i="1500"/>
  <c r="U12" i="1500"/>
  <c r="U11" i="1500"/>
  <c r="U10" i="1500"/>
  <c r="U9" i="1500"/>
  <c r="U8" i="1500"/>
  <c r="U7" i="1500"/>
  <c r="U6" i="1500"/>
  <c r="U5" i="1500"/>
  <c r="U4" i="1500"/>
  <c r="U3" i="1500"/>
  <c r="T23" i="1500"/>
  <c r="T24" i="1500"/>
  <c r="T25" i="1500"/>
  <c r="T26" i="1500"/>
  <c r="T27" i="1500"/>
  <c r="T28" i="1500"/>
  <c r="T29" i="1500"/>
  <c r="T30" i="1500"/>
  <c r="T31" i="1500"/>
  <c r="T32" i="1500"/>
  <c r="T33" i="1500"/>
  <c r="T34" i="1500"/>
  <c r="T35" i="1500"/>
  <c r="T36" i="1500"/>
  <c r="T37" i="1500"/>
  <c r="T38" i="1500"/>
  <c r="T39" i="1500"/>
  <c r="T40" i="1500"/>
  <c r="T41" i="1500"/>
  <c r="T42" i="1500"/>
  <c r="T43" i="1500"/>
  <c r="T44" i="1500"/>
  <c r="T45" i="1500"/>
  <c r="T46" i="1500"/>
  <c r="T47" i="1500"/>
  <c r="T48" i="1500"/>
  <c r="T49" i="1500"/>
  <c r="T50" i="1500"/>
  <c r="T51" i="1500"/>
  <c r="T52" i="1500"/>
  <c r="T53" i="1500"/>
  <c r="T54" i="1500"/>
  <c r="T55" i="1500"/>
  <c r="T56" i="1500"/>
  <c r="T57" i="1500"/>
  <c r="T58" i="1500"/>
  <c r="T59" i="1500"/>
  <c r="T60" i="1500"/>
  <c r="T61" i="1500"/>
  <c r="T62" i="1500"/>
  <c r="T63" i="1500"/>
  <c r="T64" i="1500"/>
  <c r="T65" i="1500"/>
  <c r="T66" i="1500"/>
  <c r="T67" i="1500"/>
  <c r="T68" i="1500"/>
  <c r="T69" i="1500"/>
  <c r="T70" i="1500"/>
  <c r="T71" i="1500"/>
  <c r="T72" i="1500"/>
  <c r="T73" i="1500"/>
  <c r="T74" i="1500"/>
  <c r="T75" i="1500"/>
  <c r="T76" i="1500"/>
  <c r="T77" i="1500"/>
  <c r="T78" i="1500"/>
  <c r="T79" i="1500"/>
  <c r="T80" i="1500"/>
  <c r="T81" i="1500"/>
  <c r="T82" i="1500"/>
  <c r="T83" i="1500"/>
  <c r="T84" i="1500"/>
  <c r="T85" i="1500"/>
  <c r="T86" i="1500"/>
  <c r="T87" i="1500"/>
  <c r="T88" i="1500"/>
  <c r="T89" i="1500"/>
  <c r="T90" i="1500"/>
  <c r="T91" i="1500"/>
  <c r="T92" i="1500"/>
  <c r="T93" i="1500"/>
  <c r="T94" i="1500"/>
  <c r="T95" i="1500"/>
  <c r="T96" i="1500"/>
  <c r="T97" i="1500"/>
  <c r="T98" i="1500"/>
  <c r="T99" i="1500"/>
  <c r="T100" i="1500"/>
  <c r="T101" i="1500"/>
  <c r="T20" i="1500"/>
  <c r="T21" i="1500"/>
  <c r="T4" i="1500"/>
  <c r="T5" i="1500"/>
  <c r="T6" i="1500"/>
  <c r="T7" i="1500"/>
  <c r="T8" i="1500"/>
  <c r="T9" i="1500"/>
  <c r="T10" i="1500"/>
  <c r="T11" i="1500"/>
  <c r="T12" i="1500"/>
  <c r="T13" i="1500"/>
  <c r="T14" i="1500"/>
  <c r="T15" i="1500"/>
  <c r="T16" i="1500"/>
  <c r="T17" i="1500"/>
  <c r="T18" i="1500"/>
  <c r="T19" i="1500"/>
  <c r="T3" i="1500"/>
  <c r="FA2" i="1500"/>
  <c r="EM2" i="1500"/>
  <c r="EW2" i="1500"/>
  <c r="EK2" i="1500"/>
  <c r="FC2" i="1500"/>
  <c r="EN2" i="1500"/>
  <c r="ET2" i="1500"/>
  <c r="FI2" i="1500"/>
  <c r="ES2" i="1500"/>
  <c r="FH2" i="1500"/>
  <c r="FB2" i="1500"/>
  <c r="FD2" i="1500"/>
  <c r="FK2" i="1500"/>
  <c r="EO2" i="1500"/>
  <c r="FF2" i="1500"/>
  <c r="FS2" i="1500"/>
  <c r="FL2" i="1500"/>
  <c r="FE2" i="1500"/>
  <c r="FP2" i="1500"/>
  <c r="FR2" i="1500"/>
  <c r="EP2" i="1500"/>
  <c r="FQ2" i="1500"/>
  <c r="FG2" i="1500"/>
  <c r="ER2" i="1500"/>
  <c r="EX2" i="1500"/>
  <c r="FN2" i="1500"/>
  <c r="EY2" i="1500"/>
  <c r="EV2" i="1500"/>
  <c r="FO2" i="1500"/>
  <c r="EZ2" i="1500"/>
  <c r="EU2" i="1500"/>
  <c r="FJ2" i="1500"/>
  <c r="FM2" i="1500"/>
  <c r="EQ2" i="1500"/>
  <c r="L17" i="1499" l="1"/>
  <c r="AS17" i="1499"/>
  <c r="BB17" i="7"/>
  <c r="BZ17" i="7" s="1"/>
  <c r="Z17" i="7"/>
  <c r="Q16" i="1499"/>
  <c r="AX16" i="1499"/>
  <c r="BP3" i="1500"/>
  <c r="BQ16" i="1500"/>
  <c r="BR16" i="1500"/>
  <c r="CY16" i="1500"/>
  <c r="BN17" i="1500"/>
  <c r="BQ17" i="1500"/>
  <c r="BR17" i="1500"/>
  <c r="CY17" i="1500"/>
  <c r="BQ18" i="1500"/>
  <c r="BR18" i="1500"/>
  <c r="CY18" i="1500"/>
  <c r="BQ19" i="1500"/>
  <c r="BR19" i="1500"/>
  <c r="CY19" i="1500"/>
  <c r="BO5" i="1501"/>
  <c r="BO6" i="1501"/>
  <c r="BO7" i="1501"/>
  <c r="BO8" i="1501"/>
  <c r="BO9" i="1501"/>
  <c r="BO10" i="1501"/>
  <c r="BO11" i="1501"/>
  <c r="BO4" i="1501"/>
  <c r="AX17" i="1499" l="1"/>
  <c r="Q17" i="1499"/>
  <c r="AC4" i="7"/>
  <c r="P4" i="7"/>
  <c r="Q4" i="7"/>
  <c r="BS3" i="1500"/>
  <c r="BM4" i="1501"/>
  <c r="BM4" i="1500"/>
  <c r="BM3" i="1500"/>
  <c r="BM3" i="1501"/>
  <c r="I17" i="1500"/>
  <c r="J17" i="1500"/>
  <c r="BO19" i="1500"/>
  <c r="A4" i="1499"/>
  <c r="BO4" i="1500"/>
  <c r="BN19" i="1500"/>
  <c r="BO14" i="1500"/>
  <c r="A6" i="1499"/>
  <c r="BO6" i="1500"/>
  <c r="BO17" i="1500"/>
  <c r="A5" i="1499"/>
  <c r="BO5" i="1500"/>
  <c r="I19" i="1500"/>
  <c r="J19" i="1500"/>
  <c r="BO11" i="1500"/>
  <c r="BN18" i="1500"/>
  <c r="BO18" i="1500"/>
  <c r="BO13" i="1500"/>
  <c r="BO12" i="1500"/>
  <c r="I18" i="1500"/>
  <c r="J18" i="1500"/>
  <c r="BO10" i="1500"/>
  <c r="BO9" i="1500"/>
  <c r="I16" i="1500"/>
  <c r="J16" i="1500"/>
  <c r="BO8" i="1500"/>
  <c r="BN16" i="1500"/>
  <c r="BO16" i="1500"/>
  <c r="BO15" i="1500"/>
  <c r="BO7" i="1500"/>
  <c r="AB4" i="7" l="1"/>
  <c r="AZ4" i="1499" s="1"/>
  <c r="N4" i="7"/>
  <c r="AL4" i="1499" s="1"/>
  <c r="O4" i="7"/>
  <c r="AM4" i="1499" s="1"/>
  <c r="AK4" i="7"/>
  <c r="BR4" i="7" s="1"/>
  <c r="AI4" i="7"/>
  <c r="BG4" i="1499" s="1"/>
  <c r="AE4" i="7"/>
  <c r="BL4" i="7" s="1"/>
  <c r="AH4" i="7"/>
  <c r="V4" i="7"/>
  <c r="AT4" i="1499" s="1"/>
  <c r="AD4" i="7"/>
  <c r="AA4" i="7"/>
  <c r="AY4" i="1499" s="1"/>
  <c r="Q2" i="1502"/>
  <c r="AJ4" i="7"/>
  <c r="AJ5" i="7" s="1"/>
  <c r="X4" i="7"/>
  <c r="AV4" i="1499" s="1"/>
  <c r="W4" i="7"/>
  <c r="BD4" i="7" s="1"/>
  <c r="BF4" i="7"/>
  <c r="AG4" i="7"/>
  <c r="BN4" i="7" s="1"/>
  <c r="AF4" i="7"/>
  <c r="BM4" i="7" s="1"/>
  <c r="AR4" i="1499"/>
  <c r="R4" i="7"/>
  <c r="AP4" i="1499" s="1"/>
  <c r="S4" i="7"/>
  <c r="BJ4" i="7"/>
  <c r="BA4" i="1499"/>
  <c r="AX4" i="7"/>
  <c r="AO4" i="1499"/>
  <c r="AW4" i="7"/>
  <c r="AN4" i="1499"/>
  <c r="AS4" i="1499"/>
  <c r="BB4" i="7"/>
  <c r="AL4" i="7"/>
  <c r="BJ4" i="1499" s="1"/>
  <c r="BT4" i="1499" a="1"/>
  <c r="BP4" i="1499" a="1"/>
  <c r="L4" i="7"/>
  <c r="M4" i="7"/>
  <c r="AK4" i="1499" s="1"/>
  <c r="BM5" i="1500"/>
  <c r="BM5" i="1501"/>
  <c r="CY5" i="1500"/>
  <c r="CY6" i="1500"/>
  <c r="CY7" i="1500"/>
  <c r="CY8" i="1500"/>
  <c r="CY9" i="1500"/>
  <c r="CY10" i="1500"/>
  <c r="CY11" i="1500"/>
  <c r="CY12" i="1500"/>
  <c r="CY13" i="1500"/>
  <c r="CY14" i="1500"/>
  <c r="CY15" i="1500"/>
  <c r="CY4" i="1500"/>
  <c r="BQ5" i="1500"/>
  <c r="BQ6" i="1500"/>
  <c r="BQ7" i="1500"/>
  <c r="BQ8" i="1500"/>
  <c r="BQ9" i="1500"/>
  <c r="BQ10" i="1500"/>
  <c r="BQ11" i="1500"/>
  <c r="BQ12" i="1500"/>
  <c r="BQ13" i="1500"/>
  <c r="BQ14" i="1500"/>
  <c r="BQ15" i="1500"/>
  <c r="J4" i="1501"/>
  <c r="J5" i="1501"/>
  <c r="J6" i="1501"/>
  <c r="J7" i="1501"/>
  <c r="J8" i="1501"/>
  <c r="J9" i="1501"/>
  <c r="J10" i="1501"/>
  <c r="J11" i="1501"/>
  <c r="J3" i="1501"/>
  <c r="AU4" i="7" l="1"/>
  <c r="BI4" i="7"/>
  <c r="AY4" i="7"/>
  <c r="BE4" i="1499"/>
  <c r="BI4" i="1499"/>
  <c r="BP4" i="7"/>
  <c r="BC4" i="1499"/>
  <c r="BD4" i="1499"/>
  <c r="AW4" i="1499"/>
  <c r="AO4" i="7"/>
  <c r="BM4" i="1499" s="1"/>
  <c r="AM4" i="7"/>
  <c r="AN4" i="7" s="1"/>
  <c r="BL4" i="1499" s="1"/>
  <c r="AQ4" i="1499"/>
  <c r="AZ4" i="7"/>
  <c r="BH4" i="1499"/>
  <c r="AH5" i="7"/>
  <c r="AD5" i="7"/>
  <c r="BH4" i="7"/>
  <c r="AE5" i="7"/>
  <c r="AU4" i="1499"/>
  <c r="BQ4" i="7"/>
  <c r="AI5" i="7"/>
  <c r="BO4" i="7"/>
  <c r="AK5" i="7"/>
  <c r="BE4" i="7"/>
  <c r="BC4" i="7"/>
  <c r="BB4" i="1499"/>
  <c r="AF5" i="7"/>
  <c r="AA5" i="7"/>
  <c r="BF4" i="1499"/>
  <c r="BK4" i="7"/>
  <c r="AV4" i="7"/>
  <c r="AG5" i="7"/>
  <c r="AB5" i="7"/>
  <c r="AX4" i="1499"/>
  <c r="AC5" i="7"/>
  <c r="AR4" i="7"/>
  <c r="AJ4" i="1499"/>
  <c r="X5" i="7"/>
  <c r="W5" i="7"/>
  <c r="P5" i="7"/>
  <c r="AL5" i="7"/>
  <c r="BJ5" i="1499" s="1"/>
  <c r="S5" i="7"/>
  <c r="V5" i="7"/>
  <c r="R5" i="7"/>
  <c r="Q5" i="7"/>
  <c r="O5" i="7"/>
  <c r="Y5" i="7"/>
  <c r="BS4" i="7"/>
  <c r="Q3" i="1502"/>
  <c r="BP4" i="1499"/>
  <c r="BS4" i="1499"/>
  <c r="BR4" i="1499"/>
  <c r="BQ4" i="1499"/>
  <c r="BU4" i="1499"/>
  <c r="BV4" i="1499"/>
  <c r="BX4" i="1499"/>
  <c r="BT4" i="1499"/>
  <c r="BW4" i="1499"/>
  <c r="BM6" i="1500"/>
  <c r="BM6" i="1501"/>
  <c r="J9" i="1500"/>
  <c r="J8" i="1500"/>
  <c r="I14" i="1500"/>
  <c r="J14" i="1500"/>
  <c r="J6" i="1500"/>
  <c r="J7" i="1500"/>
  <c r="J5" i="1500"/>
  <c r="J10" i="1500"/>
  <c r="J3" i="1500"/>
  <c r="I15" i="1500"/>
  <c r="J15" i="1500"/>
  <c r="I13" i="1500"/>
  <c r="J13" i="1500"/>
  <c r="I12" i="1500"/>
  <c r="J12" i="1500"/>
  <c r="J4" i="1500"/>
  <c r="J11" i="1500"/>
  <c r="BQ4" i="1500"/>
  <c r="A5" i="1501"/>
  <c r="BO2" i="1501"/>
  <c r="BN2" i="1501"/>
  <c r="AR2" i="1501"/>
  <c r="AS2" i="1501"/>
  <c r="AT2" i="1501"/>
  <c r="AU2" i="1501"/>
  <c r="AV2" i="1501"/>
  <c r="AW2" i="1501"/>
  <c r="AX2" i="1501"/>
  <c r="AY2" i="1501"/>
  <c r="AZ2" i="1501"/>
  <c r="BA2" i="1501"/>
  <c r="BB2" i="1501"/>
  <c r="BC2" i="1501"/>
  <c r="BD2" i="1501"/>
  <c r="BE2" i="1501"/>
  <c r="BF2" i="1501"/>
  <c r="BG2" i="1501"/>
  <c r="BH2" i="1501"/>
  <c r="BI2" i="1501"/>
  <c r="BJ2" i="1501"/>
  <c r="BK2" i="1501"/>
  <c r="BL2" i="1501"/>
  <c r="BM2" i="1501"/>
  <c r="AQ2" i="1501"/>
  <c r="AP2" i="1501"/>
  <c r="AO2" i="1501"/>
  <c r="AN2" i="1501"/>
  <c r="AM2" i="1501"/>
  <c r="AL2" i="1501"/>
  <c r="AK2" i="1501"/>
  <c r="AJ2" i="1501"/>
  <c r="AI2" i="1501"/>
  <c r="AH2" i="1501"/>
  <c r="AG2" i="1501"/>
  <c r="AF2" i="1501"/>
  <c r="AE2" i="1501"/>
  <c r="AD2" i="1501"/>
  <c r="AC2" i="1501"/>
  <c r="AB2" i="1501"/>
  <c r="AA2" i="1501"/>
  <c r="Z2" i="1501"/>
  <c r="Y2" i="1501"/>
  <c r="X2" i="1501"/>
  <c r="W2" i="1501"/>
  <c r="V2" i="1501"/>
  <c r="U2" i="1501"/>
  <c r="T2" i="1501"/>
  <c r="C2" i="1501"/>
  <c r="B2" i="1501"/>
  <c r="A4" i="1500"/>
  <c r="A5" i="1500"/>
  <c r="A6" i="1500"/>
  <c r="A7" i="1500"/>
  <c r="A8" i="1500"/>
  <c r="A9" i="1500"/>
  <c r="A10" i="1500"/>
  <c r="A11" i="1500"/>
  <c r="A12" i="1500"/>
  <c r="A13" i="1500"/>
  <c r="A14" i="1500"/>
  <c r="A15" i="1500"/>
  <c r="A16" i="1500"/>
  <c r="A17" i="1500"/>
  <c r="A18" i="1500"/>
  <c r="A19" i="1500"/>
  <c r="A20" i="1500"/>
  <c r="A21" i="1500"/>
  <c r="A22" i="1500"/>
  <c r="A23" i="1500"/>
  <c r="A24" i="1500"/>
  <c r="A25" i="1500"/>
  <c r="A26" i="1500"/>
  <c r="A27" i="1500"/>
  <c r="A28" i="1500"/>
  <c r="A29" i="1500"/>
  <c r="A30" i="1500"/>
  <c r="A31" i="1500"/>
  <c r="A32" i="1500"/>
  <c r="A33" i="1500"/>
  <c r="A34" i="1500"/>
  <c r="A35" i="1500"/>
  <c r="A36" i="1500"/>
  <c r="A37" i="1500"/>
  <c r="A38" i="1500"/>
  <c r="A39" i="1500"/>
  <c r="A40" i="1500"/>
  <c r="A41" i="1500"/>
  <c r="A42" i="1500"/>
  <c r="A43" i="1500"/>
  <c r="A44" i="1500"/>
  <c r="A45" i="1500"/>
  <c r="A46" i="1500"/>
  <c r="A47" i="1500"/>
  <c r="A48" i="1500"/>
  <c r="A49" i="1500"/>
  <c r="A50" i="1500"/>
  <c r="A51" i="1500"/>
  <c r="A52" i="1500"/>
  <c r="A53" i="1500"/>
  <c r="A54" i="1500"/>
  <c r="A55" i="1500"/>
  <c r="A56" i="1500"/>
  <c r="A57" i="1500"/>
  <c r="A58" i="1500"/>
  <c r="A59" i="1500"/>
  <c r="A60" i="1500"/>
  <c r="A61" i="1500"/>
  <c r="A62" i="1500"/>
  <c r="A63" i="1500"/>
  <c r="A64" i="1500"/>
  <c r="A65" i="1500"/>
  <c r="A66" i="1500"/>
  <c r="A67" i="1500"/>
  <c r="A68" i="1500"/>
  <c r="A69" i="1500"/>
  <c r="A70" i="1500"/>
  <c r="A71" i="1500"/>
  <c r="A72" i="1500"/>
  <c r="A73" i="1500"/>
  <c r="A74" i="1500"/>
  <c r="A75" i="1500"/>
  <c r="A76" i="1500"/>
  <c r="A77" i="1500"/>
  <c r="A78" i="1500"/>
  <c r="A79" i="1500"/>
  <c r="A80" i="1500"/>
  <c r="A81" i="1500"/>
  <c r="A82" i="1500"/>
  <c r="A83" i="1500"/>
  <c r="A84" i="1500"/>
  <c r="A85" i="1500"/>
  <c r="A86" i="1500"/>
  <c r="A87" i="1500"/>
  <c r="A88" i="1500"/>
  <c r="A89" i="1500"/>
  <c r="A90" i="1500"/>
  <c r="A91" i="1500"/>
  <c r="A92" i="1500"/>
  <c r="A93" i="1500"/>
  <c r="A94" i="1500"/>
  <c r="A95" i="1500"/>
  <c r="A96" i="1500"/>
  <c r="A97" i="1500"/>
  <c r="A98" i="1500"/>
  <c r="A99" i="1500"/>
  <c r="A100" i="1500"/>
  <c r="A101" i="1500"/>
  <c r="A3" i="1500"/>
  <c r="BK4" i="1499" l="1"/>
  <c r="Q4" i="1502"/>
  <c r="BV4" i="7"/>
  <c r="BW4" i="7" s="1"/>
  <c r="AF6" i="7"/>
  <c r="AK6" i="7"/>
  <c r="AC6" i="7"/>
  <c r="AJ6" i="7"/>
  <c r="AI6" i="7"/>
  <c r="AB6" i="7"/>
  <c r="BT4" i="7"/>
  <c r="BU4" i="7" s="1"/>
  <c r="AG6" i="7"/>
  <c r="AE6" i="7"/>
  <c r="AD6" i="7"/>
  <c r="AH6" i="7"/>
  <c r="AA6" i="7"/>
  <c r="AM5" i="7"/>
  <c r="AN5" i="7" s="1"/>
  <c r="BL5" i="1499" s="1"/>
  <c r="AW5" i="1499"/>
  <c r="Y6" i="7"/>
  <c r="BF5" i="7"/>
  <c r="AZ5" i="7"/>
  <c r="S6" i="7"/>
  <c r="AQ5" i="1499"/>
  <c r="AR5" i="1499"/>
  <c r="AZ5" i="1499"/>
  <c r="BI5" i="7"/>
  <c r="O6" i="7"/>
  <c r="AV5" i="7"/>
  <c r="AM5" i="1499"/>
  <c r="BF5" i="1499"/>
  <c r="BO5" i="7"/>
  <c r="AY5" i="1499"/>
  <c r="BH5" i="7"/>
  <c r="BP5" i="7"/>
  <c r="BG5" i="1499"/>
  <c r="Q6" i="7"/>
  <c r="AO5" i="1499"/>
  <c r="AX5" i="7"/>
  <c r="BE5" i="1499"/>
  <c r="BN5" i="7"/>
  <c r="AX5" i="1499"/>
  <c r="R6" i="7"/>
  <c r="AP5" i="1499"/>
  <c r="AY5" i="7"/>
  <c r="BH5" i="1499"/>
  <c r="BQ5" i="7"/>
  <c r="P6" i="7"/>
  <c r="AN5" i="1499"/>
  <c r="AW5" i="7"/>
  <c r="AU5" i="1499"/>
  <c r="BD5" i="7"/>
  <c r="W6" i="7"/>
  <c r="BI5" i="1499"/>
  <c r="BR5" i="7"/>
  <c r="BD5" i="1499"/>
  <c r="BM5" i="7"/>
  <c r="BB5" i="1499"/>
  <c r="BK5" i="7"/>
  <c r="AV5" i="1499"/>
  <c r="BE5" i="7"/>
  <c r="X6" i="7"/>
  <c r="BA5" i="1499"/>
  <c r="BJ5" i="7"/>
  <c r="AS5" i="1499"/>
  <c r="BB5" i="7"/>
  <c r="AT5" i="1499"/>
  <c r="BC5" i="7"/>
  <c r="V6" i="7"/>
  <c r="BC5" i="1499"/>
  <c r="BL5" i="7"/>
  <c r="AO5" i="7"/>
  <c r="BM5" i="1499" s="1"/>
  <c r="AL6" i="7"/>
  <c r="BJ6" i="1499" s="1"/>
  <c r="BS5" i="7"/>
  <c r="AT4" i="7"/>
  <c r="BM7" i="1500"/>
  <c r="BM7" i="1501"/>
  <c r="I11" i="1500"/>
  <c r="I11" i="1501"/>
  <c r="I5" i="1500"/>
  <c r="I5" i="1501"/>
  <c r="I7" i="1500"/>
  <c r="I7" i="1501"/>
  <c r="I3" i="1500"/>
  <c r="I3" i="1501"/>
  <c r="I10" i="1500"/>
  <c r="I10" i="1501"/>
  <c r="I4" i="1500"/>
  <c r="I4" i="1501"/>
  <c r="I8" i="1500"/>
  <c r="I8" i="1501"/>
  <c r="I6" i="1500"/>
  <c r="I6" i="1501"/>
  <c r="I9" i="1500"/>
  <c r="I9" i="1501"/>
  <c r="CE34" i="1499"/>
  <c r="CD34" i="1499"/>
  <c r="CE30" i="1499"/>
  <c r="CD30" i="1499"/>
  <c r="CC30" i="1499"/>
  <c r="CE29" i="1499"/>
  <c r="CD29" i="1499"/>
  <c r="CC29" i="1499"/>
  <c r="CE28" i="1499"/>
  <c r="CE33" i="1499"/>
  <c r="CD33" i="1499"/>
  <c r="CC33" i="1499"/>
  <c r="CE32" i="1499"/>
  <c r="CD32" i="1499"/>
  <c r="CC32" i="1499"/>
  <c r="CE31" i="1499"/>
  <c r="CD31" i="1499"/>
  <c r="CC31" i="1499"/>
  <c r="CE27" i="1499"/>
  <c r="CE26" i="1499"/>
  <c r="CD26" i="1499"/>
  <c r="CE25" i="1499"/>
  <c r="CD25" i="1499"/>
  <c r="CE24" i="1499"/>
  <c r="CD24" i="1499"/>
  <c r="CE23" i="1499"/>
  <c r="CE22" i="1499"/>
  <c r="CD22" i="1499"/>
  <c r="CC22" i="1499"/>
  <c r="CE21" i="1499"/>
  <c r="CD21" i="1499"/>
  <c r="CC21" i="1499"/>
  <c r="CE20" i="1499"/>
  <c r="CD20" i="1499"/>
  <c r="CE18" i="1499"/>
  <c r="CD18" i="1499"/>
  <c r="CC18" i="1499"/>
  <c r="CE17" i="1499"/>
  <c r="CD17" i="1499"/>
  <c r="CC17" i="1499"/>
  <c r="CE16" i="1499"/>
  <c r="CD16" i="1499"/>
  <c r="CC16" i="1499"/>
  <c r="CE15" i="1499"/>
  <c r="CD15" i="1499"/>
  <c r="CE13" i="1499"/>
  <c r="CD13" i="1499"/>
  <c r="CE12" i="1499"/>
  <c r="CD12" i="1499"/>
  <c r="CE11" i="1499"/>
  <c r="CD11" i="1499"/>
  <c r="CE10" i="1499"/>
  <c r="CD10" i="1499"/>
  <c r="CE9" i="1499"/>
  <c r="CD9" i="1499"/>
  <c r="CE8" i="1499"/>
  <c r="CE7" i="1499"/>
  <c r="CD7" i="1499"/>
  <c r="CE6" i="1499"/>
  <c r="CE5" i="1499"/>
  <c r="CD5" i="1499"/>
  <c r="CE4" i="1499"/>
  <c r="CA5" i="7" l="1"/>
  <c r="BK5" i="1499"/>
  <c r="AS6" i="1499"/>
  <c r="BB6" i="7"/>
  <c r="BN6" i="7"/>
  <c r="BE6" i="1499"/>
  <c r="AR6" i="1499"/>
  <c r="BJ6" i="7"/>
  <c r="BA6" i="1499"/>
  <c r="AV6" i="7"/>
  <c r="AM6" i="1499"/>
  <c r="AO6" i="7"/>
  <c r="BM6" i="1499" s="1"/>
  <c r="AV6" i="1499"/>
  <c r="BE6" i="7"/>
  <c r="AZ6" i="1499"/>
  <c r="BI6" i="7"/>
  <c r="AN6" i="1499"/>
  <c r="AW6" i="7"/>
  <c r="BH6" i="1499"/>
  <c r="BQ6" i="7"/>
  <c r="AQ6" i="1499"/>
  <c r="AZ6" i="7"/>
  <c r="AU6" i="1499"/>
  <c r="BD6" i="7"/>
  <c r="BG6" i="1499"/>
  <c r="BP6" i="7"/>
  <c r="AY6" i="1499"/>
  <c r="BH6" i="7"/>
  <c r="BC6" i="1499"/>
  <c r="BL6" i="7"/>
  <c r="AX6" i="7"/>
  <c r="AO6" i="1499"/>
  <c r="AT6" i="1499"/>
  <c r="BC6" i="7"/>
  <c r="AY6" i="7"/>
  <c r="AP6" i="1499"/>
  <c r="AW6" i="1499"/>
  <c r="BF6" i="7"/>
  <c r="BV5" i="7"/>
  <c r="BW5" i="7" s="1"/>
  <c r="BT5" i="7"/>
  <c r="BU5" i="7" s="1"/>
  <c r="BD6" i="1499"/>
  <c r="BM6" i="7"/>
  <c r="BB6" i="1499"/>
  <c r="BK6" i="7"/>
  <c r="BO6" i="7"/>
  <c r="BF6" i="1499"/>
  <c r="BI6" i="1499"/>
  <c r="BR6" i="7"/>
  <c r="AX6" i="1499"/>
  <c r="AM6" i="7"/>
  <c r="BS6" i="7"/>
  <c r="BM8" i="1501"/>
  <c r="BM8" i="1500"/>
  <c r="AO3" i="7"/>
  <c r="BM3" i="1499" s="1"/>
  <c r="AM3" i="7"/>
  <c r="BK3" i="1499" s="1"/>
  <c r="J2" i="1504"/>
  <c r="CA6" i="7" l="1"/>
  <c r="BT6" i="7"/>
  <c r="BU6" i="7" s="1"/>
  <c r="BV6" i="7"/>
  <c r="BW6" i="7" s="1"/>
  <c r="AN6" i="7"/>
  <c r="BL6" i="1499" s="1"/>
  <c r="BK6" i="1499"/>
  <c r="BN3" i="1501"/>
  <c r="A2" i="1502"/>
  <c r="R2" i="1502" s="1"/>
  <c r="F2" i="1506" s="1"/>
  <c r="AD3" i="1499"/>
  <c r="CV3" i="1500"/>
  <c r="CX3" i="1500"/>
  <c r="AF3" i="1499"/>
  <c r="BM9" i="1500"/>
  <c r="BM9" i="1501"/>
  <c r="AN3" i="7"/>
  <c r="BL3" i="1499" s="1"/>
  <c r="AE3" i="1499" l="1"/>
  <c r="CW3" i="1500"/>
  <c r="BM10" i="1500"/>
  <c r="BM10" i="1501"/>
  <c r="BN13" i="1500"/>
  <c r="BN15" i="1500"/>
  <c r="BN14" i="1500"/>
  <c r="DD52" i="1499" l="1"/>
  <c r="CR52" i="1499"/>
  <c r="DC52" i="1499"/>
  <c r="CQ52" i="1499"/>
  <c r="DB52" i="1499"/>
  <c r="CP52" i="1499"/>
  <c r="DA52" i="1499"/>
  <c r="CO52" i="1499"/>
  <c r="DL52" i="1499"/>
  <c r="CZ52" i="1499"/>
  <c r="CN52" i="1499"/>
  <c r="DK52" i="1499"/>
  <c r="CY52" i="1499"/>
  <c r="CM52" i="1499"/>
  <c r="DJ52" i="1499"/>
  <c r="CX52" i="1499"/>
  <c r="CL52" i="1499"/>
  <c r="DI52" i="1499"/>
  <c r="CW52" i="1499"/>
  <c r="CK52" i="1499"/>
  <c r="DH52" i="1499"/>
  <c r="CV52" i="1499"/>
  <c r="CJ52" i="1499"/>
  <c r="DF52" i="1499"/>
  <c r="CH52" i="1499"/>
  <c r="DG52" i="1499"/>
  <c r="CU52" i="1499"/>
  <c r="CI52" i="1499"/>
  <c r="CT52" i="1499"/>
  <c r="DE52" i="1499"/>
  <c r="CS52" i="1499"/>
  <c r="BN12" i="1500"/>
  <c r="BN9" i="1501"/>
  <c r="BM11" i="1500"/>
  <c r="BM11" i="1501"/>
  <c r="BN6" i="1500"/>
  <c r="BN6" i="1501"/>
  <c r="BN4" i="1500"/>
  <c r="BN4" i="1501"/>
  <c r="BN10" i="1500"/>
  <c r="BN10" i="1501"/>
  <c r="BN7" i="1500"/>
  <c r="BN7" i="1501"/>
  <c r="BN5" i="1500"/>
  <c r="BN5" i="1501"/>
  <c r="BN8" i="1500"/>
  <c r="BN8" i="1501"/>
  <c r="BN11" i="1500"/>
  <c r="BN11" i="1501"/>
  <c r="BN9" i="1500"/>
  <c r="BR5" i="1500"/>
  <c r="BR6" i="1500"/>
  <c r="BR7" i="1500"/>
  <c r="BR8" i="1500"/>
  <c r="BR9" i="1500"/>
  <c r="BR10" i="1500"/>
  <c r="BR11" i="1500"/>
  <c r="BR12" i="1500"/>
  <c r="BR13" i="1500"/>
  <c r="BR14" i="1500"/>
  <c r="BR15" i="1500"/>
  <c r="BQ3" i="1500"/>
  <c r="DH53" i="1499" l="1"/>
  <c r="CV53" i="1499"/>
  <c r="CJ53" i="1499"/>
  <c r="DG53" i="1499"/>
  <c r="CU53" i="1499"/>
  <c r="CI53" i="1499"/>
  <c r="DF53" i="1499"/>
  <c r="CT53" i="1499"/>
  <c r="CH53" i="1499"/>
  <c r="DE53" i="1499"/>
  <c r="CS53" i="1499"/>
  <c r="DD53" i="1499"/>
  <c r="CR53" i="1499"/>
  <c r="DC53" i="1499"/>
  <c r="CQ53" i="1499"/>
  <c r="DB53" i="1499"/>
  <c r="CP53" i="1499"/>
  <c r="DA53" i="1499"/>
  <c r="CO53" i="1499"/>
  <c r="DL53" i="1499"/>
  <c r="CZ53" i="1499"/>
  <c r="CN53" i="1499"/>
  <c r="CX53" i="1499"/>
  <c r="DK53" i="1499"/>
  <c r="CY53" i="1499"/>
  <c r="CM53" i="1499"/>
  <c r="DJ53" i="1499"/>
  <c r="DI53" i="1499"/>
  <c r="CW53" i="1499"/>
  <c r="CK53" i="1499"/>
  <c r="CL53" i="1499"/>
  <c r="BM12" i="1500"/>
  <c r="CD4" i="1499"/>
  <c r="DL54" i="1499" l="1"/>
  <c r="CZ54" i="1499"/>
  <c r="CN54" i="1499"/>
  <c r="DK54" i="1499"/>
  <c r="CY54" i="1499"/>
  <c r="CM54" i="1499"/>
  <c r="DJ54" i="1499"/>
  <c r="CX54" i="1499"/>
  <c r="CL54" i="1499"/>
  <c r="DI54" i="1499"/>
  <c r="CW54" i="1499"/>
  <c r="CK54" i="1499"/>
  <c r="DH54" i="1499"/>
  <c r="CV54" i="1499"/>
  <c r="CJ54" i="1499"/>
  <c r="DG54" i="1499"/>
  <c r="CU54" i="1499"/>
  <c r="CI54" i="1499"/>
  <c r="DF54" i="1499"/>
  <c r="CT54" i="1499"/>
  <c r="CH54" i="1499"/>
  <c r="DE54" i="1499"/>
  <c r="CS54" i="1499"/>
  <c r="DD54" i="1499"/>
  <c r="CR54" i="1499"/>
  <c r="CP54" i="1499"/>
  <c r="DC54" i="1499"/>
  <c r="CQ54" i="1499"/>
  <c r="DB54" i="1499"/>
  <c r="DA54" i="1499"/>
  <c r="CO54" i="1499"/>
  <c r="BM13" i="1500"/>
  <c r="Q3" i="1492"/>
  <c r="BT4" i="1500"/>
  <c r="A3" i="7"/>
  <c r="BR3" i="1500"/>
  <c r="L3" i="1492"/>
  <c r="I3" i="1492"/>
  <c r="F3" i="1492"/>
  <c r="DD55" i="1499" l="1"/>
  <c r="CR55" i="1499"/>
  <c r="DC55" i="1499"/>
  <c r="CQ55" i="1499"/>
  <c r="DB55" i="1499"/>
  <c r="CP55" i="1499"/>
  <c r="DA55" i="1499"/>
  <c r="CO55" i="1499"/>
  <c r="DL55" i="1499"/>
  <c r="CZ55" i="1499"/>
  <c r="CN55" i="1499"/>
  <c r="DK55" i="1499"/>
  <c r="CY55" i="1499"/>
  <c r="CM55" i="1499"/>
  <c r="DJ55" i="1499"/>
  <c r="CX55" i="1499"/>
  <c r="CL55" i="1499"/>
  <c r="DI55" i="1499"/>
  <c r="CW55" i="1499"/>
  <c r="CK55" i="1499"/>
  <c r="DH55" i="1499"/>
  <c r="CV55" i="1499"/>
  <c r="CJ55" i="1499"/>
  <c r="DF55" i="1499"/>
  <c r="CH55" i="1499"/>
  <c r="DG55" i="1499"/>
  <c r="CU55" i="1499"/>
  <c r="CI55" i="1499"/>
  <c r="CT55" i="1499"/>
  <c r="DE55" i="1499"/>
  <c r="CS55" i="1499"/>
  <c r="BM14" i="1500"/>
  <c r="BR4" i="1500"/>
  <c r="BT5" i="1500"/>
  <c r="J3" i="1492"/>
  <c r="H3" i="1492"/>
  <c r="M3" i="1492"/>
  <c r="N3" i="1492"/>
  <c r="P3" i="1492"/>
  <c r="G3" i="1492"/>
  <c r="O3" i="1492"/>
  <c r="K3" i="1492"/>
  <c r="DH56" i="1499" l="1"/>
  <c r="CV56" i="1499"/>
  <c r="CJ56" i="1499"/>
  <c r="DG56" i="1499"/>
  <c r="CU56" i="1499"/>
  <c r="CI56" i="1499"/>
  <c r="DF56" i="1499"/>
  <c r="CT56" i="1499"/>
  <c r="CH56" i="1499"/>
  <c r="DJ56" i="1499"/>
  <c r="DE56" i="1499"/>
  <c r="CS56" i="1499"/>
  <c r="DD56" i="1499"/>
  <c r="CR56" i="1499"/>
  <c r="DC56" i="1499"/>
  <c r="CQ56" i="1499"/>
  <c r="DB56" i="1499"/>
  <c r="CP56" i="1499"/>
  <c r="DA56" i="1499"/>
  <c r="CO56" i="1499"/>
  <c r="DL56" i="1499"/>
  <c r="CZ56" i="1499"/>
  <c r="CN56" i="1499"/>
  <c r="CX56" i="1499"/>
  <c r="DK56" i="1499"/>
  <c r="CY56" i="1499"/>
  <c r="CM56" i="1499"/>
  <c r="CL56" i="1499"/>
  <c r="DI56" i="1499"/>
  <c r="CW56" i="1499"/>
  <c r="CK56" i="1499"/>
  <c r="BP4" i="1500"/>
  <c r="BM15" i="1500"/>
  <c r="DE4" i="1500"/>
  <c r="BT6" i="1500"/>
  <c r="DU4" i="1500"/>
  <c r="DP4" i="1500"/>
  <c r="DH4" i="1500"/>
  <c r="EB4" i="1500"/>
  <c r="DM4" i="1500"/>
  <c r="DK4" i="1500"/>
  <c r="DG4" i="1500"/>
  <c r="DQ4" i="1500"/>
  <c r="DX4" i="1500"/>
  <c r="DW4" i="1500"/>
  <c r="DT4" i="1500"/>
  <c r="DR4" i="1500"/>
  <c r="DZ4" i="1500"/>
  <c r="DN4" i="1500"/>
  <c r="DL57" i="1499" l="1"/>
  <c r="CZ57" i="1499"/>
  <c r="CN57" i="1499"/>
  <c r="DK57" i="1499"/>
  <c r="CY57" i="1499"/>
  <c r="CM57" i="1499"/>
  <c r="DJ57" i="1499"/>
  <c r="CX57" i="1499"/>
  <c r="CL57" i="1499"/>
  <c r="DI57" i="1499"/>
  <c r="CW57" i="1499"/>
  <c r="CK57" i="1499"/>
  <c r="DH57" i="1499"/>
  <c r="CV57" i="1499"/>
  <c r="CJ57" i="1499"/>
  <c r="DG57" i="1499"/>
  <c r="CU57" i="1499"/>
  <c r="CI57" i="1499"/>
  <c r="CP57" i="1499"/>
  <c r="DF57" i="1499"/>
  <c r="CT57" i="1499"/>
  <c r="CH57" i="1499"/>
  <c r="DE57" i="1499"/>
  <c r="CS57" i="1499"/>
  <c r="DD57" i="1499"/>
  <c r="CR57" i="1499"/>
  <c r="DC57" i="1499"/>
  <c r="CQ57" i="1499"/>
  <c r="DB57" i="1499"/>
  <c r="DA57" i="1499"/>
  <c r="CO57" i="1499"/>
  <c r="DJ4" i="1500"/>
  <c r="BM16" i="1500"/>
  <c r="W4" i="1499"/>
  <c r="CO4" i="1500"/>
  <c r="N4" i="1499"/>
  <c r="CF4" i="1500"/>
  <c r="R4" i="1499"/>
  <c r="CJ4" i="1500"/>
  <c r="H4" i="1499"/>
  <c r="BZ4" i="1500"/>
  <c r="J4" i="1499"/>
  <c r="CB4" i="1500"/>
  <c r="X4" i="1499"/>
  <c r="CP4" i="1500"/>
  <c r="Z4" i="1499"/>
  <c r="CR4" i="1500"/>
  <c r="G4" i="1499"/>
  <c r="BY4" i="1500"/>
  <c r="P4" i="1499"/>
  <c r="CH4" i="1500"/>
  <c r="M4" i="1499"/>
  <c r="CE4" i="1500"/>
  <c r="CQ4" i="1500"/>
  <c r="Y4" i="1499"/>
  <c r="Q4" i="1499"/>
  <c r="CI4" i="1500"/>
  <c r="I4" i="1499"/>
  <c r="CA4" i="1500"/>
  <c r="O4" i="1499"/>
  <c r="CG4" i="1500"/>
  <c r="AA4" i="1499"/>
  <c r="CS4" i="1500"/>
  <c r="E4" i="1499"/>
  <c r="BW4" i="1500"/>
  <c r="AQ4" i="7"/>
  <c r="CZ4" i="1500" s="1"/>
  <c r="DY4" i="1500"/>
  <c r="DL4" i="1500"/>
  <c r="DD4" i="1500"/>
  <c r="BX4" i="7"/>
  <c r="EG4" i="1500" s="1"/>
  <c r="DI4" i="1500"/>
  <c r="DF4" i="1500"/>
  <c r="CA4" i="7"/>
  <c r="EJ4" i="1500" s="1"/>
  <c r="BZ4" i="7"/>
  <c r="EI4" i="1500" s="1"/>
  <c r="DO4" i="1500"/>
  <c r="DC4" i="1500"/>
  <c r="DS4" i="1500"/>
  <c r="EA4" i="1500"/>
  <c r="DV4" i="1500"/>
  <c r="DA4" i="1500"/>
  <c r="BT7" i="1500"/>
  <c r="DD58" i="1499" l="1"/>
  <c r="CR58" i="1499"/>
  <c r="DC58" i="1499"/>
  <c r="CQ58" i="1499"/>
  <c r="DB58" i="1499"/>
  <c r="CP58" i="1499"/>
  <c r="DA58" i="1499"/>
  <c r="CO58" i="1499"/>
  <c r="DL58" i="1499"/>
  <c r="CZ58" i="1499"/>
  <c r="CN58" i="1499"/>
  <c r="DK58" i="1499"/>
  <c r="CY58" i="1499"/>
  <c r="CM58" i="1499"/>
  <c r="DJ58" i="1499"/>
  <c r="CX58" i="1499"/>
  <c r="CL58" i="1499"/>
  <c r="CT58" i="1499"/>
  <c r="DI58" i="1499"/>
  <c r="CW58" i="1499"/>
  <c r="CK58" i="1499"/>
  <c r="DF58" i="1499"/>
  <c r="DH58" i="1499"/>
  <c r="CV58" i="1499"/>
  <c r="CJ58" i="1499"/>
  <c r="CH58" i="1499"/>
  <c r="DG58" i="1499"/>
  <c r="CU58" i="1499"/>
  <c r="CI58" i="1499"/>
  <c r="DE58" i="1499"/>
  <c r="CS58" i="1499"/>
  <c r="BM17" i="1500"/>
  <c r="Y3" i="1501"/>
  <c r="AO3" i="1501"/>
  <c r="Z3" i="1501"/>
  <c r="AP3" i="1501"/>
  <c r="X3" i="1501"/>
  <c r="AA3" i="1501"/>
  <c r="AQ3" i="1501"/>
  <c r="AB3" i="1501"/>
  <c r="AN3" i="1501"/>
  <c r="AC3" i="1501"/>
  <c r="AD3" i="1501"/>
  <c r="AE3" i="1501"/>
  <c r="AF3" i="1501"/>
  <c r="AG3" i="1501"/>
  <c r="AH3" i="1501"/>
  <c r="AI3" i="1501"/>
  <c r="T3" i="1501"/>
  <c r="AJ3" i="1501"/>
  <c r="U3" i="1501"/>
  <c r="AK3" i="1501"/>
  <c r="V3" i="1501"/>
  <c r="AL3" i="1501"/>
  <c r="W3" i="1501"/>
  <c r="AM3" i="1501"/>
  <c r="AB4" i="1499"/>
  <c r="CT4" i="1500"/>
  <c r="S4" i="1499"/>
  <c r="CK4" i="1500"/>
  <c r="AC4" i="1499"/>
  <c r="CU4" i="1500"/>
  <c r="L4" i="1499"/>
  <c r="CD4" i="1500"/>
  <c r="D4" i="1499"/>
  <c r="BV4" i="1500"/>
  <c r="V4" i="1499"/>
  <c r="CN4" i="1500"/>
  <c r="U4" i="1499"/>
  <c r="CM4" i="1500"/>
  <c r="C4" i="1499"/>
  <c r="BU4" i="1500"/>
  <c r="F4" i="1499"/>
  <c r="BX4" i="1500"/>
  <c r="K4" i="1499"/>
  <c r="CC4" i="1500"/>
  <c r="T4" i="1499"/>
  <c r="CL4" i="1500"/>
  <c r="BS4" i="1500"/>
  <c r="BY4" i="7"/>
  <c r="EH4" i="1500" s="1"/>
  <c r="AS4" i="7"/>
  <c r="BT8" i="1500"/>
  <c r="L3" i="1502" l="1"/>
  <c r="DB4" i="1500"/>
  <c r="DH59" i="1499"/>
  <c r="CV59" i="1499"/>
  <c r="CJ59" i="1499"/>
  <c r="DG59" i="1499"/>
  <c r="CU59" i="1499"/>
  <c r="CI59" i="1499"/>
  <c r="CX59" i="1499"/>
  <c r="DF59" i="1499"/>
  <c r="CT59" i="1499"/>
  <c r="CH59" i="1499"/>
  <c r="DE59" i="1499"/>
  <c r="CS59" i="1499"/>
  <c r="DJ59" i="1499"/>
  <c r="DD59" i="1499"/>
  <c r="CR59" i="1499"/>
  <c r="CL59" i="1499"/>
  <c r="DC59" i="1499"/>
  <c r="CQ59" i="1499"/>
  <c r="DB59" i="1499"/>
  <c r="CP59" i="1499"/>
  <c r="DA59" i="1499"/>
  <c r="CO59" i="1499"/>
  <c r="DL59" i="1499"/>
  <c r="CZ59" i="1499"/>
  <c r="CN59" i="1499"/>
  <c r="DK59" i="1499"/>
  <c r="CY59" i="1499"/>
  <c r="CM59" i="1499"/>
  <c r="DI59" i="1499"/>
  <c r="CW59" i="1499"/>
  <c r="CK59" i="1499"/>
  <c r="BP5" i="1500"/>
  <c r="DI5" i="1500"/>
  <c r="DG5" i="1500"/>
  <c r="DE5" i="1500"/>
  <c r="DH5" i="1500"/>
  <c r="DF5" i="1500"/>
  <c r="BM19" i="1500"/>
  <c r="BM18" i="1500"/>
  <c r="O5" i="1499"/>
  <c r="AB5" i="1499"/>
  <c r="ED4" i="1500"/>
  <c r="EC4" i="1500"/>
  <c r="EF4" i="1500"/>
  <c r="EE4" i="1500"/>
  <c r="AF4" i="1499"/>
  <c r="CX4" i="1500"/>
  <c r="AD4" i="1499"/>
  <c r="CV4" i="1500"/>
  <c r="M5" i="7"/>
  <c r="AK5" i="1499" s="1"/>
  <c r="AQ5" i="7"/>
  <c r="CZ5" i="1500" s="1"/>
  <c r="DW5" i="1500"/>
  <c r="DT5" i="1500"/>
  <c r="DM5" i="1500"/>
  <c r="DK5" i="1500"/>
  <c r="DY5" i="1500"/>
  <c r="L5" i="7"/>
  <c r="AJ5" i="1499" s="1"/>
  <c r="EA5" i="1500"/>
  <c r="AT5" i="7"/>
  <c r="DC5" i="1500" s="1"/>
  <c r="DX5" i="1500"/>
  <c r="DN5" i="1500"/>
  <c r="EB5" i="1500"/>
  <c r="N5" i="7"/>
  <c r="AL5" i="1499" s="1"/>
  <c r="DP5" i="1500"/>
  <c r="DV5" i="1500"/>
  <c r="DO5" i="1500"/>
  <c r="DZ5" i="1500"/>
  <c r="DR5" i="1500"/>
  <c r="DS5" i="1500"/>
  <c r="DU5" i="1500"/>
  <c r="DL5" i="1500"/>
  <c r="DQ5" i="1500"/>
  <c r="BT9" i="1500"/>
  <c r="AR5" i="7" l="1"/>
  <c r="DA5" i="1500" s="1"/>
  <c r="AL7" i="7"/>
  <c r="BJ7" i="1499" s="1"/>
  <c r="AU5" i="7"/>
  <c r="DD5" i="1500" s="1"/>
  <c r="AQ7" i="7"/>
  <c r="DL60" i="1499"/>
  <c r="CZ60" i="1499"/>
  <c r="CN60" i="1499"/>
  <c r="DK60" i="1499"/>
  <c r="CY60" i="1499"/>
  <c r="CM60" i="1499"/>
  <c r="DJ60" i="1499"/>
  <c r="CX60" i="1499"/>
  <c r="CL60" i="1499"/>
  <c r="DI60" i="1499"/>
  <c r="CW60" i="1499"/>
  <c r="CK60" i="1499"/>
  <c r="DH60" i="1499"/>
  <c r="CV60" i="1499"/>
  <c r="CJ60" i="1499"/>
  <c r="DG60" i="1499"/>
  <c r="CU60" i="1499"/>
  <c r="CI60" i="1499"/>
  <c r="DF60" i="1499"/>
  <c r="CT60" i="1499"/>
  <c r="CH60" i="1499"/>
  <c r="DE60" i="1499"/>
  <c r="CS60" i="1499"/>
  <c r="DD60" i="1499"/>
  <c r="CR60" i="1499"/>
  <c r="CP60" i="1499"/>
  <c r="DC60" i="1499"/>
  <c r="CQ60" i="1499"/>
  <c r="DB60" i="1499"/>
  <c r="DA60" i="1499"/>
  <c r="CO60" i="1499"/>
  <c r="L6" i="7"/>
  <c r="AJ6" i="1499" s="1"/>
  <c r="DJ5" i="1500"/>
  <c r="CT5" i="1500"/>
  <c r="CG5" i="1500"/>
  <c r="BS5" i="1500"/>
  <c r="AE4" i="1501"/>
  <c r="AF4" i="1501"/>
  <c r="AG4" i="1501"/>
  <c r="AH4" i="1501"/>
  <c r="AI4" i="1501"/>
  <c r="T4" i="1501"/>
  <c r="AJ4" i="1501"/>
  <c r="U4" i="1501"/>
  <c r="AK4" i="1501"/>
  <c r="V4" i="1501"/>
  <c r="AL4" i="1501"/>
  <c r="W4" i="1501"/>
  <c r="AM4" i="1501"/>
  <c r="AD4" i="1501"/>
  <c r="X4" i="1501"/>
  <c r="AN4" i="1501"/>
  <c r="Y4" i="1501"/>
  <c r="AO4" i="1501"/>
  <c r="Z4" i="1501"/>
  <c r="AP4" i="1501"/>
  <c r="AA4" i="1501"/>
  <c r="AQ4" i="1501"/>
  <c r="AB4" i="1501"/>
  <c r="AC4" i="1501"/>
  <c r="EJ5" i="1500"/>
  <c r="X5" i="1499"/>
  <c r="CP5" i="1500"/>
  <c r="J5" i="1499"/>
  <c r="CB5" i="1500"/>
  <c r="R5" i="1499"/>
  <c r="CJ5" i="1500"/>
  <c r="N5" i="1499"/>
  <c r="CF5" i="1500"/>
  <c r="AA5" i="1499"/>
  <c r="CS5" i="1500"/>
  <c r="D5" i="1499"/>
  <c r="BV5" i="1500"/>
  <c r="L5" i="1499"/>
  <c r="CD5" i="1500"/>
  <c r="I5" i="1499"/>
  <c r="CA5" i="1500"/>
  <c r="P5" i="1499"/>
  <c r="CH5" i="1500"/>
  <c r="G5" i="1499"/>
  <c r="BY5" i="1500"/>
  <c r="Y5" i="1499"/>
  <c r="CQ5" i="1500"/>
  <c r="Q5" i="1499"/>
  <c r="CI5" i="1500"/>
  <c r="S5" i="1499"/>
  <c r="CK5" i="1500"/>
  <c r="U5" i="1499"/>
  <c r="CM5" i="1500"/>
  <c r="H5" i="1499"/>
  <c r="BZ5" i="1500"/>
  <c r="F5" i="1499"/>
  <c r="BX5" i="1500"/>
  <c r="K5" i="1499"/>
  <c r="CC5" i="1500"/>
  <c r="E5" i="1499"/>
  <c r="BW5" i="1500"/>
  <c r="C5" i="1499"/>
  <c r="BU5" i="1500"/>
  <c r="V5" i="1499"/>
  <c r="CN5" i="1500"/>
  <c r="W5" i="1499"/>
  <c r="CO5" i="1500"/>
  <c r="T5" i="1499"/>
  <c r="CL5" i="1500"/>
  <c r="Z5" i="1499"/>
  <c r="CR5" i="1500"/>
  <c r="M5" i="1499"/>
  <c r="CE5" i="1500"/>
  <c r="AC5" i="1499"/>
  <c r="CU5" i="1500"/>
  <c r="AE4" i="1499"/>
  <c r="CW4" i="1500"/>
  <c r="BX5" i="7"/>
  <c r="EG5" i="1500" s="1"/>
  <c r="BZ5" i="7"/>
  <c r="EI5" i="1500" s="1"/>
  <c r="BY5" i="7"/>
  <c r="EH5" i="1500" s="1"/>
  <c r="EE5" i="1500"/>
  <c r="BT10" i="1500"/>
  <c r="AB7" i="7" l="1"/>
  <c r="AA7" i="7"/>
  <c r="AC7" i="7"/>
  <c r="AG7" i="7"/>
  <c r="AI7" i="7"/>
  <c r="BG7" i="1499" s="1"/>
  <c r="AE7" i="7"/>
  <c r="AJ7" i="7"/>
  <c r="BQ7" i="7" s="1"/>
  <c r="AD7" i="7"/>
  <c r="AF7" i="7"/>
  <c r="BD7" i="1499" s="1"/>
  <c r="AK7" i="7"/>
  <c r="AT7" i="7"/>
  <c r="AH7" i="7"/>
  <c r="BF7" i="1499" s="1"/>
  <c r="Y7" i="7"/>
  <c r="AW7" i="1499" s="1"/>
  <c r="O7" i="7"/>
  <c r="AV7" i="7" s="1"/>
  <c r="Q7" i="7"/>
  <c r="AO7" i="1499" s="1"/>
  <c r="AS7" i="1499"/>
  <c r="BB7" i="7"/>
  <c r="S7" i="7"/>
  <c r="R7" i="7"/>
  <c r="V7" i="7"/>
  <c r="W7" i="7"/>
  <c r="P7" i="7"/>
  <c r="X7" i="7"/>
  <c r="AS5" i="7"/>
  <c r="DB5" i="1500" s="1"/>
  <c r="BS7" i="7"/>
  <c r="Q5" i="1502"/>
  <c r="AR6" i="7"/>
  <c r="DA6" i="1500" s="1"/>
  <c r="L7" i="7"/>
  <c r="AQ6" i="7"/>
  <c r="CZ6" i="1500" s="1"/>
  <c r="AT6" i="7"/>
  <c r="DC6" i="1500" s="1"/>
  <c r="N6" i="7"/>
  <c r="AL6" i="1499" s="1"/>
  <c r="M6" i="7"/>
  <c r="AK6" i="1499" s="1"/>
  <c r="BP6" i="1500"/>
  <c r="X5" i="1501"/>
  <c r="AM5" i="1501"/>
  <c r="W5" i="1501"/>
  <c r="AE5" i="1501"/>
  <c r="AD5" i="1501"/>
  <c r="AC5" i="1501"/>
  <c r="AB5" i="1501"/>
  <c r="AQ5" i="1501"/>
  <c r="C6" i="1499"/>
  <c r="BU6" i="1500"/>
  <c r="AD5" i="1499"/>
  <c r="CV5" i="1500"/>
  <c r="ED5" i="1500"/>
  <c r="EC5" i="1500"/>
  <c r="AF5" i="1499"/>
  <c r="CX5" i="1500"/>
  <c r="EF5" i="1500"/>
  <c r="BT11" i="1500"/>
  <c r="BP7" i="7" l="1"/>
  <c r="AM7" i="1499"/>
  <c r="BM7" i="7"/>
  <c r="BF7" i="7"/>
  <c r="AX7" i="7"/>
  <c r="AF8" i="7"/>
  <c r="BH7" i="1499"/>
  <c r="BO7" i="7"/>
  <c r="AM7" i="7"/>
  <c r="BK7" i="1499" s="1"/>
  <c r="AP7" i="1499"/>
  <c r="AY7" i="7"/>
  <c r="BB7" i="1499"/>
  <c r="BK7" i="7"/>
  <c r="CA7" i="7" s="1"/>
  <c r="AY7" i="1499"/>
  <c r="BH7" i="7"/>
  <c r="BE7" i="1499"/>
  <c r="BN7" i="7"/>
  <c r="AQ7" i="1499"/>
  <c r="AZ7" i="7"/>
  <c r="C7" i="1499"/>
  <c r="AJ7" i="1499"/>
  <c r="AV7" i="1499"/>
  <c r="BE7" i="7"/>
  <c r="AO7" i="7"/>
  <c r="BM7" i="1499" s="1"/>
  <c r="AR7" i="1499"/>
  <c r="AX7" i="1499"/>
  <c r="BD7" i="7"/>
  <c r="AU7" i="1499"/>
  <c r="BA7" i="1499"/>
  <c r="BJ7" i="7"/>
  <c r="AT7" i="1499"/>
  <c r="BC7" i="7"/>
  <c r="AN7" i="1499"/>
  <c r="AW7" i="7"/>
  <c r="BI7" i="1499"/>
  <c r="BR7" i="7"/>
  <c r="AZ7" i="1499"/>
  <c r="BI7" i="7"/>
  <c r="BC7" i="1499"/>
  <c r="BL7" i="7"/>
  <c r="L4" i="1502"/>
  <c r="N7" i="1499"/>
  <c r="F7" i="1499"/>
  <c r="K7" i="1499"/>
  <c r="DW6" i="1500"/>
  <c r="X7" i="1499"/>
  <c r="DF6" i="1500"/>
  <c r="G7" i="1499"/>
  <c r="DE6" i="1500"/>
  <c r="DZ6" i="1500"/>
  <c r="AA7" i="1499"/>
  <c r="DK6" i="1500"/>
  <c r="L7" i="1499"/>
  <c r="AB6" i="1499"/>
  <c r="AB7" i="1499"/>
  <c r="CM6" i="1500"/>
  <c r="U7" i="1499"/>
  <c r="BV6" i="1500"/>
  <c r="M7" i="7"/>
  <c r="AK7" i="1499" s="1"/>
  <c r="DQ6" i="1500"/>
  <c r="R7" i="1499"/>
  <c r="V6" i="1499"/>
  <c r="V7" i="1499"/>
  <c r="DS6" i="1500"/>
  <c r="T7" i="1499"/>
  <c r="DP6" i="1500"/>
  <c r="Q7" i="1499"/>
  <c r="DI6" i="1500"/>
  <c r="J7" i="1499"/>
  <c r="P6" i="1499"/>
  <c r="P7" i="1499"/>
  <c r="DL6" i="1500"/>
  <c r="M7" i="1499"/>
  <c r="AU6" i="7"/>
  <c r="DD6" i="1500" s="1"/>
  <c r="N7" i="7"/>
  <c r="W6" i="1499"/>
  <c r="W7" i="1499"/>
  <c r="AR7" i="7"/>
  <c r="AS7" i="7" s="1"/>
  <c r="DH6" i="1500"/>
  <c r="I7" i="1499"/>
  <c r="DG6" i="1500"/>
  <c r="H7" i="1499"/>
  <c r="CK6" i="1500"/>
  <c r="S7" i="1499"/>
  <c r="O6" i="1499"/>
  <c r="O7" i="1499"/>
  <c r="Z6" i="1499"/>
  <c r="Z7" i="1499"/>
  <c r="DX6" i="1500"/>
  <c r="Y7" i="1499"/>
  <c r="AC6" i="1499"/>
  <c r="AC7" i="1499"/>
  <c r="DJ6" i="1500"/>
  <c r="AD8" i="7"/>
  <c r="AN5" i="1501"/>
  <c r="K6" i="1499"/>
  <c r="CC6" i="1500"/>
  <c r="BY6" i="7"/>
  <c r="EH6" i="1500" s="1"/>
  <c r="CQ6" i="1500"/>
  <c r="CP6" i="1500"/>
  <c r="X6" i="1499"/>
  <c r="DN6" i="1500"/>
  <c r="CS6" i="1500"/>
  <c r="U6" i="1499"/>
  <c r="AA6" i="1499"/>
  <c r="M6" i="1499"/>
  <c r="CE6" i="1500"/>
  <c r="CH6" i="1500"/>
  <c r="AS6" i="7"/>
  <c r="AH5" i="1501"/>
  <c r="AJ5" i="1501"/>
  <c r="DR6" i="1500"/>
  <c r="CJ6" i="1500"/>
  <c r="DO6" i="1500"/>
  <c r="R6" i="1499"/>
  <c r="DY6" i="1500"/>
  <c r="U5" i="1501"/>
  <c r="AF5" i="1501"/>
  <c r="AG5" i="1501"/>
  <c r="AO5" i="1501"/>
  <c r="CR6" i="1500"/>
  <c r="AI5" i="1501"/>
  <c r="E6" i="1499"/>
  <c r="D6" i="1499"/>
  <c r="CA6" i="1500"/>
  <c r="Y5" i="1501"/>
  <c r="V5" i="1501"/>
  <c r="T5" i="1501"/>
  <c r="S6" i="1499"/>
  <c r="BW6" i="1500"/>
  <c r="BX6" i="1500"/>
  <c r="Z5" i="1501"/>
  <c r="F6" i="1499"/>
  <c r="AP5" i="1501"/>
  <c r="AK5" i="1501"/>
  <c r="I6" i="1499"/>
  <c r="AA5" i="1501"/>
  <c r="AL5" i="1501"/>
  <c r="EA6" i="1500"/>
  <c r="CB6" i="1500"/>
  <c r="CT6" i="1500"/>
  <c r="J6" i="1499"/>
  <c r="CU6" i="1500"/>
  <c r="CI6" i="1500"/>
  <c r="CN6" i="1500"/>
  <c r="Q6" i="1499"/>
  <c r="CO6" i="1500"/>
  <c r="DU6" i="1500"/>
  <c r="DV6" i="1500"/>
  <c r="CG6" i="1500"/>
  <c r="EB6" i="1500"/>
  <c r="CD6" i="1500"/>
  <c r="L6" i="1499"/>
  <c r="BZ6" i="1500"/>
  <c r="Y6" i="1499"/>
  <c r="H6" i="1499"/>
  <c r="N6" i="1499"/>
  <c r="T6" i="1499"/>
  <c r="CF6" i="1500"/>
  <c r="CL6" i="1500"/>
  <c r="DM6" i="1500"/>
  <c r="BY6" i="1500"/>
  <c r="G6" i="1499"/>
  <c r="CX6" i="1500"/>
  <c r="BS6" i="1500"/>
  <c r="BP7" i="1500"/>
  <c r="CW5" i="1500"/>
  <c r="AE5" i="1499"/>
  <c r="CZ7" i="1500"/>
  <c r="DC7" i="1500"/>
  <c r="AN7" i="7" l="1"/>
  <c r="BL7" i="1499" s="1"/>
  <c r="AA8" i="7"/>
  <c r="AJ8" i="7"/>
  <c r="AC8" i="7"/>
  <c r="AG8" i="7"/>
  <c r="AH8" i="7"/>
  <c r="AI8" i="7"/>
  <c r="AE8" i="7"/>
  <c r="AK8" i="7"/>
  <c r="BI8" i="1499" s="1"/>
  <c r="AB8" i="7"/>
  <c r="BT7" i="7"/>
  <c r="BU7" i="7" s="1"/>
  <c r="S8" i="7"/>
  <c r="AQ8" i="1499" s="1"/>
  <c r="Q8" i="1499"/>
  <c r="W8" i="1499"/>
  <c r="Q8" i="7"/>
  <c r="H8" i="1499" s="1"/>
  <c r="O8" i="7"/>
  <c r="E7" i="1499"/>
  <c r="AL7" i="1499"/>
  <c r="P8" i="7"/>
  <c r="BV7" i="7"/>
  <c r="BW7" i="7" s="1"/>
  <c r="Y8" i="7"/>
  <c r="P8" i="1499" s="1"/>
  <c r="X8" i="7"/>
  <c r="O8" i="1499" s="1"/>
  <c r="R8" i="7"/>
  <c r="I8" i="1499" s="1"/>
  <c r="AX8" i="1499"/>
  <c r="V8" i="7"/>
  <c r="W8" i="7"/>
  <c r="N8" i="1499" s="1"/>
  <c r="Q6" i="1502"/>
  <c r="L5" i="1502"/>
  <c r="L6" i="1502"/>
  <c r="DA7" i="1500"/>
  <c r="M8" i="7"/>
  <c r="D7" i="1499"/>
  <c r="AL8" i="7"/>
  <c r="BJ8" i="1499" s="1"/>
  <c r="BZ6" i="7"/>
  <c r="EI6" i="1500" s="1"/>
  <c r="DR7" i="1500"/>
  <c r="DI7" i="1500"/>
  <c r="DG7" i="1500"/>
  <c r="DL7" i="1500"/>
  <c r="DO7" i="1500"/>
  <c r="BT12" i="1500"/>
  <c r="BY7" i="7"/>
  <c r="EH7" i="1500" s="1"/>
  <c r="DH7" i="1500"/>
  <c r="DS7" i="1500"/>
  <c r="AF7" i="1499"/>
  <c r="AQ8" i="7"/>
  <c r="AT8" i="7"/>
  <c r="BX6" i="7"/>
  <c r="EG6" i="1500" s="1"/>
  <c r="L8" i="7"/>
  <c r="DU7" i="1500"/>
  <c r="DF7" i="1500"/>
  <c r="DY7" i="1500"/>
  <c r="EB7" i="1500"/>
  <c r="DV7" i="1500"/>
  <c r="DQ7" i="1500"/>
  <c r="DW7" i="1500"/>
  <c r="N8" i="7"/>
  <c r="AU7" i="7"/>
  <c r="DD7" i="1500" s="1"/>
  <c r="DB6" i="1500"/>
  <c r="EE6" i="1500"/>
  <c r="EC6" i="1500"/>
  <c r="DZ7" i="1500"/>
  <c r="AF6" i="1499"/>
  <c r="DM7" i="1500"/>
  <c r="DT6" i="1500"/>
  <c r="EJ6" i="1500"/>
  <c r="AD6" i="1499"/>
  <c r="CV6" i="1500"/>
  <c r="DX7" i="1500"/>
  <c r="EA7" i="1500"/>
  <c r="BS7" i="1500"/>
  <c r="AH6" i="1501"/>
  <c r="AI6" i="1501"/>
  <c r="T6" i="1501"/>
  <c r="AJ6" i="1501"/>
  <c r="U6" i="1501"/>
  <c r="AK6" i="1501"/>
  <c r="V6" i="1501"/>
  <c r="AL6" i="1501"/>
  <c r="W6" i="1501"/>
  <c r="AM6" i="1501"/>
  <c r="AG6" i="1501"/>
  <c r="X6" i="1501"/>
  <c r="AN6" i="1501"/>
  <c r="Y6" i="1501"/>
  <c r="AO6" i="1501"/>
  <c r="Z6" i="1501"/>
  <c r="AP6" i="1501"/>
  <c r="AA6" i="1501"/>
  <c r="AQ6" i="1501"/>
  <c r="AB6" i="1501"/>
  <c r="AC6" i="1501"/>
  <c r="AD6" i="1501"/>
  <c r="AE6" i="1501"/>
  <c r="AF6" i="1501"/>
  <c r="CC7" i="1500"/>
  <c r="AE6" i="1499"/>
  <c r="CW6" i="1500"/>
  <c r="CI7" i="1500"/>
  <c r="CH7" i="1500"/>
  <c r="CQ7" i="1500"/>
  <c r="CS7" i="1500"/>
  <c r="CF7" i="1500"/>
  <c r="CL7" i="1500"/>
  <c r="CB7" i="1500"/>
  <c r="BW7" i="1500"/>
  <c r="BY7" i="1500"/>
  <c r="CO7" i="1500"/>
  <c r="CJ7" i="1500"/>
  <c r="CK7" i="1500"/>
  <c r="CE7" i="1500"/>
  <c r="CG7" i="1500"/>
  <c r="CR7" i="1500"/>
  <c r="BX7" i="1500"/>
  <c r="CT7" i="1500"/>
  <c r="CP7" i="1500"/>
  <c r="CN7" i="1500"/>
  <c r="BU7" i="1500"/>
  <c r="BZ7" i="1500"/>
  <c r="CA7" i="1500"/>
  <c r="CU7" i="1500"/>
  <c r="CM7" i="1500"/>
  <c r="BV7" i="1500"/>
  <c r="CD7" i="1500"/>
  <c r="BT13" i="1500"/>
  <c r="AB8" i="1499" l="1"/>
  <c r="AZ8" i="7"/>
  <c r="DI8" i="1500" s="1"/>
  <c r="BR8" i="7"/>
  <c r="EA8" i="1500" s="1"/>
  <c r="AR8" i="1499"/>
  <c r="BA8" i="1499"/>
  <c r="BJ8" i="7"/>
  <c r="DS8" i="1500" s="1"/>
  <c r="AN8" i="1499"/>
  <c r="AW8" i="7"/>
  <c r="DF8" i="1500" s="1"/>
  <c r="BC8" i="7"/>
  <c r="DL8" i="1500" s="1"/>
  <c r="AT8" i="1499"/>
  <c r="D8" i="1499"/>
  <c r="AK8" i="1499"/>
  <c r="AZ8" i="1499"/>
  <c r="BI8" i="7"/>
  <c r="DR8" i="1500" s="1"/>
  <c r="BH8" i="1499"/>
  <c r="BQ8" i="7"/>
  <c r="DZ8" i="1500" s="1"/>
  <c r="AV8" i="1499"/>
  <c r="BE8" i="7"/>
  <c r="DN8" i="1500" s="1"/>
  <c r="BE8" i="1499"/>
  <c r="BN8" i="7"/>
  <c r="DW8" i="1500" s="1"/>
  <c r="M8" i="1499"/>
  <c r="BF8" i="7"/>
  <c r="DO8" i="1500" s="1"/>
  <c r="AW8" i="1499"/>
  <c r="AY8" i="1499"/>
  <c r="BH8" i="7"/>
  <c r="DQ8" i="1500" s="1"/>
  <c r="E8" i="1499"/>
  <c r="AL8" i="1499"/>
  <c r="X8" i="1499"/>
  <c r="BC8" i="1499"/>
  <c r="BL8" i="7"/>
  <c r="DU8" i="1500" s="1"/>
  <c r="AM8" i="1499"/>
  <c r="AM8" i="7"/>
  <c r="AO8" i="7"/>
  <c r="BM8" i="1499" s="1"/>
  <c r="AV8" i="7"/>
  <c r="BB8" i="1499"/>
  <c r="BK8" i="7"/>
  <c r="DT8" i="1500" s="1"/>
  <c r="G8" i="1499"/>
  <c r="S8" i="1499"/>
  <c r="R8" i="1499"/>
  <c r="BF8" i="1499"/>
  <c r="BO8" i="7"/>
  <c r="DX8" i="1500" s="1"/>
  <c r="AS8" i="1499"/>
  <c r="BB8" i="7"/>
  <c r="DK8" i="1500" s="1"/>
  <c r="U8" i="1499"/>
  <c r="V8" i="1499"/>
  <c r="AO8" i="1499"/>
  <c r="AX8" i="7"/>
  <c r="DG8" i="1500" s="1"/>
  <c r="AP8" i="1499"/>
  <c r="AY8" i="7"/>
  <c r="DH8" i="1500" s="1"/>
  <c r="AA9" i="7"/>
  <c r="T8" i="1499"/>
  <c r="BD8" i="1499"/>
  <c r="BM8" i="7"/>
  <c r="DV8" i="1500" s="1"/>
  <c r="AU8" i="1499"/>
  <c r="BD8" i="7"/>
  <c r="DM8" i="1500" s="1"/>
  <c r="C8" i="1499"/>
  <c r="AJ8" i="1499"/>
  <c r="BG8" i="1499"/>
  <c r="BP8" i="7"/>
  <c r="DY8" i="1500" s="1"/>
  <c r="L8" i="1499"/>
  <c r="Z8" i="1499"/>
  <c r="AA8" i="1499"/>
  <c r="J8" i="1499"/>
  <c r="Y8" i="1499"/>
  <c r="F8" i="1499"/>
  <c r="K8" i="1499"/>
  <c r="DP8" i="1500"/>
  <c r="BS8" i="7"/>
  <c r="EB8" i="1500" s="1"/>
  <c r="AC8" i="1499"/>
  <c r="AE7" i="1499"/>
  <c r="AD7" i="1499"/>
  <c r="BT20" i="1500"/>
  <c r="DN7" i="1500"/>
  <c r="BZ7" i="7"/>
  <c r="EI7" i="1500" s="1"/>
  <c r="EJ7" i="1500"/>
  <c r="AR8" i="7"/>
  <c r="AS8" i="7" s="1"/>
  <c r="DT7" i="1500"/>
  <c r="AQ9" i="7"/>
  <c r="AU8" i="7"/>
  <c r="DD8" i="1500" s="1"/>
  <c r="DJ7" i="1500"/>
  <c r="DE7" i="1500"/>
  <c r="DK7" i="1500"/>
  <c r="BX7" i="7"/>
  <c r="EG7" i="1500" s="1"/>
  <c r="DP7" i="1500"/>
  <c r="DB7" i="1500"/>
  <c r="EF6" i="1500"/>
  <c r="ED6" i="1500"/>
  <c r="BP8" i="1500"/>
  <c r="B15" i="1500"/>
  <c r="CX7" i="1500"/>
  <c r="CV7" i="1500"/>
  <c r="CZ8" i="1500"/>
  <c r="BT14" i="1500"/>
  <c r="DC8" i="1500"/>
  <c r="AG9" i="7" l="1"/>
  <c r="BE9" i="1499" s="1"/>
  <c r="AH9" i="7"/>
  <c r="BF9" i="1499" s="1"/>
  <c r="AJ9" i="7"/>
  <c r="BH9" i="1499" s="1"/>
  <c r="AF9" i="7"/>
  <c r="AI9" i="7"/>
  <c r="AE9" i="7"/>
  <c r="BL9" i="7" s="1"/>
  <c r="AK9" i="7"/>
  <c r="AB9" i="7"/>
  <c r="AC9" i="7"/>
  <c r="BJ9" i="7" s="1"/>
  <c r="AD9" i="7"/>
  <c r="AL9" i="7"/>
  <c r="BJ9" i="1499" s="1"/>
  <c r="Y9" i="7"/>
  <c r="AW9" i="1499" s="1"/>
  <c r="Q9" i="7"/>
  <c r="H9" i="1499" s="1"/>
  <c r="P9" i="7"/>
  <c r="G9" i="1499" s="1"/>
  <c r="AT9" i="7"/>
  <c r="O9" i="7"/>
  <c r="AV9" i="7" s="1"/>
  <c r="L9" i="1499"/>
  <c r="R9" i="1499"/>
  <c r="L9" i="7"/>
  <c r="AJ9" i="1499" s="1"/>
  <c r="Q7" i="1502"/>
  <c r="X9" i="7"/>
  <c r="O9" i="1499" s="1"/>
  <c r="R9" i="7"/>
  <c r="I9" i="1499" s="1"/>
  <c r="M9" i="7"/>
  <c r="AK9" i="1499" s="1"/>
  <c r="V9" i="7"/>
  <c r="W9" i="7"/>
  <c r="N9" i="1499" s="1"/>
  <c r="N9" i="7"/>
  <c r="AL9" i="1499" s="1"/>
  <c r="BT8" i="7"/>
  <c r="BU8" i="7" s="1"/>
  <c r="BV8" i="7"/>
  <c r="BW8" i="7" s="1"/>
  <c r="S9" i="7"/>
  <c r="BK8" i="1499"/>
  <c r="AN8" i="7"/>
  <c r="BL8" i="1499" s="1"/>
  <c r="AF8" i="1499"/>
  <c r="DE8" i="1500"/>
  <c r="L7" i="1502"/>
  <c r="CA8" i="7"/>
  <c r="EJ8" i="1500" s="1"/>
  <c r="X9" i="1499"/>
  <c r="BZ8" i="7"/>
  <c r="EI8" i="1500" s="1"/>
  <c r="AD8" i="1499"/>
  <c r="BY8" i="7"/>
  <c r="EH8" i="1500" s="1"/>
  <c r="BT21" i="1500"/>
  <c r="EE7" i="1500"/>
  <c r="AQ10" i="7"/>
  <c r="DA8" i="1500"/>
  <c r="EC7" i="1500"/>
  <c r="BX8" i="7"/>
  <c r="EG8" i="1500" s="1"/>
  <c r="ED7" i="1500"/>
  <c r="EF7" i="1500"/>
  <c r="BX8" i="1500"/>
  <c r="DJ8" i="1500"/>
  <c r="BS8" i="1500"/>
  <c r="X7" i="1501"/>
  <c r="AN7" i="1501"/>
  <c r="Y7" i="1501"/>
  <c r="AO7" i="1501"/>
  <c r="AM7" i="1501"/>
  <c r="Z7" i="1501"/>
  <c r="AP7" i="1501"/>
  <c r="AA7" i="1501"/>
  <c r="AQ7" i="1501"/>
  <c r="AB7" i="1501"/>
  <c r="AC7" i="1501"/>
  <c r="AD7" i="1501"/>
  <c r="AE7" i="1501"/>
  <c r="AF7" i="1501"/>
  <c r="AG7" i="1501"/>
  <c r="AH7" i="1501"/>
  <c r="AI7" i="1501"/>
  <c r="T7" i="1501"/>
  <c r="AJ7" i="1501"/>
  <c r="U7" i="1501"/>
  <c r="AK7" i="1501"/>
  <c r="W7" i="1501"/>
  <c r="V7" i="1501"/>
  <c r="AL7" i="1501"/>
  <c r="B16" i="1500"/>
  <c r="CC8" i="1500"/>
  <c r="CI8" i="1500"/>
  <c r="CR8" i="1500"/>
  <c r="CA8" i="1500"/>
  <c r="CM8" i="1500"/>
  <c r="CU8" i="1500"/>
  <c r="CJ8" i="1500"/>
  <c r="BY8" i="1500"/>
  <c r="CN8" i="1500"/>
  <c r="CK8" i="1500"/>
  <c r="CH8" i="1500"/>
  <c r="CQ8" i="1500"/>
  <c r="BU8" i="1500"/>
  <c r="BW8" i="1500"/>
  <c r="CE8" i="1500"/>
  <c r="CW7" i="1500"/>
  <c r="CS8" i="1500"/>
  <c r="CP8" i="1500"/>
  <c r="BZ8" i="1500"/>
  <c r="BV8" i="1500"/>
  <c r="CF8" i="1500"/>
  <c r="CL8" i="1500"/>
  <c r="CT8" i="1500"/>
  <c r="CO8" i="1500"/>
  <c r="CD8" i="1500"/>
  <c r="CG8" i="1500"/>
  <c r="CB8" i="1500"/>
  <c r="Y9" i="1499" l="1"/>
  <c r="BO9" i="7"/>
  <c r="DX9" i="1500" s="1"/>
  <c r="BN9" i="7"/>
  <c r="DW9" i="1500" s="1"/>
  <c r="BQ9" i="7"/>
  <c r="DZ9" i="1500" s="1"/>
  <c r="Q8" i="1502"/>
  <c r="AO9" i="1499"/>
  <c r="AW9" i="7"/>
  <c r="DF9" i="1500" s="1"/>
  <c r="BD9" i="7"/>
  <c r="DM9" i="1500" s="1"/>
  <c r="AX9" i="7"/>
  <c r="DG9" i="1500" s="1"/>
  <c r="AU9" i="1499"/>
  <c r="AD10" i="7"/>
  <c r="U10" i="1499" s="1"/>
  <c r="AC10" i="7"/>
  <c r="BA10" i="1499" s="1"/>
  <c r="AC9" i="1499"/>
  <c r="Q10" i="1499"/>
  <c r="AB10" i="7"/>
  <c r="BI10" i="7" s="1"/>
  <c r="BC9" i="7"/>
  <c r="DL9" i="1500" s="1"/>
  <c r="AE10" i="7"/>
  <c r="BL10" i="7" s="1"/>
  <c r="M9" i="1499"/>
  <c r="BS9" i="7"/>
  <c r="EB9" i="1500" s="1"/>
  <c r="AI10" i="7"/>
  <c r="BF9" i="7"/>
  <c r="DO9" i="1500" s="1"/>
  <c r="Y10" i="7"/>
  <c r="P10" i="1499" s="1"/>
  <c r="AF10" i="7"/>
  <c r="P9" i="1499"/>
  <c r="D9" i="1499"/>
  <c r="P10" i="7"/>
  <c r="AW10" i="7" s="1"/>
  <c r="AJ10" i="7"/>
  <c r="BH10" i="1499" s="1"/>
  <c r="Q10" i="7"/>
  <c r="H10" i="1499" s="1"/>
  <c r="AK10" i="7"/>
  <c r="AT10" i="7"/>
  <c r="S9" i="1499"/>
  <c r="AH10" i="7"/>
  <c r="AT9" i="1499"/>
  <c r="W10" i="7"/>
  <c r="AU10" i="1499" s="1"/>
  <c r="BI9" i="7"/>
  <c r="DR9" i="1500" s="1"/>
  <c r="AG10" i="7"/>
  <c r="U9" i="1499"/>
  <c r="AL10" i="7"/>
  <c r="AC10" i="1499" s="1"/>
  <c r="M10" i="7"/>
  <c r="AZ9" i="1499"/>
  <c r="Z9" i="1499"/>
  <c r="AA9" i="1499"/>
  <c r="T9" i="1499"/>
  <c r="BH9" i="7"/>
  <c r="DQ9" i="1500" s="1"/>
  <c r="AY9" i="1499"/>
  <c r="AU9" i="7"/>
  <c r="DD9" i="1500" s="1"/>
  <c r="AN9" i="1499"/>
  <c r="C9" i="1499"/>
  <c r="E9" i="1499"/>
  <c r="BB9" i="7"/>
  <c r="DK9" i="1500" s="1"/>
  <c r="AV9" i="1499"/>
  <c r="AS9" i="1499"/>
  <c r="L10" i="1499"/>
  <c r="AO9" i="7"/>
  <c r="BM9" i="1499" s="1"/>
  <c r="BE9" i="7"/>
  <c r="DN9" i="1500" s="1"/>
  <c r="BA9" i="1499"/>
  <c r="AM9" i="7"/>
  <c r="BK9" i="1499" s="1"/>
  <c r="O10" i="7"/>
  <c r="AV10" i="7" s="1"/>
  <c r="X10" i="7"/>
  <c r="AP9" i="1499"/>
  <c r="BK9" i="7"/>
  <c r="AY9" i="7"/>
  <c r="DH9" i="1500" s="1"/>
  <c r="L10" i="7"/>
  <c r="C10" i="1499" s="1"/>
  <c r="BM9" i="7"/>
  <c r="DV9" i="1500" s="1"/>
  <c r="BB9" i="1499"/>
  <c r="R10" i="7"/>
  <c r="W9" i="1499"/>
  <c r="BD9" i="1499"/>
  <c r="BP9" i="7"/>
  <c r="DY9" i="1500" s="1"/>
  <c r="N10" i="7"/>
  <c r="AU10" i="7" s="1"/>
  <c r="AR9" i="7"/>
  <c r="AS9" i="7" s="1"/>
  <c r="L8" i="1502" s="1"/>
  <c r="BG9" i="1499"/>
  <c r="AM9" i="1499"/>
  <c r="BC9" i="1499"/>
  <c r="V9" i="1499"/>
  <c r="F9" i="1499"/>
  <c r="S10" i="7"/>
  <c r="AQ9" i="1499"/>
  <c r="AZ9" i="7"/>
  <c r="DI9" i="1500" s="1"/>
  <c r="J9" i="1499"/>
  <c r="K10" i="1499"/>
  <c r="AR9" i="1499"/>
  <c r="BY9" i="7"/>
  <c r="BI9" i="1499"/>
  <c r="BR9" i="7"/>
  <c r="EA9" i="1500" s="1"/>
  <c r="DP9" i="1500"/>
  <c r="AX9" i="1499"/>
  <c r="Q9" i="1499"/>
  <c r="AE8" i="1499"/>
  <c r="AB9" i="1499"/>
  <c r="K9" i="1499"/>
  <c r="AQ11" i="7"/>
  <c r="EE8" i="1500"/>
  <c r="EC8" i="1500"/>
  <c r="BT22" i="1500"/>
  <c r="DB8" i="1500"/>
  <c r="DE9" i="1500"/>
  <c r="B17" i="1500"/>
  <c r="BP9" i="1500"/>
  <c r="CV8" i="1500"/>
  <c r="CX8" i="1500"/>
  <c r="BT15" i="1500"/>
  <c r="CZ9" i="1500"/>
  <c r="ED8" i="1500"/>
  <c r="EF8" i="1500"/>
  <c r="DU9" i="1500"/>
  <c r="DS9" i="1500"/>
  <c r="DC9" i="1500"/>
  <c r="G10" i="1499" l="1"/>
  <c r="BJ10" i="1499"/>
  <c r="Q10" i="1502"/>
  <c r="V10" i="7"/>
  <c r="V10" i="1499"/>
  <c r="AA10" i="7"/>
  <c r="R10" i="1499" s="1"/>
  <c r="AX10" i="7"/>
  <c r="BS10" i="7"/>
  <c r="AO10" i="1499"/>
  <c r="BJ10" i="7"/>
  <c r="AA10" i="1499"/>
  <c r="AZ10" i="1499"/>
  <c r="BD10" i="7"/>
  <c r="BQ10" i="7"/>
  <c r="N10" i="1499"/>
  <c r="W10" i="1499"/>
  <c r="AN10" i="1499"/>
  <c r="D10" i="1499"/>
  <c r="X11" i="7"/>
  <c r="O11" i="1499" s="1"/>
  <c r="AH11" i="7"/>
  <c r="BO11" i="7" s="1"/>
  <c r="BM10" i="7"/>
  <c r="BF10" i="7"/>
  <c r="W11" i="7"/>
  <c r="W12" i="7" s="1"/>
  <c r="AB11" i="7"/>
  <c r="AB12" i="7" s="1"/>
  <c r="S10" i="1499"/>
  <c r="X10" i="1499"/>
  <c r="AR10" i="7"/>
  <c r="AS10" i="7" s="1"/>
  <c r="L9" i="1502" s="1"/>
  <c r="BE10" i="1499"/>
  <c r="Z10" i="1499"/>
  <c r="BN10" i="7"/>
  <c r="AC11" i="7"/>
  <c r="T10" i="1499"/>
  <c r="AK10" i="1499"/>
  <c r="BD10" i="1499"/>
  <c r="AW10" i="1499"/>
  <c r="AT11" i="7"/>
  <c r="BC10" i="1499"/>
  <c r="AJ10" i="1499"/>
  <c r="AM10" i="1499"/>
  <c r="AD9" i="1499"/>
  <c r="O11" i="7"/>
  <c r="O12" i="7" s="1"/>
  <c r="BX9" i="7"/>
  <c r="EG9" i="1500" s="1"/>
  <c r="AF9" i="1499"/>
  <c r="I10" i="1499"/>
  <c r="CA9" i="7"/>
  <c r="EJ9" i="1500" s="1"/>
  <c r="BG10" i="1499"/>
  <c r="AN9" i="7"/>
  <c r="BL9" i="1499" s="1"/>
  <c r="BE10" i="7"/>
  <c r="AV10" i="1499"/>
  <c r="O10" i="1499"/>
  <c r="DT9" i="1500"/>
  <c r="BO10" i="7"/>
  <c r="BB10" i="7"/>
  <c r="BF10" i="1499"/>
  <c r="F10" i="1499"/>
  <c r="AS10" i="1499"/>
  <c r="Y10" i="1499"/>
  <c r="L11" i="1499"/>
  <c r="BP10" i="7"/>
  <c r="BB10" i="1499"/>
  <c r="AY10" i="7"/>
  <c r="BK10" i="7"/>
  <c r="AP10" i="1499"/>
  <c r="E10" i="1499"/>
  <c r="BZ9" i="7"/>
  <c r="EI9" i="1500" s="1"/>
  <c r="DA9" i="1500"/>
  <c r="AL10" i="1499"/>
  <c r="BI10" i="1499"/>
  <c r="BR10" i="7"/>
  <c r="AB10" i="1499"/>
  <c r="BV9" i="7"/>
  <c r="BW9" i="7" s="1"/>
  <c r="BT9" i="7"/>
  <c r="BU9" i="7" s="1"/>
  <c r="K11" i="1499"/>
  <c r="AR10" i="1499"/>
  <c r="BY10" i="7"/>
  <c r="AX10" i="1499"/>
  <c r="S11" i="7"/>
  <c r="AQ10" i="1499"/>
  <c r="AZ10" i="7"/>
  <c r="J10" i="1499"/>
  <c r="BT24" i="1500"/>
  <c r="BT23" i="1500"/>
  <c r="AQ12" i="7"/>
  <c r="AT12" i="7"/>
  <c r="BS9" i="1500"/>
  <c r="AD8" i="1501"/>
  <c r="AE8" i="1501"/>
  <c r="AF8" i="1501"/>
  <c r="AC8" i="1501"/>
  <c r="AG8" i="1501"/>
  <c r="AH8" i="1501"/>
  <c r="AI8" i="1501"/>
  <c r="T8" i="1501"/>
  <c r="AJ8" i="1501"/>
  <c r="U8" i="1501"/>
  <c r="AK8" i="1501"/>
  <c r="V8" i="1501"/>
  <c r="AL8" i="1501"/>
  <c r="W8" i="1501"/>
  <c r="AM8" i="1501"/>
  <c r="X8" i="1501"/>
  <c r="AN8" i="1501"/>
  <c r="Y8" i="1501"/>
  <c r="AO8" i="1501"/>
  <c r="Z8" i="1501"/>
  <c r="AP8" i="1501"/>
  <c r="AA8" i="1501"/>
  <c r="AQ8" i="1501"/>
  <c r="AB8" i="1501"/>
  <c r="B18" i="1500"/>
  <c r="CK9" i="1500"/>
  <c r="CU9" i="1500"/>
  <c r="CI9" i="1500"/>
  <c r="CL9" i="1500"/>
  <c r="CT9" i="1500"/>
  <c r="CQ9" i="1500"/>
  <c r="CM9" i="1500"/>
  <c r="CA9" i="1500"/>
  <c r="CW8" i="1500"/>
  <c r="BZ9" i="1500"/>
  <c r="DJ9" i="1500"/>
  <c r="BV9" i="1500"/>
  <c r="BW9" i="1500"/>
  <c r="CH9" i="1500"/>
  <c r="CC9" i="1500"/>
  <c r="CE9" i="1500"/>
  <c r="CG9" i="1500"/>
  <c r="CO9" i="1500"/>
  <c r="BX9" i="1500"/>
  <c r="BU9" i="1500"/>
  <c r="CF9" i="1500"/>
  <c r="BY9" i="1500"/>
  <c r="CN9" i="1500"/>
  <c r="CP9" i="1500"/>
  <c r="CB9" i="1500"/>
  <c r="CJ9" i="1500"/>
  <c r="CS9" i="1500"/>
  <c r="CR9" i="1500"/>
  <c r="BT16" i="1500"/>
  <c r="CD9" i="1500"/>
  <c r="EH9" i="1500"/>
  <c r="AA11" i="7" l="1"/>
  <c r="AA12" i="7" s="1"/>
  <c r="AY10" i="1499"/>
  <c r="AM10" i="7"/>
  <c r="AD10" i="1499" s="1"/>
  <c r="AO10" i="7"/>
  <c r="AF10" i="1499" s="1"/>
  <c r="BH10" i="7"/>
  <c r="DQ10" i="1500" s="1"/>
  <c r="AK11" i="7"/>
  <c r="AK12" i="7" s="1"/>
  <c r="AK13" i="7" s="1"/>
  <c r="AE11" i="7"/>
  <c r="AE12" i="7" s="1"/>
  <c r="BC12" i="1499" s="1"/>
  <c r="P11" i="7"/>
  <c r="G11" i="1499" s="1"/>
  <c r="AD11" i="7"/>
  <c r="AD12" i="7" s="1"/>
  <c r="AD13" i="7" s="1"/>
  <c r="R11" i="7"/>
  <c r="AY11" i="7" s="1"/>
  <c r="AI11" i="7"/>
  <c r="AI12" i="7" s="1"/>
  <c r="AI13" i="7" s="1"/>
  <c r="N11" i="7"/>
  <c r="AL11" i="1499" s="1"/>
  <c r="AJ11" i="7"/>
  <c r="AJ12" i="7" s="1"/>
  <c r="BH12" i="1499" s="1"/>
  <c r="V11" i="7"/>
  <c r="M11" i="1499" s="1"/>
  <c r="Y11" i="7"/>
  <c r="BF11" i="7" s="1"/>
  <c r="AL11" i="7"/>
  <c r="AC11" i="1499" s="1"/>
  <c r="M10" i="1499"/>
  <c r="BC10" i="7"/>
  <c r="DL10" i="1500" s="1"/>
  <c r="AT10" i="1499"/>
  <c r="Q11" i="7"/>
  <c r="H11" i="1499" s="1"/>
  <c r="AG11" i="7"/>
  <c r="AG12" i="7" s="1"/>
  <c r="AG13" i="7" s="1"/>
  <c r="AF11" i="7"/>
  <c r="AF12" i="7" s="1"/>
  <c r="BM12" i="7" s="1"/>
  <c r="Q9" i="1502"/>
  <c r="L11" i="7"/>
  <c r="AJ11" i="1499" s="1"/>
  <c r="M11" i="7"/>
  <c r="BF11" i="1499"/>
  <c r="AB13" i="7"/>
  <c r="X12" i="7"/>
  <c r="O12" i="1499" s="1"/>
  <c r="BE11" i="7"/>
  <c r="AA13" i="7"/>
  <c r="R13" i="1499" s="1"/>
  <c r="AV11" i="1499"/>
  <c r="AC12" i="7"/>
  <c r="AC13" i="7" s="1"/>
  <c r="T13" i="1499" s="1"/>
  <c r="T11" i="1499"/>
  <c r="AH12" i="7"/>
  <c r="AH13" i="7" s="1"/>
  <c r="Y13" i="1499" s="1"/>
  <c r="Y11" i="1499"/>
  <c r="BA11" i="1499"/>
  <c r="N11" i="1499"/>
  <c r="BI11" i="7"/>
  <c r="AM11" i="1499"/>
  <c r="AZ11" i="1499"/>
  <c r="BJ11" i="7"/>
  <c r="S11" i="1499"/>
  <c r="AU11" i="1499"/>
  <c r="BH11" i="7"/>
  <c r="BD11" i="7"/>
  <c r="AY11" i="1499"/>
  <c r="R11" i="1499"/>
  <c r="F11" i="1499"/>
  <c r="AV11" i="7"/>
  <c r="AE9" i="1499"/>
  <c r="CA10" i="7"/>
  <c r="BB11" i="7"/>
  <c r="AS11" i="1499"/>
  <c r="EC9" i="1500"/>
  <c r="EE9" i="1500"/>
  <c r="J11" i="1499"/>
  <c r="BX10" i="7"/>
  <c r="AY12" i="1499"/>
  <c r="BH12" i="7"/>
  <c r="W13" i="7"/>
  <c r="AU12" i="1499"/>
  <c r="BD12" i="7"/>
  <c r="AZ12" i="1499"/>
  <c r="BI12" i="7"/>
  <c r="R12" i="1499"/>
  <c r="N12" i="1499"/>
  <c r="O13" i="7"/>
  <c r="AM12" i="1499"/>
  <c r="AV12" i="7"/>
  <c r="K12" i="1499"/>
  <c r="BY11" i="7"/>
  <c r="AR11" i="1499"/>
  <c r="BZ10" i="7"/>
  <c r="S12" i="7"/>
  <c r="AZ11" i="7"/>
  <c r="AQ11" i="1499"/>
  <c r="S12" i="1499"/>
  <c r="F12" i="1499"/>
  <c r="AT13" i="7"/>
  <c r="AQ13" i="7"/>
  <c r="BP20" i="1500"/>
  <c r="DU10" i="1500"/>
  <c r="DM10" i="1500"/>
  <c r="DW10" i="1500"/>
  <c r="DX10" i="1500"/>
  <c r="DV10" i="1500"/>
  <c r="DY10" i="1500"/>
  <c r="DR10" i="1500"/>
  <c r="EB10" i="1500"/>
  <c r="DN10" i="1500"/>
  <c r="DK10" i="1500"/>
  <c r="DZ10" i="1500"/>
  <c r="EA10" i="1500"/>
  <c r="DS10" i="1500"/>
  <c r="DT10" i="1500"/>
  <c r="DF10" i="1500"/>
  <c r="DE10" i="1500"/>
  <c r="DH10" i="1500"/>
  <c r="DI10" i="1500"/>
  <c r="BP10" i="1500"/>
  <c r="B19" i="1500"/>
  <c r="BT17" i="1500"/>
  <c r="DB9" i="1500"/>
  <c r="CV9" i="1500"/>
  <c r="CX9" i="1500"/>
  <c r="CZ10" i="1500"/>
  <c r="EF9" i="1500"/>
  <c r="ED9" i="1500"/>
  <c r="DO10" i="1500"/>
  <c r="DG10" i="1500"/>
  <c r="DP10" i="1500"/>
  <c r="DD10" i="1500"/>
  <c r="DA10" i="1500"/>
  <c r="DC10" i="1500"/>
  <c r="BD11" i="1499" l="1"/>
  <c r="BM11" i="7"/>
  <c r="AF13" i="7"/>
  <c r="W12" i="1499"/>
  <c r="BL12" i="7"/>
  <c r="V12" i="1499"/>
  <c r="BM10" i="1499"/>
  <c r="AE13" i="7"/>
  <c r="V13" i="1499" s="1"/>
  <c r="BC11" i="1499"/>
  <c r="AN10" i="7"/>
  <c r="AE10" i="1499" s="1"/>
  <c r="BK10" i="1499"/>
  <c r="BD12" i="1499"/>
  <c r="BL11" i="7"/>
  <c r="W11" i="1499"/>
  <c r="R12" i="7"/>
  <c r="R13" i="7" s="1"/>
  <c r="I13" i="1499" s="1"/>
  <c r="BQ11" i="7"/>
  <c r="U12" i="1499"/>
  <c r="AP11" i="1499"/>
  <c r="AB11" i="1499"/>
  <c r="BR11" i="7"/>
  <c r="AN11" i="1499"/>
  <c r="BI11" i="1499"/>
  <c r="E11" i="1499"/>
  <c r="V11" i="1499"/>
  <c r="BE11" i="1499"/>
  <c r="BE12" i="1499"/>
  <c r="X12" i="1499"/>
  <c r="X11" i="1499"/>
  <c r="BN12" i="7"/>
  <c r="BN11" i="7"/>
  <c r="U11" i="1499"/>
  <c r="BB12" i="1499"/>
  <c r="BB11" i="1499"/>
  <c r="BK12" i="7"/>
  <c r="BK11" i="7"/>
  <c r="CA11" i="7" s="1"/>
  <c r="AJ13" i="7"/>
  <c r="AA13" i="1499" s="1"/>
  <c r="BG12" i="1499"/>
  <c r="BP11" i="7"/>
  <c r="BH11" i="1499"/>
  <c r="AA12" i="1499"/>
  <c r="L12" i="7"/>
  <c r="AJ12" i="1499" s="1"/>
  <c r="N12" i="7"/>
  <c r="AL12" i="1499" s="1"/>
  <c r="Q11" i="1499"/>
  <c r="AU11" i="7"/>
  <c r="Y12" i="7"/>
  <c r="AW12" i="1499" s="1"/>
  <c r="Z11" i="1499"/>
  <c r="I11" i="1499"/>
  <c r="AW11" i="1499"/>
  <c r="Q12" i="7"/>
  <c r="BV10" i="7"/>
  <c r="BW10" i="7" s="1"/>
  <c r="AO11" i="1499"/>
  <c r="BT10" i="7"/>
  <c r="BU10" i="7" s="1"/>
  <c r="AX11" i="7"/>
  <c r="BJ11" i="1499"/>
  <c r="AT11" i="1499"/>
  <c r="AK11" i="1499"/>
  <c r="M12" i="7"/>
  <c r="D11" i="1499"/>
  <c r="AL12" i="7"/>
  <c r="BS12" i="7" s="1"/>
  <c r="AA11" i="1499"/>
  <c r="BX11" i="7"/>
  <c r="AR11" i="7"/>
  <c r="AS11" i="7" s="1"/>
  <c r="L10" i="1502" s="1"/>
  <c r="BS11" i="7"/>
  <c r="V12" i="7"/>
  <c r="M12" i="1499" s="1"/>
  <c r="AM11" i="7"/>
  <c r="BK11" i="1499" s="1"/>
  <c r="AX11" i="1499"/>
  <c r="C11" i="1499"/>
  <c r="AW11" i="7"/>
  <c r="Q11" i="1502"/>
  <c r="BQ12" i="7"/>
  <c r="P12" i="7"/>
  <c r="G12" i="1499" s="1"/>
  <c r="AO11" i="7"/>
  <c r="BM11" i="1499" s="1"/>
  <c r="BG11" i="1499"/>
  <c r="P11" i="1499"/>
  <c r="BC11" i="7"/>
  <c r="BA12" i="1499"/>
  <c r="BE12" i="7"/>
  <c r="AV12" i="1499"/>
  <c r="X13" i="7"/>
  <c r="O13" i="1499" s="1"/>
  <c r="Y12" i="1499"/>
  <c r="T12" i="1499"/>
  <c r="AY12" i="7"/>
  <c r="BJ12" i="7"/>
  <c r="BF12" i="1499"/>
  <c r="BO12" i="7"/>
  <c r="X13" i="1499"/>
  <c r="C12" i="1499"/>
  <c r="AR12" i="7"/>
  <c r="AS12" i="7" s="1"/>
  <c r="L11" i="1502" s="1"/>
  <c r="L13" i="7"/>
  <c r="AR13" i="7" s="1"/>
  <c r="DA20" i="1500" s="1"/>
  <c r="Z12" i="1499"/>
  <c r="BB12" i="7"/>
  <c r="BP12" i="7"/>
  <c r="AS12" i="1499"/>
  <c r="L12" i="1499"/>
  <c r="BZ11" i="7"/>
  <c r="BK13" i="7"/>
  <c r="BB13" i="1499"/>
  <c r="AZ13" i="1499"/>
  <c r="BI13" i="7"/>
  <c r="DR20" i="1500" s="1"/>
  <c r="AP13" i="1499"/>
  <c r="BO13" i="7"/>
  <c r="DX20" i="1500" s="1"/>
  <c r="BF13" i="1499"/>
  <c r="AS13" i="1499"/>
  <c r="BB13" i="7"/>
  <c r="DK20" i="1500" s="1"/>
  <c r="S13" i="1499"/>
  <c r="AU13" i="1499"/>
  <c r="BD13" i="7"/>
  <c r="DM20" i="1500" s="1"/>
  <c r="S13" i="7"/>
  <c r="J13" i="1499" s="1"/>
  <c r="AQ12" i="1499"/>
  <c r="AZ12" i="7"/>
  <c r="J12" i="1499"/>
  <c r="BP13" i="7"/>
  <c r="DY20" i="1500" s="1"/>
  <c r="BG13" i="1499"/>
  <c r="Q13" i="1499"/>
  <c r="AX12" i="1499"/>
  <c r="N13" i="1499"/>
  <c r="AY13" i="1499"/>
  <c r="BH13" i="7"/>
  <c r="DQ20" i="1500" s="1"/>
  <c r="AV13" i="7"/>
  <c r="AM13" i="1499"/>
  <c r="K13" i="1499"/>
  <c r="AR12" i="1499"/>
  <c r="BY12" i="7"/>
  <c r="BJ13" i="7"/>
  <c r="DS20" i="1500" s="1"/>
  <c r="BA13" i="1499"/>
  <c r="BN13" i="7"/>
  <c r="DW20" i="1500" s="1"/>
  <c r="BE13" i="1499"/>
  <c r="BM13" i="7"/>
  <c r="DV20" i="1500" s="1"/>
  <c r="BD13" i="1499"/>
  <c r="Q12" i="1499"/>
  <c r="U13" i="1499"/>
  <c r="CT20" i="1500"/>
  <c r="BI12" i="1499"/>
  <c r="BR12" i="7"/>
  <c r="AB12" i="1499"/>
  <c r="W13" i="1499"/>
  <c r="Z13" i="1499"/>
  <c r="F13" i="1499"/>
  <c r="AB14" i="7"/>
  <c r="W19" i="1501"/>
  <c r="AM19" i="1501"/>
  <c r="X19" i="1501"/>
  <c r="AN19" i="1501"/>
  <c r="Y19" i="1501"/>
  <c r="AO19" i="1501"/>
  <c r="Z19" i="1501"/>
  <c r="AP19" i="1501"/>
  <c r="AA19" i="1501"/>
  <c r="AQ19" i="1501"/>
  <c r="AB19" i="1501"/>
  <c r="AC19" i="1501"/>
  <c r="AD19" i="1501"/>
  <c r="AE19" i="1501"/>
  <c r="AF19" i="1501"/>
  <c r="AG19" i="1501"/>
  <c r="AH19" i="1501"/>
  <c r="AI19" i="1501"/>
  <c r="T19" i="1501"/>
  <c r="AJ19" i="1501"/>
  <c r="U19" i="1501"/>
  <c r="AK19" i="1501"/>
  <c r="V19" i="1501"/>
  <c r="AL19" i="1501"/>
  <c r="BS20" i="1500"/>
  <c r="L13" i="1499"/>
  <c r="CP20" i="1500"/>
  <c r="CO20" i="1500"/>
  <c r="CQ20" i="1500"/>
  <c r="CR20" i="1500"/>
  <c r="BX20" i="1500"/>
  <c r="DC20" i="1500"/>
  <c r="CF20" i="1500"/>
  <c r="CA20" i="1500"/>
  <c r="CJ20" i="1500"/>
  <c r="CD20" i="1500"/>
  <c r="CK20" i="1500"/>
  <c r="CL20" i="1500"/>
  <c r="CM20" i="1500"/>
  <c r="AQ14" i="7"/>
  <c r="CZ20" i="1500"/>
  <c r="DJ10" i="1500"/>
  <c r="BS10" i="1500"/>
  <c r="T9" i="1501"/>
  <c r="AJ9" i="1501"/>
  <c r="U9" i="1501"/>
  <c r="AK9" i="1501"/>
  <c r="V9" i="1501"/>
  <c r="AL9" i="1501"/>
  <c r="W9" i="1501"/>
  <c r="AM9" i="1501"/>
  <c r="X9" i="1501"/>
  <c r="AN9" i="1501"/>
  <c r="Y9" i="1501"/>
  <c r="AO9" i="1501"/>
  <c r="Z9" i="1501"/>
  <c r="AP9" i="1501"/>
  <c r="AA9" i="1501"/>
  <c r="AQ9" i="1501"/>
  <c r="AB9" i="1501"/>
  <c r="AI9" i="1501"/>
  <c r="AC9" i="1501"/>
  <c r="AD9" i="1501"/>
  <c r="AE9" i="1501"/>
  <c r="AF9" i="1501"/>
  <c r="AG9" i="1501"/>
  <c r="AH9" i="1501"/>
  <c r="X28" i="1494"/>
  <c r="CP10" i="1500"/>
  <c r="BZ10" i="1500"/>
  <c r="CF10" i="1500"/>
  <c r="CR10" i="1500"/>
  <c r="BX10" i="1500"/>
  <c r="CL10" i="1500"/>
  <c r="CS10" i="1500"/>
  <c r="CE10" i="1500"/>
  <c r="CH10" i="1500"/>
  <c r="CN10" i="1500"/>
  <c r="CI10" i="1500"/>
  <c r="BY10" i="1500"/>
  <c r="BW10" i="1500"/>
  <c r="CU10" i="1500"/>
  <c r="CG10" i="1500"/>
  <c r="BV10" i="1500"/>
  <c r="CM10" i="1500"/>
  <c r="CK10" i="1500"/>
  <c r="CT10" i="1500"/>
  <c r="CW9" i="1500"/>
  <c r="CC10" i="1500"/>
  <c r="CO10" i="1500"/>
  <c r="CJ10" i="1500"/>
  <c r="CQ10" i="1500"/>
  <c r="CB10" i="1500"/>
  <c r="CD10" i="1500"/>
  <c r="BU10" i="1500"/>
  <c r="CA10" i="1500"/>
  <c r="BT19" i="1500"/>
  <c r="BT18" i="1500"/>
  <c r="EH10" i="1500"/>
  <c r="EJ10" i="1500"/>
  <c r="I12" i="1499" l="1"/>
  <c r="AY13" i="7"/>
  <c r="DH20" i="1500" s="1"/>
  <c r="AP12" i="1499"/>
  <c r="BL13" i="7"/>
  <c r="DU20" i="1500" s="1"/>
  <c r="CN20" i="1500"/>
  <c r="BL10" i="1499"/>
  <c r="BC13" i="1499"/>
  <c r="Y13" i="7"/>
  <c r="P13" i="1499" s="1"/>
  <c r="CA12" i="7"/>
  <c r="CS20" i="1500"/>
  <c r="P12" i="1499"/>
  <c r="BF12" i="7"/>
  <c r="BH13" i="1499"/>
  <c r="P13" i="7"/>
  <c r="BY20" i="1500" s="1"/>
  <c r="BQ13" i="7"/>
  <c r="DZ20" i="1500" s="1"/>
  <c r="AW12" i="7"/>
  <c r="AU12" i="7"/>
  <c r="AN11" i="7"/>
  <c r="BL11" i="1499" s="1"/>
  <c r="AT12" i="1499"/>
  <c r="EE10" i="1500"/>
  <c r="BV11" i="7"/>
  <c r="BW11" i="7" s="1"/>
  <c r="E12" i="1499"/>
  <c r="BC12" i="7"/>
  <c r="N13" i="7"/>
  <c r="AU13" i="7" s="1"/>
  <c r="DD20" i="1500" s="1"/>
  <c r="AD11" i="1499"/>
  <c r="AM12" i="7"/>
  <c r="BK12" i="1499" s="1"/>
  <c r="EC10" i="1500"/>
  <c r="BT11" i="7"/>
  <c r="BU11" i="7" s="1"/>
  <c r="BE13" i="7"/>
  <c r="DN20" i="1500" s="1"/>
  <c r="AV13" i="1499"/>
  <c r="V13" i="7"/>
  <c r="CE20" i="1500" s="1"/>
  <c r="BJ12" i="1499"/>
  <c r="AO12" i="7"/>
  <c r="BM12" i="1499" s="1"/>
  <c r="AK12" i="1499"/>
  <c r="M13" i="7"/>
  <c r="D12" i="1499"/>
  <c r="AC12" i="1499"/>
  <c r="AF11" i="1499"/>
  <c r="AN12" i="1499"/>
  <c r="AL13" i="7"/>
  <c r="AX12" i="7"/>
  <c r="AO12" i="1499"/>
  <c r="Q13" i="7"/>
  <c r="Q14" i="7" s="1"/>
  <c r="BZ21" i="1500" s="1"/>
  <c r="H12" i="1499"/>
  <c r="CG20" i="1500"/>
  <c r="AI14" i="7"/>
  <c r="CR21" i="1500" s="1"/>
  <c r="AA14" i="7"/>
  <c r="CJ21" i="1500" s="1"/>
  <c r="AJ13" i="1499"/>
  <c r="AF14" i="7"/>
  <c r="BM14" i="7" s="1"/>
  <c r="DV21" i="1500" s="1"/>
  <c r="L14" i="7"/>
  <c r="BU21" i="1500" s="1"/>
  <c r="AC14" i="7"/>
  <c r="BJ14" i="7" s="1"/>
  <c r="DS21" i="1500" s="1"/>
  <c r="C13" i="1499"/>
  <c r="AJ14" i="7"/>
  <c r="BQ14" i="7" s="1"/>
  <c r="DZ21" i="1500" s="1"/>
  <c r="BX12" i="7"/>
  <c r="AH14" i="7"/>
  <c r="BU20" i="1500"/>
  <c r="AK14" i="7"/>
  <c r="AE14" i="7"/>
  <c r="AG14" i="7"/>
  <c r="AD14" i="7"/>
  <c r="CM21" i="1500" s="1"/>
  <c r="BZ12" i="7"/>
  <c r="BI14" i="7"/>
  <c r="DR21" i="1500" s="1"/>
  <c r="X14" i="7"/>
  <c r="AV14" i="1499" s="1"/>
  <c r="W14" i="7"/>
  <c r="AU14" i="1499" s="1"/>
  <c r="AB13" i="1499"/>
  <c r="CI20" i="1500"/>
  <c r="AS14" i="1499"/>
  <c r="S14" i="7"/>
  <c r="AZ13" i="7"/>
  <c r="DI20" i="1500" s="1"/>
  <c r="AQ13" i="1499"/>
  <c r="AZ14" i="1499"/>
  <c r="BY13" i="7"/>
  <c r="EH20" i="1500" s="1"/>
  <c r="AR13" i="1499"/>
  <c r="BI13" i="1499"/>
  <c r="BR13" i="7"/>
  <c r="EA20" i="1500" s="1"/>
  <c r="AX13" i="1499"/>
  <c r="DP20" i="1500"/>
  <c r="CB20" i="1500"/>
  <c r="CC20" i="1500"/>
  <c r="O14" i="7"/>
  <c r="R14" i="7"/>
  <c r="Q12" i="1502"/>
  <c r="AT14" i="7"/>
  <c r="DC21" i="1500" s="1"/>
  <c r="BP21" i="1500"/>
  <c r="CA13" i="7"/>
  <c r="EJ20" i="1500" s="1"/>
  <c r="DT20" i="1500"/>
  <c r="CZ21" i="1500"/>
  <c r="AS13" i="7"/>
  <c r="L12" i="1502" s="1"/>
  <c r="DE20" i="1500"/>
  <c r="DE11" i="1500"/>
  <c r="DG11" i="1500"/>
  <c r="EG10" i="1500"/>
  <c r="EI10" i="1500"/>
  <c r="DB10" i="1500"/>
  <c r="CV10" i="1500"/>
  <c r="CX10" i="1500"/>
  <c r="BP11" i="1500"/>
  <c r="DL11" i="1500"/>
  <c r="ED10" i="1500"/>
  <c r="EF10" i="1500"/>
  <c r="DY11" i="1500"/>
  <c r="DV11" i="1500"/>
  <c r="DW11" i="1500"/>
  <c r="DZ11" i="1500"/>
  <c r="DM11" i="1500"/>
  <c r="EA11" i="1500"/>
  <c r="DU11" i="1500"/>
  <c r="DR11" i="1500"/>
  <c r="DT11" i="1500"/>
  <c r="DS11" i="1500"/>
  <c r="DD11" i="1500"/>
  <c r="DX11" i="1500"/>
  <c r="DN11" i="1500"/>
  <c r="DK11" i="1500"/>
  <c r="DO11" i="1500"/>
  <c r="DQ11" i="1500"/>
  <c r="DC11" i="1500"/>
  <c r="DA11" i="1500"/>
  <c r="DF11" i="1500"/>
  <c r="EB11" i="1500"/>
  <c r="DP11" i="1500"/>
  <c r="C3" i="1492"/>
  <c r="B3" i="1492"/>
  <c r="G13" i="1499" l="1"/>
  <c r="AW13" i="1499"/>
  <c r="CH20" i="1500"/>
  <c r="P14" i="7"/>
  <c r="BF13" i="7"/>
  <c r="DO20" i="1500" s="1"/>
  <c r="Y14" i="7"/>
  <c r="AW14" i="1499" s="1"/>
  <c r="AE11" i="1499"/>
  <c r="BW20" i="1500"/>
  <c r="AN13" i="1499"/>
  <c r="BV12" i="7"/>
  <c r="BW12" i="7" s="1"/>
  <c r="AW13" i="7"/>
  <c r="DF20" i="1500" s="1"/>
  <c r="AL13" i="1499"/>
  <c r="E13" i="1499"/>
  <c r="AN12" i="7"/>
  <c r="BL12" i="1499" s="1"/>
  <c r="AD12" i="1499"/>
  <c r="N14" i="7"/>
  <c r="BW21" i="1500" s="1"/>
  <c r="AF12" i="1499"/>
  <c r="M13" i="1499"/>
  <c r="BC13" i="7"/>
  <c r="DL20" i="1500" s="1"/>
  <c r="AT13" i="1499"/>
  <c r="AO13" i="7"/>
  <c r="CX20" i="1500" s="1"/>
  <c r="AY14" i="1499"/>
  <c r="AM13" i="7"/>
  <c r="CV20" i="1500" s="1"/>
  <c r="BH14" i="7"/>
  <c r="DQ21" i="1500" s="1"/>
  <c r="V14" i="7"/>
  <c r="BS13" i="7"/>
  <c r="EB20" i="1500" s="1"/>
  <c r="AC13" i="1499"/>
  <c r="BJ13" i="1499"/>
  <c r="CU20" i="1500"/>
  <c r="BV20" i="1500"/>
  <c r="D13" i="1499"/>
  <c r="AK13" i="1499"/>
  <c r="AJ14" i="1499"/>
  <c r="BT12" i="7"/>
  <c r="BU12" i="7" s="1"/>
  <c r="C14" i="1499"/>
  <c r="H13" i="1499"/>
  <c r="AX13" i="7"/>
  <c r="DG20" i="1500" s="1"/>
  <c r="BZ20" i="1500"/>
  <c r="AO13" i="1499"/>
  <c r="AL14" i="7"/>
  <c r="AC14" i="1499" s="1"/>
  <c r="X20" i="1501"/>
  <c r="M14" i="7"/>
  <c r="BV21" i="1500" s="1"/>
  <c r="CO21" i="1500"/>
  <c r="BD14" i="1499"/>
  <c r="BD14" i="7"/>
  <c r="DM21" i="1500" s="1"/>
  <c r="BK14" i="7"/>
  <c r="DT21" i="1500" s="1"/>
  <c r="BB14" i="1499"/>
  <c r="BN14" i="7"/>
  <c r="DW21" i="1500" s="1"/>
  <c r="CG21" i="1500"/>
  <c r="AR14" i="7"/>
  <c r="DA21" i="1500" s="1"/>
  <c r="AA15" i="7"/>
  <c r="AA16" i="7" s="1"/>
  <c r="BL14" i="7"/>
  <c r="DU21" i="1500" s="1"/>
  <c r="AI15" i="7"/>
  <c r="AI16" i="7" s="1"/>
  <c r="AD15" i="7"/>
  <c r="AD16" i="7" s="1"/>
  <c r="AB15" i="7"/>
  <c r="AB16" i="7" s="1"/>
  <c r="CK21" i="1500"/>
  <c r="BH14" i="1499"/>
  <c r="BB14" i="7"/>
  <c r="L14" i="1499"/>
  <c r="AJ20" i="1501"/>
  <c r="CN21" i="1500"/>
  <c r="AX14" i="7"/>
  <c r="DG21" i="1500" s="1"/>
  <c r="BE14" i="1499"/>
  <c r="AO14" i="1499"/>
  <c r="BA14" i="1499"/>
  <c r="BC14" i="1499"/>
  <c r="BE14" i="7"/>
  <c r="DN21" i="1500" s="1"/>
  <c r="AI20" i="1501"/>
  <c r="AG20" i="1501"/>
  <c r="T20" i="1501"/>
  <c r="BR14" i="7"/>
  <c r="EA21" i="1500" s="1"/>
  <c r="BI14" i="1499"/>
  <c r="BG14" i="1499"/>
  <c r="BP14" i="7"/>
  <c r="DY21" i="1500" s="1"/>
  <c r="AR14" i="1499"/>
  <c r="DJ21" i="1500"/>
  <c r="BO14" i="7"/>
  <c r="DX21" i="1500" s="1"/>
  <c r="BF14" i="1499"/>
  <c r="BX13" i="7"/>
  <c r="EG20" i="1500" s="1"/>
  <c r="AQ14" i="1499"/>
  <c r="AZ14" i="7"/>
  <c r="DI21" i="1500" s="1"/>
  <c r="AM14" i="1499"/>
  <c r="AV14" i="7"/>
  <c r="BZ13" i="7"/>
  <c r="EI20" i="1500" s="1"/>
  <c r="E14" i="1499"/>
  <c r="AL14" i="1499"/>
  <c r="W15" i="7"/>
  <c r="W16" i="7" s="1"/>
  <c r="Y15" i="7"/>
  <c r="Y16" i="7" s="1"/>
  <c r="DJ20" i="1500"/>
  <c r="AP14" i="1499"/>
  <c r="AY14" i="7"/>
  <c r="DH21" i="1500" s="1"/>
  <c r="CT21" i="1500"/>
  <c r="CH21" i="1500"/>
  <c r="AX14" i="1499"/>
  <c r="P15" i="7"/>
  <c r="P16" i="7" s="1"/>
  <c r="AN14" i="1499"/>
  <c r="AW14" i="7"/>
  <c r="DF21" i="1500" s="1"/>
  <c r="BX21" i="1500"/>
  <c r="W20" i="1501"/>
  <c r="AL20" i="1501"/>
  <c r="Z20" i="1501"/>
  <c r="AK20" i="1501"/>
  <c r="AC20" i="1501"/>
  <c r="AN20" i="1501"/>
  <c r="AQ20" i="1501"/>
  <c r="Y20" i="1501"/>
  <c r="AM20" i="1501"/>
  <c r="AG15" i="7"/>
  <c r="AG16" i="7" s="1"/>
  <c r="O14" i="1499"/>
  <c r="Q14" i="1499"/>
  <c r="W14" i="1499"/>
  <c r="R14" i="1499"/>
  <c r="Y14" i="1499"/>
  <c r="X14" i="1499"/>
  <c r="S14" i="1499"/>
  <c r="AB14" i="1499"/>
  <c r="P14" i="1499"/>
  <c r="BS21" i="1500"/>
  <c r="CQ21" i="1500"/>
  <c r="T14" i="1499"/>
  <c r="CI21" i="1500"/>
  <c r="AF20" i="1501"/>
  <c r="AA14" i="1499"/>
  <c r="CP21" i="1500"/>
  <c r="AA20" i="1501"/>
  <c r="AU14" i="7"/>
  <c r="DD21" i="1500" s="1"/>
  <c r="AE20" i="1501"/>
  <c r="CB21" i="1500"/>
  <c r="U14" i="1499"/>
  <c r="U20" i="1501"/>
  <c r="CL21" i="1500"/>
  <c r="AO20" i="1501"/>
  <c r="Z14" i="1499"/>
  <c r="N14" i="1499"/>
  <c r="BY21" i="1500"/>
  <c r="AD20" i="1501"/>
  <c r="CS21" i="1500"/>
  <c r="CF21" i="1500"/>
  <c r="K14" i="1499"/>
  <c r="V14" i="1499"/>
  <c r="I14" i="1499"/>
  <c r="CA21" i="1500"/>
  <c r="CC21" i="1500"/>
  <c r="J14" i="1499"/>
  <c r="G14" i="1499"/>
  <c r="F14" i="1499"/>
  <c r="AH20" i="1501"/>
  <c r="AB20" i="1501"/>
  <c r="V20" i="1501"/>
  <c r="AP20" i="1501"/>
  <c r="CD21" i="1500"/>
  <c r="H14" i="1499"/>
  <c r="DB20" i="1500"/>
  <c r="AQ15" i="7"/>
  <c r="DI11" i="1500"/>
  <c r="DH11" i="1500"/>
  <c r="DJ11" i="1500"/>
  <c r="CZ11" i="1500"/>
  <c r="BS11" i="1500"/>
  <c r="Z10" i="1501"/>
  <c r="AP10" i="1501"/>
  <c r="AA10" i="1501"/>
  <c r="AQ10" i="1501"/>
  <c r="AB10" i="1501"/>
  <c r="AC10" i="1501"/>
  <c r="AD10" i="1501"/>
  <c r="AE10" i="1501"/>
  <c r="AF10" i="1501"/>
  <c r="AG10" i="1501"/>
  <c r="AH10" i="1501"/>
  <c r="AI10" i="1501"/>
  <c r="T10" i="1501"/>
  <c r="AJ10" i="1501"/>
  <c r="Y10" i="1501"/>
  <c r="U10" i="1501"/>
  <c r="AK10" i="1501"/>
  <c r="V10" i="1501"/>
  <c r="AL10" i="1501"/>
  <c r="AO10" i="1501"/>
  <c r="W10" i="1501"/>
  <c r="AM10" i="1501"/>
  <c r="X10" i="1501"/>
  <c r="AN10" i="1501"/>
  <c r="CU11" i="1500"/>
  <c r="CS11" i="1500"/>
  <c r="CE11" i="1500"/>
  <c r="CP11" i="1500"/>
  <c r="BZ11" i="1500"/>
  <c r="CJ11" i="1500"/>
  <c r="CM11" i="1500"/>
  <c r="BU11" i="1500"/>
  <c r="CH11" i="1500"/>
  <c r="CN11" i="1500"/>
  <c r="CC11" i="1500"/>
  <c r="BY11" i="1500"/>
  <c r="CW10" i="1500"/>
  <c r="BV11" i="1500"/>
  <c r="CK11" i="1500"/>
  <c r="CD11" i="1500"/>
  <c r="CA11" i="1500"/>
  <c r="CG11" i="1500"/>
  <c r="CT11" i="1500"/>
  <c r="CR11" i="1500"/>
  <c r="CI11" i="1500"/>
  <c r="CQ11" i="1500"/>
  <c r="CO11" i="1500"/>
  <c r="CB11" i="1500"/>
  <c r="CF11" i="1500"/>
  <c r="CL11" i="1500"/>
  <c r="BW11" i="1500"/>
  <c r="BX11" i="1500"/>
  <c r="EH11" i="1500"/>
  <c r="BP12" i="1500"/>
  <c r="EG11" i="1500"/>
  <c r="EI11" i="1500"/>
  <c r="EJ11" i="1500"/>
  <c r="BF14" i="7" l="1"/>
  <c r="DO21" i="1500" s="1"/>
  <c r="AO14" i="7"/>
  <c r="CX21" i="1500" s="1"/>
  <c r="U16" i="1499"/>
  <c r="BB16" i="1499"/>
  <c r="BK16" i="7"/>
  <c r="CA16" i="7" s="1"/>
  <c r="AD17" i="7"/>
  <c r="AA17" i="7"/>
  <c r="R16" i="1499"/>
  <c r="AY16" i="1499"/>
  <c r="BH16" i="7"/>
  <c r="G16" i="1499"/>
  <c r="AN16" i="1499"/>
  <c r="AW16" i="7"/>
  <c r="P17" i="7"/>
  <c r="BE16" i="1499"/>
  <c r="X16" i="1499"/>
  <c r="BN16" i="7"/>
  <c r="AG17" i="7"/>
  <c r="AI17" i="7"/>
  <c r="BG16" i="1499"/>
  <c r="Z16" i="1499"/>
  <c r="BP16" i="7"/>
  <c r="P16" i="1499"/>
  <c r="AW16" i="1499"/>
  <c r="W17" i="7"/>
  <c r="N16" i="1499"/>
  <c r="AU16" i="1499"/>
  <c r="BD16" i="7"/>
  <c r="S16" i="1499"/>
  <c r="AZ16" i="1499"/>
  <c r="AB17" i="7"/>
  <c r="BI16" i="7"/>
  <c r="BF16" i="7"/>
  <c r="Y17" i="7"/>
  <c r="AE12" i="1499"/>
  <c r="AM14" i="7"/>
  <c r="CV21" i="1500" s="1"/>
  <c r="BK13" i="1499"/>
  <c r="AN13" i="7"/>
  <c r="CW20" i="1500" s="1"/>
  <c r="AF13" i="1499"/>
  <c r="AD13" i="1499"/>
  <c r="BM13" i="1499"/>
  <c r="BJ14" i="1499"/>
  <c r="AT14" i="1499"/>
  <c r="CE21" i="1500"/>
  <c r="BS14" i="7"/>
  <c r="EB21" i="1500" s="1"/>
  <c r="BC14" i="7"/>
  <c r="DL21" i="1500" s="1"/>
  <c r="AK14" i="1499"/>
  <c r="D14" i="1499"/>
  <c r="M14" i="1499"/>
  <c r="CU21" i="1500"/>
  <c r="BV13" i="7"/>
  <c r="BW13" i="7" s="1"/>
  <c r="EF20" i="1500" s="1"/>
  <c r="BT13" i="7"/>
  <c r="BU13" i="7" s="1"/>
  <c r="ED20" i="1500" s="1"/>
  <c r="CA14" i="7"/>
  <c r="EJ21" i="1500" s="1"/>
  <c r="DK21" i="1500"/>
  <c r="BZ14" i="7"/>
  <c r="EI21" i="1500" s="1"/>
  <c r="AJ15" i="7"/>
  <c r="AJ16" i="7" s="1"/>
  <c r="AH15" i="7"/>
  <c r="AF15" i="7"/>
  <c r="AC15" i="7"/>
  <c r="AC16" i="7" s="1"/>
  <c r="AE15" i="7"/>
  <c r="AE16" i="7" s="1"/>
  <c r="AK15" i="7"/>
  <c r="AK16" i="7" s="1"/>
  <c r="AS14" i="7"/>
  <c r="L13" i="1502" s="1"/>
  <c r="V15" i="7"/>
  <c r="BY14" i="7"/>
  <c r="EH21" i="1500" s="1"/>
  <c r="R15" i="7"/>
  <c r="AR15" i="1499"/>
  <c r="O15" i="7"/>
  <c r="BI15" i="7"/>
  <c r="DR22" i="1500" s="1"/>
  <c r="AZ15" i="1499"/>
  <c r="AU15" i="1499"/>
  <c r="BD15" i="7"/>
  <c r="DM22" i="1500" s="1"/>
  <c r="AN15" i="1499"/>
  <c r="AW15" i="7"/>
  <c r="DF22" i="1500" s="1"/>
  <c r="DE21" i="1500"/>
  <c r="BK15" i="7"/>
  <c r="BB15" i="1499"/>
  <c r="CJ22" i="1500"/>
  <c r="BM14" i="1499"/>
  <c r="AF14" i="1499"/>
  <c r="BX14" i="7"/>
  <c r="EG21" i="1500" s="1"/>
  <c r="AW15" i="1499"/>
  <c r="BF15" i="7"/>
  <c r="DO22" i="1500" s="1"/>
  <c r="S15" i="7"/>
  <c r="S16" i="7" s="1"/>
  <c r="Q15" i="7"/>
  <c r="Q16" i="7" s="1"/>
  <c r="X15" i="7"/>
  <c r="Q13" i="1502"/>
  <c r="DP21" i="1500"/>
  <c r="M15" i="7"/>
  <c r="M16" i="7" s="1"/>
  <c r="BP22" i="1500"/>
  <c r="L15" i="7"/>
  <c r="AL15" i="7"/>
  <c r="AL16" i="7" s="1"/>
  <c r="N15" i="7"/>
  <c r="N16" i="7" s="1"/>
  <c r="AT15" i="7"/>
  <c r="DC22" i="1500" s="1"/>
  <c r="P15" i="1499"/>
  <c r="CZ22" i="1500"/>
  <c r="EC11" i="1500"/>
  <c r="EE11" i="1500"/>
  <c r="DB11" i="1500"/>
  <c r="CX11" i="1500"/>
  <c r="CV11" i="1500"/>
  <c r="DL12" i="1500"/>
  <c r="ED11" i="1500"/>
  <c r="EF11" i="1500"/>
  <c r="DY12" i="1500"/>
  <c r="DV12" i="1500"/>
  <c r="DI12" i="1500"/>
  <c r="DU12" i="1500"/>
  <c r="DO12" i="1500"/>
  <c r="DN12" i="1500"/>
  <c r="DW12" i="1500"/>
  <c r="DS12" i="1500"/>
  <c r="DM12" i="1500"/>
  <c r="DR12" i="1500"/>
  <c r="DH12" i="1500"/>
  <c r="DF12" i="1500"/>
  <c r="DC12" i="1500"/>
  <c r="DD12" i="1500"/>
  <c r="DK12" i="1500"/>
  <c r="EB12" i="1500"/>
  <c r="DZ12" i="1500"/>
  <c r="DT12" i="1500"/>
  <c r="EA12" i="1500"/>
  <c r="DQ12" i="1500"/>
  <c r="DX12" i="1500"/>
  <c r="DG12" i="1500"/>
  <c r="DE12" i="1500"/>
  <c r="DP12" i="1500"/>
  <c r="AE13" i="1499" l="1"/>
  <c r="BL13" i="1499"/>
  <c r="BK14" i="1499"/>
  <c r="AN14" i="7"/>
  <c r="CW21" i="1500" s="1"/>
  <c r="AD14" i="1499"/>
  <c r="AW17" i="1499"/>
  <c r="P17" i="1499"/>
  <c r="AC16" i="1499"/>
  <c r="BJ16" i="1499"/>
  <c r="AL17" i="7"/>
  <c r="BS16" i="7"/>
  <c r="M17" i="7"/>
  <c r="D16" i="1499"/>
  <c r="AK16" i="1499"/>
  <c r="AR15" i="7"/>
  <c r="AS15" i="7" s="1"/>
  <c r="L16" i="7"/>
  <c r="S17" i="1499"/>
  <c r="AZ17" i="1499"/>
  <c r="BI17" i="7"/>
  <c r="AO16" i="1499"/>
  <c r="H16" i="1499"/>
  <c r="AX16" i="7"/>
  <c r="Q17" i="7"/>
  <c r="BA16" i="1499"/>
  <c r="T16" i="1499"/>
  <c r="AC17" i="7"/>
  <c r="BJ16" i="7"/>
  <c r="V16" i="1499"/>
  <c r="BC16" i="1499"/>
  <c r="BL16" i="7"/>
  <c r="AE17" i="7"/>
  <c r="O15" i="1499"/>
  <c r="X16" i="7"/>
  <c r="N17" i="1499"/>
  <c r="AU17" i="1499"/>
  <c r="BD17" i="7"/>
  <c r="AJ17" i="7"/>
  <c r="BH16" i="1499"/>
  <c r="AA16" i="1499"/>
  <c r="BQ16" i="7"/>
  <c r="BM15" i="7"/>
  <c r="DV22" i="1500" s="1"/>
  <c r="AF16" i="7"/>
  <c r="BF15" i="1499"/>
  <c r="AH16" i="7"/>
  <c r="AQ16" i="1499"/>
  <c r="J16" i="1499"/>
  <c r="S17" i="7"/>
  <c r="AZ16" i="7"/>
  <c r="R17" i="1499"/>
  <c r="AY17" i="1499"/>
  <c r="BH17" i="7"/>
  <c r="G17" i="1499"/>
  <c r="AN17" i="1499"/>
  <c r="AW17" i="7"/>
  <c r="U17" i="1499"/>
  <c r="BB17" i="1499"/>
  <c r="BK17" i="7"/>
  <c r="CA17" i="7" s="1"/>
  <c r="X17" i="1499"/>
  <c r="BE17" i="1499"/>
  <c r="BN17" i="7"/>
  <c r="AB16" i="1499"/>
  <c r="BI16" i="1499"/>
  <c r="BR16" i="7"/>
  <c r="AK17" i="7"/>
  <c r="AM15" i="1499"/>
  <c r="O16" i="7"/>
  <c r="BC15" i="7"/>
  <c r="DL22" i="1500" s="1"/>
  <c r="V16" i="7"/>
  <c r="N17" i="7"/>
  <c r="E16" i="1499"/>
  <c r="AL16" i="1499"/>
  <c r="AU16" i="7"/>
  <c r="I15" i="1499"/>
  <c r="R16" i="7"/>
  <c r="CA23" i="1500" s="1"/>
  <c r="Z17" i="1499"/>
  <c r="BG17" i="1499"/>
  <c r="BP17" i="7"/>
  <c r="BF17" i="7"/>
  <c r="Q15" i="1499"/>
  <c r="BV14" i="7"/>
  <c r="BW14" i="7" s="1"/>
  <c r="EF21" i="1500" s="1"/>
  <c r="EE20" i="1500"/>
  <c r="BT14" i="7"/>
  <c r="BU14" i="7" s="1"/>
  <c r="ED21" i="1500" s="1"/>
  <c r="EC20" i="1500"/>
  <c r="BD15" i="1499"/>
  <c r="AT15" i="1499"/>
  <c r="CE22" i="1500"/>
  <c r="BO15" i="7"/>
  <c r="DX22" i="1500" s="1"/>
  <c r="AV15" i="7"/>
  <c r="DE22" i="1500" s="1"/>
  <c r="AP15" i="1499"/>
  <c r="AY15" i="7"/>
  <c r="DH22" i="1500" s="1"/>
  <c r="CA22" i="1500"/>
  <c r="DB21" i="1500"/>
  <c r="R15" i="1499"/>
  <c r="CI22" i="1500"/>
  <c r="AO15" i="7"/>
  <c r="CX22" i="1500" s="1"/>
  <c r="BR15" i="7"/>
  <c r="EA22" i="1500" s="1"/>
  <c r="BI15" i="1499"/>
  <c r="C15" i="1499"/>
  <c r="AJ15" i="1499"/>
  <c r="AO15" i="1499"/>
  <c r="AX15" i="7"/>
  <c r="DG22" i="1500" s="1"/>
  <c r="BH15" i="1499"/>
  <c r="BQ15" i="7"/>
  <c r="DZ22" i="1500" s="1"/>
  <c r="AS15" i="1499"/>
  <c r="BB15" i="7"/>
  <c r="CA15" i="7" s="1"/>
  <c r="EJ22" i="1500" s="1"/>
  <c r="BH15" i="7"/>
  <c r="DQ22" i="1500" s="1"/>
  <c r="AY15" i="1499"/>
  <c r="AM15" i="7"/>
  <c r="E15" i="1499"/>
  <c r="AL15" i="1499"/>
  <c r="D15" i="1499"/>
  <c r="AK15" i="1499"/>
  <c r="AV15" i="1499"/>
  <c r="BE15" i="7"/>
  <c r="DN22" i="1500" s="1"/>
  <c r="BA15" i="1499"/>
  <c r="BJ15" i="7"/>
  <c r="DS22" i="1500" s="1"/>
  <c r="AQ15" i="1499"/>
  <c r="AZ15" i="7"/>
  <c r="DI22" i="1500" s="1"/>
  <c r="BC15" i="1499"/>
  <c r="BL15" i="7"/>
  <c r="DU22" i="1500" s="1"/>
  <c r="BW22" i="1500"/>
  <c r="J15" i="1499"/>
  <c r="BG15" i="1499"/>
  <c r="BP15" i="7"/>
  <c r="DY22" i="1500" s="1"/>
  <c r="BE15" i="1499"/>
  <c r="BN15" i="7"/>
  <c r="DW22" i="1500" s="1"/>
  <c r="CU22" i="1500"/>
  <c r="BJ15" i="1499"/>
  <c r="AU15" i="7"/>
  <c r="DD22" i="1500" s="1"/>
  <c r="CD22" i="1500"/>
  <c r="AX15" i="1499"/>
  <c r="DP22" i="1500"/>
  <c r="DT22" i="1500"/>
  <c r="CC22" i="1500"/>
  <c r="CF22" i="1500"/>
  <c r="H15" i="1499"/>
  <c r="CB22" i="1500"/>
  <c r="CL22" i="1500"/>
  <c r="CT22" i="1500"/>
  <c r="CS22" i="1500"/>
  <c r="CG22" i="1500"/>
  <c r="AB15" i="1499"/>
  <c r="CK22" i="1500"/>
  <c r="Z15" i="1499"/>
  <c r="CP22" i="1500"/>
  <c r="M15" i="1499"/>
  <c r="CH22" i="1500"/>
  <c r="CH23" i="1500"/>
  <c r="V15" i="1499"/>
  <c r="CQ22" i="1500"/>
  <c r="F15" i="1499"/>
  <c r="BY22" i="1500"/>
  <c r="BU22" i="1500"/>
  <c r="BS15" i="7"/>
  <c r="EB22" i="1500" s="1"/>
  <c r="N15" i="1499"/>
  <c r="X15" i="1499"/>
  <c r="BZ22" i="1500"/>
  <c r="CM22" i="1500"/>
  <c r="CR22" i="1500"/>
  <c r="L15" i="1499"/>
  <c r="AC15" i="1499"/>
  <c r="G15" i="1499"/>
  <c r="T15" i="1499"/>
  <c r="AA15" i="1499"/>
  <c r="BX22" i="1500"/>
  <c r="S15" i="1499"/>
  <c r="DA22" i="1500"/>
  <c r="CN22" i="1500"/>
  <c r="U15" i="1499"/>
  <c r="BS22" i="1500"/>
  <c r="BV22" i="1500"/>
  <c r="Y15" i="1499"/>
  <c r="CO22" i="1500"/>
  <c r="W15" i="1499"/>
  <c r="K15" i="1499"/>
  <c r="BY23" i="1500"/>
  <c r="CM23" i="1500"/>
  <c r="CI23" i="1500"/>
  <c r="DO23" i="1500"/>
  <c r="DF23" i="1500"/>
  <c r="DC23" i="1500"/>
  <c r="DQ23" i="1500"/>
  <c r="BP23" i="1500"/>
  <c r="DA12" i="1500"/>
  <c r="DJ12" i="1500"/>
  <c r="CZ12" i="1500"/>
  <c r="BS12" i="1500"/>
  <c r="AF11" i="1501"/>
  <c r="AG11" i="1501"/>
  <c r="AH11" i="1501"/>
  <c r="AI11" i="1501"/>
  <c r="T11" i="1501"/>
  <c r="AJ11" i="1501"/>
  <c r="U11" i="1501"/>
  <c r="AK11" i="1501"/>
  <c r="V11" i="1501"/>
  <c r="AL11" i="1501"/>
  <c r="W11" i="1501"/>
  <c r="AM11" i="1501"/>
  <c r="X11" i="1501"/>
  <c r="AN11" i="1501"/>
  <c r="Y11" i="1501"/>
  <c r="AO11" i="1501"/>
  <c r="AE11" i="1501"/>
  <c r="Z11" i="1501"/>
  <c r="AP11" i="1501"/>
  <c r="AA11" i="1501"/>
  <c r="AQ11" i="1501"/>
  <c r="AB11" i="1501"/>
  <c r="AC11" i="1501"/>
  <c r="AD11" i="1501"/>
  <c r="CI12" i="1500"/>
  <c r="CS12" i="1500"/>
  <c r="CT12" i="1500"/>
  <c r="CL12" i="1500"/>
  <c r="CW11" i="1500"/>
  <c r="CU12" i="1500"/>
  <c r="CQ12" i="1500"/>
  <c r="CG12" i="1500"/>
  <c r="CH12" i="1500"/>
  <c r="BV12" i="1500"/>
  <c r="CA12" i="1500"/>
  <c r="CO12" i="1500"/>
  <c r="BW12" i="1500"/>
  <c r="CN12" i="1500"/>
  <c r="BU12" i="1500"/>
  <c r="CB12" i="1500"/>
  <c r="CM12" i="1500"/>
  <c r="CJ12" i="1500"/>
  <c r="CE12" i="1500"/>
  <c r="BY12" i="1500"/>
  <c r="CD12" i="1500"/>
  <c r="CP12" i="1500"/>
  <c r="BZ12" i="1500"/>
  <c r="CK12" i="1500"/>
  <c r="CF12" i="1500"/>
  <c r="CC12" i="1500"/>
  <c r="CR12" i="1500"/>
  <c r="BX12" i="1500"/>
  <c r="EH12" i="1500"/>
  <c r="EJ12" i="1500"/>
  <c r="BP13" i="1500"/>
  <c r="EC12" i="1500"/>
  <c r="EE12" i="1500"/>
  <c r="EI12" i="1500"/>
  <c r="EG12" i="1500"/>
  <c r="AE14" i="1499" l="1"/>
  <c r="BL14" i="1499"/>
  <c r="L14" i="1502"/>
  <c r="DB22" i="1500"/>
  <c r="E17" i="1499"/>
  <c r="AL17" i="1499"/>
  <c r="AU17" i="7"/>
  <c r="AA17" i="1499"/>
  <c r="BH17" i="1499"/>
  <c r="BQ17" i="7"/>
  <c r="O17" i="7"/>
  <c r="F16" i="1499"/>
  <c r="AM16" i="1499"/>
  <c r="AV16" i="7"/>
  <c r="AO16" i="7"/>
  <c r="AM16" i="7"/>
  <c r="X17" i="7"/>
  <c r="O16" i="1499"/>
  <c r="AV16" i="1499"/>
  <c r="BE16" i="7"/>
  <c r="AB17" i="1499"/>
  <c r="BI17" i="1499"/>
  <c r="BR17" i="7"/>
  <c r="L17" i="7"/>
  <c r="C16" i="1499"/>
  <c r="AJ16" i="1499"/>
  <c r="AR16" i="7"/>
  <c r="AS16" i="7" s="1"/>
  <c r="L15" i="1502" s="1"/>
  <c r="BP36" i="1499" a="1"/>
  <c r="BT19" i="1499" a="1"/>
  <c r="BV36" i="1499" a="1"/>
  <c r="BP19" i="1499" a="1"/>
  <c r="AQ17" i="1499"/>
  <c r="J17" i="1499"/>
  <c r="AZ17" i="7"/>
  <c r="BX23" i="1500"/>
  <c r="AH17" i="7"/>
  <c r="BF16" i="1499"/>
  <c r="Y16" i="1499"/>
  <c r="BO16" i="7"/>
  <c r="DX23" i="1500" s="1"/>
  <c r="AK17" i="1499"/>
  <c r="D17" i="1499"/>
  <c r="V17" i="1499"/>
  <c r="BC17" i="1499"/>
  <c r="BL17" i="7"/>
  <c r="I16" i="1499"/>
  <c r="AP16" i="1499"/>
  <c r="R17" i="7"/>
  <c r="AY16" i="7"/>
  <c r="DH23" i="1500" s="1"/>
  <c r="W16" i="1499"/>
  <c r="BD16" i="1499"/>
  <c r="BM16" i="7"/>
  <c r="AF17" i="7"/>
  <c r="T17" i="1499"/>
  <c r="BA17" i="1499"/>
  <c r="BJ17" i="7"/>
  <c r="AC17" i="1499"/>
  <c r="BJ17" i="1499"/>
  <c r="BS17" i="7"/>
  <c r="V17" i="7"/>
  <c r="AT16" i="1499"/>
  <c r="M16" i="1499"/>
  <c r="BC16" i="7"/>
  <c r="DL23" i="1500" s="1"/>
  <c r="CE23" i="1500"/>
  <c r="BV37" i="1499" a="1"/>
  <c r="BP14" i="1499" a="1"/>
  <c r="BP37" i="1499" a="1"/>
  <c r="BT14" i="1499" a="1"/>
  <c r="AO17" i="1499"/>
  <c r="H17" i="1499"/>
  <c r="AX17" i="7"/>
  <c r="EE21" i="1500"/>
  <c r="EC21" i="1500"/>
  <c r="CE19" i="1499"/>
  <c r="AN15" i="7"/>
  <c r="BK15" i="1499"/>
  <c r="AD15" i="1499"/>
  <c r="CV22" i="1500"/>
  <c r="BV15" i="7"/>
  <c r="BT15" i="7"/>
  <c r="BX15" i="7"/>
  <c r="EG22" i="1500" s="1"/>
  <c r="BM15" i="1499"/>
  <c r="AF15" i="1499"/>
  <c r="DK22" i="1500"/>
  <c r="BW23" i="1500"/>
  <c r="DD23" i="1500"/>
  <c r="DJ22" i="1500"/>
  <c r="BY15" i="7"/>
  <c r="EH22" i="1500" s="1"/>
  <c r="BZ15" i="7"/>
  <c r="EI22" i="1500" s="1"/>
  <c r="CJ23" i="1500"/>
  <c r="AH22" i="1501"/>
  <c r="AI22" i="1501"/>
  <c r="T22" i="1501"/>
  <c r="AJ22" i="1501"/>
  <c r="U22" i="1501"/>
  <c r="AK22" i="1501"/>
  <c r="V22" i="1501"/>
  <c r="AL22" i="1501"/>
  <c r="W22" i="1501"/>
  <c r="AM22" i="1501"/>
  <c r="X22" i="1501"/>
  <c r="AN22" i="1501"/>
  <c r="Y22" i="1501"/>
  <c r="AO22" i="1501"/>
  <c r="Z22" i="1501"/>
  <c r="AP22" i="1501"/>
  <c r="AA22" i="1501"/>
  <c r="AQ22" i="1501"/>
  <c r="AB22" i="1501"/>
  <c r="AC22" i="1501"/>
  <c r="AD22" i="1501"/>
  <c r="AE22" i="1501"/>
  <c r="AF22" i="1501"/>
  <c r="AG22" i="1501"/>
  <c r="DT23" i="1500"/>
  <c r="DJ23" i="1500"/>
  <c r="EB23" i="1500"/>
  <c r="DP23" i="1500"/>
  <c r="CQ23" i="1500"/>
  <c r="CU23" i="1500"/>
  <c r="BU23" i="1500"/>
  <c r="DZ23" i="1500"/>
  <c r="CS23" i="1500"/>
  <c r="CZ23" i="1500"/>
  <c r="DS23" i="1500"/>
  <c r="CL23" i="1500"/>
  <c r="CD23" i="1500"/>
  <c r="DU23" i="1500"/>
  <c r="CN23" i="1500"/>
  <c r="DN23" i="1500"/>
  <c r="CG23" i="1500"/>
  <c r="DV23" i="1500"/>
  <c r="CO23" i="1500"/>
  <c r="BV23" i="1500"/>
  <c r="CC23" i="1500"/>
  <c r="DY23" i="1500"/>
  <c r="CR23" i="1500"/>
  <c r="DG23" i="1500"/>
  <c r="BZ23" i="1500"/>
  <c r="DW23" i="1500"/>
  <c r="CP23" i="1500"/>
  <c r="DI23" i="1500"/>
  <c r="CB23" i="1500"/>
  <c r="EA23" i="1500"/>
  <c r="CT23" i="1500"/>
  <c r="DR23" i="1500"/>
  <c r="CK23" i="1500"/>
  <c r="DM23" i="1500"/>
  <c r="CF23" i="1500"/>
  <c r="BS23" i="1500"/>
  <c r="CV12" i="1500"/>
  <c r="CX12" i="1500"/>
  <c r="DL13" i="1500"/>
  <c r="DK13" i="1500"/>
  <c r="DD13" i="1500"/>
  <c r="EF12" i="1500"/>
  <c r="ED12" i="1500"/>
  <c r="DI13" i="1500"/>
  <c r="DY13" i="1500"/>
  <c r="DV13" i="1500"/>
  <c r="DN13" i="1500"/>
  <c r="DW13" i="1500"/>
  <c r="DO13" i="1500"/>
  <c r="DE13" i="1500"/>
  <c r="DX13" i="1500"/>
  <c r="DH13" i="1500"/>
  <c r="DS13" i="1500"/>
  <c r="DU13" i="1500"/>
  <c r="EA13" i="1500"/>
  <c r="DG13" i="1500"/>
  <c r="DQ13" i="1500"/>
  <c r="DT13" i="1500"/>
  <c r="DM13" i="1500"/>
  <c r="EB13" i="1500"/>
  <c r="DP13" i="1500"/>
  <c r="DC13" i="1500"/>
  <c r="DA13" i="1500"/>
  <c r="BS13" i="1500"/>
  <c r="DF13" i="1500"/>
  <c r="DZ13" i="1500"/>
  <c r="DR13" i="1500"/>
  <c r="BP37" i="1499" l="1"/>
  <c r="BS37" i="1499"/>
  <c r="BR37" i="1499"/>
  <c r="BU37" i="1499"/>
  <c r="BQ37" i="1499"/>
  <c r="BT37" i="1499"/>
  <c r="AV17" i="1499"/>
  <c r="O17" i="1499"/>
  <c r="BE17" i="7"/>
  <c r="BK16" i="1499"/>
  <c r="AD16" i="1499"/>
  <c r="AN16" i="7"/>
  <c r="AF16" i="1499"/>
  <c r="BM16" i="1499"/>
  <c r="BW19" i="1499"/>
  <c r="BV19" i="1499"/>
  <c r="BU19" i="1499"/>
  <c r="BT19" i="1499"/>
  <c r="BX19" i="1499"/>
  <c r="BP36" i="1499"/>
  <c r="CD19" i="1499" s="1"/>
  <c r="BR36" i="1499"/>
  <c r="CB19" i="1499" s="1"/>
  <c r="BS36" i="1499"/>
  <c r="CA19" i="1499" s="1"/>
  <c r="BU36" i="1499"/>
  <c r="BY19" i="1499" s="1"/>
  <c r="BT36" i="1499"/>
  <c r="BZ19" i="1499" s="1"/>
  <c r="BQ36" i="1499"/>
  <c r="CC19" i="1499" s="1"/>
  <c r="BV16" i="7"/>
  <c r="BW16" i="7" s="1"/>
  <c r="BT16" i="7"/>
  <c r="BU16" i="7" s="1"/>
  <c r="F17" i="1499"/>
  <c r="AM17" i="1499"/>
  <c r="AV17" i="7"/>
  <c r="AO17" i="7"/>
  <c r="AM17" i="7"/>
  <c r="BV37" i="1499"/>
  <c r="CE14" i="1499" s="1"/>
  <c r="BW37" i="1499"/>
  <c r="CD14" i="1499" s="1"/>
  <c r="CB37" i="1499"/>
  <c r="BY14" i="1499" s="1" a="1"/>
  <c r="BY14" i="1499" s="1"/>
  <c r="BZ37" i="1499"/>
  <c r="CA14" i="1499" s="1"/>
  <c r="BX37" i="1499"/>
  <c r="CC14" i="1499" s="1"/>
  <c r="CA37" i="1499"/>
  <c r="BZ14" i="1499" s="1" a="1"/>
  <c r="BZ14" i="1499" s="1"/>
  <c r="BY37" i="1499"/>
  <c r="CB14" i="1499" s="1"/>
  <c r="BQ14" i="1499"/>
  <c r="BP14" i="1499"/>
  <c r="BS14" i="1499"/>
  <c r="BR14" i="1499"/>
  <c r="AP17" i="1499"/>
  <c r="I17" i="1499"/>
  <c r="AY17" i="7"/>
  <c r="AJ17" i="1499"/>
  <c r="C17" i="1499"/>
  <c r="AR17" i="7"/>
  <c r="AS17" i="7" s="1"/>
  <c r="L16" i="1502" s="1"/>
  <c r="M17" i="1499"/>
  <c r="AT17" i="1499"/>
  <c r="BC17" i="7"/>
  <c r="CX23" i="1500"/>
  <c r="DE23" i="1500"/>
  <c r="BS19" i="1499"/>
  <c r="BP19" i="1499"/>
  <c r="BQ19" i="1499"/>
  <c r="BR19" i="1499"/>
  <c r="BY36" i="1499"/>
  <c r="BW36" i="1499"/>
  <c r="BX36" i="1499"/>
  <c r="BZ36" i="1499"/>
  <c r="CA36" i="1499"/>
  <c r="CB36" i="1499"/>
  <c r="BV36" i="1499"/>
  <c r="W17" i="1499"/>
  <c r="BD17" i="1499"/>
  <c r="BM17" i="7"/>
  <c r="Y17" i="1499"/>
  <c r="BF17" i="1499"/>
  <c r="BO17" i="7"/>
  <c r="BU14" i="1499"/>
  <c r="BT14" i="1499"/>
  <c r="BX14" i="1499"/>
  <c r="BV14" i="1499"/>
  <c r="BW14" i="1499"/>
  <c r="BU15" i="7"/>
  <c r="ED22" i="1500" s="1"/>
  <c r="EC22" i="1500"/>
  <c r="BW15" i="7"/>
  <c r="EF22" i="1500" s="1"/>
  <c r="EE22" i="1500"/>
  <c r="BL15" i="1499"/>
  <c r="AE15" i="1499"/>
  <c r="CW22" i="1500"/>
  <c r="CO24" i="1500"/>
  <c r="CP24" i="1500"/>
  <c r="CK24" i="1500"/>
  <c r="BV24" i="1500"/>
  <c r="EJ23" i="1500"/>
  <c r="BX24" i="1500"/>
  <c r="BZ24" i="1500"/>
  <c r="EG23" i="1500"/>
  <c r="CV23" i="1500"/>
  <c r="EI23" i="1500"/>
  <c r="DK23" i="1500"/>
  <c r="EH23" i="1500"/>
  <c r="DC24" i="1500"/>
  <c r="DA23" i="1500"/>
  <c r="BP24" i="1500"/>
  <c r="DB12" i="1500"/>
  <c r="DJ13" i="1500"/>
  <c r="CZ13" i="1500"/>
  <c r="CH13" i="1500"/>
  <c r="CK13" i="1500"/>
  <c r="CD13" i="1500"/>
  <c r="BY13" i="1500"/>
  <c r="CA13" i="1500"/>
  <c r="BW13" i="1500"/>
  <c r="CE13" i="1500"/>
  <c r="CW12" i="1500"/>
  <c r="BX13" i="1500"/>
  <c r="CQ13" i="1500"/>
  <c r="CI13" i="1500"/>
  <c r="BU13" i="1500"/>
  <c r="CJ13" i="1500"/>
  <c r="BZ13" i="1500"/>
  <c r="CL13" i="1500"/>
  <c r="CM13" i="1500"/>
  <c r="CO13" i="1500"/>
  <c r="BV13" i="1500"/>
  <c r="CU13" i="1500"/>
  <c r="CR13" i="1500"/>
  <c r="CC13" i="1500"/>
  <c r="CS13" i="1500"/>
  <c r="CN13" i="1500"/>
  <c r="CP13" i="1500"/>
  <c r="CF13" i="1500"/>
  <c r="CB13" i="1500"/>
  <c r="CG13" i="1500"/>
  <c r="CT13" i="1500"/>
  <c r="EH13" i="1500"/>
  <c r="BP14" i="1500"/>
  <c r="EJ13" i="1500"/>
  <c r="EC13" i="1500"/>
  <c r="EE13" i="1500"/>
  <c r="EG13" i="1500"/>
  <c r="EI13" i="1500"/>
  <c r="Q16" i="1495" l="1"/>
  <c r="T15" i="1504" s="1"/>
  <c r="Z15" i="1504" s="1"/>
  <c r="L17" i="1495"/>
  <c r="L16" i="1495"/>
  <c r="Q17" i="1495"/>
  <c r="AD17" i="1499"/>
  <c r="BK17" i="1499"/>
  <c r="AN17" i="7"/>
  <c r="BT17" i="7"/>
  <c r="BU17" i="7" s="1"/>
  <c r="BV17" i="7"/>
  <c r="BW17" i="7" s="1"/>
  <c r="AE16" i="1499"/>
  <c r="BL16" i="1499"/>
  <c r="AF17" i="1499"/>
  <c r="BM17" i="1499"/>
  <c r="E32" i="1495"/>
  <c r="D24" i="1495"/>
  <c r="P6" i="1506" s="1"/>
  <c r="E31" i="1495"/>
  <c r="D29" i="1495"/>
  <c r="P11" i="1506" s="1"/>
  <c r="E20" i="1495"/>
  <c r="L9" i="1495"/>
  <c r="E26" i="1495"/>
  <c r="L15" i="1495"/>
  <c r="E22" i="1495"/>
  <c r="L7" i="1495"/>
  <c r="E27" i="1495"/>
  <c r="L10" i="1495"/>
  <c r="E25" i="1495"/>
  <c r="L13" i="1495"/>
  <c r="E23" i="1495"/>
  <c r="L5" i="1495"/>
  <c r="E28" i="1495"/>
  <c r="L8" i="1495"/>
  <c r="L4" i="1495"/>
  <c r="E24" i="1495"/>
  <c r="L6" i="1495"/>
  <c r="L12" i="1495"/>
  <c r="E33" i="1495"/>
  <c r="L11" i="1495"/>
  <c r="E34" i="1495"/>
  <c r="EN34" i="1500" s="1"/>
  <c r="E29" i="1495"/>
  <c r="E21" i="1495"/>
  <c r="E30" i="1495"/>
  <c r="L14" i="1495"/>
  <c r="D20" i="1495"/>
  <c r="P2" i="1506" s="1"/>
  <c r="Q4" i="1495"/>
  <c r="D25" i="1495"/>
  <c r="P7" i="1506" s="1"/>
  <c r="D22" i="1495"/>
  <c r="P4" i="1506" s="1"/>
  <c r="D27" i="1495"/>
  <c r="P9" i="1506" s="1"/>
  <c r="D26" i="1495"/>
  <c r="EM26" i="1500" s="1"/>
  <c r="D21" i="1495"/>
  <c r="EM21" i="1500" s="1"/>
  <c r="D23" i="1495"/>
  <c r="P5" i="1506" s="1"/>
  <c r="D28" i="1495"/>
  <c r="EM28" i="1500" s="1"/>
  <c r="D30" i="1495"/>
  <c r="EM30" i="1500" s="1"/>
  <c r="D34" i="1495"/>
  <c r="EM34" i="1500" s="1"/>
  <c r="D32" i="1495"/>
  <c r="D33" i="1495"/>
  <c r="D31" i="1495"/>
  <c r="Q6" i="1495"/>
  <c r="Q13" i="1495"/>
  <c r="Q14" i="1495"/>
  <c r="Q10" i="1495"/>
  <c r="Q5" i="1495"/>
  <c r="Q9" i="1495"/>
  <c r="Q12" i="1495"/>
  <c r="Q8" i="1495"/>
  <c r="Q11" i="1495"/>
  <c r="Q7" i="1495"/>
  <c r="Q15" i="1495"/>
  <c r="CW17" i="1499"/>
  <c r="CW16" i="1499"/>
  <c r="T2" i="1504"/>
  <c r="Z2" i="1504" s="1"/>
  <c r="EZ3" i="1500"/>
  <c r="CI24" i="1500"/>
  <c r="CD24" i="1500"/>
  <c r="DK24" i="1500"/>
  <c r="BU24" i="1500"/>
  <c r="BS24" i="1500"/>
  <c r="AI23" i="1501"/>
  <c r="T23" i="1501"/>
  <c r="AJ23" i="1501"/>
  <c r="U23" i="1501"/>
  <c r="AK23" i="1501"/>
  <c r="V23" i="1501"/>
  <c r="AL23" i="1501"/>
  <c r="W23" i="1501"/>
  <c r="AM23" i="1501"/>
  <c r="X23" i="1501"/>
  <c r="AN23" i="1501"/>
  <c r="Y23" i="1501"/>
  <c r="AO23" i="1501"/>
  <c r="Z23" i="1501"/>
  <c r="AP23" i="1501"/>
  <c r="AA23" i="1501"/>
  <c r="AQ23" i="1501"/>
  <c r="AB23" i="1501"/>
  <c r="AC23" i="1501"/>
  <c r="AD23" i="1501"/>
  <c r="AE23" i="1501"/>
  <c r="AF23" i="1501"/>
  <c r="AG23" i="1501"/>
  <c r="AH23" i="1501"/>
  <c r="DB23" i="1500"/>
  <c r="EA24" i="1500"/>
  <c r="DZ24" i="1500"/>
  <c r="DM24" i="1500"/>
  <c r="DX24" i="1500"/>
  <c r="DH24" i="1500"/>
  <c r="DQ24" i="1500"/>
  <c r="DI24" i="1500"/>
  <c r="DR24" i="1500"/>
  <c r="DS24" i="1500"/>
  <c r="DO24" i="1500"/>
  <c r="DG24" i="1500"/>
  <c r="DY24" i="1500"/>
  <c r="DU24" i="1500"/>
  <c r="DN24" i="1500"/>
  <c r="DF24" i="1500"/>
  <c r="DL24" i="1500"/>
  <c r="DW24" i="1500"/>
  <c r="DV24" i="1500"/>
  <c r="CN24" i="1500"/>
  <c r="CE24" i="1500"/>
  <c r="EF23" i="1500"/>
  <c r="EE23" i="1500"/>
  <c r="DE24" i="1500"/>
  <c r="CH24" i="1500"/>
  <c r="DJ24" i="1500"/>
  <c r="CC24" i="1500"/>
  <c r="CG24" i="1500"/>
  <c r="CT24" i="1500"/>
  <c r="CL24" i="1500"/>
  <c r="ED23" i="1500"/>
  <c r="EC23" i="1500"/>
  <c r="CS24" i="1500"/>
  <c r="EB24" i="1500"/>
  <c r="CU24" i="1500"/>
  <c r="CA24" i="1500"/>
  <c r="CQ24" i="1500"/>
  <c r="CJ24" i="1500"/>
  <c r="CB24" i="1500"/>
  <c r="CW23" i="1500"/>
  <c r="BY24" i="1500"/>
  <c r="CR24" i="1500"/>
  <c r="CZ24" i="1500"/>
  <c r="CM24" i="1500"/>
  <c r="CF24" i="1500"/>
  <c r="DD24" i="1500"/>
  <c r="BW24" i="1500"/>
  <c r="DP24" i="1500"/>
  <c r="DB13" i="1500"/>
  <c r="B11" i="1492"/>
  <c r="CX13" i="1500"/>
  <c r="CV13" i="1500"/>
  <c r="DD14" i="1500"/>
  <c r="DL14" i="1500"/>
  <c r="EF13" i="1500"/>
  <c r="ED13" i="1500"/>
  <c r="DM14" i="1500"/>
  <c r="DY14" i="1500"/>
  <c r="DV14" i="1500"/>
  <c r="DI14" i="1500"/>
  <c r="DU14" i="1500"/>
  <c r="DQ14" i="1500"/>
  <c r="DR14" i="1500"/>
  <c r="DZ14" i="1500"/>
  <c r="EA14" i="1500"/>
  <c r="DS14" i="1500"/>
  <c r="EB14" i="1500"/>
  <c r="DH14" i="1500"/>
  <c r="DT14" i="1500"/>
  <c r="DW14" i="1500"/>
  <c r="DF14" i="1500"/>
  <c r="DG14" i="1500"/>
  <c r="DC14" i="1500"/>
  <c r="BS14" i="1500"/>
  <c r="DA14" i="1500"/>
  <c r="DN14" i="1500"/>
  <c r="DP14" i="1500"/>
  <c r="DO14" i="1500"/>
  <c r="DE14" i="1500"/>
  <c r="DX14" i="1500"/>
  <c r="DK14" i="1500"/>
  <c r="EN32" i="1500" l="1"/>
  <c r="Q14" i="1506"/>
  <c r="W14" i="1506" s="1"/>
  <c r="EM33" i="1500"/>
  <c r="P15" i="1506"/>
  <c r="EM32" i="1500"/>
  <c r="P14" i="1506"/>
  <c r="EN33" i="1500"/>
  <c r="Q15" i="1506"/>
  <c r="W15" i="1506" s="1"/>
  <c r="T16" i="1504"/>
  <c r="Z16" i="1504" s="1"/>
  <c r="U15" i="1504"/>
  <c r="AA15" i="1504" s="1"/>
  <c r="U16" i="1504"/>
  <c r="AA16" i="1504" s="1"/>
  <c r="EM27" i="1500"/>
  <c r="EM25" i="1500"/>
  <c r="Q8" i="1506"/>
  <c r="W8" i="1506" s="1"/>
  <c r="EN26" i="1500"/>
  <c r="Q2" i="1506"/>
  <c r="W2" i="1506" s="1"/>
  <c r="EN20" i="1500"/>
  <c r="Q6" i="1506"/>
  <c r="W6" i="1506" s="1"/>
  <c r="EN24" i="1500"/>
  <c r="Q13" i="1506"/>
  <c r="W13" i="1506" s="1"/>
  <c r="EN31" i="1500"/>
  <c r="P8" i="1506"/>
  <c r="V8" i="1506" s="1"/>
  <c r="Q10" i="1506"/>
  <c r="W10" i="1506" s="1"/>
  <c r="EN28" i="1500"/>
  <c r="EM29" i="1500"/>
  <c r="Q5" i="1506"/>
  <c r="W5" i="1506" s="1"/>
  <c r="EN23" i="1500"/>
  <c r="Q7" i="1506"/>
  <c r="W7" i="1506" s="1"/>
  <c r="EN25" i="1500"/>
  <c r="EM24" i="1500"/>
  <c r="Q12" i="1506"/>
  <c r="W12" i="1506" s="1"/>
  <c r="EN30" i="1500"/>
  <c r="Q3" i="1506"/>
  <c r="W3" i="1506" s="1"/>
  <c r="EN21" i="1500"/>
  <c r="Q9" i="1506"/>
  <c r="W9" i="1506" s="1"/>
  <c r="EN27" i="1500"/>
  <c r="EM20" i="1500"/>
  <c r="Q11" i="1506"/>
  <c r="W11" i="1506" s="1"/>
  <c r="EN29" i="1500"/>
  <c r="AE17" i="1499"/>
  <c r="BL17" i="1499"/>
  <c r="Q4" i="1506"/>
  <c r="W4" i="1506" s="1"/>
  <c r="EN22" i="1500"/>
  <c r="P10" i="1506"/>
  <c r="V10" i="1506" s="1"/>
  <c r="P12" i="1506"/>
  <c r="V12" i="1506" s="1"/>
  <c r="EM22" i="1500"/>
  <c r="P3" i="1506"/>
  <c r="V3" i="1506" s="1"/>
  <c r="EM23" i="1500"/>
  <c r="V7" i="1506"/>
  <c r="V11" i="1506"/>
  <c r="P13" i="1506"/>
  <c r="EM31" i="1500"/>
  <c r="V6" i="1506"/>
  <c r="V9" i="1506"/>
  <c r="V2" i="1506"/>
  <c r="V4" i="1506"/>
  <c r="V5" i="1506"/>
  <c r="DA24" i="1500"/>
  <c r="DB24" i="1500"/>
  <c r="BT21" i="1499" a="1"/>
  <c r="BP21" i="1499" a="1"/>
  <c r="BT25" i="1499" a="1"/>
  <c r="BP25" i="1499" a="1"/>
  <c r="BP24" i="1499" a="1"/>
  <c r="BT24" i="1499" a="1"/>
  <c r="BT20" i="1499" a="1"/>
  <c r="BP20" i="1499" a="1"/>
  <c r="BT26" i="1499" a="1"/>
  <c r="BP26" i="1499" a="1"/>
  <c r="BP27" i="1499" a="1"/>
  <c r="BT27" i="1499" a="1"/>
  <c r="BP12" i="1499" a="1"/>
  <c r="BT12" i="1499" a="1"/>
  <c r="BT10" i="1499" a="1"/>
  <c r="BP10" i="1499" a="1"/>
  <c r="BP9" i="1499" a="1"/>
  <c r="BT9" i="1499" a="1"/>
  <c r="BT16" i="1499" a="1"/>
  <c r="BP16" i="1499" a="1"/>
  <c r="BT18" i="1499" a="1"/>
  <c r="BP18" i="1499" a="1"/>
  <c r="BP34" i="1499" a="1"/>
  <c r="BT34" i="1499" a="1"/>
  <c r="BP17" i="1499" a="1"/>
  <c r="BT17" i="1499" a="1"/>
  <c r="BT22" i="1499" a="1"/>
  <c r="BP22" i="1499" a="1"/>
  <c r="BP29" i="1499" a="1"/>
  <c r="BT29" i="1499" a="1"/>
  <c r="BP11" i="1499" a="1"/>
  <c r="BT11" i="1499" a="1"/>
  <c r="BP8" i="1499" a="1"/>
  <c r="BT8" i="1499" a="1"/>
  <c r="BT28" i="1499" a="1"/>
  <c r="BP28" i="1499" a="1"/>
  <c r="BT30" i="1499" a="1"/>
  <c r="BP30" i="1499" a="1"/>
  <c r="EI24" i="1500"/>
  <c r="EH24" i="1500"/>
  <c r="EG24" i="1500"/>
  <c r="CV24" i="1500"/>
  <c r="CX24" i="1500"/>
  <c r="EJ24" i="1500"/>
  <c r="DT24" i="1500"/>
  <c r="CZ14" i="1500"/>
  <c r="B42" i="1492"/>
  <c r="B12" i="1492" s="1"/>
  <c r="DJ14" i="1500"/>
  <c r="B15" i="1492"/>
  <c r="BU14" i="1500"/>
  <c r="CC14" i="1500"/>
  <c r="BX14" i="1500"/>
  <c r="CE14" i="1500"/>
  <c r="CU14" i="1500"/>
  <c r="CN14" i="1500"/>
  <c r="CG14" i="1500"/>
  <c r="CP14" i="1500"/>
  <c r="BW14" i="1500"/>
  <c r="CI14" i="1500"/>
  <c r="CD14" i="1500"/>
  <c r="BV14" i="1500"/>
  <c r="CT14" i="1500"/>
  <c r="BY14" i="1500"/>
  <c r="CK14" i="1500"/>
  <c r="CJ14" i="1500"/>
  <c r="CH14" i="1500"/>
  <c r="CB14" i="1500"/>
  <c r="CF14" i="1500"/>
  <c r="CO14" i="1500"/>
  <c r="CS14" i="1500"/>
  <c r="CA14" i="1500"/>
  <c r="BZ14" i="1500"/>
  <c r="CR14" i="1500"/>
  <c r="CW13" i="1500"/>
  <c r="CQ14" i="1500"/>
  <c r="CL14" i="1500"/>
  <c r="CM14" i="1500"/>
  <c r="EH14" i="1500"/>
  <c r="EJ14" i="1500"/>
  <c r="BP15" i="1500"/>
  <c r="EC14" i="1500"/>
  <c r="EE14" i="1500"/>
  <c r="DB14" i="1500"/>
  <c r="EI14" i="1500"/>
  <c r="EG14" i="1500"/>
  <c r="V14" i="1506" l="1"/>
  <c r="V15" i="1506"/>
  <c r="V13" i="1506"/>
  <c r="BR10" i="1499"/>
  <c r="BQ10" i="1499"/>
  <c r="BS10" i="1499"/>
  <c r="BP10" i="1499"/>
  <c r="BT29" i="1499"/>
  <c r="BU29" i="1499"/>
  <c r="BV29" i="1499"/>
  <c r="BW29" i="1499"/>
  <c r="BX29" i="1499"/>
  <c r="BT12" i="1499"/>
  <c r="BX12" i="1499"/>
  <c r="BV12" i="1499"/>
  <c r="BW12" i="1499"/>
  <c r="BU12" i="1499"/>
  <c r="BW10" i="1499"/>
  <c r="BV10" i="1499"/>
  <c r="BU10" i="1499"/>
  <c r="BT10" i="1499"/>
  <c r="BX10" i="1499"/>
  <c r="BP29" i="1499"/>
  <c r="BQ29" i="1499"/>
  <c r="BR29" i="1499"/>
  <c r="BS29" i="1499"/>
  <c r="BP12" i="1499"/>
  <c r="BR12" i="1499"/>
  <c r="BS12" i="1499"/>
  <c r="BQ12" i="1499"/>
  <c r="BT11" i="1499"/>
  <c r="BU11" i="1499"/>
  <c r="BX11" i="1499"/>
  <c r="BV11" i="1499"/>
  <c r="BW11" i="1499"/>
  <c r="BP22" i="1499"/>
  <c r="BS22" i="1499"/>
  <c r="BR22" i="1499"/>
  <c r="BQ22" i="1499"/>
  <c r="BT27" i="1499"/>
  <c r="BW27" i="1499"/>
  <c r="BX27" i="1499"/>
  <c r="BU27" i="1499"/>
  <c r="BV27" i="1499"/>
  <c r="BT22" i="1499"/>
  <c r="BU22" i="1499"/>
  <c r="BX22" i="1499"/>
  <c r="BW22" i="1499"/>
  <c r="BV22" i="1499"/>
  <c r="BP27" i="1499"/>
  <c r="BS27" i="1499"/>
  <c r="BR27" i="1499"/>
  <c r="BQ27" i="1499"/>
  <c r="BP11" i="1499"/>
  <c r="BS11" i="1499"/>
  <c r="BR11" i="1499"/>
  <c r="BQ11" i="1499"/>
  <c r="BT17" i="1499"/>
  <c r="BU17" i="1499"/>
  <c r="BW17" i="1499"/>
  <c r="BV17" i="1499"/>
  <c r="BX17" i="1499"/>
  <c r="BP26" i="1499"/>
  <c r="BQ26" i="1499"/>
  <c r="BR26" i="1499"/>
  <c r="BS26" i="1499"/>
  <c r="BP17" i="1499"/>
  <c r="BQ17" i="1499"/>
  <c r="BS17" i="1499"/>
  <c r="BR17" i="1499"/>
  <c r="BT26" i="1499"/>
  <c r="BX26" i="1499"/>
  <c r="BV26" i="1499"/>
  <c r="BU26" i="1499"/>
  <c r="BW26" i="1499"/>
  <c r="BT30" i="1499"/>
  <c r="BV30" i="1499"/>
  <c r="BX30" i="1499"/>
  <c r="BW30" i="1499"/>
  <c r="BU30" i="1499"/>
  <c r="BT34" i="1499"/>
  <c r="BV34" i="1499"/>
  <c r="BU34" i="1499"/>
  <c r="BX34" i="1499"/>
  <c r="BW34" i="1499"/>
  <c r="BP20" i="1499"/>
  <c r="BQ20" i="1499"/>
  <c r="CA20" i="1499" s="1"/>
  <c r="BR20" i="1499"/>
  <c r="BS20" i="1499"/>
  <c r="BP30" i="1499"/>
  <c r="BQ30" i="1499"/>
  <c r="BR30" i="1499"/>
  <c r="BS30" i="1499"/>
  <c r="BP32" i="1499" a="1"/>
  <c r="BT32" i="1499" a="1"/>
  <c r="BP34" i="1499"/>
  <c r="BR34" i="1499"/>
  <c r="BQ34" i="1499"/>
  <c r="BS34" i="1499"/>
  <c r="BT20" i="1499"/>
  <c r="BU20" i="1499"/>
  <c r="BV20" i="1499"/>
  <c r="BX20" i="1499"/>
  <c r="BW20" i="1499"/>
  <c r="BT33" i="1499" a="1"/>
  <c r="BP33" i="1499" a="1"/>
  <c r="BP18" i="1499"/>
  <c r="BR18" i="1499"/>
  <c r="BQ18" i="1499"/>
  <c r="BS18" i="1499"/>
  <c r="BT24" i="1499"/>
  <c r="BX24" i="1499"/>
  <c r="BV24" i="1499"/>
  <c r="BW24" i="1499"/>
  <c r="BU24" i="1499"/>
  <c r="BP28" i="1499"/>
  <c r="BS28" i="1499"/>
  <c r="BR28" i="1499"/>
  <c r="BQ28" i="1499"/>
  <c r="BT18" i="1499"/>
  <c r="BW18" i="1499"/>
  <c r="BV18" i="1499"/>
  <c r="BX18" i="1499"/>
  <c r="BU18" i="1499"/>
  <c r="BP24" i="1499"/>
  <c r="BS24" i="1499"/>
  <c r="BR24" i="1499"/>
  <c r="BQ24" i="1499"/>
  <c r="BT28" i="1499"/>
  <c r="BW28" i="1499"/>
  <c r="BV28" i="1499"/>
  <c r="BU28" i="1499"/>
  <c r="BX28" i="1499"/>
  <c r="BP16" i="1499"/>
  <c r="BS16" i="1499"/>
  <c r="BQ16" i="1499"/>
  <c r="BR16" i="1499"/>
  <c r="BP25" i="1499"/>
  <c r="BS25" i="1499"/>
  <c r="BR25" i="1499"/>
  <c r="BQ25" i="1499"/>
  <c r="BT16" i="1499"/>
  <c r="BX16" i="1499"/>
  <c r="BW16" i="1499"/>
  <c r="BV16" i="1499"/>
  <c r="BU16" i="1499"/>
  <c r="BT25" i="1499"/>
  <c r="BU25" i="1499"/>
  <c r="BX25" i="1499"/>
  <c r="BW25" i="1499"/>
  <c r="BV25" i="1499"/>
  <c r="BV8" i="1499"/>
  <c r="BW8" i="1499"/>
  <c r="BX8" i="1499"/>
  <c r="BT8" i="1499"/>
  <c r="BU8" i="1499"/>
  <c r="BT9" i="1499"/>
  <c r="BW9" i="1499"/>
  <c r="BV9" i="1499"/>
  <c r="BU9" i="1499"/>
  <c r="BX9" i="1499"/>
  <c r="BP21" i="1499"/>
  <c r="BS21" i="1499"/>
  <c r="BR21" i="1499"/>
  <c r="BQ21" i="1499"/>
  <c r="BP8" i="1499"/>
  <c r="BS8" i="1499"/>
  <c r="BQ8" i="1499"/>
  <c r="BR8" i="1499"/>
  <c r="BP9" i="1499"/>
  <c r="BS9" i="1499"/>
  <c r="BR9" i="1499"/>
  <c r="BQ9" i="1499"/>
  <c r="BT21" i="1499"/>
  <c r="BX21" i="1499"/>
  <c r="BV21" i="1499"/>
  <c r="BU21" i="1499"/>
  <c r="BW21" i="1499"/>
  <c r="EF24" i="1500"/>
  <c r="EE24" i="1500"/>
  <c r="CW24" i="1500"/>
  <c r="ED24" i="1500"/>
  <c r="EC24" i="1500"/>
  <c r="CX14" i="1500"/>
  <c r="CV14" i="1500"/>
  <c r="CZ15" i="1500"/>
  <c r="DD15" i="1500"/>
  <c r="DL15" i="1500"/>
  <c r="EF14" i="1500"/>
  <c r="ED14" i="1500"/>
  <c r="DY15" i="1500"/>
  <c r="DV15" i="1500"/>
  <c r="DI15" i="1500"/>
  <c r="DW15" i="1500"/>
  <c r="DQ15" i="1500"/>
  <c r="DF15" i="1500"/>
  <c r="DR15" i="1500"/>
  <c r="DK15" i="1500"/>
  <c r="DJ15" i="1500"/>
  <c r="DM15" i="1500"/>
  <c r="DG15" i="1500"/>
  <c r="EA15" i="1500"/>
  <c r="DO15" i="1500"/>
  <c r="DS15" i="1500"/>
  <c r="DU15" i="1500"/>
  <c r="DE15" i="1500"/>
  <c r="DN15" i="1500"/>
  <c r="EB15" i="1500"/>
  <c r="DP15" i="1500"/>
  <c r="DX15" i="1500"/>
  <c r="DT15" i="1500"/>
  <c r="DH15" i="1500"/>
  <c r="DZ15" i="1500"/>
  <c r="BS15" i="1500"/>
  <c r="DA15" i="1500"/>
  <c r="DC15" i="1500"/>
  <c r="BT32" i="1499" l="1"/>
  <c r="BW32" i="1499"/>
  <c r="BV32" i="1499"/>
  <c r="BU32" i="1499"/>
  <c r="BX32" i="1499"/>
  <c r="BQ32" i="1499"/>
  <c r="BS32" i="1499"/>
  <c r="BP32" i="1499"/>
  <c r="BR32" i="1499"/>
  <c r="BT33" i="1499"/>
  <c r="BW33" i="1499"/>
  <c r="BV33" i="1499"/>
  <c r="BU33" i="1499"/>
  <c r="BX33" i="1499"/>
  <c r="BP33" i="1499"/>
  <c r="BR33" i="1499"/>
  <c r="BQ33" i="1499"/>
  <c r="BS33" i="1499"/>
  <c r="CG15" i="1500"/>
  <c r="CE15" i="1500"/>
  <c r="CD15" i="1500"/>
  <c r="CM15" i="1500"/>
  <c r="CH15" i="1500"/>
  <c r="CW14" i="1500"/>
  <c r="CI15" i="1500"/>
  <c r="CS15" i="1500"/>
  <c r="CC15" i="1500"/>
  <c r="CJ15" i="1500"/>
  <c r="CU15" i="1500"/>
  <c r="CK15" i="1500"/>
  <c r="CL15" i="1500"/>
  <c r="BV15" i="1500"/>
  <c r="CF15" i="1500"/>
  <c r="CB15" i="1500"/>
  <c r="CT15" i="1500"/>
  <c r="BU15" i="1500"/>
  <c r="CO15" i="1500"/>
  <c r="BW15" i="1500"/>
  <c r="CQ15" i="1500"/>
  <c r="BY15" i="1500"/>
  <c r="CR15" i="1500"/>
  <c r="CP15" i="1500"/>
  <c r="BZ15" i="1500"/>
  <c r="CN15" i="1500"/>
  <c r="CA15" i="1500"/>
  <c r="BX15" i="1500"/>
  <c r="DS16" i="1500"/>
  <c r="DY16" i="1500"/>
  <c r="DP16" i="1500"/>
  <c r="DM16" i="1500"/>
  <c r="DU16" i="1500"/>
  <c r="DW16" i="1500"/>
  <c r="EH15" i="1500"/>
  <c r="EJ15" i="1500"/>
  <c r="EC15" i="1500"/>
  <c r="EE15" i="1500"/>
  <c r="EI15" i="1500"/>
  <c r="EG15" i="1500"/>
  <c r="DB15" i="1500"/>
  <c r="DV16" i="1500" l="1"/>
  <c r="CV15" i="1500"/>
  <c r="CG16" i="1500"/>
  <c r="CX15" i="1500"/>
  <c r="BX16" i="1500"/>
  <c r="CE16" i="1500"/>
  <c r="CT16" i="1500"/>
  <c r="BP16" i="1500"/>
  <c r="DJ16" i="1500"/>
  <c r="DG16" i="1500"/>
  <c r="DL16" i="1500"/>
  <c r="DN16" i="1500"/>
  <c r="DE16" i="1500"/>
  <c r="DQ16" i="1500"/>
  <c r="EA16" i="1500"/>
  <c r="EB16" i="1500"/>
  <c r="DF16" i="1500"/>
  <c r="DX16" i="1500"/>
  <c r="DH16" i="1500"/>
  <c r="DD16" i="1500"/>
  <c r="DO16" i="1500"/>
  <c r="DZ16" i="1500"/>
  <c r="DI16" i="1500"/>
  <c r="DK16" i="1500"/>
  <c r="DT16" i="1500"/>
  <c r="DR16" i="1500"/>
  <c r="DA16" i="1500"/>
  <c r="BS16" i="1500"/>
  <c r="CZ16" i="1500"/>
  <c r="DC16" i="1500"/>
  <c r="ED15" i="1500"/>
  <c r="EF15" i="1500"/>
  <c r="CD28" i="1499"/>
  <c r="EG16" i="1500" l="1"/>
  <c r="CQ16" i="1500"/>
  <c r="BY16" i="1500"/>
  <c r="CB16" i="1500"/>
  <c r="BZ16" i="1500"/>
  <c r="CD16" i="1500"/>
  <c r="CF16" i="1500"/>
  <c r="CC16" i="1500"/>
  <c r="CH16" i="1500"/>
  <c r="EJ16" i="1500"/>
  <c r="CP16" i="1500"/>
  <c r="CL16" i="1500"/>
  <c r="CW15" i="1500"/>
  <c r="CN16" i="1500"/>
  <c r="BV16" i="1500"/>
  <c r="CS16" i="1500"/>
  <c r="BW16" i="1500"/>
  <c r="EI16" i="1500"/>
  <c r="CO16" i="1500"/>
  <c r="CM16" i="1500"/>
  <c r="CU16" i="1500"/>
  <c r="CI16" i="1500"/>
  <c r="BU16" i="1500"/>
  <c r="CR16" i="1500"/>
  <c r="CA16" i="1500"/>
  <c r="CJ16" i="1500"/>
  <c r="CK16" i="1500"/>
  <c r="EC16" i="1500"/>
  <c r="EE16" i="1500"/>
  <c r="EH16" i="1500"/>
  <c r="DB16" i="1500"/>
  <c r="CD27" i="1499"/>
  <c r="CC27" i="1499"/>
  <c r="CD8" i="1499"/>
  <c r="CD23" i="1499"/>
  <c r="CN17" i="1500" l="1"/>
  <c r="CB17" i="1500"/>
  <c r="CW16" i="1500"/>
  <c r="CV16" i="1500"/>
  <c r="BP17" i="1500"/>
  <c r="CX16" i="1500"/>
  <c r="DV17" i="1500"/>
  <c r="DD17" i="1500"/>
  <c r="ED16" i="1500"/>
  <c r="DF17" i="1500"/>
  <c r="DR17" i="1500"/>
  <c r="CJ17" i="1500"/>
  <c r="EF16" i="1500"/>
  <c r="EB17" i="1500"/>
  <c r="DZ17" i="1500"/>
  <c r="DE17" i="1500"/>
  <c r="DJ17" i="1500"/>
  <c r="CZ17" i="1500"/>
  <c r="DC17" i="1500"/>
  <c r="BS17" i="1500"/>
  <c r="DA17" i="1500"/>
  <c r="EA17" i="1500"/>
  <c r="DP17" i="1500"/>
  <c r="DX17" i="1500"/>
  <c r="DN17" i="1500"/>
  <c r="DU17" i="1500"/>
  <c r="DQ17" i="1500"/>
  <c r="DO17" i="1500"/>
  <c r="DW17" i="1500"/>
  <c r="DI17" i="1500"/>
  <c r="DG17" i="1500"/>
  <c r="DT17" i="1500"/>
  <c r="DK17" i="1500"/>
  <c r="DS17" i="1500"/>
  <c r="DL17" i="1500"/>
  <c r="DH17" i="1500"/>
  <c r="DY17" i="1500"/>
  <c r="DM17" i="1500"/>
  <c r="CC23" i="1499"/>
  <c r="CC8" i="1499"/>
  <c r="CD6" i="1499"/>
  <c r="BZ17" i="1500" l="1"/>
  <c r="BX17" i="1500"/>
  <c r="CC17" i="1500"/>
  <c r="CE17" i="1500"/>
  <c r="CS17" i="1500"/>
  <c r="CI17" i="1500"/>
  <c r="CT17" i="1500"/>
  <c r="BY17" i="1500"/>
  <c r="CA17" i="1500"/>
  <c r="CR17" i="1500"/>
  <c r="CU17" i="1500"/>
  <c r="CQ17" i="1500"/>
  <c r="BW17" i="1500"/>
  <c r="CK17" i="1500"/>
  <c r="CP17" i="1500"/>
  <c r="CL17" i="1500"/>
  <c r="CH17" i="1500"/>
  <c r="BU17" i="1500"/>
  <c r="CO17" i="1500"/>
  <c r="CD17" i="1500"/>
  <c r="CM17" i="1500"/>
  <c r="BV17" i="1500"/>
  <c r="CF17" i="1500"/>
  <c r="CG17" i="1500"/>
  <c r="EI17" i="1500"/>
  <c r="DB17" i="1500"/>
  <c r="DI18" i="1500"/>
  <c r="DK18" i="1500"/>
  <c r="EB18" i="1500"/>
  <c r="EJ17" i="1500"/>
  <c r="EH17" i="1500"/>
  <c r="EG17" i="1500"/>
  <c r="EE17" i="1500"/>
  <c r="EC17" i="1500"/>
  <c r="CC6" i="1499"/>
  <c r="DX18" i="1500" l="1"/>
  <c r="EA18" i="1500"/>
  <c r="DU18" i="1500"/>
  <c r="BP18" i="1500"/>
  <c r="CU18" i="1500"/>
  <c r="DQ18" i="1500"/>
  <c r="DF18" i="1500"/>
  <c r="CX17" i="1500"/>
  <c r="BV18" i="1500"/>
  <c r="CV17" i="1500"/>
  <c r="CS18" i="1500"/>
  <c r="DT18" i="1500"/>
  <c r="DE18" i="1500"/>
  <c r="DL18" i="1500"/>
  <c r="DZ18" i="1500"/>
  <c r="DR18" i="1500"/>
  <c r="DS18" i="1500"/>
  <c r="DW18" i="1500"/>
  <c r="DM18" i="1500"/>
  <c r="DC18" i="1500"/>
  <c r="CZ18" i="1500"/>
  <c r="DA18" i="1500"/>
  <c r="BS18" i="1500"/>
  <c r="ED17" i="1500"/>
  <c r="DY18" i="1500"/>
  <c r="DG18" i="1500"/>
  <c r="DD18" i="1500"/>
  <c r="EF17" i="1500"/>
  <c r="DJ18" i="1500"/>
  <c r="DV18" i="1500"/>
  <c r="DH18" i="1500"/>
  <c r="DP18" i="1500"/>
  <c r="DO18" i="1500"/>
  <c r="DN18" i="1500"/>
  <c r="EJ18" i="1500" l="1"/>
  <c r="BY18" i="1500"/>
  <c r="CN18" i="1500"/>
  <c r="CO18" i="1500"/>
  <c r="CM18" i="1500"/>
  <c r="CC18" i="1500"/>
  <c r="CK18" i="1500"/>
  <c r="BX18" i="1500"/>
  <c r="CH18" i="1500"/>
  <c r="CA18" i="1500"/>
  <c r="CP18" i="1500"/>
  <c r="CB18" i="1500"/>
  <c r="BW18" i="1500"/>
  <c r="CE18" i="1500"/>
  <c r="CL18" i="1500"/>
  <c r="CI18" i="1500"/>
  <c r="CJ18" i="1500"/>
  <c r="BZ18" i="1500"/>
  <c r="CR18" i="1500"/>
  <c r="CD18" i="1500"/>
  <c r="CF18" i="1500"/>
  <c r="CQ18" i="1500"/>
  <c r="BU18" i="1500"/>
  <c r="CW17" i="1500"/>
  <c r="CT18" i="1500"/>
  <c r="CG18" i="1500"/>
  <c r="DP19" i="1500"/>
  <c r="EA19" i="1500"/>
  <c r="DY19" i="1500"/>
  <c r="DB18" i="1500"/>
  <c r="EH18" i="1500"/>
  <c r="EG18" i="1500"/>
  <c r="EI18" i="1500"/>
  <c r="EE18" i="1500"/>
  <c r="EC18" i="1500"/>
  <c r="BY4" i="1499"/>
  <c r="CA4" i="1499"/>
  <c r="BZ4" i="1499"/>
  <c r="CC4" i="1499"/>
  <c r="CB4" i="1499"/>
  <c r="CH16" i="1499" l="1"/>
  <c r="CH17" i="1499"/>
  <c r="CH13" i="1499"/>
  <c r="CH10" i="1499"/>
  <c r="CH7" i="1499"/>
  <c r="CH4" i="1499"/>
  <c r="CH14" i="1499"/>
  <c r="CH11" i="1499"/>
  <c r="CH8" i="1499"/>
  <c r="CH5" i="1499"/>
  <c r="CH15" i="1499"/>
  <c r="CH12" i="1499"/>
  <c r="CH9" i="1499"/>
  <c r="CH6" i="1499"/>
  <c r="CH47" i="1499"/>
  <c r="CH48" i="1499"/>
  <c r="CH49" i="1499"/>
  <c r="CH37" i="1499"/>
  <c r="CH38" i="1499"/>
  <c r="CH39" i="1499"/>
  <c r="CH40" i="1499"/>
  <c r="CH41" i="1499"/>
  <c r="CH42" i="1499"/>
  <c r="CH43" i="1499"/>
  <c r="CH44" i="1499"/>
  <c r="CH45" i="1499"/>
  <c r="CH46" i="1499"/>
  <c r="CP19" i="1500"/>
  <c r="CB19" i="1500"/>
  <c r="BZ19" i="1500"/>
  <c r="CJ19" i="1500"/>
  <c r="DJ19" i="1500"/>
  <c r="BP19" i="1500"/>
  <c r="CA19" i="1500"/>
  <c r="CX18" i="1500"/>
  <c r="CK19" i="1500"/>
  <c r="CQ19" i="1500"/>
  <c r="BT15" i="1499" a="1"/>
  <c r="CE19" i="1500"/>
  <c r="CF19" i="1500"/>
  <c r="B4" i="1492" a="1"/>
  <c r="B4" i="1492" s="1"/>
  <c r="EK16" i="1500"/>
  <c r="EK17" i="1500"/>
  <c r="EK18" i="1500"/>
  <c r="CV18" i="1500"/>
  <c r="DQ19" i="1500"/>
  <c r="DI19" i="1500"/>
  <c r="DF19" i="1500"/>
  <c r="DO19" i="1500"/>
  <c r="DN19" i="1500"/>
  <c r="DS19" i="1500"/>
  <c r="DH19" i="1500"/>
  <c r="DW19" i="1500"/>
  <c r="DU19" i="1500"/>
  <c r="DV19" i="1500"/>
  <c r="R9" i="1494" a="1"/>
  <c r="R9" i="1494" s="1"/>
  <c r="EB19" i="1500"/>
  <c r="DD19" i="1500"/>
  <c r="C15" i="1492"/>
  <c r="C4" i="1492" s="1" a="1"/>
  <c r="C4" i="1492" s="1"/>
  <c r="DR19" i="1500"/>
  <c r="DG19" i="1500"/>
  <c r="DX19" i="1500"/>
  <c r="DZ19" i="1500"/>
  <c r="DE19" i="1500"/>
  <c r="DT19" i="1500"/>
  <c r="EF18" i="1500"/>
  <c r="DM19" i="1500"/>
  <c r="DK19" i="1500"/>
  <c r="DL19" i="1500"/>
  <c r="R28" i="1494" a="1"/>
  <c r="R28" i="1494" s="1"/>
  <c r="EK19" i="1500"/>
  <c r="CZ19" i="1500"/>
  <c r="DA19" i="1500"/>
  <c r="DC19" i="1500"/>
  <c r="BS19" i="1500"/>
  <c r="ED18" i="1500"/>
  <c r="N24" i="1494" a="1"/>
  <c r="N24" i="1494" s="1"/>
  <c r="F12" i="1494"/>
  <c r="L21" i="1494" a="1"/>
  <c r="L21" i="1494" s="1"/>
  <c r="EK8" i="1500"/>
  <c r="EK15" i="1500"/>
  <c r="EK7" i="1500"/>
  <c r="EK14" i="1500"/>
  <c r="EK6" i="1500"/>
  <c r="EK13" i="1500"/>
  <c r="EK5" i="1500"/>
  <c r="EK12" i="1500"/>
  <c r="EK4" i="1500"/>
  <c r="EK11" i="1500"/>
  <c r="EK10" i="1500"/>
  <c r="EK9" i="1500"/>
  <c r="CH3" i="1499"/>
  <c r="BT15" i="1499" l="1"/>
  <c r="BV15" i="1499"/>
  <c r="BX15" i="1499"/>
  <c r="BW15" i="1499"/>
  <c r="BU15" i="1499"/>
  <c r="BP23" i="1499" a="1"/>
  <c r="BT23" i="1499" a="1"/>
  <c r="BP15" i="1499" a="1"/>
  <c r="CT19" i="1500"/>
  <c r="CM19" i="1500"/>
  <c r="CH19" i="1500"/>
  <c r="CI19" i="1500"/>
  <c r="EG19" i="1500"/>
  <c r="BW19" i="1500"/>
  <c r="EE19" i="1500"/>
  <c r="CU19" i="1500"/>
  <c r="CO19" i="1500"/>
  <c r="BU19" i="1500"/>
  <c r="CC19" i="1500"/>
  <c r="CS19" i="1500"/>
  <c r="CN19" i="1500"/>
  <c r="CW18" i="1500"/>
  <c r="CG19" i="1500"/>
  <c r="BV19" i="1500"/>
  <c r="BX19" i="1500"/>
  <c r="CR19" i="1500"/>
  <c r="BY19" i="1500"/>
  <c r="CL19" i="1500"/>
  <c r="H21" i="1494"/>
  <c r="CD19" i="1500"/>
  <c r="P9" i="1494" a="1"/>
  <c r="P9" i="1494" s="1"/>
  <c r="CC12" i="1499"/>
  <c r="H11" i="1494"/>
  <c r="P28" i="1494" a="1"/>
  <c r="P28" i="1494" s="1"/>
  <c r="F24" i="1494"/>
  <c r="H28" i="1494"/>
  <c r="P24" i="1494" a="1"/>
  <c r="P24" i="1494" s="1"/>
  <c r="H9" i="1494"/>
  <c r="R5" i="1494" a="1"/>
  <c r="R5" i="1494" s="1"/>
  <c r="F5" i="1494"/>
  <c r="L5" i="1494" a="1"/>
  <c r="L5" i="1494" s="1"/>
  <c r="B21" i="1492" s="1"/>
  <c r="H5" i="1494"/>
  <c r="N5" i="1494" a="1"/>
  <c r="N5" i="1494" s="1"/>
  <c r="P5" i="1494" a="1"/>
  <c r="P5" i="1494" s="1"/>
  <c r="C21" i="1492" s="1"/>
  <c r="F9" i="1494"/>
  <c r="L28" i="1494" a="1"/>
  <c r="L28" i="1494" s="1"/>
  <c r="N11" i="1494" a="1"/>
  <c r="N11" i="1494" s="1"/>
  <c r="L9" i="1494" a="1"/>
  <c r="L9" i="1494" s="1"/>
  <c r="L24" i="1494" a="1"/>
  <c r="L24" i="1494" s="1"/>
  <c r="R19" i="1494" a="1"/>
  <c r="R19" i="1494" s="1"/>
  <c r="F11" i="1494"/>
  <c r="R24" i="1494" a="1"/>
  <c r="R24" i="1494" s="1"/>
  <c r="CC15" i="1499"/>
  <c r="CC20" i="1499"/>
  <c r="F20" i="1494"/>
  <c r="H20" i="1494"/>
  <c r="L26" i="1494" a="1"/>
  <c r="L26" i="1494" s="1"/>
  <c r="F26" i="1494"/>
  <c r="P26" i="1494" a="1"/>
  <c r="P26" i="1494" s="1"/>
  <c r="R26" i="1494" a="1"/>
  <c r="R26" i="1494" s="1"/>
  <c r="H26" i="1494"/>
  <c r="N26" i="1494" a="1"/>
  <c r="N26" i="1494" s="1"/>
  <c r="EJ19" i="1500"/>
  <c r="N9" i="1494" a="1"/>
  <c r="N9" i="1494" s="1"/>
  <c r="EC19" i="1500"/>
  <c r="P11" i="1494" a="1"/>
  <c r="P11" i="1494" s="1"/>
  <c r="DB19" i="1500"/>
  <c r="F4" i="1494"/>
  <c r="F14" i="1494"/>
  <c r="P18" i="1494" a="1"/>
  <c r="P18" i="1494" s="1"/>
  <c r="P15" i="1494" a="1"/>
  <c r="P15" i="1494" s="1"/>
  <c r="R18" i="1494" a="1"/>
  <c r="R18" i="1494" s="1"/>
  <c r="F25" i="1494"/>
  <c r="P25" i="1494" s="1" a="1"/>
  <c r="P25" i="1494" s="1"/>
  <c r="F28" i="1494"/>
  <c r="N4" i="1494" a="1"/>
  <c r="N4" i="1494" s="1"/>
  <c r="P21" i="1494" a="1"/>
  <c r="P21" i="1494" s="1"/>
  <c r="R12" i="1494" a="1"/>
  <c r="R12" i="1494" s="1"/>
  <c r="F19" i="1494"/>
  <c r="H25" i="1494"/>
  <c r="N25" i="1494" s="1" a="1"/>
  <c r="N25" i="1494" s="1"/>
  <c r="R15" i="1494" a="1"/>
  <c r="R15" i="1494" s="1"/>
  <c r="L4" i="1494" a="1"/>
  <c r="L4" i="1494" s="1"/>
  <c r="B16" i="1492" s="1"/>
  <c r="B26" i="1492" s="1"/>
  <c r="P4" i="1494" a="1"/>
  <c r="P4" i="1494" s="1"/>
  <c r="C16" i="1492" s="1"/>
  <c r="H23" i="1494"/>
  <c r="F17" i="1494"/>
  <c r="L12" i="1494" a="1"/>
  <c r="L12" i="1494" s="1"/>
  <c r="L14" i="1494" a="1"/>
  <c r="L14" i="1494" s="1"/>
  <c r="F13" i="1494"/>
  <c r="H19" i="1494"/>
  <c r="F23" i="1494"/>
  <c r="F22" i="1494"/>
  <c r="H17" i="1494"/>
  <c r="P12" i="1494" a="1"/>
  <c r="P12" i="1494" s="1"/>
  <c r="F18" i="1494"/>
  <c r="N15" i="1494" a="1"/>
  <c r="N15" i="1494" s="1"/>
  <c r="L15" i="1494" a="1"/>
  <c r="L15" i="1494" s="1"/>
  <c r="R4" i="1494" a="1"/>
  <c r="R4" i="1494" s="1"/>
  <c r="H22" i="1494"/>
  <c r="L17" i="1494" a="1"/>
  <c r="L17" i="1494" s="1"/>
  <c r="F21" i="1494"/>
  <c r="N12" i="1494" a="1"/>
  <c r="N12" i="1494" s="1"/>
  <c r="H14" i="1494"/>
  <c r="N18" i="1494" a="1"/>
  <c r="N18" i="1494" s="1"/>
  <c r="H15" i="1494"/>
  <c r="N17" i="1494" a="1"/>
  <c r="N17" i="1494" s="1"/>
  <c r="N21" i="1494" a="1"/>
  <c r="N21" i="1494" s="1"/>
  <c r="H24" i="1494"/>
  <c r="N14" i="1494" a="1"/>
  <c r="N14" i="1494" s="1"/>
  <c r="R17" i="1494" a="1"/>
  <c r="R17" i="1494" s="1"/>
  <c r="R21" i="1494" a="1"/>
  <c r="R21" i="1494" s="1"/>
  <c r="P14" i="1494" a="1"/>
  <c r="P14" i="1494" s="1"/>
  <c r="H27" i="1494"/>
  <c r="R27" i="1494" s="1" a="1"/>
  <c r="R27" i="1494" s="1"/>
  <c r="L18" i="1494" a="1"/>
  <c r="L18" i="1494" s="1"/>
  <c r="P19" i="1494" a="1"/>
  <c r="P19" i="1494" s="1"/>
  <c r="H4" i="1494"/>
  <c r="P17" i="1494" a="1"/>
  <c r="P17" i="1494" s="1"/>
  <c r="R14" i="1494" a="1"/>
  <c r="R14" i="1494" s="1"/>
  <c r="H18" i="1494"/>
  <c r="F15" i="1494"/>
  <c r="N19" i="1494" a="1"/>
  <c r="N19" i="1494" s="1"/>
  <c r="H13" i="1494"/>
  <c r="R11" i="1494" a="1"/>
  <c r="R11" i="1494" s="1"/>
  <c r="L19" i="1494" a="1"/>
  <c r="L19" i="1494" s="1"/>
  <c r="EH19" i="1500"/>
  <c r="C42" i="1492"/>
  <c r="EI19" i="1500"/>
  <c r="L11" i="1494" a="1"/>
  <c r="L11" i="1494" s="1"/>
  <c r="H12" i="1494"/>
  <c r="EF19" i="1500"/>
  <c r="P16" i="1494" a="1"/>
  <c r="P16" i="1494" s="1"/>
  <c r="N16" i="1494" a="1"/>
  <c r="N16" i="1494" s="1"/>
  <c r="F16" i="1494"/>
  <c r="L16" i="1494" a="1"/>
  <c r="L16" i="1494" s="1"/>
  <c r="R16" i="1494" a="1"/>
  <c r="R16" i="1494" s="1"/>
  <c r="H16" i="1494"/>
  <c r="N28" i="1494" a="1"/>
  <c r="N28" i="1494" s="1"/>
  <c r="F27" i="1494"/>
  <c r="L27" i="1494" s="1" a="1"/>
  <c r="L27" i="1494" s="1"/>
  <c r="P10" i="1494" a="1"/>
  <c r="P10" i="1494" s="1"/>
  <c r="N10" i="1494" a="1"/>
  <c r="N10" i="1494" s="1"/>
  <c r="N23" i="1494" a="1"/>
  <c r="N23" i="1494" s="1"/>
  <c r="H10" i="1494"/>
  <c r="P23" i="1494" a="1"/>
  <c r="P23" i="1494" s="1"/>
  <c r="R10" i="1494" a="1"/>
  <c r="R10" i="1494" s="1"/>
  <c r="F10" i="1494"/>
  <c r="L10" i="1494" a="1"/>
  <c r="L10" i="1494" s="1"/>
  <c r="R23" i="1494" a="1"/>
  <c r="R23" i="1494" s="1"/>
  <c r="L23" i="1494" a="1"/>
  <c r="L23" i="1494" s="1"/>
  <c r="CA12" i="1499" l="1"/>
  <c r="BZ11" i="1499"/>
  <c r="CA11" i="1499"/>
  <c r="CB11" i="1499"/>
  <c r="CC11" i="1499"/>
  <c r="BP6" i="1499" a="1"/>
  <c r="BT6" i="1499" a="1"/>
  <c r="BT31" i="1499" a="1"/>
  <c r="BP31" i="1499" a="1"/>
  <c r="BP15" i="1499"/>
  <c r="CB15" i="1499" s="1"/>
  <c r="BR15" i="1499"/>
  <c r="BZ15" i="1499" s="1"/>
  <c r="BS15" i="1499"/>
  <c r="BY15" i="1499" s="1"/>
  <c r="BQ15" i="1499"/>
  <c r="CA15" i="1499" s="1"/>
  <c r="BZ18" i="1499"/>
  <c r="BY18" i="1499"/>
  <c r="CB18" i="1499"/>
  <c r="CA18" i="1499"/>
  <c r="BP7" i="1499" a="1"/>
  <c r="BT7" i="1499" a="1"/>
  <c r="BZ16" i="1499"/>
  <c r="CA16" i="1499"/>
  <c r="CB16" i="1499"/>
  <c r="BY16" i="1499"/>
  <c r="BT23" i="1499"/>
  <c r="BW23" i="1499"/>
  <c r="BV23" i="1499"/>
  <c r="BU23" i="1499"/>
  <c r="BX23" i="1499"/>
  <c r="BP23" i="1499"/>
  <c r="CB23" i="1499" s="1"/>
  <c r="BR23" i="1499"/>
  <c r="BZ23" i="1499" s="1"/>
  <c r="BQ23" i="1499"/>
  <c r="CA23" i="1499" s="1"/>
  <c r="BS23" i="1499"/>
  <c r="BY23" i="1499" s="1"/>
  <c r="CA30" i="1499"/>
  <c r="CB30" i="1499"/>
  <c r="BZ30" i="1499"/>
  <c r="BY30" i="1499"/>
  <c r="BT5" i="1499" a="1"/>
  <c r="BP5" i="1499" a="1"/>
  <c r="CA26" i="1499"/>
  <c r="BY26" i="1499"/>
  <c r="CB26" i="1499"/>
  <c r="BZ26" i="1499"/>
  <c r="CC10" i="1499"/>
  <c r="CB27" i="1499"/>
  <c r="CA27" i="1499"/>
  <c r="BY27" i="1499"/>
  <c r="BZ27" i="1499"/>
  <c r="BT13" i="1499" a="1"/>
  <c r="BP13" i="1499" a="1"/>
  <c r="BY21" i="1499"/>
  <c r="CB21" i="1499"/>
  <c r="CA21" i="1499"/>
  <c r="BZ21" i="1499"/>
  <c r="BY11" i="1499"/>
  <c r="R25" i="1494" a="1"/>
  <c r="R25" i="1494" s="1"/>
  <c r="C7" i="1492"/>
  <c r="L25" i="1494" a="1"/>
  <c r="L25" i="1494" s="1"/>
  <c r="B33" i="1492" s="1"/>
  <c r="BZ20" i="1499"/>
  <c r="C8" i="1492"/>
  <c r="C17" i="1492"/>
  <c r="CB20" i="1499"/>
  <c r="BY20" i="1499"/>
  <c r="C33" i="1492"/>
  <c r="CV19" i="1500"/>
  <c r="CW19" i="1500"/>
  <c r="CX19" i="1500"/>
  <c r="B9" i="1492"/>
  <c r="B34" i="1492"/>
  <c r="B31" i="1492"/>
  <c r="CB12" i="1499"/>
  <c r="BY12" i="1499"/>
  <c r="P27" i="1494" a="1"/>
  <c r="P27" i="1494" s="1"/>
  <c r="C34" i="1492" s="1"/>
  <c r="N27" i="1494" a="1"/>
  <c r="N27" i="1494" s="1"/>
  <c r="B7" i="1492"/>
  <c r="B8" i="1492"/>
  <c r="B19" i="1492"/>
  <c r="B23" i="1492"/>
  <c r="C20" i="1492"/>
  <c r="C23" i="1492"/>
  <c r="C29" i="1492"/>
  <c r="C19" i="1492"/>
  <c r="B22" i="1492"/>
  <c r="B20" i="1492"/>
  <c r="BZ12" i="1499"/>
  <c r="C10" i="1492"/>
  <c r="C12" i="1492"/>
  <c r="L22" i="1494" a="1"/>
  <c r="L22" i="1494" s="1"/>
  <c r="B28" i="1492" s="1"/>
  <c r="P22" i="1494" a="1"/>
  <c r="P22" i="1494" s="1"/>
  <c r="C28" i="1492" s="1"/>
  <c r="C11" i="1492"/>
  <c r="C9" i="1492"/>
  <c r="R22" i="1494" a="1"/>
  <c r="R22" i="1494" s="1"/>
  <c r="N22" i="1494" a="1"/>
  <c r="N22" i="1494" s="1"/>
  <c r="B29" i="1492"/>
  <c r="CC26" i="1499"/>
  <c r="C52" i="1492"/>
  <c r="ED19" i="1500"/>
  <c r="B18" i="1492"/>
  <c r="L13" i="1494" a="1"/>
  <c r="L13" i="1494" s="1"/>
  <c r="B13" i="1492" s="1"/>
  <c r="P13" i="1494" a="1"/>
  <c r="P13" i="1494" s="1"/>
  <c r="C13" i="1492" s="1"/>
  <c r="C18" i="1492"/>
  <c r="C35" i="1492"/>
  <c r="B35" i="1492"/>
  <c r="B52" i="1492"/>
  <c r="R20" i="1494" a="1"/>
  <c r="R20" i="1494" s="1"/>
  <c r="N20" i="1494" a="1"/>
  <c r="N20" i="1494" s="1"/>
  <c r="B17" i="1492"/>
  <c r="C22" i="1492"/>
  <c r="L20" i="1494" a="1"/>
  <c r="L20" i="1494" s="1"/>
  <c r="B25" i="1492" s="1"/>
  <c r="P20" i="1494" a="1"/>
  <c r="P20" i="1494" s="1"/>
  <c r="C25" i="1492" s="1"/>
  <c r="N13" i="1494" a="1"/>
  <c r="N13" i="1494" s="1"/>
  <c r="R13" i="1494" a="1"/>
  <c r="R13" i="1494" s="1"/>
  <c r="B10" i="1492"/>
  <c r="C31" i="1492"/>
  <c r="C26" i="1492"/>
  <c r="R17" i="1495" l="1"/>
  <c r="J16" i="1495"/>
  <c r="R16" i="1495"/>
  <c r="M16" i="1495"/>
  <c r="I16" i="1495"/>
  <c r="W15" i="1504" s="1"/>
  <c r="AC15" i="1504" s="1"/>
  <c r="I17" i="1495"/>
  <c r="W16" i="1504" s="1"/>
  <c r="AC16" i="1504" s="1"/>
  <c r="P17" i="1495"/>
  <c r="EY17" i="1500" s="1"/>
  <c r="P16" i="1495"/>
  <c r="EY16" i="1500" s="1"/>
  <c r="N16" i="1495"/>
  <c r="N17" i="1495"/>
  <c r="AB17" i="1495"/>
  <c r="AB16" i="1495"/>
  <c r="M17" i="1495"/>
  <c r="EV17" i="1500" s="1"/>
  <c r="S17" i="1495"/>
  <c r="FB17" i="1500" s="1"/>
  <c r="S16" i="1495"/>
  <c r="FB16" i="1500" s="1"/>
  <c r="U17" i="1495"/>
  <c r="AJ17" i="1495" s="1"/>
  <c r="U16" i="1495"/>
  <c r="AJ16" i="1495" s="1"/>
  <c r="Y16" i="1495"/>
  <c r="Y17" i="1495"/>
  <c r="J17" i="1495"/>
  <c r="X17" i="1495"/>
  <c r="X16" i="1495"/>
  <c r="FG16" i="1500" s="1"/>
  <c r="G34" i="1495"/>
  <c r="EP34" i="1500" s="1"/>
  <c r="G31" i="1495"/>
  <c r="G30" i="1495"/>
  <c r="G33" i="1495"/>
  <c r="G32" i="1495"/>
  <c r="I4" i="1495"/>
  <c r="G28" i="1495"/>
  <c r="G29" i="1495"/>
  <c r="G21" i="1495"/>
  <c r="G27" i="1495"/>
  <c r="G25" i="1495"/>
  <c r="G22" i="1495"/>
  <c r="G26" i="1495"/>
  <c r="G24" i="1495"/>
  <c r="G23" i="1495"/>
  <c r="G20" i="1495"/>
  <c r="CP16" i="1499"/>
  <c r="CP17" i="1499"/>
  <c r="CY16" i="1499"/>
  <c r="CY17" i="1499"/>
  <c r="DD17" i="1499"/>
  <c r="DD16" i="1499"/>
  <c r="CT17" i="1499"/>
  <c r="CT16" i="1499"/>
  <c r="CO17" i="1499"/>
  <c r="CO16" i="1499"/>
  <c r="DH17" i="1499"/>
  <c r="DH16" i="1499"/>
  <c r="CV17" i="1499"/>
  <c r="CV16" i="1499"/>
  <c r="DE17" i="1499"/>
  <c r="DE16" i="1499"/>
  <c r="DA16" i="1499"/>
  <c r="DA17" i="1499"/>
  <c r="CX17" i="1499"/>
  <c r="CX16" i="1499"/>
  <c r="CS16" i="1499"/>
  <c r="CS17" i="1499"/>
  <c r="CT14" i="1499"/>
  <c r="CT11" i="1499"/>
  <c r="CT8" i="1499"/>
  <c r="CT5" i="1499"/>
  <c r="CT15" i="1499"/>
  <c r="CT12" i="1499"/>
  <c r="CT9" i="1499"/>
  <c r="CT6" i="1499"/>
  <c r="CT13" i="1499"/>
  <c r="CT10" i="1499"/>
  <c r="CT7" i="1499"/>
  <c r="CT4" i="1499"/>
  <c r="CO4" i="1499"/>
  <c r="CO5" i="1499"/>
  <c r="CO11" i="1499"/>
  <c r="CO15" i="1499"/>
  <c r="CO10" i="1499"/>
  <c r="CO9" i="1499"/>
  <c r="CO7" i="1499"/>
  <c r="CO14" i="1499"/>
  <c r="CO6" i="1499"/>
  <c r="CO13" i="1499"/>
  <c r="CO8" i="1499"/>
  <c r="CO12" i="1499"/>
  <c r="DA13" i="1499"/>
  <c r="DA10" i="1499"/>
  <c r="DA7" i="1499"/>
  <c r="DA4" i="1499"/>
  <c r="DA14" i="1499"/>
  <c r="DA11" i="1499"/>
  <c r="DA8" i="1499"/>
  <c r="DA5" i="1499"/>
  <c r="DA15" i="1499"/>
  <c r="DA12" i="1499"/>
  <c r="DA9" i="1499"/>
  <c r="DA6" i="1499"/>
  <c r="CP5" i="1499"/>
  <c r="CP15" i="1499"/>
  <c r="CP12" i="1499"/>
  <c r="CP9" i="1499"/>
  <c r="CP6" i="1499"/>
  <c r="CP13" i="1499"/>
  <c r="CP10" i="1499"/>
  <c r="CP7" i="1499"/>
  <c r="CP4" i="1499"/>
  <c r="CP14" i="1499"/>
  <c r="CP8" i="1499"/>
  <c r="CP11" i="1499"/>
  <c r="CV14" i="1499"/>
  <c r="CV11" i="1499"/>
  <c r="CV8" i="1499"/>
  <c r="CV5" i="1499"/>
  <c r="CV15" i="1499"/>
  <c r="CV12" i="1499"/>
  <c r="CV9" i="1499"/>
  <c r="CV6" i="1499"/>
  <c r="CV13" i="1499"/>
  <c r="CV10" i="1499"/>
  <c r="CV4" i="1499"/>
  <c r="CV7" i="1499"/>
  <c r="DE13" i="1499"/>
  <c r="DE5" i="1499"/>
  <c r="DE11" i="1499"/>
  <c r="DE10" i="1499"/>
  <c r="DE9" i="1499"/>
  <c r="DE14" i="1499"/>
  <c r="DE6" i="1499"/>
  <c r="DE4" i="1499"/>
  <c r="DE8" i="1499"/>
  <c r="DE15" i="1499"/>
  <c r="DE7" i="1499"/>
  <c r="DE12" i="1499"/>
  <c r="CS11" i="1499"/>
  <c r="CS8" i="1499"/>
  <c r="CS5" i="1499"/>
  <c r="CS15" i="1499"/>
  <c r="CS12" i="1499"/>
  <c r="CS9" i="1499"/>
  <c r="CS6" i="1499"/>
  <c r="CS13" i="1499"/>
  <c r="CS10" i="1499"/>
  <c r="CS7" i="1499"/>
  <c r="CS4" i="1499"/>
  <c r="CS14" i="1499"/>
  <c r="CY7" i="1499"/>
  <c r="CY4" i="1499"/>
  <c r="CY14" i="1499"/>
  <c r="CY11" i="1499"/>
  <c r="CY8" i="1499"/>
  <c r="CY5" i="1499"/>
  <c r="CY15" i="1499"/>
  <c r="CY12" i="1499"/>
  <c r="CY9" i="1499"/>
  <c r="CY6" i="1499"/>
  <c r="CY13" i="1499"/>
  <c r="CY10" i="1499"/>
  <c r="CX4" i="1499"/>
  <c r="CX14" i="1499"/>
  <c r="CX11" i="1499"/>
  <c r="CX8" i="1499"/>
  <c r="CX5" i="1499"/>
  <c r="CX15" i="1499"/>
  <c r="CX12" i="1499"/>
  <c r="CX9" i="1499"/>
  <c r="CX6" i="1499"/>
  <c r="CX13" i="1499"/>
  <c r="CX10" i="1499"/>
  <c r="CX7" i="1499"/>
  <c r="DD15" i="1499"/>
  <c r="DD14" i="1499"/>
  <c r="DD13" i="1499"/>
  <c r="DD11" i="1499"/>
  <c r="DD10" i="1499"/>
  <c r="DD4" i="1499"/>
  <c r="DD12" i="1499"/>
  <c r="DD5" i="1499"/>
  <c r="DD9" i="1499"/>
  <c r="DD8" i="1499"/>
  <c r="DD7" i="1499"/>
  <c r="DD6" i="1499"/>
  <c r="DH14" i="1499"/>
  <c r="DH6" i="1499"/>
  <c r="DH15" i="1499"/>
  <c r="DH13" i="1499"/>
  <c r="DH5" i="1499"/>
  <c r="DH12" i="1499"/>
  <c r="DH4" i="1499"/>
  <c r="DH8" i="1499"/>
  <c r="DH11" i="1499"/>
  <c r="DH10" i="1499"/>
  <c r="DH9" i="1499"/>
  <c r="DH7" i="1499"/>
  <c r="CT48" i="1499"/>
  <c r="N4" i="1495"/>
  <c r="EW4" i="1500" s="1"/>
  <c r="R15" i="1495"/>
  <c r="FA15" i="1500" s="1"/>
  <c r="J6" i="1495"/>
  <c r="ES6" i="1500" s="1"/>
  <c r="CW49" i="1499"/>
  <c r="CT46" i="1499"/>
  <c r="CT74" i="1499" s="1"/>
  <c r="CT45" i="1499"/>
  <c r="CT73" i="1499" s="1"/>
  <c r="CT44" i="1499"/>
  <c r="CT72" i="1499" s="1"/>
  <c r="CT43" i="1499"/>
  <c r="CT71" i="1499" s="1"/>
  <c r="CT3" i="1499"/>
  <c r="CT47" i="1499"/>
  <c r="CT39" i="1499"/>
  <c r="CT38" i="1499"/>
  <c r="CT66" i="1499" s="1"/>
  <c r="CT40" i="1499"/>
  <c r="CT68" i="1499" s="1"/>
  <c r="CT37" i="1499"/>
  <c r="CT41" i="1499"/>
  <c r="CT69" i="1499" s="1"/>
  <c r="CT42" i="1499"/>
  <c r="CT70" i="1499" s="1"/>
  <c r="CT49" i="1499"/>
  <c r="M5" i="1495"/>
  <c r="EV5" i="1500" s="1"/>
  <c r="M7" i="1495"/>
  <c r="EV7" i="1500" s="1"/>
  <c r="J12" i="1495"/>
  <c r="ES12" i="1500" s="1"/>
  <c r="M10" i="1495"/>
  <c r="EV10" i="1500" s="1"/>
  <c r="R10" i="1495"/>
  <c r="FA10" i="1500" s="1"/>
  <c r="R8" i="1495"/>
  <c r="J8" i="1495"/>
  <c r="ES8" i="1500" s="1"/>
  <c r="M15" i="1495"/>
  <c r="R9" i="1495"/>
  <c r="FA9" i="1500" s="1"/>
  <c r="J11" i="1495"/>
  <c r="ES11" i="1500" s="1"/>
  <c r="P10" i="1495"/>
  <c r="L20" i="1492" s="1"/>
  <c r="P11" i="1495"/>
  <c r="EY11" i="1500" s="1"/>
  <c r="P9" i="1495"/>
  <c r="EY9" i="1500" s="1"/>
  <c r="EY19" i="1500"/>
  <c r="P13" i="1495"/>
  <c r="O20" i="1492" s="1"/>
  <c r="P14" i="1495"/>
  <c r="P20" i="1492" s="1"/>
  <c r="P7" i="1495"/>
  <c r="EY7" i="1500" s="1"/>
  <c r="P8" i="1495"/>
  <c r="J20" i="1492" s="1"/>
  <c r="P12" i="1495"/>
  <c r="N20" i="1492" s="1"/>
  <c r="EY18" i="1500"/>
  <c r="P6" i="1495"/>
  <c r="H20" i="1492" s="1"/>
  <c r="P5" i="1495"/>
  <c r="EY5" i="1500" s="1"/>
  <c r="P15" i="1495"/>
  <c r="Q20" i="1492" s="1"/>
  <c r="J13" i="1495"/>
  <c r="ES13" i="1500" s="1"/>
  <c r="M13" i="1495"/>
  <c r="EV13" i="1500" s="1"/>
  <c r="J9" i="1495"/>
  <c r="ES9" i="1500" s="1"/>
  <c r="M9" i="1495"/>
  <c r="EV9" i="1500" s="1"/>
  <c r="R6" i="1495"/>
  <c r="FA6" i="1500" s="1"/>
  <c r="J5" i="1495"/>
  <c r="ES5" i="1500" s="1"/>
  <c r="AB12" i="1495"/>
  <c r="FK12" i="1500" s="1"/>
  <c r="AB15" i="1495"/>
  <c r="FK15" i="1500" s="1"/>
  <c r="AB6" i="1495"/>
  <c r="FK6" i="1500" s="1"/>
  <c r="AB13" i="1495"/>
  <c r="FK13" i="1500" s="1"/>
  <c r="FK16" i="1500"/>
  <c r="AB10" i="1495"/>
  <c r="FK10" i="1500" s="1"/>
  <c r="AB7" i="1495"/>
  <c r="FK7" i="1500" s="1"/>
  <c r="AB9" i="1495"/>
  <c r="AB8" i="1495"/>
  <c r="FK8" i="1500" s="1"/>
  <c r="AB11" i="1495"/>
  <c r="FK18" i="1500"/>
  <c r="AB5" i="1495"/>
  <c r="FK5" i="1500" s="1"/>
  <c r="AB14" i="1495"/>
  <c r="J14" i="1495"/>
  <c r="ES14" i="1500" s="1"/>
  <c r="M14" i="1495"/>
  <c r="EV14" i="1500" s="1"/>
  <c r="R11" i="1495"/>
  <c r="N8" i="1495"/>
  <c r="EW8" i="1500" s="1"/>
  <c r="N13" i="1495"/>
  <c r="EW13" i="1500" s="1"/>
  <c r="N15" i="1495"/>
  <c r="EW15" i="1500" s="1"/>
  <c r="N11" i="1495"/>
  <c r="EW11" i="1500" s="1"/>
  <c r="N9" i="1495"/>
  <c r="EW9" i="1500" s="1"/>
  <c r="N12" i="1495"/>
  <c r="EW12" i="1500" s="1"/>
  <c r="N10" i="1495"/>
  <c r="EW10" i="1500" s="1"/>
  <c r="EW19" i="1500"/>
  <c r="N14" i="1495"/>
  <c r="EW14" i="1500" s="1"/>
  <c r="EW18" i="1500"/>
  <c r="EW17" i="1500"/>
  <c r="N7" i="1495"/>
  <c r="EW7" i="1500" s="1"/>
  <c r="N5" i="1495"/>
  <c r="EW5" i="1500" s="1"/>
  <c r="N6" i="1495"/>
  <c r="EW6" i="1500" s="1"/>
  <c r="EW16" i="1500"/>
  <c r="J10" i="1495"/>
  <c r="ES10" i="1500" s="1"/>
  <c r="M12" i="1495"/>
  <c r="EV12" i="1500" s="1"/>
  <c r="R7" i="1495"/>
  <c r="FA7" i="1500" s="1"/>
  <c r="T13" i="1504"/>
  <c r="Z13" i="1504" s="1"/>
  <c r="J15" i="1495"/>
  <c r="ES15" i="1500" s="1"/>
  <c r="EV19" i="1500"/>
  <c r="FA16" i="1500"/>
  <c r="FH18" i="1500"/>
  <c r="FH16" i="1500"/>
  <c r="Y9" i="1495"/>
  <c r="Y12" i="1495"/>
  <c r="Y6" i="1495"/>
  <c r="Y8" i="1495"/>
  <c r="Y15" i="1495"/>
  <c r="FH17" i="1500"/>
  <c r="Y14" i="1495"/>
  <c r="Y5" i="1495"/>
  <c r="FH5" i="1500" s="1"/>
  <c r="Y7" i="1495"/>
  <c r="Y10" i="1495"/>
  <c r="Y13" i="1495"/>
  <c r="FH13" i="1500" s="1"/>
  <c r="Y11" i="1495"/>
  <c r="FH11" i="1500" s="1"/>
  <c r="FH19" i="1500"/>
  <c r="I6" i="1495"/>
  <c r="I7" i="1495"/>
  <c r="W6" i="1504" s="1"/>
  <c r="AC6" i="1504" s="1"/>
  <c r="I5" i="1495"/>
  <c r="ER18" i="1500"/>
  <c r="I12" i="1495"/>
  <c r="I15" i="1495"/>
  <c r="W14" i="1504" s="1"/>
  <c r="AC14" i="1504" s="1"/>
  <c r="I13" i="1495"/>
  <c r="I14" i="1495"/>
  <c r="W13" i="1504" s="1"/>
  <c r="AC13" i="1504" s="1"/>
  <c r="ER19" i="1500"/>
  <c r="I10" i="1495"/>
  <c r="W9" i="1504" s="1"/>
  <c r="AC9" i="1504" s="1"/>
  <c r="I8" i="1495"/>
  <c r="W7" i="1504" s="1"/>
  <c r="AC7" i="1504" s="1"/>
  <c r="I11" i="1495"/>
  <c r="W10" i="1504" s="1"/>
  <c r="AC10" i="1504" s="1"/>
  <c r="I9" i="1495"/>
  <c r="W8" i="1504" s="1"/>
  <c r="AC8" i="1504" s="1"/>
  <c r="S9" i="1495"/>
  <c r="FB9" i="1500" s="1"/>
  <c r="FB18" i="1500"/>
  <c r="FB19" i="1500"/>
  <c r="S10" i="1495"/>
  <c r="FB10" i="1500" s="1"/>
  <c r="S14" i="1495"/>
  <c r="FB14" i="1500" s="1"/>
  <c r="S8" i="1495"/>
  <c r="FB8" i="1500" s="1"/>
  <c r="S5" i="1495"/>
  <c r="FB5" i="1500" s="1"/>
  <c r="S12" i="1495"/>
  <c r="FB12" i="1500" s="1"/>
  <c r="S11" i="1495"/>
  <c r="FB11" i="1500" s="1"/>
  <c r="S7" i="1495"/>
  <c r="FB7" i="1500" s="1"/>
  <c r="S13" i="1495"/>
  <c r="FB13" i="1500" s="1"/>
  <c r="S15" i="1495"/>
  <c r="FB15" i="1500" s="1"/>
  <c r="S6" i="1495"/>
  <c r="FB6" i="1500" s="1"/>
  <c r="X13" i="1495"/>
  <c r="FG13" i="1500" s="1"/>
  <c r="X8" i="1495"/>
  <c r="FG8" i="1500" s="1"/>
  <c r="X15" i="1495"/>
  <c r="FG15" i="1500" s="1"/>
  <c r="X7" i="1495"/>
  <c r="FG7" i="1500" s="1"/>
  <c r="X5" i="1495"/>
  <c r="FG5" i="1500" s="1"/>
  <c r="X6" i="1495"/>
  <c r="FG6" i="1500" s="1"/>
  <c r="FG18" i="1500"/>
  <c r="FG19" i="1500"/>
  <c r="X9" i="1495"/>
  <c r="FG9" i="1500" s="1"/>
  <c r="X12" i="1495"/>
  <c r="FG12" i="1500" s="1"/>
  <c r="FG17" i="1500"/>
  <c r="X11" i="1495"/>
  <c r="FG11" i="1500" s="1"/>
  <c r="X10" i="1495"/>
  <c r="FG10" i="1500" s="1"/>
  <c r="X14" i="1495"/>
  <c r="FG14" i="1500" s="1"/>
  <c r="ES16" i="1500"/>
  <c r="M8" i="1495"/>
  <c r="R14" i="1495"/>
  <c r="FA14" i="1500" s="1"/>
  <c r="ES19" i="1500"/>
  <c r="R13" i="1495"/>
  <c r="U5" i="1495"/>
  <c r="FD5" i="1500" s="1"/>
  <c r="FD18" i="1500"/>
  <c r="U10" i="1495"/>
  <c r="FD10" i="1500" s="1"/>
  <c r="U13" i="1495"/>
  <c r="FD13" i="1500" s="1"/>
  <c r="U7" i="1495"/>
  <c r="FD7" i="1500" s="1"/>
  <c r="U11" i="1495"/>
  <c r="M26" i="1492" s="1"/>
  <c r="U8" i="1495"/>
  <c r="FD8" i="1500" s="1"/>
  <c r="U9" i="1495"/>
  <c r="FD9" i="1500" s="1"/>
  <c r="U15" i="1495"/>
  <c r="FD15" i="1500" s="1"/>
  <c r="U6" i="1495"/>
  <c r="FD6" i="1500" s="1"/>
  <c r="U12" i="1495"/>
  <c r="FD19" i="1500"/>
  <c r="U14" i="1495"/>
  <c r="P26" i="1492" s="1"/>
  <c r="ES18" i="1500"/>
  <c r="EV18" i="1500"/>
  <c r="R12" i="1495"/>
  <c r="FA12" i="1500" s="1"/>
  <c r="ES17" i="1500"/>
  <c r="M11" i="1495"/>
  <c r="M17" i="1492" s="1"/>
  <c r="R5" i="1495"/>
  <c r="FA5" i="1500" s="1"/>
  <c r="J7" i="1495"/>
  <c r="ES7" i="1500" s="1"/>
  <c r="M6" i="1495"/>
  <c r="EV6" i="1500" s="1"/>
  <c r="U4" i="1495"/>
  <c r="FD4" i="1500" s="1"/>
  <c r="DA49" i="1499"/>
  <c r="DA48" i="1499"/>
  <c r="DA46" i="1499"/>
  <c r="DA74" i="1499" s="1"/>
  <c r="DA41" i="1499"/>
  <c r="DA69" i="1499" s="1"/>
  <c r="DA45" i="1499"/>
  <c r="DA73" i="1499" s="1"/>
  <c r="DA40" i="1499"/>
  <c r="DA68" i="1499" s="1"/>
  <c r="CV42" i="1499"/>
  <c r="CV70" i="1499" s="1"/>
  <c r="DE47" i="1499"/>
  <c r="DA38" i="1499"/>
  <c r="DA66" i="1499" s="1"/>
  <c r="DA37" i="1499"/>
  <c r="DA65" i="1499" s="1"/>
  <c r="DA3" i="1499"/>
  <c r="DA47" i="1499"/>
  <c r="CV39" i="1499"/>
  <c r="CV67" i="1499" s="1"/>
  <c r="CV47" i="1499"/>
  <c r="CA29" i="1499"/>
  <c r="BY29" i="1499"/>
  <c r="CB29" i="1499"/>
  <c r="BZ29" i="1499"/>
  <c r="CV38" i="1499"/>
  <c r="CV48" i="1499"/>
  <c r="DA44" i="1499"/>
  <c r="DA72" i="1499" s="1"/>
  <c r="CV49" i="1499"/>
  <c r="P4" i="1495"/>
  <c r="EY4" i="1500" s="1"/>
  <c r="DA43" i="1499"/>
  <c r="DA71" i="1499" s="1"/>
  <c r="CB22" i="1499"/>
  <c r="CV37" i="1499"/>
  <c r="CV3" i="1499"/>
  <c r="DA42" i="1499"/>
  <c r="DA70" i="1499" s="1"/>
  <c r="BQ13" i="1499"/>
  <c r="BR13" i="1499"/>
  <c r="BS13" i="1499"/>
  <c r="BP13" i="1499"/>
  <c r="BX13" i="1499"/>
  <c r="BV13" i="1499"/>
  <c r="BW13" i="1499"/>
  <c r="BU13" i="1499"/>
  <c r="BT13" i="1499"/>
  <c r="CC13" i="1499" s="1"/>
  <c r="CB24" i="1499"/>
  <c r="BY24" i="1499"/>
  <c r="CA24" i="1499"/>
  <c r="BZ24" i="1499"/>
  <c r="BT7" i="1499"/>
  <c r="BX7" i="1499"/>
  <c r="BU7" i="1499"/>
  <c r="BV7" i="1499"/>
  <c r="BW7" i="1499"/>
  <c r="CV46" i="1499"/>
  <c r="CV74" i="1499" s="1"/>
  <c r="BP7" i="1499"/>
  <c r="CB7" i="1499" s="1"/>
  <c r="BQ7" i="1499"/>
  <c r="CA7" i="1499" s="1"/>
  <c r="BR7" i="1499"/>
  <c r="BZ7" i="1499" s="1"/>
  <c r="BS7" i="1499"/>
  <c r="BY7" i="1499" s="1"/>
  <c r="BQ31" i="1499"/>
  <c r="CA31" i="1499" s="1"/>
  <c r="BS31" i="1499"/>
  <c r="BY31" i="1499" s="1"/>
  <c r="BR31" i="1499"/>
  <c r="BZ31" i="1499" s="1"/>
  <c r="BP31" i="1499"/>
  <c r="CB31" i="1499" s="1"/>
  <c r="CV45" i="1499"/>
  <c r="CV73" i="1499" s="1"/>
  <c r="DA39" i="1499"/>
  <c r="DA67" i="1499" s="1"/>
  <c r="BW31" i="1499"/>
  <c r="BX31" i="1499"/>
  <c r="BU31" i="1499"/>
  <c r="BT31" i="1499"/>
  <c r="BV31" i="1499"/>
  <c r="CV44" i="1499"/>
  <c r="CV72" i="1499" s="1"/>
  <c r="BR5" i="1499"/>
  <c r="BZ5" i="1499" s="1"/>
  <c r="BQ5" i="1499"/>
  <c r="CA5" i="1499" s="1"/>
  <c r="BS5" i="1499"/>
  <c r="BY5" i="1499" s="1"/>
  <c r="BP5" i="1499"/>
  <c r="CB5" i="1499" s="1"/>
  <c r="BT6" i="1499"/>
  <c r="BU6" i="1499"/>
  <c r="BX6" i="1499"/>
  <c r="BW6" i="1499"/>
  <c r="BV6" i="1499"/>
  <c r="CB25" i="1499"/>
  <c r="BY25" i="1499"/>
  <c r="CV43" i="1499"/>
  <c r="CV71" i="1499" s="1"/>
  <c r="BV5" i="1499"/>
  <c r="BU5" i="1499"/>
  <c r="BT5" i="1499"/>
  <c r="BX5" i="1499"/>
  <c r="BW5" i="1499"/>
  <c r="BS6" i="1499"/>
  <c r="BY6" i="1499" s="1"/>
  <c r="BQ6" i="1499"/>
  <c r="CA6" i="1499" s="1"/>
  <c r="BR6" i="1499"/>
  <c r="BZ6" i="1499" s="1"/>
  <c r="BP6" i="1499"/>
  <c r="CB6" i="1499" s="1"/>
  <c r="CB8" i="1499"/>
  <c r="CA8" i="1499"/>
  <c r="BZ8" i="1499"/>
  <c r="BY8" i="1499"/>
  <c r="CV41" i="1499"/>
  <c r="BY28" i="1499"/>
  <c r="CA28" i="1499"/>
  <c r="CV40" i="1499"/>
  <c r="CV68" i="1499" s="1"/>
  <c r="BZ17" i="1499"/>
  <c r="CA9" i="1499"/>
  <c r="CB9" i="1499"/>
  <c r="CO47" i="1499"/>
  <c r="CO48" i="1499"/>
  <c r="CO49" i="1499"/>
  <c r="CW47" i="1499"/>
  <c r="CS47" i="1499"/>
  <c r="CS48" i="1499"/>
  <c r="CS49" i="1499"/>
  <c r="DD47" i="1499"/>
  <c r="DD48" i="1499"/>
  <c r="DD49" i="1499"/>
  <c r="CP47" i="1499"/>
  <c r="CP48" i="1499"/>
  <c r="CP49" i="1499"/>
  <c r="CX47" i="1499"/>
  <c r="CX48" i="1499"/>
  <c r="CX49" i="1499"/>
  <c r="DH47" i="1499"/>
  <c r="DH48" i="1499"/>
  <c r="DH49" i="1499"/>
  <c r="DE49" i="1499"/>
  <c r="CY47" i="1499"/>
  <c r="CY48" i="1499"/>
  <c r="CY49" i="1499"/>
  <c r="DE48" i="1499"/>
  <c r="DE45" i="1499"/>
  <c r="DE73" i="1499" s="1"/>
  <c r="CS40" i="1499"/>
  <c r="CA10" i="1499"/>
  <c r="CO39" i="1499"/>
  <c r="DE43" i="1499"/>
  <c r="DE71" i="1499" s="1"/>
  <c r="CO37" i="1499"/>
  <c r="DE42" i="1499"/>
  <c r="CS43" i="1499"/>
  <c r="CS41" i="1499"/>
  <c r="CW45" i="1499"/>
  <c r="CW73" i="1499" s="1"/>
  <c r="CX37" i="1499"/>
  <c r="CX38" i="1499"/>
  <c r="CX39" i="1499"/>
  <c r="CX40" i="1499"/>
  <c r="CX41" i="1499"/>
  <c r="CX42" i="1499"/>
  <c r="CX43" i="1499"/>
  <c r="CX44" i="1499"/>
  <c r="CX45" i="1499"/>
  <c r="CX46" i="1499"/>
  <c r="DE44" i="1499"/>
  <c r="CS42" i="1499"/>
  <c r="CO38" i="1499"/>
  <c r="CW44" i="1499"/>
  <c r="DD37" i="1499"/>
  <c r="DD38" i="1499"/>
  <c r="DD39" i="1499"/>
  <c r="DD40" i="1499"/>
  <c r="DD41" i="1499"/>
  <c r="DD42" i="1499"/>
  <c r="DD43" i="1499"/>
  <c r="DD44" i="1499"/>
  <c r="DD45" i="1499"/>
  <c r="DD46" i="1499"/>
  <c r="DE41" i="1499"/>
  <c r="CS39" i="1499"/>
  <c r="EZ17" i="1500"/>
  <c r="CW42" i="1499"/>
  <c r="DE40" i="1499"/>
  <c r="CS38" i="1499"/>
  <c r="CO46" i="1499"/>
  <c r="DH37" i="1499"/>
  <c r="DH38" i="1499"/>
  <c r="DH39" i="1499"/>
  <c r="DH40" i="1499"/>
  <c r="DH41" i="1499"/>
  <c r="DH42" i="1499"/>
  <c r="DH43" i="1499"/>
  <c r="DH44" i="1499"/>
  <c r="DH45" i="1499"/>
  <c r="DH46" i="1499"/>
  <c r="DE39" i="1499"/>
  <c r="CS37" i="1499"/>
  <c r="CO45" i="1499"/>
  <c r="CO73" i="1499" s="1"/>
  <c r="CW40" i="1499"/>
  <c r="DE38" i="1499"/>
  <c r="CO44" i="1499"/>
  <c r="DE37" i="1499"/>
  <c r="CO43" i="1499"/>
  <c r="CY37" i="1499"/>
  <c r="CY38" i="1499"/>
  <c r="CY39" i="1499"/>
  <c r="CY40" i="1499"/>
  <c r="CY41" i="1499"/>
  <c r="CY42" i="1499"/>
  <c r="CY43" i="1499"/>
  <c r="CY44" i="1499"/>
  <c r="CY45" i="1499"/>
  <c r="CY46" i="1499"/>
  <c r="CP37" i="1499"/>
  <c r="CP38" i="1499"/>
  <c r="CP39" i="1499"/>
  <c r="CP40" i="1499"/>
  <c r="CP41" i="1499"/>
  <c r="CP42" i="1499"/>
  <c r="CP43" i="1499"/>
  <c r="CP44" i="1499"/>
  <c r="CP72" i="1499" s="1"/>
  <c r="CP45" i="1499"/>
  <c r="CP73" i="1499" s="1"/>
  <c r="CP46" i="1499"/>
  <c r="CS46" i="1499"/>
  <c r="CO42" i="1499"/>
  <c r="CS45" i="1499"/>
  <c r="CS73" i="1499" s="1"/>
  <c r="CO41" i="1499"/>
  <c r="DE46" i="1499"/>
  <c r="CS44" i="1499"/>
  <c r="CS72" i="1499" s="1"/>
  <c r="CO40" i="1499"/>
  <c r="EZ19" i="1500"/>
  <c r="BZ10" i="1499"/>
  <c r="BY10" i="1499"/>
  <c r="EZ18" i="1500"/>
  <c r="DH3" i="1499"/>
  <c r="FK17" i="1500"/>
  <c r="FA17" i="1500"/>
  <c r="FA19" i="1500"/>
  <c r="F18" i="1492"/>
  <c r="FA18" i="1500"/>
  <c r="R4" i="1495"/>
  <c r="FA4" i="1500" s="1"/>
  <c r="AB4" i="1495"/>
  <c r="FK19" i="1500"/>
  <c r="CO3" i="1499"/>
  <c r="CX3" i="1499"/>
  <c r="CC24" i="1499"/>
  <c r="FH7" i="1500"/>
  <c r="EV16" i="1500"/>
  <c r="DE3" i="1499"/>
  <c r="CS3" i="1499"/>
  <c r="CP3" i="1499"/>
  <c r="CC25" i="1499"/>
  <c r="M4" i="1495"/>
  <c r="EV4" i="1500" s="1"/>
  <c r="BZ25" i="1499"/>
  <c r="CA25" i="1499"/>
  <c r="CC7" i="1499"/>
  <c r="Y4" i="1495"/>
  <c r="FH4" i="1500" s="1"/>
  <c r="J4" i="1495"/>
  <c r="ES4" i="1500" s="1"/>
  <c r="S4" i="1495"/>
  <c r="FB4" i="1500" s="1"/>
  <c r="CC5" i="1499"/>
  <c r="DD3" i="1499"/>
  <c r="CB10" i="1499"/>
  <c r="CY3" i="1499"/>
  <c r="X4" i="1495"/>
  <c r="FG4" i="1500" s="1"/>
  <c r="CA22" i="1499"/>
  <c r="BY22" i="1499"/>
  <c r="BZ22" i="1499"/>
  <c r="CA17" i="1499"/>
  <c r="CB17" i="1499"/>
  <c r="BY17" i="1499"/>
  <c r="BZ9" i="1499"/>
  <c r="BY9" i="1499"/>
  <c r="CC28" i="1499"/>
  <c r="O18" i="1492" l="1"/>
  <c r="J18" i="1492"/>
  <c r="F34" i="1495"/>
  <c r="EO34" i="1500" s="1"/>
  <c r="AT4" i="1495"/>
  <c r="F16" i="1495"/>
  <c r="F17" i="1495"/>
  <c r="V17" i="1495"/>
  <c r="FE17" i="1500" s="1"/>
  <c r="V16" i="1495"/>
  <c r="FE16" i="1500" s="1"/>
  <c r="EP32" i="1500"/>
  <c r="S14" i="1506"/>
  <c r="Y14" i="1506" s="1"/>
  <c r="D16" i="1495"/>
  <c r="D17" i="1495"/>
  <c r="EM17" i="1500" s="1"/>
  <c r="G16" i="1495"/>
  <c r="G17" i="1495"/>
  <c r="FD17" i="1500"/>
  <c r="EP33" i="1500"/>
  <c r="S15" i="1506"/>
  <c r="Y15" i="1506" s="1"/>
  <c r="E16" i="1495"/>
  <c r="EN16" i="1500" s="1"/>
  <c r="E17" i="1495"/>
  <c r="O17" i="1495"/>
  <c r="O16" i="1495"/>
  <c r="T16" i="1495"/>
  <c r="T17" i="1495"/>
  <c r="FC17" i="1500" s="1"/>
  <c r="H16" i="1495"/>
  <c r="V15" i="1504" s="1"/>
  <c r="AB15" i="1504" s="1"/>
  <c r="AA17" i="1495"/>
  <c r="AA16" i="1495"/>
  <c r="H17" i="1495"/>
  <c r="V16" i="1504" s="1"/>
  <c r="AB16" i="1504" s="1"/>
  <c r="W16" i="1495"/>
  <c r="FF16" i="1500" s="1"/>
  <c r="W17" i="1495"/>
  <c r="FF17" i="1500" s="1"/>
  <c r="AC16" i="1495"/>
  <c r="FL16" i="1500" s="1"/>
  <c r="AC17" i="1495"/>
  <c r="FL17" i="1500" s="1"/>
  <c r="CB13" i="1499"/>
  <c r="H7" i="1495"/>
  <c r="H6" i="1495"/>
  <c r="S12" i="1506"/>
  <c r="Y12" i="1506" s="1"/>
  <c r="EP30" i="1500"/>
  <c r="H10" i="1495"/>
  <c r="S13" i="1506"/>
  <c r="Y13" i="1506" s="1"/>
  <c r="EP31" i="1500"/>
  <c r="H5" i="1495"/>
  <c r="F20" i="1495"/>
  <c r="S2" i="1506"/>
  <c r="Y2" i="1506" s="1"/>
  <c r="EP20" i="1500"/>
  <c r="F25" i="1495"/>
  <c r="F27" i="1495"/>
  <c r="S5" i="1506"/>
  <c r="Y5" i="1506" s="1"/>
  <c r="EP23" i="1500"/>
  <c r="F26" i="1495"/>
  <c r="F21" i="1495"/>
  <c r="S6" i="1506"/>
  <c r="Y6" i="1506" s="1"/>
  <c r="EP24" i="1500"/>
  <c r="F23" i="1495"/>
  <c r="H13" i="1495"/>
  <c r="S8" i="1506"/>
  <c r="Y8" i="1506" s="1"/>
  <c r="EP26" i="1500"/>
  <c r="F24" i="1495"/>
  <c r="H4" i="1495"/>
  <c r="S4" i="1506"/>
  <c r="Y4" i="1506" s="1"/>
  <c r="EP22" i="1500"/>
  <c r="F22" i="1495"/>
  <c r="F29" i="1495"/>
  <c r="S7" i="1506"/>
  <c r="Y7" i="1506" s="1"/>
  <c r="EP25" i="1500"/>
  <c r="H14" i="1495"/>
  <c r="H15" i="1495"/>
  <c r="S9" i="1506"/>
  <c r="Y9" i="1506" s="1"/>
  <c r="EP27" i="1500"/>
  <c r="H12" i="1495"/>
  <c r="F32" i="1495"/>
  <c r="S3" i="1506"/>
  <c r="Y3" i="1506" s="1"/>
  <c r="EP21" i="1500"/>
  <c r="H9" i="1495"/>
  <c r="F30" i="1495"/>
  <c r="S11" i="1506"/>
  <c r="Y11" i="1506" s="1"/>
  <c r="EP29" i="1500"/>
  <c r="F28" i="1495"/>
  <c r="F31" i="1495"/>
  <c r="S10" i="1506"/>
  <c r="Y10" i="1506" s="1"/>
  <c r="EP28" i="1500"/>
  <c r="H11" i="1495"/>
  <c r="F33" i="1495"/>
  <c r="G14" i="1495"/>
  <c r="EP14" i="1500" s="1"/>
  <c r="G15" i="1495"/>
  <c r="G6" i="1495"/>
  <c r="EP6" i="1500" s="1"/>
  <c r="G8" i="1495"/>
  <c r="G12" i="1495"/>
  <c r="G4" i="1495"/>
  <c r="EP4" i="1500" s="1"/>
  <c r="G5" i="1495"/>
  <c r="EP5" i="1500" s="1"/>
  <c r="G11" i="1495"/>
  <c r="G9" i="1495"/>
  <c r="G10" i="1495"/>
  <c r="G13" i="1495"/>
  <c r="EP13" i="1500" s="1"/>
  <c r="G7" i="1495"/>
  <c r="EP7" i="1500" s="1"/>
  <c r="H8" i="1495"/>
  <c r="K20" i="1492"/>
  <c r="K26" i="1492"/>
  <c r="F26" i="1492"/>
  <c r="I20" i="1492"/>
  <c r="CL16" i="1499"/>
  <c r="CL17" i="1499"/>
  <c r="DB17" i="1499"/>
  <c r="DB16" i="1499"/>
  <c r="CM17" i="1499"/>
  <c r="CM16" i="1499"/>
  <c r="CU17" i="1499"/>
  <c r="CU16" i="1499"/>
  <c r="DI17" i="1499"/>
  <c r="DI16" i="1499"/>
  <c r="CK17" i="1499"/>
  <c r="CK16" i="1499"/>
  <c r="CI16" i="1499"/>
  <c r="CI17" i="1499"/>
  <c r="CJ16" i="1499"/>
  <c r="CJ17" i="1499"/>
  <c r="CN17" i="1499"/>
  <c r="CN16" i="1499"/>
  <c r="DG17" i="1499"/>
  <c r="DG16" i="1499"/>
  <c r="CZ17" i="1499"/>
  <c r="CZ16" i="1499"/>
  <c r="DC17" i="1499"/>
  <c r="DC16" i="1499"/>
  <c r="BA4" i="1495"/>
  <c r="BA5" i="1495" s="1"/>
  <c r="BA6" i="1495" s="1"/>
  <c r="BA7" i="1495" s="1"/>
  <c r="BA8" i="1495" s="1"/>
  <c r="BA9" i="1495" s="1"/>
  <c r="BA10" i="1495" s="1"/>
  <c r="BA11" i="1495" s="1"/>
  <c r="BA12" i="1495" s="1"/>
  <c r="BA13" i="1495" s="1"/>
  <c r="BA14" i="1495" s="1"/>
  <c r="BA15" i="1495" s="1"/>
  <c r="CR16" i="1499"/>
  <c r="CR17" i="1499"/>
  <c r="U3" i="1504"/>
  <c r="CR3" i="1499"/>
  <c r="U11" i="1504"/>
  <c r="AA11" i="1504" s="1"/>
  <c r="EU10" i="1500"/>
  <c r="O35" i="1492"/>
  <c r="ER10" i="1500"/>
  <c r="L26" i="1492"/>
  <c r="EY8" i="1500"/>
  <c r="O26" i="1492"/>
  <c r="CW48" i="1499"/>
  <c r="CW41" i="1499"/>
  <c r="CW69" i="1499" s="1"/>
  <c r="CW46" i="1499"/>
  <c r="CW74" i="1499" s="1"/>
  <c r="CW43" i="1499"/>
  <c r="CW71" i="1499" s="1"/>
  <c r="CW3" i="1499"/>
  <c r="F21" i="1492"/>
  <c r="CW37" i="1499"/>
  <c r="CW65" i="1499" s="1"/>
  <c r="CW38" i="1499"/>
  <c r="CW66" i="1499" s="1"/>
  <c r="BD4" i="1495"/>
  <c r="BD5" i="1495" s="1"/>
  <c r="BD6" i="1495" s="1"/>
  <c r="BD7" i="1495" s="1"/>
  <c r="BD8" i="1495" s="1"/>
  <c r="BD9" i="1495" s="1"/>
  <c r="BD10" i="1495" s="1"/>
  <c r="BD11" i="1495" s="1"/>
  <c r="BD12" i="1495" s="1"/>
  <c r="BD13" i="1495" s="1"/>
  <c r="BD14" i="1495" s="1"/>
  <c r="BD15" i="1495" s="1"/>
  <c r="AX4" i="1495"/>
  <c r="AX5" i="1495" s="1"/>
  <c r="AX6" i="1495" s="1"/>
  <c r="AX7" i="1495" s="1"/>
  <c r="AX8" i="1495" s="1"/>
  <c r="AX9" i="1495" s="1"/>
  <c r="AX10" i="1495" s="1"/>
  <c r="AX11" i="1495" s="1"/>
  <c r="AX12" i="1495" s="1"/>
  <c r="AX13" i="1495" s="1"/>
  <c r="AX14" i="1495" s="1"/>
  <c r="AX15" i="1495" s="1"/>
  <c r="AS4" i="1495"/>
  <c r="AS5" i="1495" s="1"/>
  <c r="AS6" i="1495" s="1"/>
  <c r="AS7" i="1495" s="1"/>
  <c r="AS8" i="1495" s="1"/>
  <c r="AS9" i="1495" s="1"/>
  <c r="AS10" i="1495" s="1"/>
  <c r="AS11" i="1495" s="1"/>
  <c r="AS12" i="1495" s="1"/>
  <c r="AS13" i="1495" s="1"/>
  <c r="AS14" i="1495" s="1"/>
  <c r="AS15" i="1495" s="1"/>
  <c r="BE4" i="1495"/>
  <c r="BE5" i="1495" s="1"/>
  <c r="BE6" i="1495" s="1"/>
  <c r="BE7" i="1495" s="1"/>
  <c r="BE8" i="1495" s="1"/>
  <c r="BE9" i="1495" s="1"/>
  <c r="BE10" i="1495" s="1"/>
  <c r="BE11" i="1495" s="1"/>
  <c r="BE12" i="1495" s="1"/>
  <c r="BE13" i="1495" s="1"/>
  <c r="BE14" i="1495" s="1"/>
  <c r="BE15" i="1495" s="1"/>
  <c r="T12" i="1504"/>
  <c r="Z12" i="1504" s="1"/>
  <c r="CK12" i="1499"/>
  <c r="CK9" i="1499"/>
  <c r="CK6" i="1499"/>
  <c r="CK13" i="1499"/>
  <c r="CK10" i="1499"/>
  <c r="CK7" i="1499"/>
  <c r="CK4" i="1499"/>
  <c r="CK14" i="1499"/>
  <c r="CK11" i="1499"/>
  <c r="CK8" i="1499"/>
  <c r="CK5" i="1499"/>
  <c r="CK15" i="1499"/>
  <c r="CJ9" i="1499"/>
  <c r="CJ6" i="1499"/>
  <c r="CJ13" i="1499"/>
  <c r="CJ10" i="1499"/>
  <c r="CJ7" i="1499"/>
  <c r="CJ4" i="1499"/>
  <c r="CJ14" i="1499"/>
  <c r="CJ11" i="1499"/>
  <c r="CJ8" i="1499"/>
  <c r="CJ5" i="1499"/>
  <c r="CJ12" i="1499"/>
  <c r="CJ15" i="1499"/>
  <c r="CI6" i="1499"/>
  <c r="CI13" i="1499"/>
  <c r="CI10" i="1499"/>
  <c r="CI7" i="1499"/>
  <c r="CI4" i="1499"/>
  <c r="CI14" i="1499"/>
  <c r="CI11" i="1499"/>
  <c r="CI8" i="1499"/>
  <c r="CI5" i="1499"/>
  <c r="CI15" i="1499"/>
  <c r="CI12" i="1499"/>
  <c r="CI9" i="1499"/>
  <c r="CS67" i="1499"/>
  <c r="DG9" i="1499"/>
  <c r="DG6" i="1499"/>
  <c r="DG13" i="1499"/>
  <c r="DG10" i="1499"/>
  <c r="DG7" i="1499"/>
  <c r="DG4" i="1499"/>
  <c r="DG14" i="1499"/>
  <c r="DG11" i="1499"/>
  <c r="DG8" i="1499"/>
  <c r="DG5" i="1499"/>
  <c r="DG15" i="1499"/>
  <c r="DG12" i="1499"/>
  <c r="AO4" i="1495"/>
  <c r="AO5" i="1495" s="1"/>
  <c r="AO6" i="1495" s="1"/>
  <c r="AO7" i="1495" s="1"/>
  <c r="CZ10" i="1499"/>
  <c r="CZ7" i="1499"/>
  <c r="CZ4" i="1499"/>
  <c r="CZ14" i="1499"/>
  <c r="CZ11" i="1499"/>
  <c r="CZ8" i="1499"/>
  <c r="CZ5" i="1499"/>
  <c r="CZ15" i="1499"/>
  <c r="CZ12" i="1499"/>
  <c r="CZ9" i="1499"/>
  <c r="CZ6" i="1499"/>
  <c r="CZ13" i="1499"/>
  <c r="AY4" i="1495"/>
  <c r="AY5" i="1495" s="1"/>
  <c r="AY6" i="1495" s="1"/>
  <c r="AY7" i="1495" s="1"/>
  <c r="AY8" i="1495" s="1"/>
  <c r="AY9" i="1495" s="1"/>
  <c r="AY10" i="1495" s="1"/>
  <c r="AY11" i="1495" s="1"/>
  <c r="AY12" i="1495" s="1"/>
  <c r="AY13" i="1495" s="1"/>
  <c r="AY14" i="1495" s="1"/>
  <c r="AY15" i="1495" s="1"/>
  <c r="DC13" i="1499"/>
  <c r="DC10" i="1499"/>
  <c r="DC7" i="1499"/>
  <c r="DC4" i="1499"/>
  <c r="DC14" i="1499"/>
  <c r="DC11" i="1499"/>
  <c r="DC8" i="1499"/>
  <c r="DC5" i="1499"/>
  <c r="DC15" i="1499"/>
  <c r="DC12" i="1499"/>
  <c r="DC6" i="1499"/>
  <c r="DC9" i="1499"/>
  <c r="AV4" i="1495"/>
  <c r="AV5" i="1495" s="1"/>
  <c r="AV6" i="1495" s="1"/>
  <c r="AV7" i="1495" s="1"/>
  <c r="AV8" i="1495" s="1"/>
  <c r="AV9" i="1495" s="1"/>
  <c r="AV10" i="1495" s="1"/>
  <c r="AV11" i="1495" s="1"/>
  <c r="AV12" i="1495" s="1"/>
  <c r="AV13" i="1495" s="1"/>
  <c r="AV14" i="1495" s="1"/>
  <c r="AV15" i="1495" s="1"/>
  <c r="CL15" i="1499"/>
  <c r="CL12" i="1499"/>
  <c r="CL9" i="1499"/>
  <c r="CL6" i="1499"/>
  <c r="CL13" i="1499"/>
  <c r="CL10" i="1499"/>
  <c r="CL7" i="1499"/>
  <c r="CL4" i="1499"/>
  <c r="CL14" i="1499"/>
  <c r="CL11" i="1499"/>
  <c r="CL8" i="1499"/>
  <c r="CL5" i="1499"/>
  <c r="CN13" i="1499"/>
  <c r="CN15" i="1499"/>
  <c r="CN9" i="1499"/>
  <c r="CN6" i="1499"/>
  <c r="CN5" i="1499"/>
  <c r="CN8" i="1499"/>
  <c r="CN10" i="1499"/>
  <c r="CN12" i="1499"/>
  <c r="CN14" i="1499"/>
  <c r="CN11" i="1499"/>
  <c r="CN7" i="1499"/>
  <c r="CN4" i="1499"/>
  <c r="CV66" i="1499"/>
  <c r="DB13" i="1499"/>
  <c r="DB10" i="1499"/>
  <c r="DB7" i="1499"/>
  <c r="DB4" i="1499"/>
  <c r="DB14" i="1499"/>
  <c r="DB11" i="1499"/>
  <c r="DB8" i="1499"/>
  <c r="DB5" i="1499"/>
  <c r="DB15" i="1499"/>
  <c r="DB12" i="1499"/>
  <c r="DB9" i="1499"/>
  <c r="DB6" i="1499"/>
  <c r="AT5" i="1495"/>
  <c r="AT6" i="1495" s="1"/>
  <c r="AT7" i="1495" s="1"/>
  <c r="AT8" i="1495" s="1"/>
  <c r="AT9" i="1495" s="1"/>
  <c r="AT10" i="1495" s="1"/>
  <c r="AT11" i="1495" s="1"/>
  <c r="AT12" i="1495" s="1"/>
  <c r="AT13" i="1495" s="1"/>
  <c r="AT14" i="1495" s="1"/>
  <c r="AT15" i="1495" s="1"/>
  <c r="CU15" i="1499"/>
  <c r="CU14" i="1499"/>
  <c r="CU13" i="1499"/>
  <c r="CU11" i="1499"/>
  <c r="CU10" i="1499"/>
  <c r="CU4" i="1499"/>
  <c r="CU12" i="1499"/>
  <c r="CU5" i="1499"/>
  <c r="CU9" i="1499"/>
  <c r="CU8" i="1499"/>
  <c r="CU7" i="1499"/>
  <c r="CU6" i="1499"/>
  <c r="N21" i="1492"/>
  <c r="CT67" i="1499"/>
  <c r="CR15" i="1499"/>
  <c r="CR14" i="1499"/>
  <c r="CR11" i="1499"/>
  <c r="CR10" i="1499"/>
  <c r="CR9" i="1499"/>
  <c r="CR7" i="1499"/>
  <c r="CR6" i="1499"/>
  <c r="CR8" i="1499"/>
  <c r="CR12" i="1499"/>
  <c r="CR13" i="1499"/>
  <c r="CR5" i="1499"/>
  <c r="CR4" i="1499"/>
  <c r="AP4" i="1495"/>
  <c r="AP5" i="1495" s="1"/>
  <c r="AP6" i="1495" s="1"/>
  <c r="AP7" i="1495" s="1"/>
  <c r="AP8" i="1495" s="1"/>
  <c r="AP9" i="1495" s="1"/>
  <c r="AP10" i="1495" s="1"/>
  <c r="AP11" i="1495" s="1"/>
  <c r="AP12" i="1495" s="1"/>
  <c r="AP13" i="1495" s="1"/>
  <c r="AP14" i="1495" s="1"/>
  <c r="AP15" i="1495" s="1"/>
  <c r="DI12" i="1499"/>
  <c r="DI9" i="1499"/>
  <c r="DI6" i="1499"/>
  <c r="DI13" i="1499"/>
  <c r="DI10" i="1499"/>
  <c r="DI7" i="1499"/>
  <c r="DI4" i="1499"/>
  <c r="DI14" i="1499"/>
  <c r="DI11" i="1499"/>
  <c r="DI8" i="1499"/>
  <c r="DI5" i="1499"/>
  <c r="DI15" i="1499"/>
  <c r="T8" i="1504"/>
  <c r="Z8" i="1504" s="1"/>
  <c r="CM15" i="1499"/>
  <c r="CM12" i="1499"/>
  <c r="CM9" i="1499"/>
  <c r="CM6" i="1499"/>
  <c r="CM13" i="1499"/>
  <c r="CM10" i="1499"/>
  <c r="CM7" i="1499"/>
  <c r="CM4" i="1499"/>
  <c r="CM14" i="1499"/>
  <c r="CM11" i="1499"/>
  <c r="CM8" i="1499"/>
  <c r="CM5" i="1499"/>
  <c r="T5" i="1504"/>
  <c r="Z5" i="1504" s="1"/>
  <c r="BH4" i="1495"/>
  <c r="BH5" i="1495" s="1"/>
  <c r="BH6" i="1495" s="1"/>
  <c r="BH7" i="1495" s="1"/>
  <c r="BH8" i="1495" s="1"/>
  <c r="BH9" i="1495" s="1"/>
  <c r="BH10" i="1495" s="1"/>
  <c r="BH11" i="1495" s="1"/>
  <c r="BH12" i="1495" s="1"/>
  <c r="BH13" i="1495" s="1"/>
  <c r="BH14" i="1495" s="1"/>
  <c r="BH15" i="1495" s="1"/>
  <c r="CW39" i="1499"/>
  <c r="CW67" i="1499" s="1"/>
  <c r="EZ13" i="1500"/>
  <c r="CW5" i="1499"/>
  <c r="CW7" i="1499"/>
  <c r="CW9" i="1499"/>
  <c r="CW11" i="1499"/>
  <c r="CW13" i="1499"/>
  <c r="CW15" i="1499"/>
  <c r="CW4" i="1499"/>
  <c r="CW6" i="1499"/>
  <c r="CW8" i="1499"/>
  <c r="CW10" i="1499"/>
  <c r="CW12" i="1499"/>
  <c r="CW14" i="1499"/>
  <c r="ER11" i="1500"/>
  <c r="J26" i="1492"/>
  <c r="I26" i="1492"/>
  <c r="EL13" i="1500"/>
  <c r="ER4" i="1500"/>
  <c r="W3" i="1504"/>
  <c r="AC3" i="1504" s="1"/>
  <c r="ER5" i="1500"/>
  <c r="W4" i="1504"/>
  <c r="AC4" i="1504" s="1"/>
  <c r="EZ15" i="1500"/>
  <c r="T14" i="1504"/>
  <c r="Z14" i="1504" s="1"/>
  <c r="ER6" i="1500"/>
  <c r="W5" i="1504"/>
  <c r="AC5" i="1504" s="1"/>
  <c r="EZ10" i="1500"/>
  <c r="T9" i="1504"/>
  <c r="Z9" i="1504" s="1"/>
  <c r="I21" i="1492"/>
  <c r="T6" i="1504"/>
  <c r="Z6" i="1504" s="1"/>
  <c r="EZ11" i="1500"/>
  <c r="T10" i="1504"/>
  <c r="Z10" i="1504" s="1"/>
  <c r="EZ5" i="1500"/>
  <c r="T4" i="1504"/>
  <c r="Z4" i="1504" s="1"/>
  <c r="ER16" i="1500"/>
  <c r="ER13" i="1500"/>
  <c r="W12" i="1504"/>
  <c r="AC12" i="1504" s="1"/>
  <c r="EZ16" i="1500"/>
  <c r="ER12" i="1500"/>
  <c r="W11" i="1504"/>
  <c r="AC11" i="1504" s="1"/>
  <c r="ER17" i="1500"/>
  <c r="J21" i="1492"/>
  <c r="T7" i="1504"/>
  <c r="Z7" i="1504" s="1"/>
  <c r="F20" i="1492"/>
  <c r="CP71" i="1499"/>
  <c r="CW72" i="1499"/>
  <c r="CT65" i="1499"/>
  <c r="V9" i="1504"/>
  <c r="AB9" i="1504" s="1"/>
  <c r="CP70" i="1499"/>
  <c r="CO71" i="1499"/>
  <c r="CP68" i="1499"/>
  <c r="CP67" i="1499"/>
  <c r="CO72" i="1499"/>
  <c r="CS71" i="1499"/>
  <c r="CO65" i="1499"/>
  <c r="CO68" i="1499"/>
  <c r="CW68" i="1499"/>
  <c r="CO74" i="1499"/>
  <c r="CO67" i="1499"/>
  <c r="CS74" i="1499"/>
  <c r="CS68" i="1499"/>
  <c r="CS70" i="1499"/>
  <c r="CP74" i="1499"/>
  <c r="H18" i="1492"/>
  <c r="EZ7" i="1500"/>
  <c r="Q18" i="1492"/>
  <c r="EY12" i="1500"/>
  <c r="EY6" i="1500"/>
  <c r="M18" i="1492"/>
  <c r="Q21" i="1492"/>
  <c r="N18" i="1492"/>
  <c r="G20" i="1492"/>
  <c r="H26" i="1492"/>
  <c r="F6" i="1495"/>
  <c r="EO6" i="1500" s="1"/>
  <c r="EO16" i="1500"/>
  <c r="F12" i="1495"/>
  <c r="EO12" i="1500" s="1"/>
  <c r="F15" i="1495"/>
  <c r="EO15" i="1500" s="1"/>
  <c r="F7" i="1495"/>
  <c r="EO7" i="1500" s="1"/>
  <c r="EO18" i="1500"/>
  <c r="EO19" i="1500"/>
  <c r="F8" i="1495"/>
  <c r="EO8" i="1500" s="1"/>
  <c r="F10" i="1495"/>
  <c r="EO10" i="1500" s="1"/>
  <c r="F14" i="1495"/>
  <c r="P7" i="1492" s="1"/>
  <c r="EO17" i="1500"/>
  <c r="F9" i="1495"/>
  <c r="EO9" i="1500" s="1"/>
  <c r="F13" i="1495"/>
  <c r="EO13" i="1500" s="1"/>
  <c r="F5" i="1495"/>
  <c r="EO5" i="1500" s="1"/>
  <c r="F11" i="1495"/>
  <c r="EO11" i="1500" s="1"/>
  <c r="K18" i="1492"/>
  <c r="Q26" i="1492"/>
  <c r="EY15" i="1500"/>
  <c r="BY13" i="1499"/>
  <c r="CL3" i="1499"/>
  <c r="CL37" i="1499"/>
  <c r="CL42" i="1499"/>
  <c r="CL70" i="1499" s="1"/>
  <c r="DG46" i="1499"/>
  <c r="DG74" i="1499" s="1"/>
  <c r="CL47" i="1499"/>
  <c r="G18" i="1492"/>
  <c r="I18" i="1492"/>
  <c r="EZ8" i="1500"/>
  <c r="EY10" i="1500"/>
  <c r="L18" i="1492"/>
  <c r="BZ13" i="1499"/>
  <c r="CA13" i="1499"/>
  <c r="EP18" i="1500"/>
  <c r="EP10" i="1500"/>
  <c r="EP19" i="1500"/>
  <c r="EP11" i="1500"/>
  <c r="EP9" i="1500"/>
  <c r="EP8" i="1500"/>
  <c r="EP17" i="1500"/>
  <c r="EP12" i="1500"/>
  <c r="EP16" i="1500"/>
  <c r="EP15" i="1500"/>
  <c r="EU19" i="1500"/>
  <c r="EY13" i="1500"/>
  <c r="EY14" i="1500"/>
  <c r="CV69" i="1499"/>
  <c r="D11" i="1495"/>
  <c r="EM11" i="1500" s="1"/>
  <c r="D13" i="1495"/>
  <c r="EM13" i="1500" s="1"/>
  <c r="D5" i="1495"/>
  <c r="D7" i="1495"/>
  <c r="D14" i="1495"/>
  <c r="D12" i="1495"/>
  <c r="EM12" i="1500" s="1"/>
  <c r="D8" i="1495"/>
  <c r="EM8" i="1500" s="1"/>
  <c r="D6" i="1495"/>
  <c r="EM6" i="1500" s="1"/>
  <c r="D10" i="1495"/>
  <c r="EM10" i="1500" s="1"/>
  <c r="EM19" i="1500"/>
  <c r="D15" i="1495"/>
  <c r="EM15" i="1500" s="1"/>
  <c r="EM16" i="1500"/>
  <c r="D9" i="1495"/>
  <c r="EM9" i="1500" s="1"/>
  <c r="EQ18" i="1500"/>
  <c r="DE70" i="1499"/>
  <c r="CO69" i="1499"/>
  <c r="P18" i="1492"/>
  <c r="G26" i="1492"/>
  <c r="CP69" i="1499"/>
  <c r="EL8" i="1500"/>
  <c r="EL17" i="1500"/>
  <c r="EL19" i="1500"/>
  <c r="EL9" i="1500"/>
  <c r="EL16" i="1500"/>
  <c r="EL6" i="1500"/>
  <c r="EL7" i="1500"/>
  <c r="EL18" i="1500"/>
  <c r="EL12" i="1500"/>
  <c r="EL11" i="1500"/>
  <c r="DB41" i="1499"/>
  <c r="DB69" i="1499" s="1"/>
  <c r="V8" i="1495"/>
  <c r="FE8" i="1500" s="1"/>
  <c r="V15" i="1495"/>
  <c r="V14" i="1495"/>
  <c r="FE14" i="1500" s="1"/>
  <c r="V13" i="1495"/>
  <c r="O28" i="1492" s="1"/>
  <c r="V7" i="1495"/>
  <c r="FE7" i="1500" s="1"/>
  <c r="V5" i="1495"/>
  <c r="FE5" i="1500" s="1"/>
  <c r="V6" i="1495"/>
  <c r="FE6" i="1500" s="1"/>
  <c r="FE18" i="1500"/>
  <c r="FE19" i="1500"/>
  <c r="V12" i="1495"/>
  <c r="FE12" i="1500" s="1"/>
  <c r="V11" i="1495"/>
  <c r="FE11" i="1500" s="1"/>
  <c r="V10" i="1495"/>
  <c r="FE10" i="1500" s="1"/>
  <c r="V9" i="1495"/>
  <c r="FE9" i="1500" s="1"/>
  <c r="AC5" i="1495"/>
  <c r="FL5" i="1500" s="1"/>
  <c r="AC6" i="1495"/>
  <c r="FL6" i="1500" s="1"/>
  <c r="AC8" i="1495"/>
  <c r="FL8" i="1500" s="1"/>
  <c r="AC11" i="1495"/>
  <c r="FL11" i="1500" s="1"/>
  <c r="AC12" i="1495"/>
  <c r="FL12" i="1500" s="1"/>
  <c r="AC10" i="1495"/>
  <c r="FL10" i="1500" s="1"/>
  <c r="AC14" i="1495"/>
  <c r="FL14" i="1500" s="1"/>
  <c r="AC9" i="1495"/>
  <c r="FL9" i="1500" s="1"/>
  <c r="AC13" i="1495"/>
  <c r="FL13" i="1500" s="1"/>
  <c r="AC15" i="1495"/>
  <c r="FL15" i="1500" s="1"/>
  <c r="AC7" i="1495"/>
  <c r="FL7" i="1500" s="1"/>
  <c r="FL18" i="1500"/>
  <c r="FL19" i="1500"/>
  <c r="CW70" i="1499"/>
  <c r="EZ14" i="1500"/>
  <c r="CL49" i="1499"/>
  <c r="FD14" i="1500"/>
  <c r="FD16" i="1500"/>
  <c r="EQ19" i="1500"/>
  <c r="CS69" i="1499"/>
  <c r="EX16" i="1500"/>
  <c r="O5" i="1495"/>
  <c r="EX5" i="1500" s="1"/>
  <c r="EX17" i="1500"/>
  <c r="O11" i="1495"/>
  <c r="EX11" i="1500" s="1"/>
  <c r="EX18" i="1500"/>
  <c r="O15" i="1495"/>
  <c r="EX15" i="1500" s="1"/>
  <c r="O9" i="1495"/>
  <c r="EX9" i="1500" s="1"/>
  <c r="O8" i="1495"/>
  <c r="EX8" i="1500" s="1"/>
  <c r="O7" i="1495"/>
  <c r="EX7" i="1500" s="1"/>
  <c r="O10" i="1495"/>
  <c r="EX10" i="1500" s="1"/>
  <c r="O6" i="1495"/>
  <c r="EX6" i="1500" s="1"/>
  <c r="O12" i="1495"/>
  <c r="EX12" i="1500" s="1"/>
  <c r="O14" i="1495"/>
  <c r="EX14" i="1500" s="1"/>
  <c r="EX19" i="1500"/>
  <c r="O13" i="1495"/>
  <c r="EX13" i="1500" s="1"/>
  <c r="T11" i="1495"/>
  <c r="FC11" i="1500" s="1"/>
  <c r="T5" i="1495"/>
  <c r="FC5" i="1500" s="1"/>
  <c r="T6" i="1495"/>
  <c r="FC6" i="1500" s="1"/>
  <c r="T12" i="1495"/>
  <c r="FC12" i="1500" s="1"/>
  <c r="FC18" i="1500"/>
  <c r="FC19" i="1500"/>
  <c r="T8" i="1495"/>
  <c r="FC8" i="1500" s="1"/>
  <c r="T13" i="1495"/>
  <c r="FC13" i="1500" s="1"/>
  <c r="T10" i="1495"/>
  <c r="FC10" i="1500" s="1"/>
  <c r="T15" i="1495"/>
  <c r="FC15" i="1500" s="1"/>
  <c r="T9" i="1495"/>
  <c r="FC9" i="1500" s="1"/>
  <c r="T7" i="1495"/>
  <c r="FC7" i="1500" s="1"/>
  <c r="T14" i="1495"/>
  <c r="FC14" i="1500" s="1"/>
  <c r="CO70" i="1499"/>
  <c r="W8" i="1495"/>
  <c r="FF8" i="1500" s="1"/>
  <c r="W13" i="1495"/>
  <c r="FF13" i="1500" s="1"/>
  <c r="W7" i="1495"/>
  <c r="FF7" i="1500" s="1"/>
  <c r="W5" i="1495"/>
  <c r="FF5" i="1500" s="1"/>
  <c r="W6" i="1495"/>
  <c r="FF6" i="1500" s="1"/>
  <c r="FF18" i="1500"/>
  <c r="FF19" i="1500"/>
  <c r="W11" i="1495"/>
  <c r="FF11" i="1500" s="1"/>
  <c r="W15" i="1495"/>
  <c r="FF15" i="1500" s="1"/>
  <c r="W10" i="1495"/>
  <c r="FF10" i="1500" s="1"/>
  <c r="W14" i="1495"/>
  <c r="FF14" i="1500" s="1"/>
  <c r="W9" i="1495"/>
  <c r="FF9" i="1500" s="1"/>
  <c r="W12" i="1495"/>
  <c r="FF12" i="1500" s="1"/>
  <c r="AA5" i="1495"/>
  <c r="FJ5" i="1500" s="1"/>
  <c r="FJ19" i="1500"/>
  <c r="AA6" i="1495"/>
  <c r="FJ6" i="1500" s="1"/>
  <c r="AA8" i="1495"/>
  <c r="J34" i="1492" s="1"/>
  <c r="AA15" i="1495"/>
  <c r="FJ15" i="1500" s="1"/>
  <c r="AA11" i="1495"/>
  <c r="FJ11" i="1500" s="1"/>
  <c r="AA7" i="1495"/>
  <c r="FJ7" i="1500" s="1"/>
  <c r="FJ16" i="1500"/>
  <c r="FJ17" i="1500"/>
  <c r="AA9" i="1495"/>
  <c r="FJ9" i="1500" s="1"/>
  <c r="AA10" i="1495"/>
  <c r="FJ10" i="1500" s="1"/>
  <c r="AA13" i="1495"/>
  <c r="FJ13" i="1500" s="1"/>
  <c r="FJ18" i="1500"/>
  <c r="AA14" i="1495"/>
  <c r="FJ14" i="1500" s="1"/>
  <c r="AA12" i="1495"/>
  <c r="FJ12" i="1500" s="1"/>
  <c r="EN18" i="1500"/>
  <c r="E11" i="1495"/>
  <c r="E8" i="1495"/>
  <c r="E9" i="1495"/>
  <c r="EN19" i="1500"/>
  <c r="E13" i="1495"/>
  <c r="E5" i="1495"/>
  <c r="E6" i="1495"/>
  <c r="E7" i="1495"/>
  <c r="E10" i="1495"/>
  <c r="EN17" i="1500"/>
  <c r="E14" i="1495"/>
  <c r="E12" i="1495"/>
  <c r="E15" i="1495"/>
  <c r="FD12" i="1500"/>
  <c r="FD11" i="1500"/>
  <c r="DG38" i="1499"/>
  <c r="DG3" i="1499"/>
  <c r="DG44" i="1499"/>
  <c r="DG72" i="1499" s="1"/>
  <c r="DG49" i="1499"/>
  <c r="DG43" i="1499"/>
  <c r="DG71" i="1499" s="1"/>
  <c r="DG48" i="1499"/>
  <c r="DG42" i="1499"/>
  <c r="DG47" i="1499"/>
  <c r="DG45" i="1499"/>
  <c r="DG73" i="1499" s="1"/>
  <c r="DG41" i="1499"/>
  <c r="DG40" i="1499"/>
  <c r="DG68" i="1499" s="1"/>
  <c r="DG39" i="1499"/>
  <c r="AA4" i="1495"/>
  <c r="FJ4" i="1500" s="1"/>
  <c r="DG37" i="1499"/>
  <c r="N26" i="1492"/>
  <c r="CL38" i="1499"/>
  <c r="CL46" i="1499"/>
  <c r="CL45" i="1499"/>
  <c r="CL44" i="1499"/>
  <c r="CL43" i="1499"/>
  <c r="CL41" i="1499"/>
  <c r="CL40" i="1499"/>
  <c r="F4" i="1495"/>
  <c r="EO4" i="1500" s="1"/>
  <c r="CL48" i="1499"/>
  <c r="CL39" i="1499"/>
  <c r="BZ32" i="1499"/>
  <c r="CB32" i="1499"/>
  <c r="CA32" i="1499"/>
  <c r="BY32" i="1499"/>
  <c r="BZ33" i="1499"/>
  <c r="CB33" i="1499"/>
  <c r="CA33" i="1499"/>
  <c r="BY33" i="1499"/>
  <c r="M20" i="1492"/>
  <c r="CV65" i="1499"/>
  <c r="CB34" i="1499"/>
  <c r="BZ34" i="1499"/>
  <c r="CA34" i="1499"/>
  <c r="BY34" i="1499"/>
  <c r="CI47" i="1499"/>
  <c r="CI48" i="1499"/>
  <c r="CI49" i="1499"/>
  <c r="DC47" i="1499"/>
  <c r="DC48" i="1499"/>
  <c r="DC49" i="1499"/>
  <c r="CU47" i="1499"/>
  <c r="CU48" i="1499"/>
  <c r="CU49" i="1499"/>
  <c r="CN47" i="1499"/>
  <c r="CN48" i="1499"/>
  <c r="CN49" i="1499"/>
  <c r="CZ47" i="1499"/>
  <c r="CZ48" i="1499"/>
  <c r="CZ49" i="1499"/>
  <c r="CR47" i="1499"/>
  <c r="CR48" i="1499"/>
  <c r="CR49" i="1499"/>
  <c r="DB48" i="1499"/>
  <c r="CM47" i="1499"/>
  <c r="CM48" i="1499"/>
  <c r="CM49" i="1499"/>
  <c r="DB49" i="1499"/>
  <c r="DI47" i="1499"/>
  <c r="DI48" i="1499"/>
  <c r="DI49" i="1499"/>
  <c r="CK47" i="1499"/>
  <c r="CK48" i="1499"/>
  <c r="CK49" i="1499"/>
  <c r="CJ47" i="1499"/>
  <c r="CJ48" i="1499"/>
  <c r="CJ49" i="1499"/>
  <c r="DB47" i="1499"/>
  <c r="D4" i="1495"/>
  <c r="EM4" i="1500" s="1"/>
  <c r="L21" i="1492"/>
  <c r="E4" i="1495"/>
  <c r="EL15" i="1500"/>
  <c r="EL10" i="1500"/>
  <c r="EL4" i="1500"/>
  <c r="M21" i="1492"/>
  <c r="G21" i="1492"/>
  <c r="P21" i="1492"/>
  <c r="DB39" i="1499"/>
  <c r="DB67" i="1499" s="1"/>
  <c r="CZ37" i="1499"/>
  <c r="CZ38" i="1499"/>
  <c r="CZ39" i="1499"/>
  <c r="CZ40" i="1499"/>
  <c r="CZ41" i="1499"/>
  <c r="CZ42" i="1499"/>
  <c r="CZ43" i="1499"/>
  <c r="CZ44" i="1499"/>
  <c r="CZ45" i="1499"/>
  <c r="CZ46" i="1499"/>
  <c r="CJ37" i="1499"/>
  <c r="CJ38" i="1499"/>
  <c r="CJ39" i="1499"/>
  <c r="CJ40" i="1499"/>
  <c r="CJ41" i="1499"/>
  <c r="CJ42" i="1499"/>
  <c r="CJ43" i="1499"/>
  <c r="CJ44" i="1499"/>
  <c r="CJ45" i="1499"/>
  <c r="CJ46" i="1499"/>
  <c r="CN37" i="1499"/>
  <c r="CN38" i="1499"/>
  <c r="CN39" i="1499"/>
  <c r="CN40" i="1499"/>
  <c r="CN41" i="1499"/>
  <c r="CN42" i="1499"/>
  <c r="CN43" i="1499"/>
  <c r="CN44" i="1499"/>
  <c r="CN45" i="1499"/>
  <c r="CN46" i="1499"/>
  <c r="CY68" i="1499"/>
  <c r="DE66" i="1499"/>
  <c r="DH70" i="1499"/>
  <c r="DB45" i="1499"/>
  <c r="DD69" i="1499"/>
  <c r="CX68" i="1499"/>
  <c r="CY67" i="1499"/>
  <c r="CY65" i="1499"/>
  <c r="DB43" i="1499"/>
  <c r="DH67" i="1499"/>
  <c r="DD66" i="1499"/>
  <c r="CX65" i="1499"/>
  <c r="DE74" i="1499"/>
  <c r="CP66" i="1499"/>
  <c r="DH66" i="1499"/>
  <c r="DE69" i="1499"/>
  <c r="DD65" i="1499"/>
  <c r="DE68" i="1499"/>
  <c r="CM37" i="1499"/>
  <c r="CM38" i="1499"/>
  <c r="CM39" i="1499"/>
  <c r="CM67" i="1499" s="1"/>
  <c r="CM40" i="1499"/>
  <c r="CM41" i="1499"/>
  <c r="CM42" i="1499"/>
  <c r="CM43" i="1499"/>
  <c r="CM44" i="1499"/>
  <c r="CM45" i="1499"/>
  <c r="CM46" i="1499"/>
  <c r="CP65" i="1499"/>
  <c r="CS65" i="1499"/>
  <c r="DH65" i="1499"/>
  <c r="DH69" i="1499"/>
  <c r="CX66" i="1499"/>
  <c r="CK37" i="1499"/>
  <c r="CK38" i="1499"/>
  <c r="CK39" i="1499"/>
  <c r="CK40" i="1499"/>
  <c r="CK41" i="1499"/>
  <c r="CK42" i="1499"/>
  <c r="CK43" i="1499"/>
  <c r="CK44" i="1499"/>
  <c r="CK45" i="1499"/>
  <c r="CK46" i="1499"/>
  <c r="DB46" i="1499"/>
  <c r="CY74" i="1499"/>
  <c r="DE67" i="1499"/>
  <c r="CX74" i="1499"/>
  <c r="DE72" i="1499"/>
  <c r="CU37" i="1499"/>
  <c r="CU38" i="1499"/>
  <c r="CU39" i="1499"/>
  <c r="CU40" i="1499"/>
  <c r="CU68" i="1499" s="1"/>
  <c r="CU41" i="1499"/>
  <c r="CU42" i="1499"/>
  <c r="CU43" i="1499"/>
  <c r="CU44" i="1499"/>
  <c r="CU72" i="1499" s="1"/>
  <c r="CU45" i="1499"/>
  <c r="CU73" i="1499" s="1"/>
  <c r="CU46" i="1499"/>
  <c r="CU74" i="1499" s="1"/>
  <c r="CY73" i="1499"/>
  <c r="DD74" i="1499"/>
  <c r="CX73" i="1499"/>
  <c r="CI37" i="1499"/>
  <c r="CI38" i="1499"/>
  <c r="CI39" i="1499"/>
  <c r="CI40" i="1499"/>
  <c r="CI41" i="1499"/>
  <c r="CI42" i="1499"/>
  <c r="CI43" i="1499"/>
  <c r="CI44" i="1499"/>
  <c r="CI45" i="1499"/>
  <c r="CI46" i="1499"/>
  <c r="DD68" i="1499"/>
  <c r="CY72" i="1499"/>
  <c r="DE65" i="1499"/>
  <c r="DB42" i="1499"/>
  <c r="DH74" i="1499"/>
  <c r="DD73" i="1499"/>
  <c r="CX72" i="1499"/>
  <c r="DB38" i="1499"/>
  <c r="CR37" i="1499"/>
  <c r="CR38" i="1499"/>
  <c r="CR39" i="1499"/>
  <c r="CR67" i="1499" s="1"/>
  <c r="CR40" i="1499"/>
  <c r="CR41" i="1499"/>
  <c r="CR42" i="1499"/>
  <c r="CR43" i="1499"/>
  <c r="CR44" i="1499"/>
  <c r="CR72" i="1499" s="1"/>
  <c r="CR45" i="1499"/>
  <c r="CR73" i="1499" s="1"/>
  <c r="CR46" i="1499"/>
  <c r="CS66" i="1499"/>
  <c r="CY71" i="1499"/>
  <c r="DH73" i="1499"/>
  <c r="DD72" i="1499"/>
  <c r="CO66" i="1499"/>
  <c r="CX71" i="1499"/>
  <c r="DB37" i="1499"/>
  <c r="DC37" i="1499"/>
  <c r="DC38" i="1499"/>
  <c r="DC39" i="1499"/>
  <c r="DC40" i="1499"/>
  <c r="DC41" i="1499"/>
  <c r="DC42" i="1499"/>
  <c r="DC43" i="1499"/>
  <c r="DC44" i="1499"/>
  <c r="DC45" i="1499"/>
  <c r="DC46" i="1499"/>
  <c r="CX67" i="1499"/>
  <c r="DH68" i="1499"/>
  <c r="G35" i="1492"/>
  <c r="DB40" i="1499"/>
  <c r="CY70" i="1499"/>
  <c r="DH72" i="1499"/>
  <c r="DD71" i="1499"/>
  <c r="CX70" i="1499"/>
  <c r="DI37" i="1499"/>
  <c r="DI65" i="1499" s="1"/>
  <c r="DI38" i="1499"/>
  <c r="DI66" i="1499" s="1"/>
  <c r="DI39" i="1499"/>
  <c r="DI67" i="1499" s="1"/>
  <c r="DI40" i="1499"/>
  <c r="DI68" i="1499" s="1"/>
  <c r="DI41" i="1499"/>
  <c r="DI69" i="1499" s="1"/>
  <c r="DI42" i="1499"/>
  <c r="DI70" i="1499" s="1"/>
  <c r="DI43" i="1499"/>
  <c r="DI71" i="1499" s="1"/>
  <c r="DI44" i="1499"/>
  <c r="DI72" i="1499" s="1"/>
  <c r="DI45" i="1499"/>
  <c r="DI73" i="1499" s="1"/>
  <c r="DI46" i="1499"/>
  <c r="DI74" i="1499" s="1"/>
  <c r="CY66" i="1499"/>
  <c r="DD67" i="1499"/>
  <c r="CY69" i="1499"/>
  <c r="DH71" i="1499"/>
  <c r="DB44" i="1499"/>
  <c r="DD70" i="1499"/>
  <c r="CX69" i="1499"/>
  <c r="CJ3" i="1499"/>
  <c r="H35" i="1492"/>
  <c r="L35" i="1492"/>
  <c r="Q35" i="1492"/>
  <c r="I35" i="1492"/>
  <c r="K22" i="1492"/>
  <c r="P22" i="1492"/>
  <c r="G22" i="1492"/>
  <c r="J35" i="1492"/>
  <c r="I22" i="1492"/>
  <c r="F22" i="1492"/>
  <c r="L17" i="1492"/>
  <c r="N35" i="1492"/>
  <c r="FK14" i="1500"/>
  <c r="P35" i="1492"/>
  <c r="FA8" i="1500"/>
  <c r="J22" i="1492"/>
  <c r="FK9" i="1500"/>
  <c r="K35" i="1492"/>
  <c r="FK4" i="1500"/>
  <c r="F35" i="1492"/>
  <c r="FK11" i="1500"/>
  <c r="M35" i="1492"/>
  <c r="H22" i="1492"/>
  <c r="Q22" i="1492"/>
  <c r="L22" i="1492"/>
  <c r="FE15" i="1500"/>
  <c r="N22" i="1492"/>
  <c r="FA11" i="1500"/>
  <c r="M22" i="1492"/>
  <c r="FA13" i="1500"/>
  <c r="O22" i="1492"/>
  <c r="V4" i="1495"/>
  <c r="FE4" i="1500" s="1"/>
  <c r="G10" i="1492"/>
  <c r="F17" i="1492"/>
  <c r="M10" i="1492"/>
  <c r="G17" i="1492"/>
  <c r="H17" i="1492"/>
  <c r="H10" i="1492"/>
  <c r="EV11" i="1500"/>
  <c r="F10" i="1492"/>
  <c r="O10" i="1492"/>
  <c r="I33" i="1492"/>
  <c r="K17" i="1492"/>
  <c r="DB3" i="1499"/>
  <c r="I17" i="1492"/>
  <c r="CB28" i="1499"/>
  <c r="CC34" i="1499"/>
  <c r="P17" i="1492"/>
  <c r="N17" i="1492"/>
  <c r="N10" i="1492"/>
  <c r="O17" i="1492"/>
  <c r="EV15" i="1500"/>
  <c r="Q17" i="1492"/>
  <c r="W4" i="1495"/>
  <c r="FF4" i="1500" s="1"/>
  <c r="CK3" i="1499"/>
  <c r="DC3" i="1499"/>
  <c r="EV8" i="1500"/>
  <c r="J17" i="1492"/>
  <c r="L10" i="1492"/>
  <c r="ER14" i="1500"/>
  <c r="P10" i="1492"/>
  <c r="ER8" i="1500"/>
  <c r="J10" i="1492"/>
  <c r="F33" i="1492"/>
  <c r="M33" i="1492"/>
  <c r="ER7" i="1500"/>
  <c r="I10" i="1492"/>
  <c r="ER15" i="1500"/>
  <c r="Q10" i="1492"/>
  <c r="FH15" i="1500"/>
  <c r="Q33" i="1492"/>
  <c r="FH14" i="1500"/>
  <c r="P33" i="1492"/>
  <c r="O33" i="1492"/>
  <c r="FH6" i="1500"/>
  <c r="H33" i="1492"/>
  <c r="FH9" i="1500"/>
  <c r="K33" i="1492"/>
  <c r="G33" i="1492"/>
  <c r="FH8" i="1500"/>
  <c r="J33" i="1492"/>
  <c r="FH12" i="1500"/>
  <c r="N33" i="1492"/>
  <c r="FH10" i="1500"/>
  <c r="L33" i="1492"/>
  <c r="ER9" i="1500"/>
  <c r="K10" i="1492"/>
  <c r="BZ28" i="1499"/>
  <c r="G23" i="1492"/>
  <c r="H31" i="1492"/>
  <c r="H23" i="1492"/>
  <c r="CU3" i="1499"/>
  <c r="O31" i="1492"/>
  <c r="M31" i="1492"/>
  <c r="M23" i="1492"/>
  <c r="K31" i="1492"/>
  <c r="N31" i="1492"/>
  <c r="N23" i="1492"/>
  <c r="AC4" i="1495"/>
  <c r="FL4" i="1500" s="1"/>
  <c r="DI3" i="1499"/>
  <c r="O4" i="1495"/>
  <c r="EX4" i="1500" s="1"/>
  <c r="F31" i="1492"/>
  <c r="L31" i="1492"/>
  <c r="P23" i="1492"/>
  <c r="O23" i="1492"/>
  <c r="CI3" i="1499"/>
  <c r="CM3" i="1499"/>
  <c r="FC16" i="1500"/>
  <c r="T4" i="1495"/>
  <c r="FC4" i="1500" s="1"/>
  <c r="Q31" i="1492"/>
  <c r="G31" i="1492"/>
  <c r="EM18" i="1500"/>
  <c r="EL5" i="1500"/>
  <c r="EL14" i="1500"/>
  <c r="K23" i="1492"/>
  <c r="Q23" i="1492"/>
  <c r="CN3" i="1499"/>
  <c r="J31" i="1492"/>
  <c r="CZ3" i="1499"/>
  <c r="P31" i="1492"/>
  <c r="I23" i="1492"/>
  <c r="F23" i="1492"/>
  <c r="I31" i="1492"/>
  <c r="J23" i="1492"/>
  <c r="L23" i="1492"/>
  <c r="DF17" i="1499" l="1"/>
  <c r="Z16" i="1495"/>
  <c r="K17" i="1495"/>
  <c r="S16" i="1504" s="1"/>
  <c r="Y16" i="1504" s="1"/>
  <c r="Z17" i="1495"/>
  <c r="AG17" i="1495"/>
  <c r="X16" i="1504" s="1"/>
  <c r="AI17" i="1495"/>
  <c r="AD16" i="1495"/>
  <c r="FM16" i="1500" s="1"/>
  <c r="AD17" i="1495"/>
  <c r="FM17" i="1500" s="1"/>
  <c r="AF16" i="1495"/>
  <c r="AF17" i="1495"/>
  <c r="FO17" i="1500" s="1"/>
  <c r="EO32" i="1500"/>
  <c r="R14" i="1506"/>
  <c r="X14" i="1506" s="1"/>
  <c r="AE17" i="1495"/>
  <c r="FN17" i="1500" s="1"/>
  <c r="AE16" i="1495"/>
  <c r="FN16" i="1500" s="1"/>
  <c r="K16" i="1495"/>
  <c r="EO33" i="1500"/>
  <c r="R15" i="1506"/>
  <c r="X15" i="1506" s="1"/>
  <c r="K4" i="1495"/>
  <c r="C27" i="1495"/>
  <c r="O9" i="1506" s="1"/>
  <c r="C23" i="1495"/>
  <c r="R8" i="1506"/>
  <c r="X8" i="1506" s="1"/>
  <c r="EO26" i="1500"/>
  <c r="C32" i="1495"/>
  <c r="R13" i="1506"/>
  <c r="X13" i="1506" s="1"/>
  <c r="EO31" i="1500"/>
  <c r="R11" i="1506"/>
  <c r="X11" i="1506" s="1"/>
  <c r="EO29" i="1500"/>
  <c r="C33" i="1495"/>
  <c r="R9" i="1506"/>
  <c r="X9" i="1506" s="1"/>
  <c r="EO27" i="1500"/>
  <c r="R10" i="1506"/>
  <c r="X10" i="1506" s="1"/>
  <c r="EO28" i="1500"/>
  <c r="R4" i="1506"/>
  <c r="X4" i="1506" s="1"/>
  <c r="EO22" i="1500"/>
  <c r="C34" i="1495"/>
  <c r="EL34" i="1500" s="1"/>
  <c r="R7" i="1506"/>
  <c r="X7" i="1506" s="1"/>
  <c r="EO25" i="1500"/>
  <c r="C31" i="1495"/>
  <c r="C30" i="1495"/>
  <c r="R12" i="1506"/>
  <c r="X12" i="1506" s="1"/>
  <c r="EO30" i="1500"/>
  <c r="C20" i="1495"/>
  <c r="R2" i="1506"/>
  <c r="X2" i="1506" s="1"/>
  <c r="EO20" i="1500"/>
  <c r="C26" i="1495"/>
  <c r="R6" i="1506"/>
  <c r="X6" i="1506" s="1"/>
  <c r="EO24" i="1500"/>
  <c r="C25" i="1495"/>
  <c r="C29" i="1495"/>
  <c r="C22" i="1495"/>
  <c r="R5" i="1506"/>
  <c r="X5" i="1506" s="1"/>
  <c r="EO23" i="1500"/>
  <c r="K34" i="1492"/>
  <c r="K10" i="1495"/>
  <c r="C24" i="1495"/>
  <c r="C21" i="1495"/>
  <c r="C28" i="1495"/>
  <c r="R3" i="1506"/>
  <c r="X3" i="1506" s="1"/>
  <c r="EO21" i="1500"/>
  <c r="K15" i="1495"/>
  <c r="Q15" i="1492" s="1"/>
  <c r="DK17" i="1499"/>
  <c r="DK16" i="1499"/>
  <c r="K9" i="1495"/>
  <c r="K8" i="1495"/>
  <c r="K7" i="1495"/>
  <c r="K6" i="1495"/>
  <c r="K5" i="1495"/>
  <c r="DJ17" i="1499"/>
  <c r="DJ16" i="1499"/>
  <c r="S3" i="1504"/>
  <c r="Y3" i="1504" s="1"/>
  <c r="DL16" i="1499"/>
  <c r="DL17" i="1499"/>
  <c r="K13" i="1495"/>
  <c r="AI13" i="1495" s="1"/>
  <c r="FR13" i="1500" s="1"/>
  <c r="CQ17" i="1499"/>
  <c r="CQ16" i="1499"/>
  <c r="DF16" i="1499"/>
  <c r="K12" i="1495"/>
  <c r="K14" i="1495"/>
  <c r="K11" i="1495"/>
  <c r="T3" i="1504"/>
  <c r="Z3" i="1504" s="1"/>
  <c r="EZ4" i="1500"/>
  <c r="O21" i="1492"/>
  <c r="K21" i="1492"/>
  <c r="AW4" i="1495"/>
  <c r="AW5" i="1495" s="1"/>
  <c r="AW6" i="1495" s="1"/>
  <c r="AW7" i="1495" s="1"/>
  <c r="AW8" i="1495" s="1"/>
  <c r="AW9" i="1495" s="1"/>
  <c r="AW10" i="1495" s="1"/>
  <c r="AW11" i="1495" s="1"/>
  <c r="AW12" i="1495" s="1"/>
  <c r="AW13" i="1495" s="1"/>
  <c r="AW14" i="1495" s="1"/>
  <c r="AW15" i="1495" s="1"/>
  <c r="H21" i="1492"/>
  <c r="T11" i="1504"/>
  <c r="Z11" i="1504" s="1"/>
  <c r="EZ12" i="1500"/>
  <c r="EZ6" i="1500"/>
  <c r="AN4" i="1495"/>
  <c r="AN5" i="1495" s="1"/>
  <c r="AN6" i="1495" s="1"/>
  <c r="AN7" i="1495" s="1"/>
  <c r="AN8" i="1495" s="1"/>
  <c r="AN9" i="1495" s="1"/>
  <c r="AN10" i="1495" s="1"/>
  <c r="BC4" i="1495"/>
  <c r="BC5" i="1495" s="1"/>
  <c r="BC6" i="1495" s="1"/>
  <c r="BC7" i="1495" s="1"/>
  <c r="BC8" i="1495" s="1"/>
  <c r="BC9" i="1495" s="1"/>
  <c r="BC10" i="1495" s="1"/>
  <c r="BC11" i="1495" s="1"/>
  <c r="BC12" i="1495" s="1"/>
  <c r="BC13" i="1495" s="1"/>
  <c r="BC14" i="1495" s="1"/>
  <c r="BC15" i="1495" s="1"/>
  <c r="AZ4" i="1495"/>
  <c r="AZ5" i="1495" s="1"/>
  <c r="AZ6" i="1495" s="1"/>
  <c r="AZ7" i="1495" s="1"/>
  <c r="AZ8" i="1495" s="1"/>
  <c r="AZ9" i="1495" s="1"/>
  <c r="AZ10" i="1495" s="1"/>
  <c r="AZ11" i="1495" s="1"/>
  <c r="AZ12" i="1495" s="1"/>
  <c r="AZ13" i="1495" s="1"/>
  <c r="AZ14" i="1495" s="1"/>
  <c r="AZ15" i="1495" s="1"/>
  <c r="AU4" i="1495"/>
  <c r="AU5" i="1495" s="1"/>
  <c r="AU6" i="1495" s="1"/>
  <c r="AU7" i="1495" s="1"/>
  <c r="AU8" i="1495" s="1"/>
  <c r="AU9" i="1495" s="1"/>
  <c r="AU10" i="1495" s="1"/>
  <c r="AU11" i="1495" s="1"/>
  <c r="AU12" i="1495" s="1"/>
  <c r="AU13" i="1495" s="1"/>
  <c r="AU14" i="1495" s="1"/>
  <c r="AU15" i="1495" s="1"/>
  <c r="BB4" i="1495"/>
  <c r="BB5" i="1495" s="1"/>
  <c r="BB6" i="1495" s="1"/>
  <c r="BB7" i="1495" s="1"/>
  <c r="BB8" i="1495" s="1"/>
  <c r="BB9" i="1495" s="1"/>
  <c r="BB10" i="1495" s="1"/>
  <c r="BB11" i="1495" s="1"/>
  <c r="BB12" i="1495" s="1"/>
  <c r="BB13" i="1495" s="1"/>
  <c r="BB14" i="1495" s="1"/>
  <c r="BB15" i="1495" s="1"/>
  <c r="EZ9" i="1500"/>
  <c r="DF8" i="1499"/>
  <c r="AO8" i="1495"/>
  <c r="AO9" i="1495" s="1"/>
  <c r="AO10" i="1495" s="1"/>
  <c r="DG67" i="1499"/>
  <c r="DF11" i="1499"/>
  <c r="CQ8" i="1499"/>
  <c r="CQ5" i="1499"/>
  <c r="CQ15" i="1499"/>
  <c r="CQ12" i="1499"/>
  <c r="CQ9" i="1499"/>
  <c r="CQ6" i="1499"/>
  <c r="CQ13" i="1499"/>
  <c r="CQ10" i="1499"/>
  <c r="CQ7" i="1499"/>
  <c r="CQ4" i="1499"/>
  <c r="CQ14" i="1499"/>
  <c r="CQ11" i="1499"/>
  <c r="DF14" i="1499"/>
  <c r="DF4" i="1499"/>
  <c r="DF7" i="1499"/>
  <c r="AM4" i="1495"/>
  <c r="AM5" i="1495" s="1"/>
  <c r="AM6" i="1495" s="1"/>
  <c r="AM7" i="1495" s="1"/>
  <c r="AM8" i="1495" s="1"/>
  <c r="AM9" i="1495" s="1"/>
  <c r="AM10" i="1495" s="1"/>
  <c r="AM11" i="1495" s="1"/>
  <c r="AM12" i="1495" s="1"/>
  <c r="AM13" i="1495" s="1"/>
  <c r="AM14" i="1495" s="1"/>
  <c r="AM15" i="1495" s="1"/>
  <c r="DF10" i="1499"/>
  <c r="DF13" i="1499"/>
  <c r="AR4" i="1495"/>
  <c r="AR5" i="1495" s="1"/>
  <c r="AR6" i="1495" s="1"/>
  <c r="AR7" i="1495" s="1"/>
  <c r="AR8" i="1495" s="1"/>
  <c r="AR9" i="1495" s="1"/>
  <c r="AR10" i="1495" s="1"/>
  <c r="AR11" i="1495" s="1"/>
  <c r="AR12" i="1495" s="1"/>
  <c r="AR13" i="1495" s="1"/>
  <c r="AR14" i="1495" s="1"/>
  <c r="AR15" i="1495" s="1"/>
  <c r="DF6" i="1499"/>
  <c r="DG66" i="1499"/>
  <c r="DF12" i="1499"/>
  <c r="DF9" i="1499"/>
  <c r="DF15" i="1499"/>
  <c r="BG4" i="1495"/>
  <c r="BG5" i="1495" s="1"/>
  <c r="BG6" i="1495" s="1"/>
  <c r="BG7" i="1495" s="1"/>
  <c r="BG8" i="1495" s="1"/>
  <c r="BG9" i="1495" s="1"/>
  <c r="BG10" i="1495" s="1"/>
  <c r="BG11" i="1495" s="1"/>
  <c r="BG12" i="1495" s="1"/>
  <c r="BG13" i="1495" s="1"/>
  <c r="BG14" i="1495" s="1"/>
  <c r="BG15" i="1495" s="1"/>
  <c r="DF5" i="1499"/>
  <c r="AL4" i="1495"/>
  <c r="AL5" i="1495" s="1"/>
  <c r="AL6" i="1495" s="1"/>
  <c r="AL7" i="1495" s="1"/>
  <c r="AL8" i="1495" s="1"/>
  <c r="AL9" i="1495" s="1"/>
  <c r="AL10" i="1495" s="1"/>
  <c r="AL11" i="1495" s="1"/>
  <c r="AL12" i="1495" s="1"/>
  <c r="AL13" i="1495" s="1"/>
  <c r="AL14" i="1495" s="1"/>
  <c r="AL15" i="1495" s="1"/>
  <c r="DJ5" i="1499"/>
  <c r="DJ12" i="1499"/>
  <c r="DJ14" i="1499"/>
  <c r="DJ10" i="1499"/>
  <c r="DJ8" i="1499"/>
  <c r="DJ15" i="1499"/>
  <c r="DJ6" i="1499"/>
  <c r="DJ7" i="1499"/>
  <c r="DJ13" i="1499"/>
  <c r="DJ4" i="1499"/>
  <c r="DJ11" i="1499"/>
  <c r="DJ9" i="1499"/>
  <c r="DK10" i="1499"/>
  <c r="DK7" i="1499"/>
  <c r="DK9" i="1499"/>
  <c r="DK12" i="1499"/>
  <c r="DK15" i="1499"/>
  <c r="DK4" i="1499"/>
  <c r="DK8" i="1499"/>
  <c r="DK11" i="1499"/>
  <c r="DK14" i="1499"/>
  <c r="DK6" i="1499"/>
  <c r="DK13" i="1499"/>
  <c r="DK5" i="1499"/>
  <c r="DL14" i="1499"/>
  <c r="DL5" i="1499"/>
  <c r="DL12" i="1499"/>
  <c r="DL10" i="1499"/>
  <c r="DL8" i="1499"/>
  <c r="DL15" i="1499"/>
  <c r="DL6" i="1499"/>
  <c r="DL11" i="1499"/>
  <c r="DL13" i="1499"/>
  <c r="DL7" i="1499"/>
  <c r="DL4" i="1499"/>
  <c r="DL9" i="1499"/>
  <c r="EQ10" i="1500"/>
  <c r="AJ14" i="1495"/>
  <c r="U13" i="1504"/>
  <c r="AA13" i="1504" s="1"/>
  <c r="EU8" i="1500"/>
  <c r="U7" i="1504"/>
  <c r="AA7" i="1504" s="1"/>
  <c r="AJ13" i="1495"/>
  <c r="FS13" i="1500" s="1"/>
  <c r="U12" i="1504"/>
  <c r="AA12" i="1504" s="1"/>
  <c r="EQ14" i="1500"/>
  <c r="V13" i="1504"/>
  <c r="AB13" i="1504" s="1"/>
  <c r="EQ9" i="1500"/>
  <c r="V8" i="1504"/>
  <c r="AB8" i="1504" s="1"/>
  <c r="EQ6" i="1500"/>
  <c r="V5" i="1504"/>
  <c r="AB5" i="1504" s="1"/>
  <c r="EQ12" i="1500"/>
  <c r="V11" i="1504"/>
  <c r="AB11" i="1504" s="1"/>
  <c r="EQ17" i="1500"/>
  <c r="AJ11" i="1495"/>
  <c r="FS11" i="1500" s="1"/>
  <c r="U10" i="1504"/>
  <c r="AA10" i="1504" s="1"/>
  <c r="EQ15" i="1500"/>
  <c r="V14" i="1504"/>
  <c r="AB14" i="1504" s="1"/>
  <c r="AJ10" i="1495"/>
  <c r="FS10" i="1500" s="1"/>
  <c r="U9" i="1504"/>
  <c r="AA9" i="1504" s="1"/>
  <c r="EQ5" i="1500"/>
  <c r="V4" i="1504"/>
  <c r="AB4" i="1504" s="1"/>
  <c r="EU6" i="1500"/>
  <c r="U5" i="1504"/>
  <c r="AA5" i="1504" s="1"/>
  <c r="EU5" i="1500"/>
  <c r="U4" i="1504"/>
  <c r="AA4" i="1504" s="1"/>
  <c r="AJ7" i="1495"/>
  <c r="FS7" i="1500" s="1"/>
  <c r="U6" i="1504"/>
  <c r="AA6" i="1504" s="1"/>
  <c r="EQ13" i="1500"/>
  <c r="V12" i="1504"/>
  <c r="AB12" i="1504" s="1"/>
  <c r="EQ11" i="1500"/>
  <c r="V10" i="1504"/>
  <c r="AB10" i="1504" s="1"/>
  <c r="AJ9" i="1495"/>
  <c r="FS9" i="1500" s="1"/>
  <c r="U8" i="1504"/>
  <c r="AA8" i="1504" s="1"/>
  <c r="EQ16" i="1500"/>
  <c r="EQ8" i="1500"/>
  <c r="V7" i="1504"/>
  <c r="AB7" i="1504" s="1"/>
  <c r="EU4" i="1500"/>
  <c r="AA3" i="1504"/>
  <c r="AJ15" i="1495"/>
  <c r="FS15" i="1500" s="1"/>
  <c r="U14" i="1504"/>
  <c r="AA14" i="1504" s="1"/>
  <c r="EQ7" i="1500"/>
  <c r="V6" i="1504"/>
  <c r="AB6" i="1504" s="1"/>
  <c r="EQ4" i="1500"/>
  <c r="V3" i="1504"/>
  <c r="AB3" i="1504" s="1"/>
  <c r="FS17" i="1500"/>
  <c r="EU13" i="1500"/>
  <c r="CM74" i="1499"/>
  <c r="CM72" i="1499"/>
  <c r="CL66" i="1499"/>
  <c r="CL67" i="1499"/>
  <c r="CL75" i="1499"/>
  <c r="CR68" i="1499"/>
  <c r="CN70" i="1499"/>
  <c r="CM73" i="1499"/>
  <c r="CM68" i="1499"/>
  <c r="CL68" i="1499"/>
  <c r="CL65" i="1499"/>
  <c r="CL71" i="1499"/>
  <c r="CL72" i="1499"/>
  <c r="CL73" i="1499"/>
  <c r="CL74" i="1499"/>
  <c r="CR74" i="1499"/>
  <c r="CN73" i="1499"/>
  <c r="CN71" i="1499"/>
  <c r="CN68" i="1499"/>
  <c r="CN67" i="1499"/>
  <c r="CN72" i="1499"/>
  <c r="CN74" i="1499"/>
  <c r="I34" i="1492"/>
  <c r="J7" i="1492"/>
  <c r="EU17" i="1500"/>
  <c r="N7" i="1492"/>
  <c r="CQ37" i="1499"/>
  <c r="H34" i="1492"/>
  <c r="CQ49" i="1499"/>
  <c r="CQ48" i="1499"/>
  <c r="CQ39" i="1499"/>
  <c r="CQ41" i="1499"/>
  <c r="CQ69" i="1499" s="1"/>
  <c r="CQ38" i="1499"/>
  <c r="Q34" i="1492"/>
  <c r="EU11" i="1500"/>
  <c r="FS19" i="1500"/>
  <c r="CQ47" i="1499"/>
  <c r="N34" i="1492"/>
  <c r="CQ40" i="1499"/>
  <c r="CQ44" i="1499"/>
  <c r="CQ46" i="1499"/>
  <c r="CQ42" i="1499"/>
  <c r="CQ70" i="1499" s="1"/>
  <c r="CQ3" i="1499"/>
  <c r="CQ43" i="1499"/>
  <c r="G34" i="1492"/>
  <c r="AJ8" i="1495"/>
  <c r="FS8" i="1500" s="1"/>
  <c r="CQ45" i="1499"/>
  <c r="CQ73" i="1499" s="1"/>
  <c r="EU14" i="1500"/>
  <c r="FQ18" i="1500"/>
  <c r="FR19" i="1500"/>
  <c r="I7" i="1492"/>
  <c r="I9" i="1492"/>
  <c r="H7" i="1492"/>
  <c r="EO14" i="1500"/>
  <c r="Q7" i="1492"/>
  <c r="P34" i="1492"/>
  <c r="O7" i="1492"/>
  <c r="K7" i="1492"/>
  <c r="L34" i="1492"/>
  <c r="F34" i="1492"/>
  <c r="Z5" i="1495"/>
  <c r="FI5" i="1500" s="1"/>
  <c r="F7" i="1492"/>
  <c r="Z11" i="1495"/>
  <c r="FI11" i="1500" s="1"/>
  <c r="Z13" i="1495"/>
  <c r="FI13" i="1500" s="1"/>
  <c r="Z9" i="1495"/>
  <c r="FI9" i="1500" s="1"/>
  <c r="EU15" i="1500"/>
  <c r="EU9" i="1500"/>
  <c r="EU7" i="1500"/>
  <c r="DJ3" i="1499"/>
  <c r="EU18" i="1500"/>
  <c r="AJ6" i="1495"/>
  <c r="FS6" i="1500" s="1"/>
  <c r="L7" i="1492"/>
  <c r="EU16" i="1500"/>
  <c r="FJ8" i="1500"/>
  <c r="Z15" i="1495"/>
  <c r="FI15" i="1500" s="1"/>
  <c r="M34" i="1492"/>
  <c r="DG70" i="1499"/>
  <c r="Z8" i="1495"/>
  <c r="FI8" i="1500" s="1"/>
  <c r="CM69" i="1499"/>
  <c r="Z14" i="1495"/>
  <c r="FI14" i="1500" s="1"/>
  <c r="CM70" i="1499"/>
  <c r="AD11" i="1495"/>
  <c r="FM11" i="1500" s="1"/>
  <c r="FM18" i="1500"/>
  <c r="AD15" i="1495"/>
  <c r="FM15" i="1500" s="1"/>
  <c r="FM19" i="1500"/>
  <c r="AD14" i="1495"/>
  <c r="FM14" i="1500" s="1"/>
  <c r="AD7" i="1495"/>
  <c r="FM7" i="1500" s="1"/>
  <c r="AD10" i="1495"/>
  <c r="FM10" i="1500" s="1"/>
  <c r="AD13" i="1495"/>
  <c r="FM13" i="1500" s="1"/>
  <c r="AD5" i="1495"/>
  <c r="FM5" i="1500" s="1"/>
  <c r="AD12" i="1495"/>
  <c r="FM12" i="1500" s="1"/>
  <c r="AD6" i="1495"/>
  <c r="FM6" i="1500" s="1"/>
  <c r="AD9" i="1495"/>
  <c r="FM9" i="1500" s="1"/>
  <c r="AD8" i="1495"/>
  <c r="FM8" i="1500" s="1"/>
  <c r="EM5" i="1500"/>
  <c r="M7" i="1492"/>
  <c r="Z10" i="1495"/>
  <c r="FI10" i="1500" s="1"/>
  <c r="EM7" i="1500"/>
  <c r="AF7" i="1495"/>
  <c r="FO7" i="1500" s="1"/>
  <c r="FO16" i="1500"/>
  <c r="FO18" i="1500"/>
  <c r="AF5" i="1495"/>
  <c r="FO5" i="1500" s="1"/>
  <c r="AF6" i="1495"/>
  <c r="FO6" i="1500" s="1"/>
  <c r="AF15" i="1495"/>
  <c r="FO15" i="1500" s="1"/>
  <c r="AF10" i="1495"/>
  <c r="FO10" i="1500" s="1"/>
  <c r="AF9" i="1495"/>
  <c r="FO9" i="1500" s="1"/>
  <c r="FO19" i="1500"/>
  <c r="AF13" i="1495"/>
  <c r="FO13" i="1500" s="1"/>
  <c r="AF8" i="1495"/>
  <c r="FO8" i="1500" s="1"/>
  <c r="AF12" i="1495"/>
  <c r="FO12" i="1500" s="1"/>
  <c r="AF14" i="1495"/>
  <c r="FO14" i="1500" s="1"/>
  <c r="AF11" i="1495"/>
  <c r="FO11" i="1500" s="1"/>
  <c r="Z7" i="1495"/>
  <c r="FI7" i="1500" s="1"/>
  <c r="CM71" i="1499"/>
  <c r="AE10" i="1495"/>
  <c r="FN10" i="1500" s="1"/>
  <c r="AE12" i="1495"/>
  <c r="FN12" i="1500" s="1"/>
  <c r="FN19" i="1500"/>
  <c r="AE8" i="1495"/>
  <c r="FN8" i="1500" s="1"/>
  <c r="AE7" i="1495"/>
  <c r="FN7" i="1500" s="1"/>
  <c r="AE14" i="1495"/>
  <c r="FN14" i="1500" s="1"/>
  <c r="AE9" i="1495"/>
  <c r="FN9" i="1500" s="1"/>
  <c r="AE13" i="1495"/>
  <c r="FN13" i="1500" s="1"/>
  <c r="AE5" i="1495"/>
  <c r="FN5" i="1500" s="1"/>
  <c r="FN18" i="1500"/>
  <c r="AE11" i="1495"/>
  <c r="FN11" i="1500" s="1"/>
  <c r="AE6" i="1495"/>
  <c r="FN6" i="1500" s="1"/>
  <c r="AE15" i="1495"/>
  <c r="FN15" i="1500" s="1"/>
  <c r="CR71" i="1499"/>
  <c r="FI17" i="1500"/>
  <c r="CR70" i="1499"/>
  <c r="CN69" i="1499"/>
  <c r="FI16" i="1500"/>
  <c r="CR69" i="1499"/>
  <c r="CL69" i="1499"/>
  <c r="Z12" i="1495"/>
  <c r="FI12" i="1500" s="1"/>
  <c r="AJ5" i="1495"/>
  <c r="FS5" i="1500" s="1"/>
  <c r="FI19" i="1500"/>
  <c r="EU12" i="1500"/>
  <c r="CU71" i="1499"/>
  <c r="FI18" i="1500"/>
  <c r="CU70" i="1499"/>
  <c r="DG69" i="1499"/>
  <c r="Z6" i="1495"/>
  <c r="FI6" i="1500" s="1"/>
  <c r="AJ12" i="1495"/>
  <c r="FS12" i="1500" s="1"/>
  <c r="CU69" i="1499"/>
  <c r="EM14" i="1500"/>
  <c r="O34" i="1492"/>
  <c r="DG65" i="1499"/>
  <c r="DJ46" i="1499"/>
  <c r="DJ74" i="1499" s="1"/>
  <c r="DJ45" i="1499"/>
  <c r="DJ73" i="1499" s="1"/>
  <c r="AD4" i="1495"/>
  <c r="FM4" i="1500" s="1"/>
  <c r="G7" i="1492"/>
  <c r="DJ44" i="1499"/>
  <c r="DJ72" i="1499" s="1"/>
  <c r="DJ43" i="1499"/>
  <c r="DJ71" i="1499" s="1"/>
  <c r="DJ42" i="1499"/>
  <c r="DJ70" i="1499" s="1"/>
  <c r="DJ41" i="1499"/>
  <c r="DJ69" i="1499" s="1"/>
  <c r="DJ40" i="1499"/>
  <c r="DJ68" i="1499" s="1"/>
  <c r="DJ39" i="1499"/>
  <c r="DJ67" i="1499" s="1"/>
  <c r="DJ38" i="1499"/>
  <c r="DJ66" i="1499" s="1"/>
  <c r="DJ49" i="1499"/>
  <c r="DJ37" i="1499"/>
  <c r="DJ65" i="1499" s="1"/>
  <c r="DJ48" i="1499"/>
  <c r="DJ47" i="1499"/>
  <c r="DF47" i="1499"/>
  <c r="DK47" i="1499"/>
  <c r="DK48" i="1499"/>
  <c r="DK49" i="1499"/>
  <c r="DF49" i="1499"/>
  <c r="DL49" i="1499"/>
  <c r="DF48" i="1499"/>
  <c r="DL48" i="1499"/>
  <c r="DL47" i="1499"/>
  <c r="DF38" i="1499"/>
  <c r="DF66" i="1499" s="1"/>
  <c r="DF37" i="1499"/>
  <c r="DL40" i="1499"/>
  <c r="DL68" i="1499" s="1"/>
  <c r="CR65" i="1499"/>
  <c r="CN65" i="1499"/>
  <c r="CZ73" i="1499"/>
  <c r="DB66" i="1499"/>
  <c r="CZ72" i="1499"/>
  <c r="DC66" i="1499"/>
  <c r="DL46" i="1499"/>
  <c r="DL74" i="1499" s="1"/>
  <c r="CZ71" i="1499"/>
  <c r="DK37" i="1499"/>
  <c r="DK65" i="1499" s="1"/>
  <c r="DK38" i="1499"/>
  <c r="DK66" i="1499" s="1"/>
  <c r="DK39" i="1499"/>
  <c r="DK67" i="1499" s="1"/>
  <c r="DK40" i="1499"/>
  <c r="DK68" i="1499" s="1"/>
  <c r="DK41" i="1499"/>
  <c r="DK69" i="1499" s="1"/>
  <c r="DK42" i="1499"/>
  <c r="DK70" i="1499" s="1"/>
  <c r="DK43" i="1499"/>
  <c r="DK71" i="1499" s="1"/>
  <c r="DK44" i="1499"/>
  <c r="DK72" i="1499" s="1"/>
  <c r="DK45" i="1499"/>
  <c r="DK73" i="1499" s="1"/>
  <c r="DK46" i="1499"/>
  <c r="DK74" i="1499" s="1"/>
  <c r="DC65" i="1499"/>
  <c r="DF46" i="1499"/>
  <c r="DL45" i="1499"/>
  <c r="DL73" i="1499" s="1"/>
  <c r="CZ70" i="1499"/>
  <c r="DB65" i="1499"/>
  <c r="DF45" i="1499"/>
  <c r="DL44" i="1499"/>
  <c r="DL72" i="1499" s="1"/>
  <c r="CZ69" i="1499"/>
  <c r="H28" i="1492"/>
  <c r="DF44" i="1499"/>
  <c r="DL43" i="1499"/>
  <c r="DL71" i="1499" s="1"/>
  <c r="CU67" i="1499"/>
  <c r="CZ68" i="1499"/>
  <c r="DC68" i="1499"/>
  <c r="DC67" i="1499"/>
  <c r="DB72" i="1499"/>
  <c r="DC74" i="1499"/>
  <c r="DF43" i="1499"/>
  <c r="DL42" i="1499"/>
  <c r="DL70" i="1499" s="1"/>
  <c r="CU66" i="1499"/>
  <c r="CZ67" i="1499"/>
  <c r="DC73" i="1499"/>
  <c r="DF42" i="1499"/>
  <c r="DL41" i="1499"/>
  <c r="DL69" i="1499" s="1"/>
  <c r="CU65" i="1499"/>
  <c r="DB71" i="1499"/>
  <c r="DB73" i="1499"/>
  <c r="CZ66" i="1499"/>
  <c r="DC72" i="1499"/>
  <c r="DF41" i="1499"/>
  <c r="DB70" i="1499"/>
  <c r="CM66" i="1499"/>
  <c r="CZ65" i="1499"/>
  <c r="DB68" i="1499"/>
  <c r="DC71" i="1499"/>
  <c r="DF40" i="1499"/>
  <c r="DL39" i="1499"/>
  <c r="DL67" i="1499" s="1"/>
  <c r="CM65" i="1499"/>
  <c r="DC70" i="1499"/>
  <c r="DF39" i="1499"/>
  <c r="DL38" i="1499"/>
  <c r="DL66" i="1499" s="1"/>
  <c r="DC69" i="1499"/>
  <c r="CR66" i="1499"/>
  <c r="DL37" i="1499"/>
  <c r="DL65" i="1499" s="1"/>
  <c r="DB74" i="1499"/>
  <c r="CN66" i="1499"/>
  <c r="CZ74" i="1499"/>
  <c r="FE13" i="1500"/>
  <c r="K28" i="1492"/>
  <c r="M28" i="1492"/>
  <c r="Q28" i="1492"/>
  <c r="I28" i="1492"/>
  <c r="F28" i="1492"/>
  <c r="N28" i="1492"/>
  <c r="L28" i="1492"/>
  <c r="J28" i="1492"/>
  <c r="G28" i="1492"/>
  <c r="P28" i="1492"/>
  <c r="AF4" i="1495"/>
  <c r="FO4" i="1500" s="1"/>
  <c r="DL3" i="1499"/>
  <c r="EN14" i="1500"/>
  <c r="P4" i="1492"/>
  <c r="EN8" i="1500"/>
  <c r="J4" i="1492"/>
  <c r="L4" i="1492"/>
  <c r="EN10" i="1500"/>
  <c r="Q4" i="1492"/>
  <c r="EN15" i="1500"/>
  <c r="K4" i="1492"/>
  <c r="EN9" i="1500"/>
  <c r="EN4" i="1500"/>
  <c r="F4" i="1492"/>
  <c r="G4" i="1492"/>
  <c r="EN5" i="1500"/>
  <c r="M4" i="1492"/>
  <c r="EN11" i="1500"/>
  <c r="N4" i="1492"/>
  <c r="EN12" i="1500"/>
  <c r="EN13" i="1500"/>
  <c r="O4" i="1492"/>
  <c r="EN7" i="1500"/>
  <c r="I4" i="1492"/>
  <c r="EN6" i="1500"/>
  <c r="H4" i="1492"/>
  <c r="G9" i="1492"/>
  <c r="P9" i="1492"/>
  <c r="Z4" i="1495"/>
  <c r="FI4" i="1500" s="1"/>
  <c r="DF3" i="1499"/>
  <c r="F11" i="1492"/>
  <c r="H11" i="1492"/>
  <c r="M42" i="1492"/>
  <c r="M12" i="1492" s="1"/>
  <c r="P25" i="1492"/>
  <c r="L25" i="1492"/>
  <c r="I19" i="1492"/>
  <c r="H16" i="1492"/>
  <c r="I16" i="1492"/>
  <c r="G8" i="1492"/>
  <c r="AE4" i="1495"/>
  <c r="FN4" i="1500" s="1"/>
  <c r="M11" i="1492"/>
  <c r="P11" i="1492"/>
  <c r="H42" i="1492"/>
  <c r="H12" i="1492" s="1"/>
  <c r="Q25" i="1492"/>
  <c r="K25" i="1492"/>
  <c r="K9" i="1492"/>
  <c r="N19" i="1492"/>
  <c r="P16" i="1492"/>
  <c r="FS14" i="1500"/>
  <c r="O16" i="1492"/>
  <c r="I8" i="1492"/>
  <c r="H8" i="1492"/>
  <c r="L9" i="1492"/>
  <c r="L11" i="1492"/>
  <c r="G11" i="1492"/>
  <c r="N42" i="1492"/>
  <c r="N12" i="1492" s="1"/>
  <c r="J42" i="1492"/>
  <c r="J12" i="1492" s="1"/>
  <c r="G25" i="1492"/>
  <c r="H25" i="1492"/>
  <c r="P19" i="1492"/>
  <c r="N16" i="1492"/>
  <c r="G16" i="1492"/>
  <c r="J8" i="1492"/>
  <c r="O8" i="1492"/>
  <c r="O9" i="1492"/>
  <c r="F9" i="1492"/>
  <c r="K11" i="1492"/>
  <c r="I11" i="1492"/>
  <c r="P42" i="1492"/>
  <c r="P12" i="1492" s="1"/>
  <c r="O42" i="1492"/>
  <c r="O12" i="1492" s="1"/>
  <c r="J25" i="1492"/>
  <c r="F25" i="1492"/>
  <c r="F19" i="1492"/>
  <c r="Q19" i="1492"/>
  <c r="Q9" i="1492"/>
  <c r="Q16" i="1492"/>
  <c r="M16" i="1492"/>
  <c r="L8" i="1492"/>
  <c r="F8" i="1492"/>
  <c r="DK3" i="1499"/>
  <c r="N11" i="1492"/>
  <c r="G42" i="1492"/>
  <c r="G12" i="1492" s="1"/>
  <c r="F42" i="1492"/>
  <c r="F12" i="1492" s="1"/>
  <c r="M25" i="1492"/>
  <c r="K19" i="1492"/>
  <c r="H19" i="1492"/>
  <c r="J9" i="1492"/>
  <c r="H9" i="1492"/>
  <c r="K16" i="1492"/>
  <c r="K8" i="1492"/>
  <c r="M8" i="1492"/>
  <c r="Q11" i="1492"/>
  <c r="I42" i="1492"/>
  <c r="I12" i="1492" s="1"/>
  <c r="Q42" i="1492"/>
  <c r="Q12" i="1492" s="1"/>
  <c r="I25" i="1492"/>
  <c r="M19" i="1492"/>
  <c r="G19" i="1492"/>
  <c r="L16" i="1492"/>
  <c r="FS18" i="1500"/>
  <c r="N8" i="1492"/>
  <c r="J11" i="1492"/>
  <c r="K42" i="1492"/>
  <c r="K12" i="1492" s="1"/>
  <c r="O25" i="1492"/>
  <c r="L19" i="1492"/>
  <c r="J19" i="1492"/>
  <c r="J16" i="1492"/>
  <c r="FS16" i="1500"/>
  <c r="Q8" i="1492"/>
  <c r="O11" i="1492"/>
  <c r="L42" i="1492"/>
  <c r="L12" i="1492" s="1"/>
  <c r="N25" i="1492"/>
  <c r="N9" i="1492"/>
  <c r="O19" i="1492"/>
  <c r="M9" i="1492"/>
  <c r="AJ4" i="1495"/>
  <c r="FS4" i="1500" s="1"/>
  <c r="F16" i="1492"/>
  <c r="P8" i="1492"/>
  <c r="AH17" i="1495" l="1"/>
  <c r="AG16" i="1495"/>
  <c r="X15" i="1504" s="1"/>
  <c r="S15" i="1504"/>
  <c r="Y15" i="1504" s="1"/>
  <c r="AI16" i="1495"/>
  <c r="EL33" i="1500"/>
  <c r="O15" i="1506"/>
  <c r="AH16" i="1495"/>
  <c r="FQ16" i="1500" s="1"/>
  <c r="EL32" i="1500"/>
  <c r="O14" i="1506"/>
  <c r="EL27" i="1500"/>
  <c r="O11" i="1506"/>
  <c r="EL29" i="1500"/>
  <c r="O7" i="1506"/>
  <c r="EL25" i="1500"/>
  <c r="O8" i="1506"/>
  <c r="EL26" i="1500"/>
  <c r="O2" i="1506"/>
  <c r="EL20" i="1500"/>
  <c r="O10" i="1506"/>
  <c r="EL28" i="1500"/>
  <c r="O3" i="1506"/>
  <c r="EL21" i="1500"/>
  <c r="O6" i="1506"/>
  <c r="EL24" i="1500"/>
  <c r="O12" i="1506"/>
  <c r="EL30" i="1500"/>
  <c r="O13" i="1506"/>
  <c r="EL31" i="1500"/>
  <c r="O5" i="1506"/>
  <c r="EL23" i="1500"/>
  <c r="O4" i="1506"/>
  <c r="EL22" i="1500"/>
  <c r="U9" i="1506"/>
  <c r="T9" i="1506"/>
  <c r="BF4" i="1495"/>
  <c r="BF5" i="1495" s="1"/>
  <c r="BF6" i="1495" s="1"/>
  <c r="BF7" i="1495" s="1"/>
  <c r="BF8" i="1495" s="1"/>
  <c r="BF9" i="1495" s="1"/>
  <c r="BF10" i="1495" s="1"/>
  <c r="BF11" i="1495" s="1"/>
  <c r="BF12" i="1495" s="1"/>
  <c r="BF13" i="1495" s="1"/>
  <c r="BF14" i="1495" s="1"/>
  <c r="BF15" i="1495" s="1"/>
  <c r="AN11" i="1495"/>
  <c r="AN12" i="1495" s="1"/>
  <c r="AN13" i="1495" s="1"/>
  <c r="AN14" i="1495" s="1"/>
  <c r="AN15" i="1495" s="1"/>
  <c r="CQ67" i="1499"/>
  <c r="CQ65" i="1499"/>
  <c r="AQ4" i="1495"/>
  <c r="AQ5" i="1495" s="1"/>
  <c r="AQ6" i="1495" s="1"/>
  <c r="AQ7" i="1495" s="1"/>
  <c r="AQ8" i="1495" s="1"/>
  <c r="AQ9" i="1495" s="1"/>
  <c r="AQ10" i="1495" s="1"/>
  <c r="AQ11" i="1495" s="1"/>
  <c r="AQ12" i="1495" s="1"/>
  <c r="AQ13" i="1495" s="1"/>
  <c r="AQ14" i="1495" s="1"/>
  <c r="AQ15" i="1495" s="1"/>
  <c r="AO11" i="1495"/>
  <c r="AI15" i="1495"/>
  <c r="FR15" i="1500" s="1"/>
  <c r="AG14" i="1495"/>
  <c r="S13" i="1504"/>
  <c r="Y13" i="1504" s="1"/>
  <c r="AG7" i="1495"/>
  <c r="S6" i="1504"/>
  <c r="Y6" i="1504" s="1"/>
  <c r="AG12" i="1495"/>
  <c r="S11" i="1504"/>
  <c r="Y11" i="1504" s="1"/>
  <c r="AG11" i="1495"/>
  <c r="S10" i="1504"/>
  <c r="Y10" i="1504" s="1"/>
  <c r="AG13" i="1495"/>
  <c r="S12" i="1504"/>
  <c r="Y12" i="1504" s="1"/>
  <c r="AG15" i="1495"/>
  <c r="S14" i="1504"/>
  <c r="Y14" i="1504" s="1"/>
  <c r="AH4" i="1495"/>
  <c r="FQ4" i="1500" s="1"/>
  <c r="AG8" i="1495"/>
  <c r="S7" i="1504"/>
  <c r="Y7" i="1504" s="1"/>
  <c r="AG5" i="1495"/>
  <c r="S4" i="1504"/>
  <c r="Y4" i="1504" s="1"/>
  <c r="AG6" i="1495"/>
  <c r="S5" i="1504"/>
  <c r="Y5" i="1504" s="1"/>
  <c r="I15" i="1492"/>
  <c r="AG10" i="1495"/>
  <c r="S9" i="1504"/>
  <c r="Y9" i="1504" s="1"/>
  <c r="AG9" i="1495"/>
  <c r="S8" i="1504"/>
  <c r="Y8" i="1504" s="1"/>
  <c r="ET14" i="1500"/>
  <c r="P15" i="1492"/>
  <c r="AH11" i="1495"/>
  <c r="FQ11" i="1500" s="1"/>
  <c r="ET19" i="1500"/>
  <c r="ET15" i="1500"/>
  <c r="M15" i="1492"/>
  <c r="CQ68" i="1499"/>
  <c r="ET7" i="1500"/>
  <c r="CQ71" i="1499"/>
  <c r="AI11" i="1495"/>
  <c r="FR11" i="1500" s="1"/>
  <c r="K15" i="1492"/>
  <c r="ET11" i="1500"/>
  <c r="ET9" i="1500"/>
  <c r="ET13" i="1500"/>
  <c r="O15" i="1492"/>
  <c r="N15" i="1492"/>
  <c r="ET12" i="1500"/>
  <c r="ET16" i="1500"/>
  <c r="CQ66" i="1499"/>
  <c r="ET8" i="1500"/>
  <c r="J15" i="1492"/>
  <c r="AI12" i="1495"/>
  <c r="FR12" i="1500" s="1"/>
  <c r="AH13" i="1495"/>
  <c r="FQ13" i="1500" s="1"/>
  <c r="F15" i="1492"/>
  <c r="AG4" i="1495"/>
  <c r="ET18" i="1500"/>
  <c r="AI4" i="1495"/>
  <c r="FR4" i="1500" s="1"/>
  <c r="AH15" i="1495"/>
  <c r="FQ15" i="1500" s="1"/>
  <c r="FR18" i="1500"/>
  <c r="FP18" i="1500"/>
  <c r="ET17" i="1500"/>
  <c r="ET4" i="1500"/>
  <c r="ET10" i="1500"/>
  <c r="FQ19" i="1500"/>
  <c r="AH14" i="1495"/>
  <c r="FQ14" i="1500" s="1"/>
  <c r="CQ72" i="1499"/>
  <c r="CQ74" i="1499"/>
  <c r="AI8" i="1495"/>
  <c r="FR8" i="1500" s="1"/>
  <c r="AI9" i="1495"/>
  <c r="FR9" i="1500" s="1"/>
  <c r="AH8" i="1495"/>
  <c r="FQ8" i="1500" s="1"/>
  <c r="H15" i="1492"/>
  <c r="AI7" i="1495"/>
  <c r="FR7" i="1500" s="1"/>
  <c r="ET6" i="1500"/>
  <c r="L15" i="1492"/>
  <c r="AH7" i="1495"/>
  <c r="FQ7" i="1500" s="1"/>
  <c r="AH10" i="1495"/>
  <c r="FQ10" i="1500" s="1"/>
  <c r="AH9" i="1495"/>
  <c r="FQ9" i="1500" s="1"/>
  <c r="FP19" i="1500"/>
  <c r="AH5" i="1495"/>
  <c r="FQ5" i="1500" s="1"/>
  <c r="FR16" i="1500"/>
  <c r="G15" i="1492"/>
  <c r="AI10" i="1495"/>
  <c r="FR10" i="1500" s="1"/>
  <c r="ET5" i="1500"/>
  <c r="AH12" i="1495"/>
  <c r="FQ12" i="1500" s="1"/>
  <c r="AI14" i="1495"/>
  <c r="FR14" i="1500" s="1"/>
  <c r="AI5" i="1495"/>
  <c r="FR5" i="1500" s="1"/>
  <c r="FQ17" i="1500"/>
  <c r="AH6" i="1495"/>
  <c r="FQ6" i="1500" s="1"/>
  <c r="AI6" i="1495"/>
  <c r="FR6" i="1500" s="1"/>
  <c r="FR17" i="1500"/>
  <c r="DF65" i="1499"/>
  <c r="DF68" i="1499"/>
  <c r="DF72" i="1499"/>
  <c r="DF74" i="1499"/>
  <c r="DF70" i="1499"/>
  <c r="DF69" i="1499"/>
  <c r="DF67" i="1499"/>
  <c r="DF71" i="1499"/>
  <c r="DF73" i="1499"/>
  <c r="P52" i="1492"/>
  <c r="M52" i="1492"/>
  <c r="N52" i="1492"/>
  <c r="K52" i="1492"/>
  <c r="L52" i="1492"/>
  <c r="Q52" i="1492"/>
  <c r="O52" i="1492"/>
  <c r="H52" i="1492"/>
  <c r="F52" i="1492"/>
  <c r="G52" i="1492"/>
  <c r="J52" i="1492"/>
  <c r="I52" i="1492"/>
  <c r="U14" i="1506" l="1"/>
  <c r="T14" i="1506"/>
  <c r="U15" i="1506"/>
  <c r="T15" i="1506"/>
  <c r="U12" i="1506"/>
  <c r="T12" i="1506"/>
  <c r="U6" i="1506"/>
  <c r="T6" i="1506"/>
  <c r="U2" i="1506"/>
  <c r="T2" i="1506"/>
  <c r="U3" i="1506"/>
  <c r="T3" i="1506"/>
  <c r="U10" i="1506"/>
  <c r="T10" i="1506"/>
  <c r="U4" i="1506"/>
  <c r="T4" i="1506"/>
  <c r="U8" i="1506"/>
  <c r="T8" i="1506"/>
  <c r="U5" i="1506"/>
  <c r="T5" i="1506"/>
  <c r="U7" i="1506"/>
  <c r="T7" i="1506"/>
  <c r="U13" i="1506"/>
  <c r="T13" i="1506"/>
  <c r="U11" i="1506"/>
  <c r="T11" i="1506"/>
  <c r="AO12" i="1495"/>
  <c r="FP11" i="1500"/>
  <c r="X10" i="1504"/>
  <c r="FP13" i="1500"/>
  <c r="X12" i="1504"/>
  <c r="FP8" i="1500"/>
  <c r="X7" i="1504"/>
  <c r="FP9" i="1500"/>
  <c r="X8" i="1504"/>
  <c r="FP12" i="1500"/>
  <c r="X11" i="1504"/>
  <c r="FP5" i="1500"/>
  <c r="X4" i="1504"/>
  <c r="FP7" i="1500"/>
  <c r="X6" i="1504"/>
  <c r="FP6" i="1500"/>
  <c r="X5" i="1504"/>
  <c r="FP17" i="1500"/>
  <c r="FP10" i="1500"/>
  <c r="X9" i="1504"/>
  <c r="FP15" i="1500"/>
  <c r="X14" i="1504"/>
  <c r="FP16" i="1500"/>
  <c r="FP4" i="1500"/>
  <c r="X3" i="1504"/>
  <c r="FP14" i="1500"/>
  <c r="X13" i="1504"/>
  <c r="AO13" i="1495" l="1"/>
  <c r="AO14" i="1495" l="1"/>
  <c r="AO15" i="1495"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 satisfied Microsoft Office user</author>
  </authors>
  <commentList>
    <comment ref="A7" authorId="0" shapeId="0" xr:uid="{00000000-0006-0000-0000-000001000000}">
      <text>
        <r>
          <rPr>
            <b/>
            <sz val="8"/>
            <color indexed="81"/>
            <rFont val="Tahoma"/>
            <family val="2"/>
          </rPr>
          <t>Congratulations!  Now, to read the other notes in this worksheet, simply point to those cells with red dots.</t>
        </r>
      </text>
    </comment>
    <comment ref="D36" authorId="0" shapeId="0" xr:uid="{00000000-0006-0000-0000-000002000000}">
      <text>
        <r>
          <rPr>
            <b/>
            <sz val="8"/>
            <color indexed="81"/>
            <rFont val="Tahoma"/>
            <family val="2"/>
          </rPr>
          <t>These formulas are rearrangements of the above equations, which have been solved for the generation terms.  The time derivatives have been approximated as time differences.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Yen-An Lu</author>
  </authors>
  <commentList>
    <comment ref="AL2" authorId="0" shapeId="0" xr:uid="{00000000-0006-0000-0400-000001000000}">
      <text>
        <r>
          <rPr>
            <b/>
            <sz val="9"/>
            <color indexed="81"/>
            <rFont val="Tahoma"/>
            <family val="2"/>
          </rPr>
          <t>Yen-An Lu:</t>
        </r>
        <r>
          <rPr>
            <sz val="9"/>
            <color indexed="81"/>
            <rFont val="Tahoma"/>
            <family val="2"/>
          </rPr>
          <t xml:space="preserve">
Need to check the formula before using it</t>
        </r>
      </text>
    </comment>
    <comment ref="AM2" authorId="0" shapeId="0" xr:uid="{00000000-0006-0000-0400-000002000000}">
      <text>
        <r>
          <rPr>
            <b/>
            <sz val="9"/>
            <color indexed="81"/>
            <rFont val="Tahoma"/>
            <family val="2"/>
          </rPr>
          <t>Yen-An Lu:</t>
        </r>
        <r>
          <rPr>
            <sz val="9"/>
            <color indexed="81"/>
            <rFont val="Tahoma"/>
            <family val="2"/>
          </rPr>
          <t xml:space="preserve">
Need to check the formula before using it</t>
        </r>
      </text>
    </comment>
    <comment ref="AN2" authorId="0" shapeId="0" xr:uid="{00000000-0006-0000-0400-000003000000}">
      <text>
        <r>
          <rPr>
            <b/>
            <sz val="9"/>
            <color indexed="81"/>
            <rFont val="Tahoma"/>
            <family val="2"/>
          </rPr>
          <t>Yen-An Lu:</t>
        </r>
        <r>
          <rPr>
            <sz val="9"/>
            <color indexed="81"/>
            <rFont val="Tahoma"/>
            <family val="2"/>
          </rPr>
          <t xml:space="preserve">
Need to check the formula before using it</t>
        </r>
      </text>
    </comment>
    <comment ref="AO2" authorId="0" shapeId="0" xr:uid="{00000000-0006-0000-0400-000004000000}">
      <text>
        <r>
          <rPr>
            <b/>
            <sz val="9"/>
            <color indexed="81"/>
            <rFont val="Tahoma"/>
            <family val="2"/>
          </rPr>
          <t>Yen-An Lu:</t>
        </r>
        <r>
          <rPr>
            <sz val="9"/>
            <color indexed="81"/>
            <rFont val="Tahoma"/>
            <family val="2"/>
          </rPr>
          <t xml:space="preserve">
Need to check the formula before using it</t>
        </r>
      </text>
    </comment>
    <comment ref="BT2" authorId="0" shapeId="0" xr:uid="{00000000-0006-0000-0400-000005000000}">
      <text>
        <r>
          <rPr>
            <b/>
            <sz val="9"/>
            <color indexed="81"/>
            <rFont val="Tahoma"/>
            <family val="2"/>
          </rPr>
          <t>Yen-An Lu:</t>
        </r>
        <r>
          <rPr>
            <sz val="9"/>
            <color indexed="81"/>
            <rFont val="Tahoma"/>
            <family val="2"/>
          </rPr>
          <t xml:space="preserve">
Need to check the formula before using it
</t>
        </r>
      </text>
    </comment>
    <comment ref="BU2" authorId="0" shapeId="0" xr:uid="{00000000-0006-0000-0400-000006000000}">
      <text>
        <r>
          <rPr>
            <b/>
            <sz val="9"/>
            <color indexed="81"/>
            <rFont val="Tahoma"/>
            <family val="2"/>
          </rPr>
          <t>Yen-An Lu:</t>
        </r>
        <r>
          <rPr>
            <sz val="9"/>
            <color indexed="81"/>
            <rFont val="Tahoma"/>
            <family val="2"/>
          </rPr>
          <t xml:space="preserve">
Need to check the formula before using it</t>
        </r>
      </text>
    </comment>
    <comment ref="BV2" authorId="0" shapeId="0" xr:uid="{00000000-0006-0000-0400-000007000000}">
      <text>
        <r>
          <rPr>
            <b/>
            <sz val="9"/>
            <color indexed="81"/>
            <rFont val="Tahoma"/>
            <family val="2"/>
          </rPr>
          <t>Yen-An Lu:</t>
        </r>
        <r>
          <rPr>
            <sz val="9"/>
            <color indexed="81"/>
            <rFont val="Tahoma"/>
            <family val="2"/>
          </rPr>
          <t xml:space="preserve">
Need to check the formula before using it</t>
        </r>
      </text>
    </comment>
    <comment ref="BW2" authorId="0" shapeId="0" xr:uid="{00000000-0006-0000-0400-000008000000}">
      <text>
        <r>
          <rPr>
            <b/>
            <sz val="9"/>
            <color indexed="81"/>
            <rFont val="Tahoma"/>
            <family val="2"/>
          </rPr>
          <t>Yen-An Lu:</t>
        </r>
        <r>
          <rPr>
            <sz val="9"/>
            <color indexed="81"/>
            <rFont val="Tahoma"/>
            <family val="2"/>
          </rPr>
          <t xml:space="preserve">
Need to check the formula before using it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Meghan</author>
  </authors>
  <commentList>
    <comment ref="J2" authorId="0" shapeId="0" xr:uid="{00000000-0006-0000-0E00-000001000000}">
      <text>
        <r>
          <rPr>
            <sz val="9"/>
            <color indexed="81"/>
            <rFont val="Tahoma"/>
            <family val="2"/>
          </rPr>
          <t>Select "No" for any metabolite that does not have two distinct slopes indicating different stoichiometric ratios</t>
        </r>
      </text>
    </comment>
    <comment ref="W28" authorId="0" shapeId="0" xr:uid="{00000000-0006-0000-0E00-000002000000}">
      <text>
        <r>
          <rPr>
            <sz val="9"/>
            <color indexed="81"/>
            <rFont val="Tahoma"/>
            <family val="2"/>
          </rPr>
          <t xml:space="preserve">Select the last sample in metabolic state one (last point before change in slope)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Meghan</author>
  </authors>
  <commentList>
    <comment ref="B3" authorId="0" shapeId="0" xr:uid="{00000000-0006-0000-0F00-000001000000}">
      <text>
        <r>
          <rPr>
            <sz val="9"/>
            <color indexed="81"/>
            <rFont val="Tahoma"/>
            <family val="2"/>
          </rPr>
          <t>These specific rates are calculated based on regimes with different stoichiometric ratios. To set two metabolic states, go to "Stoichiometric Ratios" tab</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<sst xmlns="http://schemas.openxmlformats.org/spreadsheetml/2006/main" count="1962" uniqueCount="723">
  <si>
    <t>SAMPLE #</t>
  </si>
  <si>
    <t>RUN TIME (HOURS)</t>
  </si>
  <si>
    <t>VOLUME BEFORE SAMPLING (mL)</t>
  </si>
  <si>
    <t>SAMPLE VOLUME (mL)</t>
  </si>
  <si>
    <t>VOLUME AFTER SAMPLING (mL)</t>
  </si>
  <si>
    <t>VIABILITY (%)</t>
  </si>
  <si>
    <t>OPTICAL DENSITY</t>
  </si>
  <si>
    <t>GLUCOSE CONC. (mM)</t>
  </si>
  <si>
    <t>LACTATE CONC. (mM)</t>
  </si>
  <si>
    <t>OC/GC (mol/mol)</t>
  </si>
  <si>
    <t>OSMOLALITY (mmol/kg)</t>
  </si>
  <si>
    <t>ASPARTATE CONC. (mM)</t>
  </si>
  <si>
    <t>GLUTAMATE CONC. (mM)</t>
  </si>
  <si>
    <t>ASPARAGINE CONC. (mM)</t>
  </si>
  <si>
    <t>SERINE CONC. (mM)</t>
  </si>
  <si>
    <t>HISTIDINE CONC. (mM)</t>
  </si>
  <si>
    <t>GLYCINE CONC. (mM)</t>
  </si>
  <si>
    <t>ALANINE CONC. (mM)</t>
  </si>
  <si>
    <t>TYROSINE  CONC. (mM)</t>
  </si>
  <si>
    <t>METHIONINE CONC. (mM)</t>
  </si>
  <si>
    <t>FEED ASPARTATE CONC. (mM)</t>
  </si>
  <si>
    <t>FEED GLUTAMATE CONC. (mM)</t>
  </si>
  <si>
    <t>FEED ASPARAGINE CONC. (mM)</t>
  </si>
  <si>
    <t>FEED SERINE CONC. (mM)</t>
  </si>
  <si>
    <t>FEED GLUTAMINE CONC. (mM)</t>
  </si>
  <si>
    <t>FEED HISTIDINE CONC. (mM)</t>
  </si>
  <si>
    <t>FEED GLYCINE CONC. (mM)</t>
  </si>
  <si>
    <t>FEED THREONINE CONC. (mM)</t>
  </si>
  <si>
    <t>FEED ARGININE CONC. (mM)</t>
  </si>
  <si>
    <t>FEED ALANINE CONC. (mM)</t>
  </si>
  <si>
    <t>FEED METHIONINE CONC. (mM)</t>
  </si>
  <si>
    <t>FEED VALINE CONC. (mM)</t>
  </si>
  <si>
    <t>FEED LEUCINE CONC. (mM)</t>
  </si>
  <si>
    <t>FEED LYSINE CONC. (mM)</t>
  </si>
  <si>
    <t xml:space="preserve">GLUTAMINE* CONC. (mM) </t>
  </si>
  <si>
    <t>THREONINE* CONC. (mM)</t>
  </si>
  <si>
    <t>ARGININE* CONC. (mM)</t>
  </si>
  <si>
    <t>VALINE* CONC. (mM)</t>
  </si>
  <si>
    <t>ISOLEUCINE* CONC. (mM)</t>
  </si>
  <si>
    <t>LEUCINE* CONC. (mM)</t>
  </si>
  <si>
    <t>LYSINE* CONC. (mM)</t>
  </si>
  <si>
    <t>Gln/Glc (mol/mol)</t>
  </si>
  <si>
    <t>FEED ISOLEUCINE CONC. (mM)</t>
  </si>
  <si>
    <t>FEED ETHANOLAMINE CONC. (mM)</t>
  </si>
  <si>
    <t>ETHANOLAMINE CONC. (mM)</t>
  </si>
  <si>
    <t>pH</t>
  </si>
  <si>
    <t>CUM ASPARTATE CONS. (mmol)</t>
  </si>
  <si>
    <t>CUM GLUTAMATE CONS. (mmol)</t>
  </si>
  <si>
    <t>CUM ASPARAGINE CONS. (mmol)</t>
  </si>
  <si>
    <t>CUM SERINE CONS. (mmol)</t>
  </si>
  <si>
    <t>CUM GLUTAMINE CONS. (mmol)</t>
  </si>
  <si>
    <t>CUM GLYCINE CONS. (mmol)</t>
  </si>
  <si>
    <t>CUM THREONINE CONS. (mmol)</t>
  </si>
  <si>
    <t>CUM ARGININE CONS. (mmol)</t>
  </si>
  <si>
    <t>CUM TYROSINE  CONS. (mmol)</t>
  </si>
  <si>
    <t>CUM ETHANOLAMINE CONS. (mmol)</t>
  </si>
  <si>
    <t>CUM METHIONINE CONS. (mmol)</t>
  </si>
  <si>
    <t>CUM VALINE CONS. (mmol)</t>
  </si>
  <si>
    <t>CUM ISOLEUCINE CONS. (mmol)</t>
  </si>
  <si>
    <t>CUM LEUCINE CONS. (mmol)</t>
  </si>
  <si>
    <t>CUM LYSINE CONS. (mmol)</t>
  </si>
  <si>
    <r>
      <t>m</t>
    </r>
    <r>
      <rPr>
        <vertAlign val="subscript"/>
        <sz val="8"/>
        <rFont val="Arial"/>
        <family val="2"/>
      </rPr>
      <t>v</t>
    </r>
  </si>
  <si>
    <r>
      <t>k</t>
    </r>
    <r>
      <rPr>
        <vertAlign val="subscript"/>
        <sz val="8"/>
        <rFont val="Arial"/>
        <family val="2"/>
      </rPr>
      <t>d</t>
    </r>
  </si>
  <si>
    <t>CUM PHENYLALANINE CONS. (mmol)</t>
  </si>
  <si>
    <t>FEED PHENYLALANINE CONC. (mM)</t>
  </si>
  <si>
    <t>AcCoA</t>
  </si>
  <si>
    <t>ALA</t>
  </si>
  <si>
    <t>ARG</t>
  </si>
  <si>
    <t>ASN</t>
  </si>
  <si>
    <t>ASP</t>
  </si>
  <si>
    <t>BIOMASS</t>
  </si>
  <si>
    <t>CO2</t>
  </si>
  <si>
    <t>CYS</t>
  </si>
  <si>
    <t>FUM</t>
  </si>
  <si>
    <t>GLC</t>
  </si>
  <si>
    <t>GLN</t>
  </si>
  <si>
    <t>GLU</t>
  </si>
  <si>
    <t>GLY</t>
  </si>
  <si>
    <t>HIS</t>
  </si>
  <si>
    <t>ILE</t>
  </si>
  <si>
    <t>LAC</t>
  </si>
  <si>
    <t>LEU</t>
  </si>
  <si>
    <t>LYS</t>
  </si>
  <si>
    <t>MAL</t>
  </si>
  <si>
    <t>MET</t>
  </si>
  <si>
    <t>NH3</t>
  </si>
  <si>
    <t>OAA</t>
  </si>
  <si>
    <t>PHE</t>
  </si>
  <si>
    <t>PRO</t>
  </si>
  <si>
    <t>PYR</t>
  </si>
  <si>
    <t>SER</t>
  </si>
  <si>
    <t>SucCoA</t>
  </si>
  <si>
    <t>THR</t>
  </si>
  <si>
    <t>TYR</t>
  </si>
  <si>
    <t>VAL</t>
  </si>
  <si>
    <r>
      <t>D</t>
    </r>
    <r>
      <rPr>
        <sz val="8"/>
        <rFont val="Arial"/>
        <family val="2"/>
      </rPr>
      <t>L/</t>
    </r>
    <r>
      <rPr>
        <sz val="8"/>
        <rFont val="Symbol"/>
        <family val="1"/>
        <charset val="2"/>
      </rPr>
      <t>D</t>
    </r>
    <r>
      <rPr>
        <sz val="8"/>
        <rFont val="Arial"/>
        <family val="2"/>
      </rPr>
      <t>G (mol/mol)</t>
    </r>
  </si>
  <si>
    <r>
      <t>SP. OUR (mmol/10</t>
    </r>
    <r>
      <rPr>
        <vertAlign val="superscript"/>
        <sz val="8"/>
        <rFont val="Arial"/>
        <family val="2"/>
      </rPr>
      <t>9</t>
    </r>
    <r>
      <rPr>
        <sz val="8"/>
        <rFont val="Arial"/>
        <family val="2"/>
      </rPr>
      <t xml:space="preserve"> cells/hr)</t>
    </r>
  </si>
  <si>
    <r>
      <t>NH</t>
    </r>
    <r>
      <rPr>
        <vertAlign val="subscript"/>
        <sz val="8"/>
        <rFont val="Arial"/>
        <family val="2"/>
      </rPr>
      <t>3</t>
    </r>
    <r>
      <rPr>
        <sz val="8"/>
        <rFont val="Arial"/>
        <family val="2"/>
      </rPr>
      <t>/Gln (mol/mol)</t>
    </r>
  </si>
  <si>
    <r>
      <t>q</t>
    </r>
    <r>
      <rPr>
        <vertAlign val="subscript"/>
        <sz val="8"/>
        <rFont val="Arial"/>
        <family val="2"/>
      </rPr>
      <t>Nitrogen</t>
    </r>
    <r>
      <rPr>
        <sz val="8"/>
        <rFont val="Arial"/>
        <family val="2"/>
      </rPr>
      <t xml:space="preserve"> (mmol/10</t>
    </r>
    <r>
      <rPr>
        <vertAlign val="superscript"/>
        <sz val="8"/>
        <rFont val="Arial"/>
        <family val="2"/>
      </rPr>
      <t>9</t>
    </r>
    <r>
      <rPr>
        <sz val="8"/>
        <rFont val="Arial"/>
        <family val="2"/>
      </rPr>
      <t xml:space="preserve"> cells/hr)</t>
    </r>
  </si>
  <si>
    <r>
      <t>q</t>
    </r>
    <r>
      <rPr>
        <vertAlign val="subscript"/>
        <sz val="8"/>
        <rFont val="Arial"/>
        <family val="2"/>
      </rPr>
      <t>Glucose</t>
    </r>
    <r>
      <rPr>
        <sz val="8"/>
        <rFont val="Arial"/>
        <family val="2"/>
      </rPr>
      <t xml:space="preserve"> (mmol/10</t>
    </r>
    <r>
      <rPr>
        <vertAlign val="superscript"/>
        <sz val="8"/>
        <rFont val="Arial"/>
        <family val="2"/>
      </rPr>
      <t>9</t>
    </r>
    <r>
      <rPr>
        <sz val="8"/>
        <rFont val="Arial"/>
        <family val="2"/>
      </rPr>
      <t xml:space="preserve"> cells/hr)</t>
    </r>
  </si>
  <si>
    <r>
      <t>Sp. OUR (mmol/10</t>
    </r>
    <r>
      <rPr>
        <vertAlign val="superscript"/>
        <sz val="8"/>
        <rFont val="Arial"/>
        <family val="2"/>
      </rPr>
      <t>9</t>
    </r>
    <r>
      <rPr>
        <sz val="8"/>
        <rFont val="Arial"/>
        <family val="2"/>
      </rPr>
      <t xml:space="preserve"> cells/hr)</t>
    </r>
  </si>
  <si>
    <t>DO (%)</t>
  </si>
  <si>
    <r>
      <t>q</t>
    </r>
    <r>
      <rPr>
        <vertAlign val="subscript"/>
        <sz val="8"/>
        <rFont val="Arial"/>
        <family val="2"/>
      </rPr>
      <t>NH3</t>
    </r>
    <r>
      <rPr>
        <sz val="8"/>
        <rFont val="Arial"/>
        <family val="2"/>
      </rPr>
      <t xml:space="preserve"> (mmol/10</t>
    </r>
    <r>
      <rPr>
        <vertAlign val="superscript"/>
        <sz val="8"/>
        <rFont val="Arial"/>
        <family val="2"/>
      </rPr>
      <t>9</t>
    </r>
    <r>
      <rPr>
        <sz val="8"/>
        <rFont val="Arial"/>
        <family val="2"/>
      </rPr>
      <t xml:space="preserve"> cells/hr)</t>
    </r>
  </si>
  <si>
    <r>
      <t>q</t>
    </r>
    <r>
      <rPr>
        <vertAlign val="subscript"/>
        <sz val="8"/>
        <rFont val="Arial"/>
        <family val="2"/>
      </rPr>
      <t>AB</t>
    </r>
    <r>
      <rPr>
        <sz val="8"/>
        <rFont val="Arial"/>
        <family val="2"/>
      </rPr>
      <t xml:space="preserve"> (mg/10</t>
    </r>
    <r>
      <rPr>
        <vertAlign val="superscript"/>
        <sz val="8"/>
        <rFont val="Arial"/>
        <family val="2"/>
      </rPr>
      <t>9</t>
    </r>
    <r>
      <rPr>
        <sz val="8"/>
        <rFont val="Arial"/>
        <family val="2"/>
      </rPr>
      <t xml:space="preserve"> cell/hr)</t>
    </r>
  </si>
  <si>
    <t>CUM IgG PROD. (mg)</t>
  </si>
  <si>
    <t>CUM GLUCOSE CONS. (mmol)</t>
  </si>
  <si>
    <r>
      <t>CUM NH</t>
    </r>
    <r>
      <rPr>
        <vertAlign val="subscript"/>
        <sz val="8"/>
        <rFont val="Arial"/>
        <family val="2"/>
      </rPr>
      <t>3</t>
    </r>
    <r>
      <rPr>
        <sz val="8"/>
        <rFont val="Arial"/>
        <family val="2"/>
      </rPr>
      <t xml:space="preserve"> PROD. (mmol)</t>
    </r>
  </si>
  <si>
    <t>CUM LACTATE PROD. (mmol)</t>
  </si>
  <si>
    <t>CUM OXYGEN CONS. (mmol)</t>
  </si>
  <si>
    <r>
      <t>CUM CELLS PROD. (x10</t>
    </r>
    <r>
      <rPr>
        <vertAlign val="superscript"/>
        <sz val="8"/>
        <rFont val="Arial"/>
        <family val="2"/>
      </rPr>
      <t>6</t>
    </r>
    <r>
      <rPr>
        <sz val="8"/>
        <rFont val="Arial"/>
        <family val="2"/>
      </rPr>
      <t xml:space="preserve"> cells)</t>
    </r>
  </si>
  <si>
    <r>
      <t>CUM NITROGEN CONS. (w/o NH</t>
    </r>
    <r>
      <rPr>
        <vertAlign val="subscript"/>
        <sz val="8"/>
        <rFont val="Arial"/>
        <family val="2"/>
      </rPr>
      <t xml:space="preserve">3, </t>
    </r>
    <r>
      <rPr>
        <sz val="8"/>
        <rFont val="Arial"/>
        <family val="2"/>
      </rPr>
      <t>Ala) (mmol)</t>
    </r>
  </si>
  <si>
    <t>CUM NITROGEN CONS. (mmol)</t>
  </si>
  <si>
    <t>Experiment ID</t>
  </si>
  <si>
    <t>Name</t>
  </si>
  <si>
    <t>Cell Line</t>
  </si>
  <si>
    <t>Data Analysis for a Computer Monitored Fed-Batch Bioreactor</t>
  </si>
  <si>
    <t xml:space="preserve">In this worksheet, those cells labelled with a red dot in the upper right corner contain additional notes, </t>
  </si>
  <si>
    <t>which can be read when the mouse cursor is on that cell.  To read an example note, place the cursor</t>
  </si>
  <si>
    <t>HERE.</t>
  </si>
  <si>
    <t>In a fedbatch culture, the culture volume is not constant and must therefore be taken into account</t>
  </si>
  <si>
    <t xml:space="preserve">in the calculations for the specific rates and cumulative consumption/production of individual species. </t>
  </si>
  <si>
    <t xml:space="preserve">In the example given below, the reactor volume, the amount of medium fed, and the oxygen uptake </t>
  </si>
  <si>
    <t xml:space="preserve">rate were all measured on-line.  The concentrations of glucose, lactate and glutamine as well as the cell </t>
  </si>
  <si>
    <t xml:space="preserve">concentration and amount of base added to maintain the culture pH were measured off-line.  </t>
  </si>
  <si>
    <t xml:space="preserve">For material balances, one can not simply use concentrations but must base calculations on total masses </t>
  </si>
  <si>
    <t>or quantities (i.e. concentration x volume).  The balance equations for this case are:</t>
  </si>
  <si>
    <t>V</t>
  </si>
  <si>
    <t>: culture volume (ml)</t>
  </si>
  <si>
    <t>m</t>
  </si>
  <si>
    <t>S, P</t>
  </si>
  <si>
    <t>: substrate and product concentration (mM)</t>
  </si>
  <si>
    <t>: substrate and product feed concentration (mM)</t>
  </si>
  <si>
    <t>F</t>
  </si>
  <si>
    <t>t</t>
  </si>
  <si>
    <t>: time (hr)</t>
  </si>
  <si>
    <t>Calculation of cumulative consumption/production</t>
  </si>
  <si>
    <t>For oxygen consumption calculations based on OUR measurements, OUR is integrated numerically for each time</t>
  </si>
  <si>
    <t>interval.  In this case, the trapezoidal method for integration is used:</t>
  </si>
  <si>
    <t xml:space="preserve">Cumulative consumption/production will then just be the sum of all the consumption/production for each discrete </t>
  </si>
  <si>
    <t>Specific rate has the form</t>
  </si>
  <si>
    <t>being consumed or produced.</t>
  </si>
  <si>
    <t>In the calculation of specific rates, care should be taken in determining the value of the derivative dSC/dt.  Errors</t>
  </si>
  <si>
    <t>The following formula is used to calculate the specific rate between two given time points:</t>
  </si>
  <si>
    <t>Run Time (hours)</t>
  </si>
  <si>
    <r>
      <t>a</t>
    </r>
    <r>
      <rPr>
        <b/>
        <sz val="10"/>
        <rFont val="Arial"/>
        <family val="2"/>
      </rPr>
      <t>KG</t>
    </r>
  </si>
  <si>
    <t>Components</t>
  </si>
  <si>
    <t>Formula</t>
  </si>
  <si>
    <t>Conc. (mg/L)</t>
  </si>
  <si>
    <t>Conc. (mM)</t>
  </si>
  <si>
    <t>Amino Acids</t>
  </si>
  <si>
    <t>L-Alanine</t>
  </si>
  <si>
    <t xml:space="preserve">L-Arginine </t>
  </si>
  <si>
    <t>L-Arginine HCI</t>
  </si>
  <si>
    <t>L-Aspartic Acid</t>
  </si>
  <si>
    <t>L-Cysteine</t>
  </si>
  <si>
    <t>L-Cystine.2HCI</t>
  </si>
  <si>
    <t xml:space="preserve">L-Glutamic Acid </t>
  </si>
  <si>
    <t>L-Glutamine</t>
  </si>
  <si>
    <t>Glycine</t>
  </si>
  <si>
    <t>L-Histidine</t>
  </si>
  <si>
    <t>L-Hydroxyproline</t>
  </si>
  <si>
    <t>L-lsoleucine</t>
  </si>
  <si>
    <t>L-Leucine</t>
  </si>
  <si>
    <t>L-Lysine.HCI</t>
  </si>
  <si>
    <t>L-Methionine</t>
  </si>
  <si>
    <t>L-Phenylalanine</t>
  </si>
  <si>
    <t>L-Proline</t>
  </si>
  <si>
    <t>L-Serine</t>
  </si>
  <si>
    <t>L-Threonine</t>
  </si>
  <si>
    <t>L-Tryptophan</t>
  </si>
  <si>
    <t>L-Valine</t>
  </si>
  <si>
    <t>Sugar</t>
  </si>
  <si>
    <t>D-Glucose</t>
  </si>
  <si>
    <t>Vitamins/Nucleotides/Minute Organics</t>
  </si>
  <si>
    <t>Ascorbic acid</t>
  </si>
  <si>
    <t>Vitamin B-12</t>
  </si>
  <si>
    <t>Biotin</t>
  </si>
  <si>
    <t>Choline Chloride</t>
  </si>
  <si>
    <t>Ergocalciferol</t>
  </si>
  <si>
    <t>Folic Acid</t>
  </si>
  <si>
    <t>I-inositol</t>
  </si>
  <si>
    <t>Menadione sodium bisulfate</t>
  </si>
  <si>
    <t>Niacinamide</t>
  </si>
  <si>
    <t>D-Calcium Pantothenate</t>
  </si>
  <si>
    <t>Pyridoxal Hydrochloride</t>
  </si>
  <si>
    <t>Pyridoxine Hydrochloride</t>
  </si>
  <si>
    <t>Riboflavin</t>
  </si>
  <si>
    <t>Thiamine Hydrochloride</t>
  </si>
  <si>
    <t>Thymidine</t>
  </si>
  <si>
    <t>Putrescine 2HCI</t>
  </si>
  <si>
    <t>Sodium Pyruvate</t>
  </si>
  <si>
    <t>Lipoic acid</t>
  </si>
  <si>
    <t>Linoleic Acid</t>
  </si>
  <si>
    <t>Para-aminobenzoic acid</t>
  </si>
  <si>
    <t>Vitamin A acetate</t>
  </si>
  <si>
    <t>Inorganic Bulk Salts, buffers</t>
  </si>
  <si>
    <t>Magnesium sulfate Anhydrous</t>
  </si>
  <si>
    <t>Potassium Chloride</t>
  </si>
  <si>
    <t>Sodium Phosophate Dibasic Anhydrous</t>
  </si>
  <si>
    <t>Sodium Chloride</t>
  </si>
  <si>
    <t>NaCl</t>
  </si>
  <si>
    <t>Calcium Chloride Anhydrous</t>
  </si>
  <si>
    <t>Sodium Bicarbonate</t>
  </si>
  <si>
    <t>Hepes buffer (1M)</t>
  </si>
  <si>
    <t>Trace Minerals</t>
  </si>
  <si>
    <t>Zinc Sulfate</t>
  </si>
  <si>
    <t>Others</t>
  </si>
  <si>
    <t>Na Hypoxanthine</t>
  </si>
  <si>
    <t>Phenol Red</t>
  </si>
  <si>
    <t>Glutathione (reduced)</t>
  </si>
  <si>
    <t>Methyl Linoleate</t>
  </si>
  <si>
    <r>
      <t>a</t>
    </r>
    <r>
      <rPr>
        <sz val="14"/>
        <rFont val="Arial"/>
        <family val="2"/>
      </rPr>
      <t>-Tocopherol phosphate, sodium salt</t>
    </r>
  </si>
  <si>
    <r>
      <t>Na</t>
    </r>
    <r>
      <rPr>
        <vertAlign val="subscript"/>
        <sz val="14"/>
        <rFont val="Arial"/>
        <family val="2"/>
      </rPr>
      <t>2</t>
    </r>
    <r>
      <rPr>
        <sz val="14"/>
        <rFont val="Arial"/>
        <family val="2"/>
      </rPr>
      <t>HPO</t>
    </r>
    <r>
      <rPr>
        <vertAlign val="subscript"/>
        <sz val="14"/>
        <rFont val="Arial"/>
        <family val="2"/>
      </rPr>
      <t>4</t>
    </r>
  </si>
  <si>
    <r>
      <t>Sodium Phosophate Dibasic.H</t>
    </r>
    <r>
      <rPr>
        <vertAlign val="subscript"/>
        <sz val="14"/>
        <rFont val="Arial"/>
        <family val="2"/>
      </rPr>
      <t>2</t>
    </r>
    <r>
      <rPr>
        <sz val="14"/>
        <rFont val="Arial"/>
        <family val="2"/>
      </rPr>
      <t>O</t>
    </r>
  </si>
  <si>
    <r>
      <t>Sodium Phosphate Monobasic.H</t>
    </r>
    <r>
      <rPr>
        <vertAlign val="subscript"/>
        <sz val="14"/>
        <rFont val="Arial"/>
        <family val="2"/>
      </rPr>
      <t>2</t>
    </r>
    <r>
      <rPr>
        <sz val="14"/>
        <rFont val="Arial"/>
        <family val="2"/>
      </rPr>
      <t>O</t>
    </r>
  </si>
  <si>
    <r>
      <t>NaH</t>
    </r>
    <r>
      <rPr>
        <vertAlign val="subscript"/>
        <sz val="14"/>
        <rFont val="Arial"/>
        <family val="2"/>
      </rPr>
      <t>2</t>
    </r>
    <r>
      <rPr>
        <sz val="14"/>
        <rFont val="Arial"/>
        <family val="2"/>
      </rPr>
      <t>PO</t>
    </r>
    <r>
      <rPr>
        <vertAlign val="subscript"/>
        <sz val="14"/>
        <rFont val="Arial"/>
        <family val="2"/>
      </rPr>
      <t>4</t>
    </r>
    <r>
      <rPr>
        <sz val="14"/>
        <rFont val="Arial"/>
        <family val="2"/>
      </rPr>
      <t>.H</t>
    </r>
    <r>
      <rPr>
        <vertAlign val="subscript"/>
        <sz val="14"/>
        <rFont val="Arial"/>
        <family val="2"/>
      </rPr>
      <t>2</t>
    </r>
    <r>
      <rPr>
        <sz val="14"/>
        <rFont val="Arial"/>
        <family val="2"/>
      </rPr>
      <t>O</t>
    </r>
  </si>
  <si>
    <r>
      <t>CaCl</t>
    </r>
    <r>
      <rPr>
        <vertAlign val="subscript"/>
        <sz val="14"/>
        <rFont val="Arial"/>
        <family val="2"/>
      </rPr>
      <t>2</t>
    </r>
  </si>
  <si>
    <r>
      <t>Calcium Nitrate.4H</t>
    </r>
    <r>
      <rPr>
        <vertAlign val="subscript"/>
        <sz val="14"/>
        <rFont val="Arial"/>
        <family val="2"/>
      </rPr>
      <t>2</t>
    </r>
    <r>
      <rPr>
        <sz val="14"/>
        <rFont val="Arial"/>
        <family val="2"/>
      </rPr>
      <t>O</t>
    </r>
  </si>
  <si>
    <r>
      <t>NaHCO</t>
    </r>
    <r>
      <rPr>
        <vertAlign val="subscript"/>
        <sz val="14"/>
        <rFont val="Arial"/>
        <family val="2"/>
      </rPr>
      <t>3</t>
    </r>
  </si>
  <si>
    <r>
      <t>Cupric Sulfate.5H</t>
    </r>
    <r>
      <rPr>
        <vertAlign val="subscript"/>
        <sz val="14"/>
        <rFont val="Arial"/>
        <family val="2"/>
      </rPr>
      <t>2</t>
    </r>
    <r>
      <rPr>
        <sz val="14"/>
        <rFont val="Arial"/>
        <family val="2"/>
      </rPr>
      <t>0</t>
    </r>
  </si>
  <si>
    <r>
      <t>Ferrous Sulfate.7H</t>
    </r>
    <r>
      <rPr>
        <vertAlign val="subscript"/>
        <sz val="14"/>
        <rFont val="Arial"/>
        <family val="2"/>
      </rPr>
      <t>2</t>
    </r>
    <r>
      <rPr>
        <sz val="14"/>
        <rFont val="Arial"/>
        <family val="2"/>
      </rPr>
      <t>0</t>
    </r>
  </si>
  <si>
    <r>
      <t>Ferric Nitrate. 9H</t>
    </r>
    <r>
      <rPr>
        <vertAlign val="subscript"/>
        <sz val="14"/>
        <rFont val="Arial"/>
        <family val="2"/>
      </rPr>
      <t>2</t>
    </r>
    <r>
      <rPr>
        <sz val="14"/>
        <rFont val="Arial"/>
        <family val="2"/>
      </rPr>
      <t>O</t>
    </r>
  </si>
  <si>
    <r>
      <t>Zinc Sulfate.7H</t>
    </r>
    <r>
      <rPr>
        <vertAlign val="subscript"/>
        <sz val="14"/>
        <rFont val="Arial"/>
        <family val="2"/>
      </rPr>
      <t>2</t>
    </r>
    <r>
      <rPr>
        <sz val="14"/>
        <rFont val="Arial"/>
        <family val="2"/>
      </rPr>
      <t>O</t>
    </r>
  </si>
  <si>
    <r>
      <t>Manganese Chloride.4H</t>
    </r>
    <r>
      <rPr>
        <vertAlign val="subscript"/>
        <sz val="14"/>
        <rFont val="Arial"/>
        <family val="2"/>
      </rPr>
      <t>2</t>
    </r>
    <r>
      <rPr>
        <sz val="14"/>
        <rFont val="Arial"/>
        <family val="2"/>
      </rPr>
      <t>O</t>
    </r>
  </si>
  <si>
    <r>
      <t>q</t>
    </r>
    <r>
      <rPr>
        <vertAlign val="subscript"/>
        <sz val="8"/>
        <rFont val="Arial"/>
        <family val="2"/>
      </rPr>
      <t>Antibody</t>
    </r>
    <r>
      <rPr>
        <sz val="8"/>
        <rFont val="Arial"/>
        <family val="2"/>
      </rPr>
      <t xml:space="preserve"> (mg/10</t>
    </r>
    <r>
      <rPr>
        <vertAlign val="superscript"/>
        <sz val="8"/>
        <rFont val="Arial"/>
        <family val="2"/>
      </rPr>
      <t>9</t>
    </r>
    <r>
      <rPr>
        <sz val="8"/>
        <rFont val="Arial"/>
        <family val="2"/>
      </rPr>
      <t xml:space="preserve"> cell/hr)</t>
    </r>
  </si>
  <si>
    <t>MW (g/mol)</t>
    <phoneticPr fontId="0" type="noConversion"/>
  </si>
  <si>
    <r>
      <t>q</t>
    </r>
    <r>
      <rPr>
        <vertAlign val="subscript"/>
        <sz val="8"/>
        <rFont val="Arial"/>
        <family val="2"/>
      </rPr>
      <t>Caa</t>
    </r>
    <r>
      <rPr>
        <sz val="8"/>
        <rFont val="Arial"/>
        <family val="2"/>
      </rPr>
      <t xml:space="preserve"> (mmol/10</t>
    </r>
    <r>
      <rPr>
        <vertAlign val="superscript"/>
        <sz val="8"/>
        <rFont val="Arial"/>
        <family val="2"/>
      </rPr>
      <t>9</t>
    </r>
    <r>
      <rPr>
        <sz val="8"/>
        <rFont val="Arial"/>
        <family val="2"/>
      </rPr>
      <t xml:space="preserve"> cells/hr)</t>
    </r>
  </si>
  <si>
    <t>Name of Media</t>
  </si>
  <si>
    <t>Lot. No.</t>
  </si>
  <si>
    <r>
      <t>L-Asparagine.H</t>
    </r>
    <r>
      <rPr>
        <sz val="14"/>
        <rFont val="Arial"/>
        <family val="2"/>
      </rPr>
      <t>2</t>
    </r>
    <r>
      <rPr>
        <sz val="14"/>
        <rFont val="Arial"/>
        <family val="2"/>
      </rPr>
      <t>O</t>
    </r>
  </si>
  <si>
    <r>
      <t>L-Cysteine.HCI.H</t>
    </r>
    <r>
      <rPr>
        <sz val="14"/>
        <rFont val="Arial"/>
        <family val="2"/>
      </rPr>
      <t>2</t>
    </r>
    <r>
      <rPr>
        <sz val="14"/>
        <rFont val="Arial"/>
        <family val="2"/>
      </rPr>
      <t>0</t>
    </r>
  </si>
  <si>
    <r>
      <t>L-Histidine.HCI. H</t>
    </r>
    <r>
      <rPr>
        <sz val="14"/>
        <rFont val="Arial"/>
        <family val="2"/>
      </rPr>
      <t>2</t>
    </r>
    <r>
      <rPr>
        <sz val="14"/>
        <rFont val="Arial"/>
        <family val="2"/>
      </rPr>
      <t>0</t>
    </r>
  </si>
  <si>
    <r>
      <t>Ca(NO</t>
    </r>
    <r>
      <rPr>
        <vertAlign val="subscript"/>
        <sz val="14"/>
        <rFont val="Arial"/>
        <family val="2"/>
      </rPr>
      <t>3</t>
    </r>
    <r>
      <rPr>
        <sz val="14"/>
        <rFont val="Arial"/>
        <family val="2"/>
      </rPr>
      <t>)</t>
    </r>
    <r>
      <rPr>
        <vertAlign val="subscript"/>
        <sz val="14"/>
        <rFont val="Arial"/>
        <family val="2"/>
      </rPr>
      <t>2.</t>
    </r>
    <r>
      <rPr>
        <sz val="14"/>
        <rFont val="Arial"/>
        <family val="2"/>
      </rPr>
      <t>4H</t>
    </r>
    <r>
      <rPr>
        <vertAlign val="subscript"/>
        <sz val="14"/>
        <rFont val="Arial"/>
        <family val="2"/>
      </rPr>
      <t>2</t>
    </r>
    <r>
      <rPr>
        <sz val="14"/>
        <rFont val="Arial"/>
        <family val="2"/>
      </rPr>
      <t>O</t>
    </r>
  </si>
  <si>
    <t>Supplements</t>
  </si>
  <si>
    <t>apo-Transferrin</t>
  </si>
  <si>
    <t>Ethanolamine</t>
  </si>
  <si>
    <t>Mercaptoethanol</t>
  </si>
  <si>
    <t>Penicillin</t>
  </si>
  <si>
    <t>Streptomycin</t>
  </si>
  <si>
    <t>Sodium Selenite</t>
  </si>
  <si>
    <t>Start-up Medium</t>
  </si>
  <si>
    <t>Specific rate calculations based on raw data using two consecutive measurements</t>
  </si>
  <si>
    <t>CUM AA CARBON CONS. (mmol)</t>
  </si>
  <si>
    <r>
      <t>q</t>
    </r>
    <r>
      <rPr>
        <vertAlign val="subscript"/>
        <sz val="8"/>
        <rFont val="Arial"/>
        <family val="2"/>
      </rPr>
      <t>Alanine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</si>
  <si>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Arginine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</si>
  <si>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Asparagine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</si>
  <si>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Aspartate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</si>
  <si>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Glutamine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</si>
  <si>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Glutamate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</si>
  <si>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Glycine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</si>
  <si>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Histidine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</si>
  <si>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Isoleucine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</si>
  <si>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Lactate</t>
    </r>
    <r>
      <rPr>
        <sz val="8"/>
        <rFont val="Arial"/>
        <family val="2"/>
      </rPr>
      <t xml:space="preserve"> (mmol/10</t>
    </r>
    <r>
      <rPr>
        <vertAlign val="superscript"/>
        <sz val="8"/>
        <rFont val="Arial"/>
        <family val="2"/>
      </rPr>
      <t>9</t>
    </r>
    <r>
      <rPr>
        <sz val="8"/>
        <rFont val="Arial"/>
        <family val="2"/>
      </rPr>
      <t xml:space="preserve"> cells/hr)</t>
    </r>
  </si>
  <si>
    <r>
      <t>q</t>
    </r>
    <r>
      <rPr>
        <vertAlign val="subscript"/>
        <sz val="8"/>
        <rFont val="Arial"/>
        <family val="2"/>
      </rPr>
      <t>Leucine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</si>
  <si>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Lysine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</si>
  <si>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Methionine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</si>
  <si>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Phenylalanine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</si>
  <si>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Serine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</si>
  <si>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Threonine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</si>
  <si>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Tyrosine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</si>
  <si>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Valine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</si>
  <si>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Ethanolamine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</si>
  <si>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Nitrogen</t>
    </r>
    <r>
      <rPr>
        <sz val="8"/>
        <rFont val="Arial"/>
        <family val="2"/>
      </rPr>
      <t xml:space="preserve"> (w/o NH</t>
    </r>
    <r>
      <rPr>
        <vertAlign val="subscript"/>
        <sz val="8"/>
        <rFont val="Arial"/>
        <family val="2"/>
      </rPr>
      <t>3</t>
    </r>
    <r>
      <rPr>
        <sz val="8"/>
        <rFont val="Arial"/>
        <family val="2"/>
      </rPr>
      <t>, ALA) (mmol/10</t>
    </r>
    <r>
      <rPr>
        <vertAlign val="superscript"/>
        <sz val="8"/>
        <rFont val="Arial"/>
        <family val="2"/>
      </rPr>
      <t>9</t>
    </r>
    <r>
      <rPr>
        <sz val="8"/>
        <rFont val="Arial"/>
        <family val="2"/>
      </rPr>
      <t xml:space="preserve"> cells/hr)</t>
    </r>
  </si>
  <si>
    <t>Initial Volume (mL)</t>
  </si>
  <si>
    <t>time interval.</t>
  </si>
  <si>
    <r>
      <t>SP. OXYGEN CONSUMPTION RATE (mmol/10</t>
    </r>
    <r>
      <rPr>
        <vertAlign val="superscript"/>
        <sz val="8"/>
        <rFont val="Arial"/>
        <family val="2"/>
      </rPr>
      <t>9</t>
    </r>
    <r>
      <rPr>
        <sz val="8"/>
        <rFont val="Arial"/>
        <family val="2"/>
      </rPr>
      <t>cell/hr)</t>
    </r>
  </si>
  <si>
    <r>
      <t>q</t>
    </r>
    <r>
      <rPr>
        <vertAlign val="subscript"/>
        <sz val="8"/>
        <rFont val="Arial"/>
        <family val="2"/>
      </rPr>
      <t>NH3</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</si>
  <si>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Nitrogen</t>
    </r>
    <r>
      <rPr>
        <sz val="8"/>
        <rFont val="Arial"/>
        <family val="2"/>
      </rPr>
      <t xml:space="preserve"> (w/o NH</t>
    </r>
    <r>
      <rPr>
        <vertAlign val="subscript"/>
        <sz val="8"/>
        <rFont val="Arial"/>
        <family val="2"/>
      </rPr>
      <t xml:space="preserve">3, </t>
    </r>
    <r>
      <rPr>
        <sz val="8"/>
        <rFont val="Arial"/>
        <family val="2"/>
      </rPr>
      <t>Ala) (mmol/10</t>
    </r>
    <r>
      <rPr>
        <vertAlign val="superscript"/>
        <sz val="8"/>
        <rFont val="Arial"/>
        <family val="2"/>
      </rPr>
      <t>9</t>
    </r>
    <r>
      <rPr>
        <sz val="8"/>
        <rFont val="Arial"/>
        <family val="2"/>
      </rPr>
      <t xml:space="preserve"> cells/hr)</t>
    </r>
  </si>
  <si>
    <r>
      <t>q</t>
    </r>
    <r>
      <rPr>
        <vertAlign val="subscript"/>
        <sz val="8"/>
        <rFont val="Arial"/>
        <family val="2"/>
      </rPr>
      <t>aaC</t>
    </r>
    <r>
      <rPr>
        <sz val="8"/>
        <rFont val="Arial"/>
        <family val="2"/>
      </rPr>
      <t xml:space="preserve"> (mmol/10</t>
    </r>
    <r>
      <rPr>
        <vertAlign val="superscript"/>
        <sz val="8"/>
        <rFont val="Arial"/>
        <family val="2"/>
      </rPr>
      <t>9</t>
    </r>
    <r>
      <rPr>
        <sz val="8"/>
        <rFont val="Arial"/>
        <family val="2"/>
      </rPr>
      <t xml:space="preserve"> cells/hr)</t>
    </r>
  </si>
  <si>
    <r>
      <t>q</t>
    </r>
    <r>
      <rPr>
        <vertAlign val="subscript"/>
        <sz val="8"/>
        <rFont val="Arial"/>
        <family val="2"/>
      </rPr>
      <t>aaC</t>
    </r>
    <r>
      <rPr>
        <sz val="8"/>
        <rFont val="Arial"/>
        <family val="2"/>
      </rPr>
      <t xml:space="preserve"> (consumption only) (mmol/10</t>
    </r>
    <r>
      <rPr>
        <vertAlign val="superscript"/>
        <sz val="8"/>
        <rFont val="Arial"/>
        <family val="2"/>
      </rPr>
      <t>9</t>
    </r>
    <r>
      <rPr>
        <sz val="8"/>
        <rFont val="Arial"/>
        <family val="2"/>
      </rPr>
      <t xml:space="preserve"> cells/hr)</t>
    </r>
  </si>
  <si>
    <r>
      <t>INTEGRAL OF VIABLE CELL CONC. IVCC (x10</t>
    </r>
    <r>
      <rPr>
        <vertAlign val="superscript"/>
        <sz val="8"/>
        <rFont val="Arial"/>
        <family val="2"/>
      </rPr>
      <t>6</t>
    </r>
    <r>
      <rPr>
        <sz val="8"/>
        <rFont val="Arial"/>
        <family val="2"/>
      </rPr>
      <t xml:space="preserve"> cells hr/mL)</t>
    </r>
  </si>
  <si>
    <t>In The Feed</t>
  </si>
  <si>
    <t>Glutamine</t>
  </si>
  <si>
    <t>Alanine</t>
  </si>
  <si>
    <t>Arginine</t>
  </si>
  <si>
    <t>Asparagine</t>
  </si>
  <si>
    <t>Aspartate</t>
  </si>
  <si>
    <t>Glutamate</t>
  </si>
  <si>
    <t>Histidine</t>
  </si>
  <si>
    <t>Isoleucine</t>
  </si>
  <si>
    <t>Leucine</t>
  </si>
  <si>
    <t>Lysine</t>
  </si>
  <si>
    <t>Methionine</t>
  </si>
  <si>
    <t>Phenylalanine</t>
  </si>
  <si>
    <t>Serine</t>
  </si>
  <si>
    <t>Threonine</t>
  </si>
  <si>
    <t>Tyrosine</t>
  </si>
  <si>
    <t>Valine</t>
  </si>
  <si>
    <t>R-squared</t>
  </si>
  <si>
    <t>CUM ALANINE CONS. (mmol)</t>
  </si>
  <si>
    <t>a0</t>
  </si>
  <si>
    <t>a1</t>
  </si>
  <si>
    <t>a2</t>
  </si>
  <si>
    <t>a3</t>
  </si>
  <si>
    <t>a4</t>
  </si>
  <si>
    <t>Quantity</t>
  </si>
  <si>
    <t xml:space="preserve">Cell concentration </t>
  </si>
  <si>
    <t xml:space="preserve">OD </t>
  </si>
  <si>
    <t>OUR</t>
  </si>
  <si>
    <t>OXYGEN CONSUMED (mmol/L)</t>
  </si>
  <si>
    <r>
      <t xml:space="preserve">Cumulative </t>
    </r>
    <r>
      <rPr>
        <b/>
        <sz val="12"/>
        <rFont val="Arial"/>
        <family val="2"/>
      </rPr>
      <t>AA carbon</t>
    </r>
    <r>
      <rPr>
        <sz val="12"/>
        <rFont val="Arial"/>
        <family val="2"/>
      </rPr>
      <t xml:space="preserve"> consumed</t>
    </r>
  </si>
  <si>
    <r>
      <t xml:space="preserve">Cumulative </t>
    </r>
    <r>
      <rPr>
        <b/>
        <sz val="12"/>
        <rFont val="Arial"/>
        <family val="2"/>
      </rPr>
      <t>Alanine</t>
    </r>
    <r>
      <rPr>
        <sz val="12"/>
        <rFont val="Arial"/>
        <family val="2"/>
      </rPr>
      <t xml:space="preserve"> consumed</t>
    </r>
  </si>
  <si>
    <r>
      <t xml:space="preserve">Cumulative </t>
    </r>
    <r>
      <rPr>
        <b/>
        <sz val="12"/>
        <rFont val="Arial"/>
        <family val="2"/>
      </rPr>
      <t xml:space="preserve">Antibody </t>
    </r>
    <r>
      <rPr>
        <sz val="12"/>
        <rFont val="Arial"/>
        <family val="2"/>
      </rPr>
      <t>produced</t>
    </r>
  </si>
  <si>
    <r>
      <t xml:space="preserve">Cumulative </t>
    </r>
    <r>
      <rPr>
        <b/>
        <sz val="12"/>
        <rFont val="Arial"/>
        <family val="2"/>
      </rPr>
      <t>Arginine</t>
    </r>
    <r>
      <rPr>
        <sz val="12"/>
        <rFont val="Arial"/>
        <family val="2"/>
      </rPr>
      <t xml:space="preserve"> consumed</t>
    </r>
  </si>
  <si>
    <r>
      <t xml:space="preserve">Cumulative </t>
    </r>
    <r>
      <rPr>
        <b/>
        <sz val="12"/>
        <rFont val="Arial"/>
        <family val="2"/>
      </rPr>
      <t>Asparagine</t>
    </r>
    <r>
      <rPr>
        <sz val="12"/>
        <rFont val="Arial"/>
        <family val="2"/>
      </rPr>
      <t xml:space="preserve"> consumed</t>
    </r>
  </si>
  <si>
    <r>
      <t xml:space="preserve">Cumulative </t>
    </r>
    <r>
      <rPr>
        <b/>
        <sz val="12"/>
        <rFont val="Arial"/>
        <family val="2"/>
      </rPr>
      <t>Aspartate</t>
    </r>
    <r>
      <rPr>
        <sz val="12"/>
        <rFont val="Arial"/>
        <family val="2"/>
      </rPr>
      <t xml:space="preserve"> consumed</t>
    </r>
  </si>
  <si>
    <r>
      <t xml:space="preserve">Cumulative </t>
    </r>
    <r>
      <rPr>
        <b/>
        <sz val="12"/>
        <rFont val="Arial"/>
        <family val="2"/>
      </rPr>
      <t>Cell Number</t>
    </r>
  </si>
  <si>
    <r>
      <t xml:space="preserve">Cumulative </t>
    </r>
    <r>
      <rPr>
        <b/>
        <sz val="12"/>
        <rFont val="Arial"/>
        <family val="2"/>
      </rPr>
      <t xml:space="preserve">Glucose </t>
    </r>
    <r>
      <rPr>
        <sz val="12"/>
        <rFont val="Arial"/>
        <family val="2"/>
      </rPr>
      <t>consumed</t>
    </r>
  </si>
  <si>
    <r>
      <t xml:space="preserve">Cumulative </t>
    </r>
    <r>
      <rPr>
        <b/>
        <sz val="12"/>
        <rFont val="Arial"/>
        <family val="2"/>
      </rPr>
      <t>Glutamine</t>
    </r>
    <r>
      <rPr>
        <sz val="12"/>
        <rFont val="Arial"/>
        <family val="2"/>
      </rPr>
      <t xml:space="preserve"> Consumed</t>
    </r>
  </si>
  <si>
    <r>
      <t>Cumulative</t>
    </r>
    <r>
      <rPr>
        <b/>
        <sz val="12"/>
        <rFont val="Arial"/>
        <family val="2"/>
      </rPr>
      <t xml:space="preserve"> Glycine</t>
    </r>
    <r>
      <rPr>
        <sz val="12"/>
        <rFont val="Arial"/>
        <family val="2"/>
      </rPr>
      <t xml:space="preserve"> consumed </t>
    </r>
  </si>
  <si>
    <r>
      <t xml:space="preserve">Cumulative </t>
    </r>
    <r>
      <rPr>
        <b/>
        <sz val="12"/>
        <rFont val="Arial"/>
        <family val="2"/>
      </rPr>
      <t>Histidine</t>
    </r>
    <r>
      <rPr>
        <sz val="12"/>
        <rFont val="Arial"/>
        <family val="2"/>
      </rPr>
      <t xml:space="preserve"> consumed</t>
    </r>
  </si>
  <si>
    <r>
      <t>Cumulative</t>
    </r>
    <r>
      <rPr>
        <b/>
        <sz val="12"/>
        <rFont val="Arial"/>
        <family val="2"/>
      </rPr>
      <t xml:space="preserve"> Isoleucine</t>
    </r>
    <r>
      <rPr>
        <sz val="12"/>
        <rFont val="Arial"/>
        <family val="2"/>
      </rPr>
      <t xml:space="preserve"> consumed</t>
    </r>
  </si>
  <si>
    <r>
      <t xml:space="preserve">Cumulative </t>
    </r>
    <r>
      <rPr>
        <b/>
        <sz val="12"/>
        <rFont val="Arial"/>
        <family val="2"/>
      </rPr>
      <t>Leucine</t>
    </r>
    <r>
      <rPr>
        <sz val="12"/>
        <rFont val="Arial"/>
        <family val="2"/>
      </rPr>
      <t xml:space="preserve"> consumed</t>
    </r>
  </si>
  <si>
    <r>
      <t xml:space="preserve">Cumulative </t>
    </r>
    <r>
      <rPr>
        <b/>
        <sz val="12"/>
        <rFont val="Arial"/>
        <family val="2"/>
      </rPr>
      <t>Lysine</t>
    </r>
    <r>
      <rPr>
        <sz val="12"/>
        <rFont val="Arial"/>
        <family val="2"/>
      </rPr>
      <t xml:space="preserve"> consumed</t>
    </r>
  </si>
  <si>
    <r>
      <t xml:space="preserve">Cumulative </t>
    </r>
    <r>
      <rPr>
        <b/>
        <sz val="12"/>
        <rFont val="Arial"/>
        <family val="2"/>
      </rPr>
      <t>Methionine</t>
    </r>
    <r>
      <rPr>
        <sz val="12"/>
        <rFont val="Arial"/>
        <family val="2"/>
      </rPr>
      <t xml:space="preserve"> consumed</t>
    </r>
  </si>
  <si>
    <r>
      <t xml:space="preserve">Cumulative </t>
    </r>
    <r>
      <rPr>
        <b/>
        <sz val="12"/>
        <rFont val="Arial"/>
        <family val="2"/>
      </rPr>
      <t>NH3</t>
    </r>
    <r>
      <rPr>
        <sz val="12"/>
        <rFont val="Arial"/>
        <family val="2"/>
      </rPr>
      <t xml:space="preserve"> produced</t>
    </r>
  </si>
  <si>
    <r>
      <t xml:space="preserve">Cumulative </t>
    </r>
    <r>
      <rPr>
        <b/>
        <sz val="12"/>
        <rFont val="Arial"/>
        <family val="2"/>
      </rPr>
      <t>Nitrogen</t>
    </r>
    <r>
      <rPr>
        <sz val="12"/>
        <rFont val="Arial"/>
        <family val="2"/>
      </rPr>
      <t xml:space="preserve"> consumed</t>
    </r>
  </si>
  <si>
    <r>
      <t xml:space="preserve">Cumulative </t>
    </r>
    <r>
      <rPr>
        <b/>
        <sz val="12"/>
        <rFont val="Arial"/>
        <family val="2"/>
      </rPr>
      <t>Nitrogen</t>
    </r>
    <r>
      <rPr>
        <sz val="12"/>
        <rFont val="Arial"/>
        <family val="2"/>
      </rPr>
      <t xml:space="preserve"> consumed (w/o NH3)</t>
    </r>
  </si>
  <si>
    <r>
      <t xml:space="preserve">Cumulative </t>
    </r>
    <r>
      <rPr>
        <b/>
        <sz val="12"/>
        <rFont val="Arial"/>
        <family val="2"/>
      </rPr>
      <t>Phenylalanine</t>
    </r>
    <r>
      <rPr>
        <sz val="12"/>
        <rFont val="Arial"/>
        <family val="2"/>
      </rPr>
      <t xml:space="preserve"> consumed</t>
    </r>
  </si>
  <si>
    <r>
      <t>Cumulative</t>
    </r>
    <r>
      <rPr>
        <b/>
        <sz val="12"/>
        <rFont val="Arial"/>
        <family val="2"/>
      </rPr>
      <t xml:space="preserve"> Serine</t>
    </r>
    <r>
      <rPr>
        <sz val="12"/>
        <rFont val="Arial"/>
        <family val="2"/>
      </rPr>
      <t xml:space="preserve"> consumed</t>
    </r>
  </si>
  <si>
    <r>
      <t xml:space="preserve">Cumulative </t>
    </r>
    <r>
      <rPr>
        <b/>
        <sz val="12"/>
        <rFont val="Arial"/>
        <family val="2"/>
      </rPr>
      <t>Threonine</t>
    </r>
    <r>
      <rPr>
        <sz val="12"/>
        <rFont val="Arial"/>
        <family val="2"/>
      </rPr>
      <t xml:space="preserve"> consumed</t>
    </r>
  </si>
  <si>
    <r>
      <t>Cumulative</t>
    </r>
    <r>
      <rPr>
        <b/>
        <sz val="12"/>
        <rFont val="Arial"/>
        <family val="2"/>
      </rPr>
      <t xml:space="preserve"> Tyrosine</t>
    </r>
    <r>
      <rPr>
        <sz val="12"/>
        <rFont val="Arial"/>
        <family val="2"/>
      </rPr>
      <t xml:space="preserve"> consumed</t>
    </r>
  </si>
  <si>
    <r>
      <t xml:space="preserve">Cumulative </t>
    </r>
    <r>
      <rPr>
        <b/>
        <sz val="12"/>
        <rFont val="Arial"/>
        <family val="2"/>
      </rPr>
      <t>Valine</t>
    </r>
    <r>
      <rPr>
        <sz val="12"/>
        <rFont val="Arial"/>
        <family val="2"/>
      </rPr>
      <t xml:space="preserve"> consumed</t>
    </r>
  </si>
  <si>
    <t>Polynomial Order</t>
  </si>
  <si>
    <t xml:space="preserve">automatically and populate the post-process calculations worksheet.  The smoothed specific rates are </t>
  </si>
  <si>
    <t>Consumption Ratio</t>
  </si>
  <si>
    <t>Feeding Medium</t>
  </si>
  <si>
    <t>Magnesium Chloride Anhydrous</t>
  </si>
  <si>
    <t>FEED GLUCOSE CONC. (mM)</t>
  </si>
  <si>
    <t>CUM HISTIDINE CONS. (mmol)</t>
  </si>
  <si>
    <r>
      <t xml:space="preserve">Cumulative </t>
    </r>
    <r>
      <rPr>
        <b/>
        <sz val="12"/>
        <rFont val="Arial"/>
        <family val="2"/>
      </rPr>
      <t>Ethanolamine</t>
    </r>
    <r>
      <rPr>
        <sz val="12"/>
        <rFont val="Arial"/>
        <family val="2"/>
      </rPr>
      <t xml:space="preserve"> consumed</t>
    </r>
  </si>
  <si>
    <t>Specific rate calcuations based on the smoothed data using regression on the cumulative consumptions or productions</t>
  </si>
  <si>
    <t>plotted alongside the results obtained using the difference method to check consistency.</t>
  </si>
  <si>
    <r>
      <t>VIABLE CELL CONC. X</t>
    </r>
    <r>
      <rPr>
        <vertAlign val="subscript"/>
        <sz val="8"/>
        <rFont val="Arial"/>
        <family val="2"/>
      </rPr>
      <t>V</t>
    </r>
    <r>
      <rPr>
        <vertAlign val="subscript"/>
        <sz val="8"/>
        <rFont val="Cambria"/>
        <family val="1"/>
        <scheme val="major"/>
      </rPr>
      <t xml:space="preserve"> </t>
    </r>
    <r>
      <rPr>
        <sz val="8"/>
        <rFont val="Arial"/>
        <family val="2"/>
      </rPr>
      <t>(x10</t>
    </r>
    <r>
      <rPr>
        <vertAlign val="superscript"/>
        <sz val="8"/>
        <rFont val="Arial"/>
        <family val="2"/>
      </rPr>
      <t>6</t>
    </r>
    <r>
      <rPr>
        <sz val="8"/>
        <rFont val="Arial"/>
        <family val="2"/>
      </rPr>
      <t xml:space="preserve"> cells/mL)</t>
    </r>
  </si>
  <si>
    <r>
      <t xml:space="preserve">SP. GROWTH RATE, </t>
    </r>
    <r>
      <rPr>
        <sz val="8"/>
        <rFont val="Symbol"/>
        <family val="1"/>
        <charset val="2"/>
      </rPr>
      <t>m</t>
    </r>
    <r>
      <rPr>
        <sz val="8"/>
        <rFont val="Arial"/>
        <family val="2"/>
      </rPr>
      <t xml:space="preserve"> (hr</t>
    </r>
    <r>
      <rPr>
        <vertAlign val="superscript"/>
        <sz val="8"/>
        <rFont val="Arial"/>
        <family val="2"/>
      </rPr>
      <t>-1</t>
    </r>
    <r>
      <rPr>
        <sz val="8"/>
        <rFont val="Arial"/>
        <family val="2"/>
      </rPr>
      <t>) [</t>
    </r>
    <r>
      <rPr>
        <sz val="8"/>
        <rFont val="Symbol"/>
        <family val="1"/>
        <charset val="2"/>
      </rPr>
      <t>m</t>
    </r>
    <r>
      <rPr>
        <vertAlign val="subscript"/>
        <sz val="8"/>
        <rFont val="Arial"/>
        <family val="2"/>
      </rPr>
      <t>v</t>
    </r>
    <r>
      <rPr>
        <sz val="8"/>
        <rFont val="Arial"/>
        <family val="2"/>
      </rPr>
      <t>-k</t>
    </r>
    <r>
      <rPr>
        <vertAlign val="subscript"/>
        <sz val="8"/>
        <rFont val="Arial"/>
        <family val="2"/>
      </rPr>
      <t>d</t>
    </r>
    <r>
      <rPr>
        <sz val="8"/>
        <rFont val="Arial"/>
        <family val="2"/>
      </rPr>
      <t>]</t>
    </r>
  </si>
  <si>
    <r>
      <t xml:space="preserve">Cumulative </t>
    </r>
    <r>
      <rPr>
        <b/>
        <sz val="12"/>
        <rFont val="Arial"/>
        <family val="2"/>
      </rPr>
      <t>Lactate</t>
    </r>
    <r>
      <rPr>
        <sz val="12"/>
        <rFont val="Arial"/>
        <family val="2"/>
      </rPr>
      <t xml:space="preserve"> produced</t>
    </r>
  </si>
  <si>
    <r>
      <t xml:space="preserve">Cumulative </t>
    </r>
    <r>
      <rPr>
        <b/>
        <sz val="12"/>
        <rFont val="Arial"/>
        <family val="2"/>
      </rPr>
      <t>Oxygen c</t>
    </r>
    <r>
      <rPr>
        <sz val="12"/>
        <rFont val="Arial"/>
        <family val="2"/>
      </rPr>
      <t>onsumed</t>
    </r>
  </si>
  <si>
    <r>
      <rPr>
        <sz val="8"/>
        <rFont val="Symbol"/>
        <family val="1"/>
        <charset val="2"/>
      </rPr>
      <t>m</t>
    </r>
    <r>
      <rPr>
        <sz val="8"/>
        <rFont val="Arial"/>
        <family val="2"/>
      </rPr>
      <t xml:space="preserve"> (hr</t>
    </r>
    <r>
      <rPr>
        <vertAlign val="superscript"/>
        <sz val="8"/>
        <rFont val="Arial"/>
        <family val="2"/>
      </rPr>
      <t>-1</t>
    </r>
    <r>
      <rPr>
        <sz val="8"/>
        <rFont val="Arial"/>
        <family val="2"/>
      </rPr>
      <t>)</t>
    </r>
  </si>
  <si>
    <t>L-Tyrosine</t>
  </si>
  <si>
    <t>SP. OXYGEN CONSUMPTION RATE (mmol/109cell/hr)</t>
  </si>
  <si>
    <t>CYSTINE CONC. (mM)</t>
  </si>
  <si>
    <t>PROLINE CONC. (mM)</t>
  </si>
  <si>
    <t>TRYPTOPHAN CONC. (mM)</t>
  </si>
  <si>
    <t>FEED CYSTINE CONC. (mM)</t>
  </si>
  <si>
    <t>FEED PROLINE CONC. (mM)</t>
  </si>
  <si>
    <t>FEED TRYPTOPHAN CONC. (mM)</t>
  </si>
  <si>
    <t>CUM CYSTINE CONS. (mmol)</t>
  </si>
  <si>
    <t>CUM TRYPTOPHAN CONS. (mmol)</t>
  </si>
  <si>
    <r>
      <t>q</t>
    </r>
    <r>
      <rPr>
        <vertAlign val="subscript"/>
        <sz val="8"/>
        <rFont val="Arial"/>
        <family val="2"/>
      </rPr>
      <t>Cystine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</si>
  <si>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Proline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</si>
  <si>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Tryptophan</t>
    </r>
    <r>
      <rPr>
        <sz val="8"/>
        <rFont val="Arial"/>
        <family val="2"/>
      </rPr>
      <t xml:space="preserve"> (mmol/10</t>
    </r>
    <r>
      <rPr>
        <vertAlign val="superscript"/>
        <sz val="8"/>
        <rFont val="Arial"/>
        <family val="2"/>
      </rPr>
      <t>9</t>
    </r>
    <r>
      <rPr>
        <sz val="8"/>
        <rFont val="Arial"/>
        <family val="2"/>
      </rPr>
      <t xml:space="preserve"> cell/hr)</t>
    </r>
  </si>
  <si>
    <t>RUN TIME (DAYS)</t>
  </si>
  <si>
    <t>3rd Degree Polynomial</t>
  </si>
  <si>
    <t>4th Degree Polynomial</t>
  </si>
  <si>
    <t>Best Polynomial Fit</t>
  </si>
  <si>
    <r>
      <t xml:space="preserve">Cumulative </t>
    </r>
    <r>
      <rPr>
        <b/>
        <sz val="12"/>
        <rFont val="Arial"/>
        <family val="2"/>
      </rPr>
      <t>Cystine</t>
    </r>
    <r>
      <rPr>
        <sz val="12"/>
        <rFont val="Arial"/>
        <family val="2"/>
      </rPr>
      <t xml:space="preserve"> consumed</t>
    </r>
  </si>
  <si>
    <r>
      <t xml:space="preserve">Cumulative </t>
    </r>
    <r>
      <rPr>
        <b/>
        <sz val="12"/>
        <rFont val="Arial"/>
        <family val="2"/>
      </rPr>
      <t>Proline</t>
    </r>
    <r>
      <rPr>
        <sz val="12"/>
        <rFont val="Arial"/>
        <family val="2"/>
      </rPr>
      <t xml:space="preserve"> consumed</t>
    </r>
  </si>
  <si>
    <r>
      <t xml:space="preserve">Cumulative </t>
    </r>
    <r>
      <rPr>
        <b/>
        <sz val="12"/>
        <rFont val="Arial"/>
        <family val="2"/>
      </rPr>
      <t>Tryptophan</t>
    </r>
    <r>
      <rPr>
        <sz val="12"/>
        <rFont val="Arial"/>
        <family val="2"/>
      </rPr>
      <t xml:space="preserve"> consumed</t>
    </r>
  </si>
  <si>
    <t>CUM PROLINE CONS. (mmol)</t>
  </si>
  <si>
    <t>b0</t>
  </si>
  <si>
    <t>b1</t>
  </si>
  <si>
    <t>b2</t>
  </si>
  <si>
    <t>b3</t>
  </si>
  <si>
    <t>b4</t>
  </si>
  <si>
    <t>b5</t>
  </si>
  <si>
    <t>b6</t>
  </si>
  <si>
    <t>Plotting Time (hrs)</t>
  </si>
  <si>
    <r>
      <t>VIABLE CELL CONC. X</t>
    </r>
    <r>
      <rPr>
        <vertAlign val="subscript"/>
        <sz val="8"/>
        <rFont val="Arial"/>
        <family val="2"/>
      </rPr>
      <t xml:space="preserve">V </t>
    </r>
    <r>
      <rPr>
        <sz val="8"/>
        <rFont val="Arial"/>
        <family val="2"/>
      </rPr>
      <t>(x10</t>
    </r>
    <r>
      <rPr>
        <vertAlign val="superscript"/>
        <sz val="8"/>
        <rFont val="Arial"/>
        <family val="2"/>
      </rPr>
      <t>6</t>
    </r>
    <r>
      <rPr>
        <sz val="8"/>
        <rFont val="Arial"/>
        <family val="2"/>
      </rPr>
      <t xml:space="preserve"> cells/mL)</t>
    </r>
  </si>
  <si>
    <t>FROM IN PROCESS CALCULATIONS</t>
  </si>
  <si>
    <t>Cystine</t>
  </si>
  <si>
    <t>Proline</t>
  </si>
  <si>
    <t>Tryptophan</t>
  </si>
  <si>
    <t>by Meghan McCann, David Chau, David Umulis, Jongchan Lee, Rashmi Korke and Wei-Shou Hu</t>
  </si>
  <si>
    <t xml:space="preserve">         © An Advanced Course in Cellular Bioprocess Technology 2020, University of Minnesota</t>
  </si>
  <si>
    <r>
      <t>µ (hr</t>
    </r>
    <r>
      <rPr>
        <vertAlign val="superscript"/>
        <sz val="8"/>
        <rFont val="Calibri"/>
        <family val="2"/>
      </rPr>
      <t>-1</t>
    </r>
    <r>
      <rPr>
        <sz val="8"/>
        <rFont val="Calibri"/>
        <family val="2"/>
      </rPr>
      <t>), polynomial fit</t>
    </r>
  </si>
  <si>
    <t>POLYNOMIAL FITS</t>
  </si>
  <si>
    <t>POLYNOMIAL FIT CUMULATIVE CURVES FOR PLOTTING</t>
  </si>
  <si>
    <t>Cumulative calculations based on raw data using two consecutive measurements</t>
  </si>
  <si>
    <t>IgG CONC. (mg/L)</t>
  </si>
  <si>
    <t>qO2/qGlc (mmol/mmol)</t>
  </si>
  <si>
    <t>qGln/qGlc (mmol/mmol)</t>
  </si>
  <si>
    <r>
      <t>qNH</t>
    </r>
    <r>
      <rPr>
        <vertAlign val="subscript"/>
        <sz val="8"/>
        <rFont val="Arial"/>
        <family val="2"/>
      </rPr>
      <t>3</t>
    </r>
    <r>
      <rPr>
        <sz val="8"/>
        <rFont val="Arial"/>
        <family val="2"/>
      </rPr>
      <t>/qGln (mmol/mmol)</t>
    </r>
  </si>
  <si>
    <r>
      <t>D</t>
    </r>
    <r>
      <rPr>
        <sz val="8"/>
        <rFont val="Arial"/>
        <family val="2"/>
      </rPr>
      <t>L/</t>
    </r>
    <r>
      <rPr>
        <sz val="8"/>
        <rFont val="Symbol"/>
        <family val="1"/>
        <charset val="2"/>
      </rPr>
      <t>D</t>
    </r>
    <r>
      <rPr>
        <sz val="8"/>
        <rFont val="Arial"/>
        <family val="2"/>
      </rPr>
      <t>G (mmol/mmol)</t>
    </r>
  </si>
  <si>
    <t>(Enter 3 or 4)</t>
  </si>
  <si>
    <t>Run Time (hrs)</t>
  </si>
  <si>
    <t>MALC</t>
  </si>
  <si>
    <t>NAD+</t>
  </si>
  <si>
    <t>CIT</t>
  </si>
  <si>
    <t>CITC</t>
  </si>
  <si>
    <t>OAAC</t>
  </si>
  <si>
    <t>NADHM</t>
  </si>
  <si>
    <t>O2</t>
  </si>
  <si>
    <t>AcetylCoAC</t>
  </si>
  <si>
    <t>aKGc</t>
  </si>
  <si>
    <t>GLUc</t>
  </si>
  <si>
    <t>ASPc</t>
  </si>
  <si>
    <t>FADH</t>
  </si>
  <si>
    <t>PyruvateM</t>
  </si>
  <si>
    <t>H20</t>
  </si>
  <si>
    <t>FAD</t>
  </si>
  <si>
    <t>AB</t>
  </si>
  <si>
    <t>GLNC</t>
  </si>
  <si>
    <t>GLUm</t>
  </si>
  <si>
    <t>ASPm</t>
  </si>
  <si>
    <t>PEPm</t>
  </si>
  <si>
    <t>PEPc</t>
  </si>
  <si>
    <t>aKG</t>
  </si>
  <si>
    <t>OUR (mmol/L/hr)</t>
  </si>
  <si>
    <r>
      <t>NH</t>
    </r>
    <r>
      <rPr>
        <vertAlign val="subscript"/>
        <sz val="9"/>
        <rFont val="Arial"/>
        <family val="2"/>
      </rPr>
      <t>3</t>
    </r>
    <r>
      <rPr>
        <sz val="9"/>
        <rFont val="Arial"/>
        <family val="2"/>
      </rPr>
      <t xml:space="preserve"> CONC. (mM)</t>
    </r>
  </si>
  <si>
    <r>
      <t>VIABLE CELL CONC. X</t>
    </r>
    <r>
      <rPr>
        <vertAlign val="subscript"/>
        <sz val="9"/>
        <rFont val="Arial"/>
        <family val="2"/>
      </rPr>
      <t xml:space="preserve">V </t>
    </r>
    <r>
      <rPr>
        <sz val="9"/>
        <rFont val="Arial"/>
        <family val="2"/>
      </rPr>
      <t>(x10</t>
    </r>
    <r>
      <rPr>
        <vertAlign val="superscript"/>
        <sz val="9"/>
        <rFont val="Arial"/>
        <family val="2"/>
      </rPr>
      <t>6</t>
    </r>
    <r>
      <rPr>
        <sz val="9"/>
        <rFont val="Arial"/>
        <family val="2"/>
      </rPr>
      <t xml:space="preserve"> cells/mL)</t>
    </r>
  </si>
  <si>
    <r>
      <t>DEAD CELL CONC. X</t>
    </r>
    <r>
      <rPr>
        <vertAlign val="subscript"/>
        <sz val="9"/>
        <rFont val="Arial"/>
        <family val="2"/>
      </rPr>
      <t>d</t>
    </r>
    <r>
      <rPr>
        <sz val="9"/>
        <rFont val="Arial"/>
        <family val="2"/>
      </rPr>
      <t xml:space="preserve"> (x10</t>
    </r>
    <r>
      <rPr>
        <vertAlign val="superscript"/>
        <sz val="9"/>
        <rFont val="Arial"/>
        <family val="2"/>
      </rPr>
      <t>6</t>
    </r>
    <r>
      <rPr>
        <sz val="9"/>
        <rFont val="Arial"/>
        <family val="2"/>
      </rPr>
      <t xml:space="preserve"> cells/mL)</t>
    </r>
  </si>
  <si>
    <r>
      <t xml:space="preserve"> TOTAL CELL CONC. X</t>
    </r>
    <r>
      <rPr>
        <vertAlign val="subscript"/>
        <sz val="9"/>
        <rFont val="Arial"/>
        <family val="2"/>
      </rPr>
      <t>t</t>
    </r>
    <r>
      <rPr>
        <sz val="9"/>
        <rFont val="Arial"/>
        <family val="2"/>
      </rPr>
      <t xml:space="preserve"> (x10</t>
    </r>
    <r>
      <rPr>
        <vertAlign val="superscript"/>
        <sz val="9"/>
        <rFont val="Arial"/>
        <family val="2"/>
      </rPr>
      <t>6</t>
    </r>
    <r>
      <rPr>
        <sz val="9"/>
        <rFont val="Arial"/>
        <family val="2"/>
      </rPr>
      <t xml:space="preserve"> cells/mL)</t>
    </r>
  </si>
  <si>
    <t>PHENYLALANINE CONC. (mM)</t>
  </si>
  <si>
    <t xml:space="preserve">Stoichiometric Ratios to Glucose: 
Whole Run </t>
  </si>
  <si>
    <t xml:space="preserve">Stoichiometric Ratios to Glutamine: 
Whole Run </t>
  </si>
  <si>
    <t>Lactate</t>
  </si>
  <si>
    <t>Sample #</t>
  </si>
  <si>
    <t>Time (days)</t>
  </si>
  <si>
    <t>Two Slopes?</t>
  </si>
  <si>
    <t>No</t>
  </si>
  <si>
    <t>Yes</t>
  </si>
  <si>
    <t>Stoichiometric Ratio to Glucose</t>
  </si>
  <si>
    <t>Stoichiometric Ratio to Glutamine</t>
  </si>
  <si>
    <t>Last Sample in
Stoichiometric Ratio 1</t>
  </si>
  <si>
    <t>Stoichiometric Ratios to Glucose: 
Stoichiometric Ratio 1</t>
  </si>
  <si>
    <t>Stoichiometric Ratios to Glucose: 
Stoichiometric Ratio 2</t>
  </si>
  <si>
    <t>Calculated using Stoichiometric Ratios</t>
  </si>
  <si>
    <t>Calculated from Polynomial Fit of Cumulative Curves</t>
  </si>
  <si>
    <t>GLNm</t>
  </si>
  <si>
    <t>TRP</t>
  </si>
  <si>
    <r>
      <t>Specific Production Rate (mmol/10</t>
    </r>
    <r>
      <rPr>
        <b/>
        <vertAlign val="superscript"/>
        <sz val="10"/>
        <rFont val="Arial"/>
        <family val="2"/>
      </rPr>
      <t xml:space="preserve">9 </t>
    </r>
    <r>
      <rPr>
        <b/>
        <sz val="10"/>
        <rFont val="Arial"/>
        <family val="2"/>
      </rPr>
      <t>cell/hr)</t>
    </r>
  </si>
  <si>
    <t>In addition, to reduce the chances of unintended modification of built-in formulas, all sheets</t>
  </si>
  <si>
    <t>Cells that are intended for data entry are uncolored</t>
  </si>
  <si>
    <t>R-Squared</t>
  </si>
  <si>
    <t>Stoichiometric Ratios to Glutamine: 
Stoichiometric Ratio 1</t>
  </si>
  <si>
    <t>Stoichiometric Ratios to Glutamine: 
Stoichiometric Ratio 2</t>
  </si>
  <si>
    <r>
      <t>X</t>
    </r>
    <r>
      <rPr>
        <vertAlign val="subscript"/>
        <sz val="14"/>
        <rFont val="Arial"/>
        <family val="2"/>
      </rPr>
      <t>V</t>
    </r>
  </si>
  <si>
    <r>
      <t>: viable cell concentration (10</t>
    </r>
    <r>
      <rPr>
        <vertAlign val="superscript"/>
        <sz val="14"/>
        <rFont val="Arial"/>
        <family val="2"/>
      </rPr>
      <t>6</t>
    </r>
    <r>
      <rPr>
        <sz val="14"/>
        <rFont val="Arial"/>
        <family val="2"/>
      </rPr>
      <t xml:space="preserve"> cells/ml)</t>
    </r>
  </si>
  <si>
    <r>
      <t>: specific growth rate (hr</t>
    </r>
    <r>
      <rPr>
        <vertAlign val="superscript"/>
        <sz val="14"/>
        <rFont val="Arial"/>
        <family val="2"/>
      </rPr>
      <t>-1</t>
    </r>
    <r>
      <rPr>
        <sz val="14"/>
        <rFont val="Arial"/>
        <family val="2"/>
      </rPr>
      <t>)</t>
    </r>
  </si>
  <si>
    <r>
      <t>q</t>
    </r>
    <r>
      <rPr>
        <vertAlign val="subscript"/>
        <sz val="14"/>
        <rFont val="Arial"/>
        <family val="2"/>
      </rPr>
      <t>s</t>
    </r>
  </si>
  <si>
    <r>
      <t>: specific substrate consumption rate (mM-hr</t>
    </r>
    <r>
      <rPr>
        <vertAlign val="superscript"/>
        <sz val="14"/>
        <rFont val="Arial"/>
        <family val="2"/>
      </rPr>
      <t>-1</t>
    </r>
    <r>
      <rPr>
        <sz val="14"/>
        <rFont val="Arial"/>
        <family val="2"/>
      </rPr>
      <t>-cell</t>
    </r>
    <r>
      <rPr>
        <vertAlign val="superscript"/>
        <sz val="14"/>
        <rFont val="Arial"/>
        <family val="2"/>
      </rPr>
      <t>-1</t>
    </r>
    <r>
      <rPr>
        <sz val="14"/>
        <rFont val="Arial"/>
        <family val="2"/>
      </rPr>
      <t>)</t>
    </r>
  </si>
  <si>
    <r>
      <t>q</t>
    </r>
    <r>
      <rPr>
        <vertAlign val="subscript"/>
        <sz val="14"/>
        <rFont val="Arial"/>
        <family val="2"/>
      </rPr>
      <t>p</t>
    </r>
  </si>
  <si>
    <r>
      <t>: specific product formation rate (mM-hr</t>
    </r>
    <r>
      <rPr>
        <vertAlign val="superscript"/>
        <sz val="14"/>
        <rFont val="Arial"/>
        <family val="2"/>
      </rPr>
      <t>-1</t>
    </r>
    <r>
      <rPr>
        <sz val="14"/>
        <rFont val="Arial"/>
        <family val="2"/>
      </rPr>
      <t>-cell</t>
    </r>
    <r>
      <rPr>
        <vertAlign val="superscript"/>
        <sz val="14"/>
        <rFont val="Arial"/>
        <family val="2"/>
      </rPr>
      <t>-1</t>
    </r>
    <r>
      <rPr>
        <sz val="14"/>
        <rFont val="Arial"/>
        <family val="2"/>
      </rPr>
      <t>)</t>
    </r>
  </si>
  <si>
    <r>
      <t>S</t>
    </r>
    <r>
      <rPr>
        <vertAlign val="subscript"/>
        <sz val="14"/>
        <rFont val="Arial"/>
        <family val="2"/>
      </rPr>
      <t>F</t>
    </r>
    <r>
      <rPr>
        <sz val="14"/>
        <rFont val="Arial"/>
        <family val="2"/>
      </rPr>
      <t>, P</t>
    </r>
    <r>
      <rPr>
        <vertAlign val="subscript"/>
        <sz val="14"/>
        <rFont val="Arial"/>
        <family val="2"/>
      </rPr>
      <t>F</t>
    </r>
  </si>
  <si>
    <r>
      <t>: feed flowrate (ml-hr</t>
    </r>
    <r>
      <rPr>
        <vertAlign val="superscript"/>
        <sz val="14"/>
        <rFont val="Arial"/>
        <family val="2"/>
      </rPr>
      <t>-1</t>
    </r>
    <r>
      <rPr>
        <sz val="14"/>
        <rFont val="Arial"/>
        <family val="2"/>
      </rPr>
      <t>)</t>
    </r>
  </si>
  <si>
    <r>
      <t>To find the consumption/production of a species within the time interval t</t>
    </r>
    <r>
      <rPr>
        <vertAlign val="subscript"/>
        <sz val="14"/>
        <rFont val="Arial"/>
        <family val="2"/>
      </rPr>
      <t>i</t>
    </r>
    <r>
      <rPr>
        <sz val="14"/>
        <rFont val="Arial"/>
        <family val="2"/>
      </rPr>
      <t xml:space="preserve"> and t</t>
    </r>
    <r>
      <rPr>
        <vertAlign val="subscript"/>
        <sz val="14"/>
        <rFont val="Arial"/>
        <family val="2"/>
      </rPr>
      <t>i-1</t>
    </r>
    <r>
      <rPr>
        <sz val="14"/>
        <rFont val="Arial"/>
        <family val="2"/>
      </rPr>
      <t>, the following equations apply:</t>
    </r>
  </si>
  <si>
    <r>
      <t>Cells produced           = Xv</t>
    </r>
    <r>
      <rPr>
        <b/>
        <vertAlign val="subscript"/>
        <sz val="14"/>
        <rFont val="Arial"/>
        <family val="2"/>
      </rPr>
      <t>i</t>
    </r>
    <r>
      <rPr>
        <b/>
        <sz val="14"/>
        <rFont val="Arial"/>
        <family val="2"/>
      </rPr>
      <t>V</t>
    </r>
    <r>
      <rPr>
        <b/>
        <vertAlign val="subscript"/>
        <sz val="14"/>
        <rFont val="Arial"/>
        <family val="2"/>
      </rPr>
      <t>i</t>
    </r>
    <r>
      <rPr>
        <b/>
        <sz val="14"/>
        <rFont val="Arial"/>
        <family val="2"/>
      </rPr>
      <t xml:space="preserve"> - Xv</t>
    </r>
    <r>
      <rPr>
        <b/>
        <vertAlign val="subscript"/>
        <sz val="14"/>
        <rFont val="Arial"/>
        <family val="2"/>
      </rPr>
      <t>i-1</t>
    </r>
    <r>
      <rPr>
        <b/>
        <sz val="14"/>
        <rFont val="Arial"/>
        <family val="2"/>
      </rPr>
      <t>V</t>
    </r>
    <r>
      <rPr>
        <b/>
        <vertAlign val="subscript"/>
        <sz val="14"/>
        <rFont val="Arial"/>
        <family val="2"/>
      </rPr>
      <t>i-1</t>
    </r>
  </si>
  <si>
    <r>
      <t>Consumed substrate (SC)  = S</t>
    </r>
    <r>
      <rPr>
        <b/>
        <vertAlign val="subscript"/>
        <sz val="14"/>
        <rFont val="Arial"/>
        <family val="2"/>
      </rPr>
      <t>F</t>
    </r>
    <r>
      <rPr>
        <b/>
        <sz val="14"/>
        <rFont val="Arial"/>
        <family val="2"/>
      </rPr>
      <t>F(t</t>
    </r>
    <r>
      <rPr>
        <b/>
        <vertAlign val="subscript"/>
        <sz val="14"/>
        <rFont val="Arial"/>
        <family val="2"/>
      </rPr>
      <t>i</t>
    </r>
    <r>
      <rPr>
        <b/>
        <sz val="14"/>
        <rFont val="Arial"/>
        <family val="2"/>
      </rPr>
      <t>-t</t>
    </r>
    <r>
      <rPr>
        <b/>
        <vertAlign val="subscript"/>
        <sz val="14"/>
        <rFont val="Arial"/>
        <family val="2"/>
      </rPr>
      <t>i-1</t>
    </r>
    <r>
      <rPr>
        <b/>
        <sz val="14"/>
        <rFont val="Arial"/>
        <family val="2"/>
      </rPr>
      <t>) + S</t>
    </r>
    <r>
      <rPr>
        <b/>
        <vertAlign val="subscript"/>
        <sz val="14"/>
        <rFont val="Arial"/>
        <family val="2"/>
      </rPr>
      <t>i-1</t>
    </r>
    <r>
      <rPr>
        <b/>
        <sz val="14"/>
        <rFont val="Arial"/>
        <family val="2"/>
      </rPr>
      <t>V</t>
    </r>
    <r>
      <rPr>
        <b/>
        <vertAlign val="subscript"/>
        <sz val="14"/>
        <rFont val="Arial"/>
        <family val="2"/>
      </rPr>
      <t>i-1</t>
    </r>
    <r>
      <rPr>
        <b/>
        <sz val="14"/>
        <rFont val="Arial"/>
        <family val="2"/>
      </rPr>
      <t xml:space="preserve"> - S</t>
    </r>
    <r>
      <rPr>
        <b/>
        <vertAlign val="subscript"/>
        <sz val="14"/>
        <rFont val="Arial"/>
        <family val="2"/>
      </rPr>
      <t>i</t>
    </r>
    <r>
      <rPr>
        <b/>
        <sz val="14"/>
        <rFont val="Arial"/>
        <family val="2"/>
      </rPr>
      <t>V</t>
    </r>
    <r>
      <rPr>
        <b/>
        <vertAlign val="subscript"/>
        <sz val="14"/>
        <rFont val="Arial"/>
        <family val="2"/>
      </rPr>
      <t>i</t>
    </r>
  </si>
  <si>
    <r>
      <t>Product produced (PC)      = P</t>
    </r>
    <r>
      <rPr>
        <b/>
        <vertAlign val="subscript"/>
        <sz val="14"/>
        <rFont val="Arial"/>
        <family val="2"/>
      </rPr>
      <t>i</t>
    </r>
    <r>
      <rPr>
        <b/>
        <sz val="14"/>
        <rFont val="Arial"/>
        <family val="2"/>
      </rPr>
      <t>V</t>
    </r>
    <r>
      <rPr>
        <b/>
        <vertAlign val="subscript"/>
        <sz val="14"/>
        <rFont val="Arial"/>
        <family val="2"/>
      </rPr>
      <t>i</t>
    </r>
    <r>
      <rPr>
        <b/>
        <sz val="14"/>
        <rFont val="Arial"/>
        <family val="2"/>
      </rPr>
      <t xml:space="preserve"> - P</t>
    </r>
    <r>
      <rPr>
        <b/>
        <vertAlign val="subscript"/>
        <sz val="14"/>
        <rFont val="Arial"/>
        <family val="2"/>
      </rPr>
      <t>i-1</t>
    </r>
    <r>
      <rPr>
        <b/>
        <sz val="14"/>
        <rFont val="Arial"/>
        <family val="2"/>
      </rPr>
      <t>V</t>
    </r>
    <r>
      <rPr>
        <b/>
        <vertAlign val="subscript"/>
        <sz val="14"/>
        <rFont val="Arial"/>
        <family val="2"/>
      </rPr>
      <t>i-1</t>
    </r>
    <r>
      <rPr>
        <b/>
        <sz val="14"/>
        <rFont val="Arial"/>
        <family val="2"/>
      </rPr>
      <t xml:space="preserve"> - P</t>
    </r>
    <r>
      <rPr>
        <b/>
        <vertAlign val="subscript"/>
        <sz val="14"/>
        <rFont val="Arial"/>
        <family val="2"/>
      </rPr>
      <t>F</t>
    </r>
    <r>
      <rPr>
        <b/>
        <sz val="14"/>
        <rFont val="Arial"/>
        <family val="2"/>
      </rPr>
      <t>F(t</t>
    </r>
    <r>
      <rPr>
        <b/>
        <vertAlign val="subscript"/>
        <sz val="14"/>
        <rFont val="Arial"/>
        <family val="2"/>
      </rPr>
      <t>i</t>
    </r>
    <r>
      <rPr>
        <b/>
        <sz val="14"/>
        <rFont val="Arial"/>
        <family val="2"/>
      </rPr>
      <t>-t</t>
    </r>
    <r>
      <rPr>
        <b/>
        <vertAlign val="subscript"/>
        <sz val="14"/>
        <rFont val="Arial"/>
        <family val="2"/>
      </rPr>
      <t>i-1</t>
    </r>
    <r>
      <rPr>
        <b/>
        <sz val="14"/>
        <rFont val="Arial"/>
        <family val="2"/>
      </rPr>
      <t>)</t>
    </r>
  </si>
  <si>
    <r>
      <t>The time that corresponds to these points is the average of t</t>
    </r>
    <r>
      <rPr>
        <vertAlign val="subscript"/>
        <sz val="14"/>
        <rFont val="Arial"/>
        <family val="2"/>
      </rPr>
      <t>i</t>
    </r>
    <r>
      <rPr>
        <sz val="14"/>
        <rFont val="Arial"/>
        <family val="2"/>
      </rPr>
      <t xml:space="preserve"> and t</t>
    </r>
    <r>
      <rPr>
        <vertAlign val="subscript"/>
        <sz val="14"/>
        <rFont val="Arial"/>
        <family val="2"/>
      </rPr>
      <t>i-1</t>
    </r>
    <r>
      <rPr>
        <sz val="14"/>
        <rFont val="Arial"/>
        <family val="2"/>
      </rPr>
      <t>.</t>
    </r>
  </si>
  <si>
    <r>
      <t>where q</t>
    </r>
    <r>
      <rPr>
        <vertAlign val="subscript"/>
        <sz val="14"/>
        <rFont val="Arial"/>
        <family val="2"/>
      </rPr>
      <t>S</t>
    </r>
    <r>
      <rPr>
        <sz val="14"/>
        <rFont val="Arial"/>
        <family val="2"/>
      </rPr>
      <t xml:space="preserve"> is the specific rate of consumption or production of species S and dSC/dt is the rate at which S is</t>
    </r>
  </si>
  <si>
    <t>in measurement are amplified when dSC/dt is simply approximated by DSC/Dt for a given pair of data points.</t>
  </si>
  <si>
    <r>
      <t>1.  Difference Method.</t>
    </r>
    <r>
      <rPr>
        <sz val="14"/>
        <rFont val="Arial"/>
        <family val="2"/>
      </rPr>
      <t xml:space="preserve">  This method is useful when an "instantaneous" estimate for the specific rate is desired.</t>
    </r>
  </si>
  <si>
    <r>
      <t>The time corresponding to this q</t>
    </r>
    <r>
      <rPr>
        <vertAlign val="subscript"/>
        <sz val="14"/>
        <rFont val="Arial"/>
        <family val="2"/>
      </rPr>
      <t>s</t>
    </r>
    <r>
      <rPr>
        <sz val="14"/>
        <rFont val="Arial"/>
        <family val="2"/>
      </rPr>
      <t xml:space="preserve"> will simply be the average of t</t>
    </r>
    <r>
      <rPr>
        <vertAlign val="subscript"/>
        <sz val="14"/>
        <rFont val="Arial"/>
        <family val="2"/>
      </rPr>
      <t>i</t>
    </r>
    <r>
      <rPr>
        <sz val="14"/>
        <rFont val="Arial"/>
        <family val="2"/>
      </rPr>
      <t xml:space="preserve"> and t</t>
    </r>
    <r>
      <rPr>
        <vertAlign val="subscript"/>
        <sz val="14"/>
        <rFont val="Arial"/>
        <family val="2"/>
      </rPr>
      <t>i-1</t>
    </r>
    <r>
      <rPr>
        <sz val="14"/>
        <rFont val="Arial"/>
        <family val="2"/>
      </rPr>
      <t>.  Similarly, X</t>
    </r>
    <r>
      <rPr>
        <vertAlign val="subscript"/>
        <sz val="14"/>
        <rFont val="Arial"/>
        <family val="2"/>
      </rPr>
      <t>v</t>
    </r>
    <r>
      <rPr>
        <sz val="14"/>
        <rFont val="Arial"/>
        <family val="2"/>
      </rPr>
      <t xml:space="preserve"> and V are the average</t>
    </r>
  </si>
  <si>
    <r>
      <t>values of the cell concentration and reactor volume for t</t>
    </r>
    <r>
      <rPr>
        <vertAlign val="subscript"/>
        <sz val="14"/>
        <rFont val="Arial"/>
        <family val="2"/>
      </rPr>
      <t>i</t>
    </r>
    <r>
      <rPr>
        <sz val="14"/>
        <rFont val="Arial"/>
        <family val="2"/>
      </rPr>
      <t xml:space="preserve"> and t</t>
    </r>
    <r>
      <rPr>
        <vertAlign val="subscript"/>
        <sz val="14"/>
        <rFont val="Arial"/>
        <family val="2"/>
      </rPr>
      <t>i-1</t>
    </r>
    <r>
      <rPr>
        <sz val="14"/>
        <rFont val="Arial"/>
        <family val="2"/>
      </rPr>
      <t>.</t>
    </r>
  </si>
  <si>
    <r>
      <t xml:space="preserve">2. Curve-fitting using polynomial regression. </t>
    </r>
    <r>
      <rPr>
        <sz val="14"/>
        <color rgb="FFFF0000"/>
        <rFont val="Arial"/>
        <family val="2"/>
      </rPr>
      <t xml:space="preserve"> </t>
    </r>
    <r>
      <rPr>
        <sz val="14"/>
        <rFont val="Arial"/>
        <family val="2"/>
      </rPr>
      <t>In this method, a polynomial is fit to the cumulative consumption</t>
    </r>
  </si>
  <si>
    <t xml:space="preserve">curves using a nonlinear regression.  A 3rd or 4th order polynomial fit can be chosen, which are sufficient for </t>
  </si>
  <si>
    <t>most cases. The polynomial obtained from the regression is then used to calculate the specific rate by taking</t>
  </si>
  <si>
    <t>the first derivative of the polynomial with respect to time, and dividing by XvV.  These calculations are performed</t>
  </si>
  <si>
    <r>
      <rPr>
        <b/>
        <sz val="14"/>
        <rFont val="Arial"/>
        <family val="2"/>
      </rPr>
      <t xml:space="preserve">3. Use of stoichiometric ratios. </t>
    </r>
    <r>
      <rPr>
        <sz val="14"/>
        <rFont val="Arial"/>
        <family val="2"/>
      </rPr>
      <t xml:space="preserve">This method focuses on categorizing metabolic state into regions based on </t>
    </r>
  </si>
  <si>
    <t xml:space="preserve">changes in stoichiometric ratio. First, the stoichiometric ratio is calculated from the slope of the target region of </t>
  </si>
  <si>
    <t xml:space="preserve">cumulative consumption of metabolite x vs. metabolite y. Then, this ratio is applied to the average specific glucose </t>
  </si>
  <si>
    <t>consumption rate over that time period.</t>
  </si>
  <si>
    <t>are password protected. To turn-off this protection, right click on the tab and select "Unprotect Sheet"</t>
  </si>
  <si>
    <t>Specific Rates, Growth Rate, and Glucose Consumption Rate</t>
  </si>
  <si>
    <t>Three methods to approximate the specific consumption rate in this document and are shown below.</t>
  </si>
  <si>
    <t>FEED MEDIA ADDED (mL)</t>
  </si>
  <si>
    <t>GLUCOSE ADDED (mL)</t>
  </si>
  <si>
    <t>BASE ADDED (mL)</t>
  </si>
  <si>
    <t>L</t>
  </si>
  <si>
    <t>b</t>
  </si>
  <si>
    <t>k</t>
  </si>
  <si>
    <t>residual</t>
  </si>
  <si>
    <t>residual^2</t>
  </si>
  <si>
    <t>SSR</t>
  </si>
  <si>
    <t>POLYNOMIAL FIT CUMULATIVE CURVES FOR Back Calculation</t>
  </si>
  <si>
    <t>POLYNOMIAL FIT Redisual Calculation</t>
  </si>
  <si>
    <t>Back-calculated concentration based on the regression results of cumulative curve</t>
  </si>
  <si>
    <t xml:space="preserve">Measured concentration </t>
  </si>
  <si>
    <r>
      <t xml:space="preserve">Est. SP. GROWTH RATE, </t>
    </r>
    <r>
      <rPr>
        <sz val="8"/>
        <rFont val="Symbol"/>
        <family val="1"/>
        <charset val="2"/>
      </rPr>
      <t>m</t>
    </r>
    <r>
      <rPr>
        <sz val="8"/>
        <rFont val="Arial"/>
        <family val="2"/>
      </rPr>
      <t xml:space="preserve"> (hr</t>
    </r>
    <r>
      <rPr>
        <vertAlign val="superscript"/>
        <sz val="8"/>
        <rFont val="Arial"/>
        <family val="2"/>
      </rPr>
      <t>-1</t>
    </r>
    <r>
      <rPr>
        <sz val="8"/>
        <rFont val="Arial"/>
        <family val="2"/>
      </rPr>
      <t>) [</t>
    </r>
    <r>
      <rPr>
        <sz val="8"/>
        <rFont val="Symbol"/>
        <family val="1"/>
        <charset val="2"/>
      </rPr>
      <t>m</t>
    </r>
    <r>
      <rPr>
        <vertAlign val="subscript"/>
        <sz val="8"/>
        <rFont val="Arial"/>
        <family val="2"/>
      </rPr>
      <t>v</t>
    </r>
    <r>
      <rPr>
        <sz val="8"/>
        <rFont val="Arial"/>
        <family val="2"/>
      </rPr>
      <t>-k</t>
    </r>
    <r>
      <rPr>
        <vertAlign val="subscript"/>
        <sz val="8"/>
        <rFont val="Arial"/>
        <family val="2"/>
      </rPr>
      <t>d</t>
    </r>
    <r>
      <rPr>
        <sz val="8"/>
        <rFont val="Arial"/>
        <family val="2"/>
      </rPr>
      <t>]</t>
    </r>
  </si>
  <si>
    <r>
      <t>FIT VIABLE CELL CONC. Xt</t>
    </r>
    <r>
      <rPr>
        <vertAlign val="subscript"/>
        <sz val="9"/>
        <rFont val="Arial"/>
        <family val="2"/>
      </rPr>
      <t xml:space="preserve"> </t>
    </r>
    <r>
      <rPr>
        <sz val="9"/>
        <rFont val="Arial"/>
        <family val="2"/>
      </rPr>
      <t>(x10</t>
    </r>
    <r>
      <rPr>
        <vertAlign val="superscript"/>
        <sz val="9"/>
        <rFont val="Arial"/>
        <family val="2"/>
      </rPr>
      <t>6</t>
    </r>
    <r>
      <rPr>
        <sz val="9"/>
        <rFont val="Arial"/>
        <family val="2"/>
      </rPr>
      <t xml:space="preserve"> cells/mL)</t>
    </r>
  </si>
  <si>
    <t>NIIMBL-FB01-B1</t>
  </si>
  <si>
    <t>Concentration before feeding</t>
  </si>
  <si>
    <t>Feed status</t>
  </si>
  <si>
    <t>FROM IN PROCESS CALCULATIONS (2)</t>
  </si>
  <si>
    <t>NIIMBL-FB01-B2</t>
  </si>
  <si>
    <t>VIABLE CELL CONC. XV (x106 cells/mL)</t>
  </si>
  <si>
    <t>DEAD CELL CONC. Xd (x106 cells/mL)</t>
  </si>
  <si>
    <t>NH3 CONC. (mM)</t>
  </si>
  <si>
    <t>Ceglc</t>
  </si>
  <si>
    <t>Cegln</t>
  </si>
  <si>
    <t>Celac</t>
  </si>
  <si>
    <t>Ceasn</t>
  </si>
  <si>
    <t>Ceasp</t>
  </si>
  <si>
    <t>growth_rate</t>
  </si>
  <si>
    <t>rglut1</t>
  </si>
  <si>
    <t>rmct</t>
  </si>
  <si>
    <t>rglnna</t>
  </si>
  <si>
    <t>rasnna</t>
  </si>
  <si>
    <t>raspna</t>
  </si>
  <si>
    <t>Akt</t>
  </si>
  <si>
    <t>Ncd</t>
  </si>
  <si>
    <t>hyd</t>
  </si>
  <si>
    <t>bgkrp</t>
  </si>
  <si>
    <t>CcH</t>
  </si>
  <si>
    <t>KBP</t>
  </si>
  <si>
    <t>Ccatp</t>
  </si>
  <si>
    <t>CL</t>
  </si>
  <si>
    <t>weight</t>
  </si>
  <si>
    <t>flux_states</t>
  </si>
  <si>
    <t>CL2</t>
  </si>
  <si>
    <t>LF1</t>
  </si>
  <si>
    <t>LF2</t>
  </si>
  <si>
    <t>HF</t>
  </si>
  <si>
    <t>E0d_E0glut1</t>
  </si>
  <si>
    <t>E0d_E0hk1</t>
  </si>
  <si>
    <t>E0d_E0hk2</t>
  </si>
  <si>
    <t>E0d_E0hk3</t>
  </si>
  <si>
    <t>E0d_E0hk4</t>
  </si>
  <si>
    <t>E0d_E0pgi</t>
  </si>
  <si>
    <t>E0d_E0pfk2</t>
  </si>
  <si>
    <t>E0d_E0pfkl</t>
  </si>
  <si>
    <t>E0d_E0pfkm</t>
  </si>
  <si>
    <t>E0d_E0pfkp</t>
  </si>
  <si>
    <t>E0d_E0ald</t>
  </si>
  <si>
    <t>E0d_E0tpi</t>
  </si>
  <si>
    <t>E0d_E0gapd</t>
  </si>
  <si>
    <t>E0d_E0pgk</t>
  </si>
  <si>
    <t>E0d_E0pgm</t>
  </si>
  <si>
    <t>E0d_E0en</t>
  </si>
  <si>
    <t>E0d_E0pkm2</t>
  </si>
  <si>
    <t>E0d_E0pkm1</t>
  </si>
  <si>
    <t>E0d_E0pkl</t>
  </si>
  <si>
    <t>E0d_E0pkr</t>
  </si>
  <si>
    <t>E0d_E0ldha</t>
  </si>
  <si>
    <t>E0d_E0ldhb</t>
  </si>
  <si>
    <t>E0d_E0mct</t>
  </si>
  <si>
    <t>E0d_E0mdh1</t>
  </si>
  <si>
    <t>E0d_E0got1</t>
  </si>
  <si>
    <t>E0d_E0gshox</t>
  </si>
  <si>
    <t>E0d_E0gssgr</t>
  </si>
  <si>
    <t>E0d_E0g6pd</t>
  </si>
  <si>
    <t>E0d_E06pgd</t>
  </si>
  <si>
    <t>E0d_E0ep</t>
  </si>
  <si>
    <t>E0d_E0rpi</t>
  </si>
  <si>
    <t>E0d_E0prpps</t>
  </si>
  <si>
    <t>E0d_E0ta</t>
  </si>
  <si>
    <t>E0d_E0tk1</t>
  </si>
  <si>
    <t>E0d_E0bsn</t>
  </si>
  <si>
    <t>E0d_E0pdhc</t>
  </si>
  <si>
    <t>E0d_E0cs</t>
  </si>
  <si>
    <t>E0d_E0acon</t>
  </si>
  <si>
    <t>E0d_E0idh</t>
  </si>
  <si>
    <t>E0d_E0akgd</t>
  </si>
  <si>
    <t>E0d_E0scoas</t>
  </si>
  <si>
    <t>E0d_E0sdh</t>
  </si>
  <si>
    <t>E0d_E0fum</t>
  </si>
  <si>
    <t>E0d_E0gdh</t>
  </si>
  <si>
    <t>E0d_E0mdh2</t>
  </si>
  <si>
    <t>E0d_E0got2</t>
  </si>
  <si>
    <t>E0d_E0mmalic</t>
  </si>
  <si>
    <t>E0d_E0cmalic</t>
  </si>
  <si>
    <t>E0d_E0cly</t>
  </si>
  <si>
    <t>E0d_E0pyrh</t>
  </si>
  <si>
    <t>E0d_E0gluh</t>
  </si>
  <si>
    <t>E0d_E0glnh</t>
  </si>
  <si>
    <t>E0d_E0citmal</t>
  </si>
  <si>
    <t>E0d_E0akgmal</t>
  </si>
  <si>
    <t>E0d_E0malpi</t>
  </si>
  <si>
    <t>E0d_E0aspglu</t>
  </si>
  <si>
    <t>E0d_E0glnna</t>
  </si>
  <si>
    <t>E0d_E0gluna</t>
  </si>
  <si>
    <t>E0d_E0alana</t>
  </si>
  <si>
    <t>E0d_E0pc</t>
  </si>
  <si>
    <t>E0d_E0gpt1</t>
  </si>
  <si>
    <t>E0d_E0gls</t>
  </si>
  <si>
    <t>E0d_E0gs</t>
  </si>
  <si>
    <t>E0d_E0asn</t>
  </si>
  <si>
    <t>NIIMBL VS-002</t>
  </si>
  <si>
    <t>NIIMBL VS-003</t>
  </si>
  <si>
    <t>NIIMBL VS-001</t>
  </si>
  <si>
    <t>NIIMBL-FB01-B3</t>
  </si>
  <si>
    <t>XB50</t>
  </si>
  <si>
    <t>XB51</t>
  </si>
  <si>
    <t>XB52</t>
  </si>
  <si>
    <t>CL1</t>
  </si>
  <si>
    <t>CL3</t>
  </si>
  <si>
    <t>E0d_E0aspg</t>
  </si>
  <si>
    <t>E0d_asnna</t>
  </si>
  <si>
    <t>N0</t>
  </si>
  <si>
    <t>K</t>
  </si>
  <si>
    <t>r</t>
  </si>
  <si>
    <t>Meghan McCann</t>
  </si>
  <si>
    <t>GLUTAMINE FEED ADDED (mL)</t>
  </si>
  <si>
    <t>CD013-26</t>
  </si>
  <si>
    <t>F013-F2</t>
  </si>
  <si>
    <t>FEED LACTATE CONC. (mM)</t>
  </si>
  <si>
    <t>FEED NH3 CONC. (mM)</t>
  </si>
  <si>
    <t>5th Degree Polynomial</t>
  </si>
  <si>
    <t>6th Degree Polynomial</t>
  </si>
  <si>
    <t>Batch Name</t>
  </si>
  <si>
    <t>Scale</t>
  </si>
  <si>
    <t>Day</t>
  </si>
  <si>
    <t>Hours</t>
  </si>
  <si>
    <t>VCD (x 1e6 cells/mL)</t>
  </si>
  <si>
    <t>VCD (cells/mL)</t>
  </si>
  <si>
    <t>Viability (%)</t>
  </si>
  <si>
    <r>
      <t>Growth Rate (hr</t>
    </r>
    <r>
      <rPr>
        <b/>
        <vertAlign val="superscript"/>
        <sz val="10"/>
        <rFont val="Arial"/>
        <family val="2"/>
      </rPr>
      <t>-1</t>
    </r>
    <r>
      <rPr>
        <b/>
        <sz val="10"/>
        <rFont val="Arial"/>
        <family val="2"/>
      </rPr>
      <t>)</t>
    </r>
  </si>
  <si>
    <t>pCO2 (mmHg)</t>
  </si>
  <si>
    <t>pO2 (mmHg)</t>
  </si>
  <si>
    <t>Glucose (g/L)</t>
  </si>
  <si>
    <t>Lactate (g/L)</t>
  </si>
  <si>
    <t>Glucose (mM)</t>
  </si>
  <si>
    <t>Lactate (mM)</t>
  </si>
  <si>
    <t>NH4+ (mmol/L)</t>
  </si>
  <si>
    <t>Titer (g/L)</t>
  </si>
  <si>
    <t>Titer (ug/mL)</t>
  </si>
  <si>
    <t>ug protein in 1e8 cells</t>
  </si>
  <si>
    <t>Volume for 1e8 cells</t>
  </si>
  <si>
    <t xml:space="preserve">Normalized Titer </t>
  </si>
  <si>
    <t>Osmolality (mOsm)</t>
  </si>
  <si>
    <t>Glucose Consumption (g/L)</t>
  </si>
  <si>
    <t>Glucose fed (g/L)</t>
  </si>
  <si>
    <t>Glucose Feed Conc. (g/L)</t>
  </si>
  <si>
    <t>Cumulative Glucose Consumption (mM)</t>
  </si>
  <si>
    <t>IVCD (10^6 cell*hr/mL)</t>
  </si>
  <si>
    <t>Specific Glucose Consumption (mmol/10^9 cell/hr)</t>
  </si>
  <si>
    <t>Specific Lactate Production (mmol/10^9 cell/hr)</t>
  </si>
  <si>
    <t>Specific Productivity (pg/cell/day)</t>
  </si>
  <si>
    <t>Reactor Volume (L)</t>
  </si>
  <si>
    <t>Sample Volume (mL)</t>
  </si>
  <si>
    <t>Feed X Volume (mL)</t>
  </si>
  <si>
    <t>Feed Y Volume (mL)</t>
  </si>
  <si>
    <t>Glutamine (mmol/L)</t>
  </si>
  <si>
    <t>Glutamate (mmol/L)</t>
  </si>
  <si>
    <t>dL/dG</t>
  </si>
  <si>
    <t>Non-Reducing SDS-Page</t>
  </si>
  <si>
    <t>Reducing SDS-Page</t>
  </si>
  <si>
    <t>HC %</t>
  </si>
  <si>
    <t>LC%</t>
  </si>
  <si>
    <t>CEX-Acidic</t>
  </si>
  <si>
    <t>CEX-Main</t>
  </si>
  <si>
    <t>CEX-Basic</t>
  </si>
  <si>
    <t>Monomer</t>
  </si>
  <si>
    <t>Aggregate</t>
  </si>
  <si>
    <t>Fragments</t>
  </si>
  <si>
    <t>Binding ELISA</t>
  </si>
  <si>
    <t>G0</t>
  </si>
  <si>
    <t>G0F</t>
  </si>
  <si>
    <t>G2/Man6</t>
  </si>
  <si>
    <t>G2F</t>
  </si>
  <si>
    <t>Man9</t>
  </si>
  <si>
    <t>Man5</t>
  </si>
  <si>
    <t>G1</t>
  </si>
  <si>
    <t>G1'</t>
  </si>
  <si>
    <t>G1F</t>
  </si>
  <si>
    <t>G1F'</t>
  </si>
  <si>
    <t>Man8</t>
  </si>
  <si>
    <t>Man7</t>
  </si>
  <si>
    <t>Galactosylation Index</t>
  </si>
  <si>
    <t>Fucosylation Index</t>
  </si>
  <si>
    <t>Ala</t>
  </si>
  <si>
    <t>Arg</t>
  </si>
  <si>
    <t>Asn</t>
  </si>
  <si>
    <t>Asp</t>
  </si>
  <si>
    <t>Cys</t>
  </si>
  <si>
    <t>Gln</t>
  </si>
  <si>
    <t>Glu</t>
  </si>
  <si>
    <t>Gly</t>
  </si>
  <si>
    <t>His</t>
  </si>
  <si>
    <t>Thr</t>
  </si>
  <si>
    <t>Pro</t>
  </si>
  <si>
    <t>Lys</t>
  </si>
  <si>
    <t>Ser</t>
  </si>
  <si>
    <t>Tyr</t>
  </si>
  <si>
    <t>Met</t>
  </si>
  <si>
    <t>Val</t>
  </si>
  <si>
    <t>Ile</t>
  </si>
  <si>
    <t>Leu</t>
  </si>
  <si>
    <t>Phe</t>
  </si>
  <si>
    <t>Trp</t>
  </si>
  <si>
    <t>5000L</t>
  </si>
  <si>
    <t>Not reported</t>
  </si>
  <si>
    <t>190269</t>
  </si>
  <si>
    <t>N/A</t>
  </si>
  <si>
    <t>325390</t>
  </si>
  <si>
    <t>326391</t>
  </si>
  <si>
    <t>Blk 10 - A3</t>
  </si>
  <si>
    <t>3L</t>
  </si>
  <si>
    <t>Blk 10 - B2</t>
  </si>
  <si>
    <t>Blk 10 - C1</t>
  </si>
  <si>
    <t>Blk 10 - C3</t>
  </si>
  <si>
    <t>Blk 11 - C3</t>
  </si>
  <si>
    <t>Blk 11 - D3</t>
  </si>
  <si>
    <t>Blk 12 - B4</t>
  </si>
  <si>
    <t>Blk 12 - D4</t>
  </si>
  <si>
    <t>Blk 13 - A1</t>
  </si>
  <si>
    <t>Blk 14 - A1</t>
  </si>
  <si>
    <t>Blk 14 - C3</t>
  </si>
  <si>
    <t>3L-NIIMBL</t>
  </si>
  <si>
    <t>Merck</t>
  </si>
  <si>
    <t>CUM GLUCOSE CONS. (mM)</t>
  </si>
  <si>
    <t>CUM LACTATE PROD. (mM)</t>
  </si>
  <si>
    <r>
      <t>Xv (10</t>
    </r>
    <r>
      <rPr>
        <vertAlign val="superscript"/>
        <sz val="8"/>
        <color rgb="FFFF0000"/>
        <rFont val="Arial"/>
        <family val="2"/>
      </rPr>
      <t>9</t>
    </r>
    <r>
      <rPr>
        <sz val="8"/>
        <color rgb="FFFF0000"/>
        <rFont val="Arial"/>
        <family val="2"/>
      </rPr>
      <t xml:space="preserve"> cells/L)</t>
    </r>
  </si>
  <si>
    <r>
      <t>q</t>
    </r>
    <r>
      <rPr>
        <vertAlign val="subscript"/>
        <sz val="8"/>
        <color rgb="FFFF0000"/>
        <rFont val="Arial"/>
        <family val="2"/>
      </rPr>
      <t>Glucose</t>
    </r>
    <r>
      <rPr>
        <sz val="8"/>
        <color rgb="FFFF0000"/>
        <rFont val="Arial"/>
        <family val="2"/>
      </rPr>
      <t xml:space="preserve"> (mmol/10</t>
    </r>
    <r>
      <rPr>
        <vertAlign val="superscript"/>
        <sz val="8"/>
        <color rgb="FFFF0000"/>
        <rFont val="Arial"/>
        <family val="2"/>
      </rPr>
      <t>9</t>
    </r>
    <r>
      <rPr>
        <sz val="8"/>
        <color rgb="FFFF0000"/>
        <rFont val="Arial"/>
        <family val="2"/>
      </rPr>
      <t xml:space="preserve"> cell/hr)</t>
    </r>
  </si>
  <si>
    <r>
      <t>q</t>
    </r>
    <r>
      <rPr>
        <vertAlign val="subscript"/>
        <sz val="8"/>
        <color rgb="FFFF0000"/>
        <rFont val="Arial"/>
        <family val="2"/>
      </rPr>
      <t>Lactate</t>
    </r>
    <r>
      <rPr>
        <sz val="8"/>
        <color rgb="FFFF0000"/>
        <rFont val="Arial"/>
        <family val="2"/>
      </rPr>
      <t xml:space="preserve"> (mmol/10</t>
    </r>
    <r>
      <rPr>
        <vertAlign val="superscript"/>
        <sz val="8"/>
        <color rgb="FFFF0000"/>
        <rFont val="Arial"/>
        <family val="2"/>
      </rPr>
      <t>9</t>
    </r>
    <r>
      <rPr>
        <sz val="8"/>
        <color rgb="FFFF0000"/>
        <rFont val="Arial"/>
        <family val="2"/>
      </rPr>
      <t xml:space="preserve"> cell/hr)</t>
    </r>
  </si>
  <si>
    <r>
      <t>Xv V (10</t>
    </r>
    <r>
      <rPr>
        <vertAlign val="superscript"/>
        <sz val="8"/>
        <rFont val="Arial"/>
        <family val="2"/>
      </rPr>
      <t>9</t>
    </r>
    <r>
      <rPr>
        <sz val="8"/>
        <rFont val="Arial"/>
        <family val="2"/>
      </rPr>
      <t xml:space="preserve"> cells)</t>
    </r>
  </si>
  <si>
    <t>VOLUME BEFORE SAMPLING (L)</t>
  </si>
  <si>
    <r>
      <t xml:space="preserve">Cumulative </t>
    </r>
    <r>
      <rPr>
        <b/>
        <sz val="12"/>
        <rFont val="Arial"/>
        <family val="2"/>
      </rPr>
      <t>Glutamate</t>
    </r>
    <r>
      <rPr>
        <sz val="12"/>
        <rFont val="Arial"/>
        <family val="2"/>
      </rPr>
      <t xml:space="preserve"> Consumed</t>
    </r>
  </si>
  <si>
    <t>E0d_E0aspna</t>
  </si>
  <si>
    <t>VCD</t>
  </si>
  <si>
    <t>growth_rate_n</t>
  </si>
  <si>
    <t>LF3</t>
  </si>
  <si>
    <t>ARGININE CONC. (mM)</t>
  </si>
  <si>
    <t>ISOLEUCINE CONC. (mM)</t>
  </si>
  <si>
    <t>LEUCINE CONC. (mM)</t>
  </si>
  <si>
    <t>LYSINE CONC. (mM)</t>
  </si>
  <si>
    <t>THREONINE CONC. (mM)</t>
  </si>
  <si>
    <t>TYROSINE CONC. (mM)</t>
  </si>
  <si>
    <t>VALINE CONC. (mM)</t>
  </si>
  <si>
    <t>GLUTAMINE CONC. (mM)</t>
  </si>
  <si>
    <t>FEED TYROSINE CONC. (mM)</t>
  </si>
  <si>
    <t>TOTAL CELL CONC. Xt (x106 cells/mL)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</si>
</sst>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0.0"/>
    <numFmt numFmtId="165" formatCode="0.0000"/>
    <numFmt numFmtId="166" formatCode="0.00000E+00"/>
    <numFmt numFmtId="167" formatCode="0.000"/>
    <numFmt numFmtId="168" formatCode="[$-409]h:mm\ AM/PM;@"/>
    <numFmt numFmtId="169" formatCode="0.000000000000000000"/>
    <numFmt numFmtId="170" formatCode="0.0000000"/>
    <numFmt numFmtId="171" formatCode="[$-F400]h:mm:ss\ AM/PM"/>
  </numFmts>
  <fonts count="48">
    <font>
      <sz val="10"/>
      <name val="Arial"/>
      <family val="2"/>
    </font>
    <font>
      <sz val="11"/>
      <color theme="1"/>
      <name val="Calibri"/>
      <family val="2"/>
      <scheme val="minor"/>
    </font>
    <font>
      <sz val="11"/>
      <color theme="1"/>
      <name val="Calibri"/>
      <family val="2"/>
      <scheme val="minor"/>
    </font>
    <font>
      <b/>
      <sz val="10"/>
      <name val="Arial"/>
      <family val="2"/>
    </font>
    <font>
      <sz val="10"/>
      <name val="Arial"/>
      <family val="2"/>
    </font>
    <font>
      <sz val="8"/>
      <name val="Arial"/>
      <family val="2"/>
    </font>
    <font>
      <b/>
      <sz val="8"/>
      <name val="Arial"/>
      <family val="2"/>
    </font>
    <font>
      <vertAlign val="superscript"/>
      <sz val="8"/>
      <name val="Arial"/>
      <family val="2"/>
    </font>
    <font>
      <sz val="8"/>
      <name val="Symbol"/>
      <family val="1"/>
      <charset val="2"/>
    </font>
    <font>
      <vertAlign val="subscript"/>
      <sz val="8"/>
      <name val="Arial"/>
      <family val="2"/>
    </font>
    <font>
      <b/>
      <sz val="8"/>
      <color indexed="81"/>
      <name val="Tahoma"/>
      <family val="2"/>
    </font>
    <font>
      <b/>
      <sz val="14"/>
      <name val="Arial"/>
      <family val="2"/>
    </font>
    <font>
      <b/>
      <sz val="12"/>
      <name val="Arial"/>
      <family val="2"/>
    </font>
    <font>
      <sz val="10"/>
      <name val="Arial"/>
      <family val="2"/>
    </font>
    <font>
      <sz val="14"/>
      <name val="Symbol"/>
      <family val="1"/>
      <charset val="2"/>
    </font>
    <font>
      <sz val="14"/>
      <name val="Arial"/>
      <family val="2"/>
    </font>
    <font>
      <b/>
      <sz val="10"/>
      <name val="Symbol"/>
      <family val="1"/>
      <charset val="2"/>
    </font>
    <font>
      <vertAlign val="subscript"/>
      <sz val="14"/>
      <name val="Arial"/>
      <family val="2"/>
    </font>
    <font>
      <b/>
      <vertAlign val="superscript"/>
      <sz val="10"/>
      <name val="Arial"/>
      <family val="2"/>
    </font>
    <font>
      <sz val="12"/>
      <name val="Arial"/>
      <family val="2"/>
    </font>
    <font>
      <vertAlign val="superscript"/>
      <sz val="8"/>
      <name val="Calibri"/>
      <family val="2"/>
    </font>
    <font>
      <vertAlign val="subscript"/>
      <sz val="8"/>
      <name val="Cambria"/>
      <family val="1"/>
      <scheme val="major"/>
    </font>
    <font>
      <sz val="9"/>
      <name val="Arial"/>
      <family val="2"/>
    </font>
    <font>
      <sz val="8"/>
      <name val="Calibri"/>
      <family val="2"/>
    </font>
    <font>
      <sz val="9"/>
      <color indexed="81"/>
      <name val="Tahoma"/>
      <family val="2"/>
    </font>
    <font>
      <vertAlign val="subscript"/>
      <sz val="9"/>
      <name val="Arial"/>
      <family val="2"/>
    </font>
    <font>
      <vertAlign val="superscript"/>
      <sz val="9"/>
      <name val="Arial"/>
      <family val="2"/>
    </font>
    <font>
      <b/>
      <sz val="9"/>
      <name val="Arial"/>
      <family val="2"/>
    </font>
    <font>
      <b/>
      <u/>
      <sz val="18"/>
      <name val="Arial"/>
      <family val="2"/>
    </font>
    <font>
      <b/>
      <u/>
      <sz val="16"/>
      <name val="Arial"/>
      <family val="2"/>
    </font>
    <font>
      <vertAlign val="superscript"/>
      <sz val="14"/>
      <name val="Arial"/>
      <family val="2"/>
    </font>
    <font>
      <b/>
      <u/>
      <sz val="14"/>
      <name val="Arial"/>
      <family val="2"/>
    </font>
    <font>
      <b/>
      <vertAlign val="subscript"/>
      <sz val="14"/>
      <name val="Arial"/>
      <family val="2"/>
    </font>
    <font>
      <u/>
      <sz val="16"/>
      <name val="Arial"/>
      <family val="2"/>
    </font>
    <font>
      <sz val="14"/>
      <color rgb="FFFF0000"/>
      <name val="Arial"/>
      <family val="2"/>
    </font>
    <font>
      <b/>
      <sz val="9"/>
      <color indexed="81"/>
      <name val="Tahoma"/>
      <family val="2"/>
    </font>
    <font>
      <sz val="10"/>
      <color theme="1"/>
      <name val="Arial"/>
      <family val="2"/>
    </font>
    <font>
      <sz val="10"/>
      <name val="Times New Roman"/>
      <family val="1"/>
    </font>
    <font>
      <b/>
      <sz val="10"/>
      <color theme="1"/>
      <name val="Arial"/>
      <family val="2"/>
    </font>
    <font>
      <sz val="11"/>
      <name val="FranklinGothic"/>
    </font>
    <font>
      <sz val="10"/>
      <color indexed="14"/>
      <name val="Arial"/>
      <family val="2"/>
    </font>
    <font>
      <sz val="11"/>
      <name val="Arial"/>
      <family val="2"/>
    </font>
    <font>
      <sz val="10"/>
      <color indexed="12"/>
      <name val="Arial"/>
      <family val="2"/>
    </font>
    <font>
      <sz val="11"/>
      <name val="Calibri"/>
      <family val="2"/>
      <scheme val="minor"/>
    </font>
    <font>
      <sz val="8"/>
      <color rgb="FFFF0000"/>
      <name val="Arial"/>
      <family val="2"/>
    </font>
    <font>
      <vertAlign val="superscript"/>
      <sz val="8"/>
      <color rgb="FFFF0000"/>
      <name val="Arial"/>
      <family val="2"/>
    </font>
    <font>
      <vertAlign val="subscript"/>
      <sz val="8"/>
      <color rgb="FFFF0000"/>
      <name val="Arial"/>
      <family val="2"/>
    </font>
    <font>
      <b/>
      <sz val="8"/>
      <color rgb="FFFF0000"/>
      <name val="Arial"/>
      <family val="2"/>
    </font>
  </fonts>
  <fills count="22">
    <fill>
      <patternFill patternType="none"/>
    </fill>
    <fill>
      <patternFill patternType="gray125"/>
    </fill>
    <fill>
      <patternFill patternType="solid">
        <fgColor indexed="9"/>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0"/>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3" tint="0.79998168889431442"/>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theme="6"/>
        <bgColor indexed="64"/>
      </patternFill>
    </fill>
    <fill>
      <patternFill patternType="solid">
        <fgColor theme="4"/>
        <bgColor indexed="64"/>
      </patternFill>
    </fill>
    <fill>
      <patternFill patternType="solid">
        <fgColor theme="5"/>
        <bgColor indexed="64"/>
      </patternFill>
    </fill>
    <fill>
      <patternFill patternType="solid">
        <fgColor theme="8" tint="0.59999389629810485"/>
        <bgColor indexed="64"/>
      </patternFill>
    </fill>
    <fill>
      <patternFill patternType="solid">
        <fgColor theme="8" tint="0.39997558519241921"/>
        <bgColor indexed="64"/>
      </patternFill>
    </fill>
    <fill>
      <patternFill patternType="solid">
        <fgColor rgb="FF92D050"/>
        <bgColor indexed="64"/>
      </patternFill>
    </fill>
    <fill>
      <patternFill patternType="solid">
        <fgColor rgb="FFFFFF00"/>
        <bgColor indexed="64"/>
      </patternFill>
    </fill>
    <fill>
      <patternFill patternType="solid">
        <fgColor theme="2"/>
        <bgColor indexed="64"/>
      </patternFill>
    </fill>
  </fills>
  <borders count="63">
    <border>
      <left/>
      <right/>
      <top/>
      <bottom/>
      <diagonal/>
    </border>
    <border>
      <left style="thin">
        <color indexed="22"/>
      </left>
      <right style="thin">
        <color indexed="22"/>
      </right>
      <top style="thin">
        <color indexed="22"/>
      </top>
      <bottom style="thin">
        <color indexed="22"/>
      </bottom>
      <diagonal/>
    </border>
    <border>
      <left style="thin">
        <color indexed="64"/>
      </left>
      <right style="thin">
        <color indexed="64"/>
      </right>
      <top/>
      <bottom style="thin">
        <color indexed="64"/>
      </bottom>
      <diagonal/>
    </border>
    <border>
      <left/>
      <right/>
      <top/>
      <bottom style="thin">
        <color indexed="64"/>
      </bottom>
      <diagonal/>
    </border>
    <border>
      <left/>
      <right style="thin">
        <color indexed="64"/>
      </right>
      <top/>
      <bottom/>
      <diagonal/>
    </border>
    <border>
      <left/>
      <right/>
      <top style="thin">
        <color indexed="64"/>
      </top>
      <bottom/>
      <diagonal/>
    </border>
    <border>
      <left style="thin">
        <color indexed="64"/>
      </left>
      <right style="thin">
        <color indexed="64"/>
      </right>
      <top/>
      <bottom/>
      <diagonal/>
    </border>
    <border>
      <left style="thin">
        <color indexed="64"/>
      </left>
      <right/>
      <top/>
      <bottom/>
      <diagonal/>
    </border>
    <border>
      <left/>
      <right style="thin">
        <color indexed="64"/>
      </right>
      <top/>
      <bottom style="thin">
        <color indexed="64"/>
      </bottom>
      <diagonal/>
    </border>
    <border>
      <left style="thin">
        <color indexed="22"/>
      </left>
      <right style="thin">
        <color indexed="22"/>
      </right>
      <top style="thin">
        <color indexed="64"/>
      </top>
      <bottom style="thin">
        <color indexed="22"/>
      </bottom>
      <diagonal/>
    </border>
    <border>
      <left style="thin">
        <color indexed="64"/>
      </left>
      <right/>
      <top style="thin">
        <color indexed="64"/>
      </top>
      <bottom/>
      <diagonal/>
    </border>
    <border>
      <left style="thin">
        <color indexed="64"/>
      </left>
      <right/>
      <top/>
      <bottom style="thin">
        <color indexed="64"/>
      </bottom>
      <diagonal/>
    </border>
    <border>
      <left/>
      <right style="thin">
        <color indexed="64"/>
      </right>
      <top style="thin">
        <color indexed="64"/>
      </top>
      <bottom style="thin">
        <color indexed="22"/>
      </bottom>
      <diagonal/>
    </border>
    <border>
      <left/>
      <right style="thin">
        <color indexed="64"/>
      </right>
      <top style="thin">
        <color indexed="22"/>
      </top>
      <bottom style="thin">
        <color indexed="22"/>
      </bottom>
      <diagonal/>
    </border>
    <border>
      <left/>
      <right style="thin">
        <color indexed="64"/>
      </right>
      <top style="thin">
        <color indexed="22"/>
      </top>
      <bottom style="thin">
        <color indexed="64"/>
      </bottom>
      <diagonal/>
    </border>
    <border>
      <left/>
      <right style="thin">
        <color indexed="64"/>
      </right>
      <top style="thin">
        <color indexed="22"/>
      </top>
      <bottom/>
      <diagonal/>
    </border>
    <border>
      <left/>
      <right style="thin">
        <color indexed="64"/>
      </right>
      <top/>
      <bottom style="thin">
        <color indexed="22"/>
      </bottom>
      <diagonal/>
    </border>
    <border>
      <left style="thin">
        <color indexed="64"/>
      </left>
      <right/>
      <top style="thin">
        <color indexed="22"/>
      </top>
      <bottom style="thin">
        <color indexed="64"/>
      </bottom>
      <diagonal/>
    </border>
    <border>
      <left style="medium">
        <color indexed="64"/>
      </left>
      <right/>
      <top style="medium">
        <color indexed="64"/>
      </top>
      <bottom/>
      <diagonal/>
    </border>
    <border>
      <left style="medium">
        <color indexed="64"/>
      </left>
      <right style="medium">
        <color indexed="64"/>
      </right>
      <top style="medium">
        <color indexed="64"/>
      </top>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style="medium">
        <color indexed="64"/>
      </left>
      <right/>
      <top/>
      <bottom style="thin">
        <color indexed="64"/>
      </bottom>
      <diagonal/>
    </border>
    <border>
      <left style="medium">
        <color indexed="64"/>
      </left>
      <right/>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style="thin">
        <color indexed="64"/>
      </bottom>
      <diagonal/>
    </border>
    <border>
      <left style="thin">
        <color indexed="64"/>
      </left>
      <right/>
      <top style="thin">
        <color indexed="22"/>
      </top>
      <bottom style="thin">
        <color indexed="22"/>
      </bottom>
      <diagonal/>
    </border>
    <border>
      <left style="thin">
        <color indexed="64"/>
      </left>
      <right/>
      <top style="thin">
        <color indexed="64"/>
      </top>
      <bottom style="thin">
        <color indexed="22"/>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diagonal/>
    </border>
    <border>
      <left style="thin">
        <color indexed="22"/>
      </left>
      <right style="thin">
        <color indexed="22"/>
      </right>
      <top style="thin">
        <color indexed="64"/>
      </top>
      <bottom style="thin">
        <color indexed="22"/>
      </bottom>
      <diagonal/>
    </border>
    <border>
      <left style="thin">
        <color indexed="22"/>
      </left>
      <right style="thin">
        <color indexed="22"/>
      </right>
      <top/>
      <bottom style="thin">
        <color indexed="22"/>
      </bottom>
      <diagonal/>
    </border>
    <border>
      <left style="thin">
        <color indexed="22"/>
      </left>
      <right style="thin">
        <color indexed="22"/>
      </right>
      <top/>
      <bottom style="thin">
        <color indexed="64"/>
      </bottom>
      <diagonal/>
    </border>
    <border>
      <left style="thin">
        <color indexed="64"/>
      </left>
      <right style="thin">
        <color indexed="64"/>
      </right>
      <top style="thin">
        <color indexed="64"/>
      </top>
      <bottom style="thin">
        <color indexed="64"/>
      </bottom>
      <diagonal/>
    </border>
    <border>
      <left style="thin">
        <color indexed="22"/>
      </left>
      <right/>
      <top style="thin">
        <color indexed="64"/>
      </top>
      <bottom style="thin">
        <color indexed="22"/>
      </bottom>
      <diagonal/>
    </border>
    <border>
      <left style="thin">
        <color indexed="22"/>
      </left>
      <right/>
      <top style="thin">
        <color indexed="22"/>
      </top>
      <bottom style="thin">
        <color indexed="22"/>
      </bottom>
      <diagonal/>
    </border>
    <border>
      <left/>
      <right/>
      <top style="thin">
        <color indexed="22"/>
      </top>
      <bottom style="thin">
        <color indexed="22"/>
      </bottom>
      <diagonal/>
    </border>
    <border>
      <left/>
      <right style="thin">
        <color indexed="22"/>
      </right>
      <top style="thin">
        <color indexed="22"/>
      </top>
      <bottom style="thin">
        <color indexed="22"/>
      </bottom>
      <diagonal/>
    </border>
    <border>
      <left style="medium">
        <color indexed="64"/>
      </left>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medium">
        <color indexed="64"/>
      </bottom>
      <diagonal/>
    </border>
    <border>
      <left/>
      <right style="thin">
        <color indexed="64"/>
      </right>
      <top style="medium">
        <color indexed="64"/>
      </top>
      <bottom/>
      <diagonal/>
    </border>
    <border>
      <left/>
      <right style="thin">
        <color indexed="64"/>
      </right>
      <top/>
      <bottom style="medium">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bottom style="thin">
        <color indexed="64"/>
      </bottom>
      <diagonal/>
    </border>
    <border>
      <left style="medium">
        <color indexed="64"/>
      </left>
      <right/>
      <top/>
      <bottom/>
      <diagonal/>
    </border>
    <border>
      <left/>
      <right style="medium">
        <color indexed="64"/>
      </right>
      <top/>
      <bottom/>
      <diagonal/>
    </border>
    <border>
      <left style="medium">
        <color indexed="64"/>
      </left>
      <right style="medium">
        <color indexed="64"/>
      </right>
      <top/>
      <bottom/>
      <diagonal/>
    </border>
    <border>
      <left/>
      <right style="thin">
        <color indexed="64"/>
      </right>
      <top style="thin">
        <color indexed="64"/>
      </top>
      <bottom/>
      <diagonal/>
    </border>
    <border>
      <left style="thin">
        <color indexed="64"/>
      </left>
      <right/>
      <top style="medium">
        <color indexed="64"/>
      </top>
      <bottom/>
      <diagonal/>
    </border>
    <border>
      <left style="thin">
        <color theme="0"/>
      </left>
      <right style="thin">
        <color theme="0"/>
      </right>
      <top style="thin">
        <color theme="0"/>
      </top>
      <bottom style="thin">
        <color theme="0"/>
      </bottom>
      <diagonal/>
    </border>
    <border>
      <left style="thin">
        <color indexed="22"/>
      </left>
      <right style="thin">
        <color indexed="22"/>
      </right>
      <top/>
      <bottom/>
      <diagonal/>
    </border>
    <border>
      <left style="thin">
        <color indexed="22"/>
      </left>
      <right/>
      <top style="thin">
        <color indexed="22"/>
      </top>
      <bottom style="thin">
        <color indexed="64"/>
      </bottom>
      <diagonal/>
    </border>
    <border>
      <left/>
      <right/>
      <top style="thin">
        <color indexed="22"/>
      </top>
      <bottom style="thin">
        <color indexed="64"/>
      </bottom>
      <diagonal/>
    </border>
    <border>
      <left/>
      <right style="thin">
        <color indexed="22"/>
      </right>
      <top style="thin">
        <color indexed="22"/>
      </top>
      <bottom style="thin">
        <color indexed="64"/>
      </bottom>
      <diagonal/>
    </border>
    <border>
      <left/>
      <right/>
      <top style="thin">
        <color indexed="64"/>
      </top>
      <bottom style="medium">
        <color indexed="64"/>
      </bottom>
      <diagonal/>
    </border>
  </borders>
  <cellStyleXfs count="6">
    <xf numFmtId="0" fontId="0" fillId="0" borderId="0"/>
    <xf numFmtId="0" fontId="13" fillId="0" borderId="0"/>
    <xf numFmtId="0" fontId="2" fillId="0" borderId="0"/>
    <xf numFmtId="0" fontId="1" fillId="0" borderId="0"/>
    <xf numFmtId="9" fontId="4" fillId="0" borderId="0" applyFont="0" applyFill="0" applyBorder="0" applyAlignment="0" applyProtection="0"/>
    <xf numFmtId="0" fontId="37" fillId="0" borderId="0"/>
  </cellStyleXfs>
  <cellXfs count="572">
    <xf numFmtId="0" fontId="0" fillId="0" borderId="0" xfId="0"/>
    <xf numFmtId="0" fontId="0" fillId="0" borderId="0" xfId="0" applyFill="1"/>
    <xf numFmtId="0" fontId="5" fillId="2" borderId="0" xfId="1" applyFont="1" applyFill="1" applyBorder="1" applyAlignment="1">
      <alignment horizontal="right"/>
    </xf>
    <xf numFmtId="0" fontId="0" fillId="2" borderId="0" xfId="0" applyFill="1"/>
    <xf numFmtId="0" fontId="3" fillId="0" borderId="3" xfId="0" applyNumberFormat="1" applyFont="1" applyFill="1" applyBorder="1"/>
    <xf numFmtId="0" fontId="3" fillId="0" borderId="0" xfId="0" applyNumberFormat="1" applyFont="1" applyFill="1"/>
    <xf numFmtId="11" fontId="4" fillId="0" borderId="0" xfId="0" applyNumberFormat="1" applyFont="1" applyFill="1"/>
    <xf numFmtId="11" fontId="0" fillId="0" borderId="0" xfId="0" applyNumberFormat="1" applyFill="1"/>
    <xf numFmtId="0" fontId="3" fillId="0" borderId="0" xfId="0" applyFont="1" applyFill="1"/>
    <xf numFmtId="166" fontId="0" fillId="0" borderId="0" xfId="0" applyNumberFormat="1" applyFill="1"/>
    <xf numFmtId="0" fontId="11" fillId="0" borderId="0" xfId="0" applyFont="1" applyBorder="1" applyAlignment="1">
      <alignment horizontal="center"/>
    </xf>
    <xf numFmtId="2" fontId="11" fillId="0" borderId="0" xfId="0" applyNumberFormat="1" applyFont="1" applyBorder="1" applyAlignment="1">
      <alignment horizontal="center"/>
    </xf>
    <xf numFmtId="0" fontId="15" fillId="0" borderId="0" xfId="0" applyFont="1"/>
    <xf numFmtId="2" fontId="15" fillId="0" borderId="0" xfId="0" applyNumberFormat="1" applyFont="1" applyAlignment="1">
      <alignment horizontal="right"/>
    </xf>
    <xf numFmtId="0" fontId="15" fillId="0" borderId="5" xfId="0" applyFont="1" applyBorder="1"/>
    <xf numFmtId="2" fontId="15" fillId="0" borderId="5" xfId="0" applyNumberFormat="1" applyFont="1" applyBorder="1" applyAlignment="1">
      <alignment horizontal="right"/>
    </xf>
    <xf numFmtId="0" fontId="15" fillId="0" borderId="3" xfId="0" applyFont="1" applyBorder="1"/>
    <xf numFmtId="2" fontId="15" fillId="0" borderId="3" xfId="0" applyNumberFormat="1" applyFont="1" applyBorder="1" applyAlignment="1">
      <alignment horizontal="right"/>
    </xf>
    <xf numFmtId="0" fontId="15" fillId="0" borderId="0" xfId="0" applyNumberFormat="1" applyFont="1" applyAlignment="1">
      <alignment horizontal="right"/>
    </xf>
    <xf numFmtId="0" fontId="14" fillId="0" borderId="0" xfId="0" applyFont="1"/>
    <xf numFmtId="0" fontId="15" fillId="0" borderId="0" xfId="0" applyFont="1" applyBorder="1"/>
    <xf numFmtId="2" fontId="15" fillId="0" borderId="0" xfId="0" applyNumberFormat="1" applyFont="1" applyBorder="1" applyAlignment="1">
      <alignment horizontal="right"/>
    </xf>
    <xf numFmtId="0" fontId="11" fillId="0" borderId="5" xfId="0" applyFont="1" applyBorder="1"/>
    <xf numFmtId="0" fontId="11" fillId="0" borderId="3" xfId="0" applyFont="1" applyBorder="1"/>
    <xf numFmtId="0" fontId="3" fillId="0" borderId="0" xfId="0" applyNumberFormat="1" applyFont="1" applyFill="1" applyBorder="1"/>
    <xf numFmtId="0" fontId="11" fillId="0" borderId="0" xfId="0" applyFont="1" applyAlignment="1">
      <alignment horizontal="center"/>
    </xf>
    <xf numFmtId="0" fontId="11" fillId="0" borderId="5" xfId="0" applyFont="1" applyBorder="1" applyAlignment="1">
      <alignment horizontal="center"/>
    </xf>
    <xf numFmtId="2" fontId="11" fillId="0" borderId="5" xfId="0" applyNumberFormat="1" applyFont="1" applyBorder="1" applyAlignment="1">
      <alignment horizontal="center"/>
    </xf>
    <xf numFmtId="0" fontId="0" fillId="0" borderId="5" xfId="0" applyBorder="1"/>
    <xf numFmtId="0" fontId="0" fillId="0" borderId="0" xfId="0" applyBorder="1"/>
    <xf numFmtId="0" fontId="11" fillId="0" borderId="3" xfId="0" applyFont="1" applyBorder="1" applyAlignment="1">
      <alignment wrapText="1"/>
    </xf>
    <xf numFmtId="0" fontId="11" fillId="0" borderId="3" xfId="0" applyFont="1" applyBorder="1" applyAlignment="1">
      <alignment horizontal="center" wrapText="1"/>
    </xf>
    <xf numFmtId="2" fontId="11" fillId="0" borderId="3" xfId="0" applyNumberFormat="1" applyFont="1" applyBorder="1" applyAlignment="1">
      <alignment horizontal="center" wrapText="1"/>
    </xf>
    <xf numFmtId="0" fontId="11" fillId="0" borderId="0" xfId="0" applyFont="1"/>
    <xf numFmtId="2" fontId="11" fillId="0" borderId="0" xfId="0" applyNumberFormat="1" applyFont="1" applyAlignment="1">
      <alignment horizontal="right"/>
    </xf>
    <xf numFmtId="0" fontId="5" fillId="0" borderId="0" xfId="0" applyNumberFormat="1" applyFont="1" applyProtection="1"/>
    <xf numFmtId="165" fontId="5" fillId="0" borderId="0" xfId="0" applyNumberFormat="1" applyFont="1" applyProtection="1"/>
    <xf numFmtId="0" fontId="6" fillId="0" borderId="0" xfId="0" applyNumberFormat="1" applyFont="1" applyProtection="1"/>
    <xf numFmtId="0" fontId="0" fillId="0" borderId="3" xfId="0" applyBorder="1"/>
    <xf numFmtId="0" fontId="13" fillId="0" borderId="0" xfId="0" applyFont="1" applyProtection="1"/>
    <xf numFmtId="0" fontId="0" fillId="2" borderId="0" xfId="0" applyFill="1" applyProtection="1"/>
    <xf numFmtId="0" fontId="0" fillId="0" borderId="10" xfId="0" applyBorder="1" applyProtection="1">
      <protection locked="0"/>
    </xf>
    <xf numFmtId="0" fontId="0" fillId="0" borderId="7" xfId="0" applyBorder="1" applyProtection="1">
      <protection locked="0"/>
    </xf>
    <xf numFmtId="0" fontId="0" fillId="0" borderId="11" xfId="0" applyBorder="1" applyProtection="1">
      <protection locked="0"/>
    </xf>
    <xf numFmtId="0" fontId="0" fillId="0" borderId="5" xfId="0" applyBorder="1" applyProtection="1">
      <protection locked="0"/>
    </xf>
    <xf numFmtId="0" fontId="0" fillId="0" borderId="3" xfId="0" applyBorder="1" applyProtection="1">
      <protection locked="0"/>
    </xf>
    <xf numFmtId="0" fontId="12" fillId="0" borderId="0" xfId="0" applyFont="1" applyAlignment="1">
      <alignment horizontal="center"/>
    </xf>
    <xf numFmtId="0" fontId="19" fillId="0" borderId="0" xfId="0" applyFont="1"/>
    <xf numFmtId="0" fontId="5" fillId="0" borderId="0" xfId="0" applyFont="1"/>
    <xf numFmtId="2" fontId="5" fillId="0" borderId="0" xfId="0" applyNumberFormat="1" applyFont="1"/>
    <xf numFmtId="0" fontId="5" fillId="0" borderId="0" xfId="0" applyFont="1" applyAlignment="1">
      <alignment horizontal="center"/>
    </xf>
    <xf numFmtId="0" fontId="5" fillId="0" borderId="0" xfId="0" applyFont="1" applyFill="1"/>
    <xf numFmtId="0" fontId="5" fillId="0" borderId="0" xfId="0" applyFont="1" applyFill="1" applyAlignment="1">
      <alignment horizontal="center"/>
    </xf>
    <xf numFmtId="0" fontId="5" fillId="4" borderId="0" xfId="0" applyFont="1" applyFill="1"/>
    <xf numFmtId="0" fontId="5" fillId="4" borderId="3" xfId="0" applyNumberFormat="1" applyFont="1" applyFill="1" applyBorder="1" applyAlignment="1" applyProtection="1">
      <alignment horizontal="center" vertical="center" wrapText="1"/>
    </xf>
    <xf numFmtId="0" fontId="5" fillId="4" borderId="36" xfId="0" applyFont="1" applyFill="1" applyBorder="1" applyAlignment="1">
      <alignment horizontal="center" vertical="center" wrapText="1"/>
    </xf>
    <xf numFmtId="2" fontId="5" fillId="4" borderId="35" xfId="0" applyNumberFormat="1" applyFont="1" applyFill="1" applyBorder="1"/>
    <xf numFmtId="11" fontId="5" fillId="4" borderId="35" xfId="0" applyNumberFormat="1" applyFont="1" applyFill="1" applyBorder="1"/>
    <xf numFmtId="0" fontId="3" fillId="0" borderId="0" xfId="0" applyFont="1"/>
    <xf numFmtId="0" fontId="5" fillId="3" borderId="3" xfId="0" applyNumberFormat="1" applyFont="1" applyFill="1" applyBorder="1" applyAlignment="1" applyProtection="1">
      <alignment horizontal="center" vertical="center" textRotation="90" wrapText="1"/>
    </xf>
    <xf numFmtId="0" fontId="5" fillId="4" borderId="35" xfId="0" applyFont="1" applyFill="1" applyBorder="1" applyAlignment="1">
      <alignment horizontal="center"/>
    </xf>
    <xf numFmtId="165" fontId="5" fillId="3" borderId="3" xfId="0" applyNumberFormat="1" applyFont="1" applyFill="1" applyBorder="1" applyAlignment="1" applyProtection="1">
      <alignment horizontal="center" vertical="center" textRotation="90" wrapText="1"/>
    </xf>
    <xf numFmtId="0" fontId="5" fillId="0" borderId="3" xfId="0" applyNumberFormat="1" applyFont="1" applyBorder="1" applyAlignment="1" applyProtection="1">
      <alignment horizontal="center" vertical="center" textRotation="90" wrapText="1"/>
    </xf>
    <xf numFmtId="0" fontId="13" fillId="0" borderId="0" xfId="0" applyFont="1" applyAlignment="1" applyProtection="1">
      <alignment textRotation="90"/>
    </xf>
    <xf numFmtId="0" fontId="22" fillId="2" borderId="30" xfId="0" applyFont="1" applyFill="1" applyBorder="1" applyProtection="1">
      <protection locked="0"/>
    </xf>
    <xf numFmtId="165" fontId="22" fillId="2" borderId="30" xfId="0" applyNumberFormat="1" applyFont="1" applyFill="1" applyBorder="1" applyProtection="1">
      <protection locked="0"/>
    </xf>
    <xf numFmtId="0" fontId="0" fillId="2" borderId="0" xfId="0" applyFill="1" applyAlignment="1" applyProtection="1">
      <alignment wrapText="1"/>
    </xf>
    <xf numFmtId="0" fontId="0" fillId="8" borderId="0" xfId="0" applyFill="1" applyProtection="1"/>
    <xf numFmtId="0" fontId="3" fillId="8" borderId="0" xfId="0" applyFont="1" applyFill="1" applyProtection="1"/>
    <xf numFmtId="0" fontId="27" fillId="8" borderId="0" xfId="0" applyFont="1" applyFill="1" applyBorder="1" applyAlignment="1">
      <alignment horizontal="left" wrapText="1"/>
    </xf>
    <xf numFmtId="2" fontId="22" fillId="9" borderId="41" xfId="0" applyNumberFormat="1" applyFont="1" applyFill="1" applyBorder="1" applyAlignment="1">
      <alignment horizontal="center" vertical="center"/>
    </xf>
    <xf numFmtId="1" fontId="19" fillId="8" borderId="46" xfId="0" applyNumberFormat="1" applyFont="1" applyFill="1" applyBorder="1" applyAlignment="1" applyProtection="1">
      <alignment horizontal="center" vertical="center"/>
      <protection locked="0"/>
    </xf>
    <xf numFmtId="0" fontId="5" fillId="5" borderId="3" xfId="0" applyNumberFormat="1" applyFont="1" applyFill="1" applyBorder="1" applyAlignment="1" applyProtection="1">
      <alignment horizontal="center" vertical="center" textRotation="90" wrapText="1"/>
    </xf>
    <xf numFmtId="0" fontId="5" fillId="5" borderId="34" xfId="0" applyFont="1" applyFill="1" applyBorder="1" applyAlignment="1">
      <alignment horizontal="center" vertical="center" textRotation="90" wrapText="1"/>
    </xf>
    <xf numFmtId="0" fontId="5" fillId="3" borderId="0" xfId="0" applyFont="1" applyFill="1" applyAlignment="1">
      <alignment textRotation="90" wrapText="1"/>
    </xf>
    <xf numFmtId="0" fontId="5" fillId="3" borderId="33" xfId="0" applyFont="1" applyFill="1" applyBorder="1" applyAlignment="1">
      <alignment horizontal="center" vertical="center" textRotation="90" wrapText="1"/>
    </xf>
    <xf numFmtId="167" fontId="5" fillId="3" borderId="0" xfId="0" applyNumberFormat="1" applyFont="1" applyFill="1"/>
    <xf numFmtId="0" fontId="3" fillId="8" borderId="0" xfId="0" applyFont="1" applyFill="1"/>
    <xf numFmtId="2" fontId="11" fillId="0" borderId="7" xfId="0" applyNumberFormat="1" applyFont="1" applyBorder="1" applyProtection="1">
      <protection locked="0"/>
    </xf>
    <xf numFmtId="2" fontId="15" fillId="0" borderId="7" xfId="0" applyNumberFormat="1" applyFont="1" applyBorder="1" applyProtection="1">
      <protection locked="0"/>
    </xf>
    <xf numFmtId="0" fontId="15" fillId="0" borderId="7" xfId="0" applyFont="1" applyBorder="1" applyProtection="1">
      <protection locked="0"/>
    </xf>
    <xf numFmtId="2" fontId="15" fillId="0" borderId="10" xfId="0" applyNumberFormat="1" applyFont="1" applyBorder="1" applyProtection="1">
      <protection locked="0"/>
    </xf>
    <xf numFmtId="0" fontId="15" fillId="0" borderId="11" xfId="0" applyFont="1" applyBorder="1" applyProtection="1">
      <protection locked="0"/>
    </xf>
    <xf numFmtId="165" fontId="15" fillId="0" borderId="7" xfId="0" applyNumberFormat="1" applyFont="1" applyBorder="1" applyProtection="1">
      <protection locked="0"/>
    </xf>
    <xf numFmtId="2" fontId="15" fillId="0" borderId="11" xfId="0" applyNumberFormat="1" applyFont="1" applyBorder="1" applyProtection="1">
      <protection locked="0"/>
    </xf>
    <xf numFmtId="0" fontId="0" fillId="0" borderId="0" xfId="0" applyProtection="1">
      <protection locked="0"/>
    </xf>
    <xf numFmtId="49" fontId="5" fillId="2" borderId="30" xfId="0" applyNumberFormat="1" applyFont="1" applyFill="1" applyBorder="1" applyAlignment="1" applyProtection="1">
      <alignment horizontal="left"/>
      <protection locked="0"/>
    </xf>
    <xf numFmtId="2" fontId="5" fillId="2" borderId="30" xfId="0" applyNumberFormat="1" applyFont="1" applyFill="1" applyBorder="1" applyAlignment="1" applyProtection="1">
      <alignment horizontal="left"/>
      <protection locked="0"/>
    </xf>
    <xf numFmtId="0" fontId="5" fillId="9" borderId="4" xfId="0" applyNumberFormat="1" applyFont="1" applyFill="1" applyBorder="1" applyAlignment="1" applyProtection="1">
      <alignment horizontal="right"/>
    </xf>
    <xf numFmtId="0" fontId="5" fillId="9" borderId="0" xfId="0" applyNumberFormat="1" applyFont="1" applyFill="1" applyBorder="1" applyAlignment="1" applyProtection="1">
      <alignment horizontal="right"/>
    </xf>
    <xf numFmtId="0" fontId="11" fillId="9" borderId="0" xfId="0" applyNumberFormat="1" applyFont="1" applyFill="1" applyBorder="1" applyAlignment="1" applyProtection="1">
      <alignment horizontal="center"/>
    </xf>
    <xf numFmtId="0" fontId="5" fillId="9" borderId="0" xfId="0" applyNumberFormat="1" applyFont="1" applyFill="1" applyAlignment="1" applyProtection="1">
      <alignment horizontal="center"/>
    </xf>
    <xf numFmtId="0" fontId="5" fillId="9" borderId="8" xfId="0" applyNumberFormat="1" applyFont="1" applyFill="1" applyBorder="1" applyAlignment="1" applyProtection="1">
      <alignment horizontal="center" wrapText="1"/>
    </xf>
    <xf numFmtId="0" fontId="5" fillId="9" borderId="3" xfId="0" applyNumberFormat="1" applyFont="1" applyFill="1" applyBorder="1" applyAlignment="1" applyProtection="1">
      <alignment horizontal="center" wrapText="1"/>
    </xf>
    <xf numFmtId="0" fontId="5" fillId="9" borderId="4" xfId="0" applyNumberFormat="1" applyFont="1" applyFill="1" applyBorder="1" applyProtection="1"/>
    <xf numFmtId="2" fontId="5" fillId="9" borderId="0" xfId="0" applyNumberFormat="1" applyFont="1" applyFill="1"/>
    <xf numFmtId="0" fontId="5" fillId="9" borderId="0" xfId="0" applyNumberFormat="1" applyFont="1" applyFill="1" applyProtection="1"/>
    <xf numFmtId="2" fontId="5" fillId="9" borderId="0" xfId="0" applyNumberFormat="1" applyFont="1" applyFill="1" applyProtection="1"/>
    <xf numFmtId="0" fontId="6" fillId="9" borderId="0" xfId="0" applyNumberFormat="1" applyFont="1" applyFill="1" applyProtection="1"/>
    <xf numFmtId="2" fontId="5" fillId="3" borderId="0" xfId="0" applyNumberFormat="1" applyFont="1" applyFill="1" applyProtection="1"/>
    <xf numFmtId="0" fontId="5" fillId="3" borderId="0" xfId="0" applyNumberFormat="1" applyFont="1" applyFill="1" applyProtection="1"/>
    <xf numFmtId="1" fontId="5" fillId="3" borderId="0" xfId="0" applyNumberFormat="1" applyFont="1" applyFill="1"/>
    <xf numFmtId="165" fontId="5" fillId="3" borderId="0" xfId="0" applyNumberFormat="1" applyFont="1" applyFill="1" applyProtection="1"/>
    <xf numFmtId="0" fontId="6" fillId="3" borderId="0" xfId="0" applyNumberFormat="1" applyFont="1" applyFill="1" applyProtection="1"/>
    <xf numFmtId="0" fontId="5" fillId="10" borderId="3" xfId="0" applyNumberFormat="1" applyFont="1" applyFill="1" applyBorder="1" applyAlignment="1" applyProtection="1">
      <alignment horizontal="center" vertical="center" textRotation="90" wrapText="1"/>
    </xf>
    <xf numFmtId="0" fontId="8" fillId="10" borderId="3" xfId="0" applyNumberFormat="1" applyFont="1" applyFill="1" applyBorder="1" applyAlignment="1" applyProtection="1">
      <alignment horizontal="center" vertical="center" textRotation="90" wrapText="1"/>
    </xf>
    <xf numFmtId="0" fontId="5" fillId="10" borderId="0" xfId="0" applyNumberFormat="1" applyFont="1" applyFill="1" applyProtection="1"/>
    <xf numFmtId="165" fontId="5" fillId="10" borderId="0" xfId="0" quotePrefix="1" applyNumberFormat="1" applyFont="1" applyFill="1" applyProtection="1"/>
    <xf numFmtId="165" fontId="5" fillId="10" borderId="0" xfId="0" applyNumberFormat="1" applyFont="1" applyFill="1" applyProtection="1"/>
    <xf numFmtId="165" fontId="5" fillId="10" borderId="0" xfId="0" applyNumberFormat="1" applyFont="1" applyFill="1"/>
    <xf numFmtId="0" fontId="6" fillId="10" borderId="0" xfId="0" applyNumberFormat="1" applyFont="1" applyFill="1" applyProtection="1"/>
    <xf numFmtId="167" fontId="5" fillId="5" borderId="0" xfId="0" applyNumberFormat="1" applyFont="1" applyFill="1"/>
    <xf numFmtId="0" fontId="0" fillId="5" borderId="0" xfId="0" applyFill="1"/>
    <xf numFmtId="0" fontId="5" fillId="11" borderId="1" xfId="0" applyNumberFormat="1" applyFont="1" applyFill="1" applyBorder="1" applyAlignment="1" applyProtection="1">
      <alignment horizontal="center" vertical="center" textRotation="90" wrapText="1"/>
    </xf>
    <xf numFmtId="0" fontId="8" fillId="11" borderId="1" xfId="0" applyNumberFormat="1" applyFont="1" applyFill="1" applyBorder="1" applyAlignment="1" applyProtection="1">
      <alignment horizontal="center" vertical="center" textRotation="90" wrapText="1"/>
    </xf>
    <xf numFmtId="165" fontId="5" fillId="11" borderId="30" xfId="0" applyNumberFormat="1" applyFont="1" applyFill="1" applyBorder="1" applyProtection="1">
      <protection locked="0"/>
    </xf>
    <xf numFmtId="165" fontId="5" fillId="11" borderId="30" xfId="0" applyNumberFormat="1" applyFont="1" applyFill="1" applyBorder="1"/>
    <xf numFmtId="0" fontId="6" fillId="11" borderId="1" xfId="0" applyNumberFormat="1" applyFont="1" applyFill="1" applyBorder="1" applyProtection="1"/>
    <xf numFmtId="167" fontId="6" fillId="11" borderId="1" xfId="0" applyNumberFormat="1" applyFont="1" applyFill="1" applyBorder="1" applyProtection="1"/>
    <xf numFmtId="0" fontId="6" fillId="11" borderId="30" xfId="0" applyNumberFormat="1" applyFont="1" applyFill="1" applyBorder="1" applyProtection="1"/>
    <xf numFmtId="0" fontId="5" fillId="11" borderId="1" xfId="0" applyNumberFormat="1" applyFont="1" applyFill="1" applyBorder="1" applyProtection="1"/>
    <xf numFmtId="0" fontId="5" fillId="11" borderId="30" xfId="0" applyNumberFormat="1" applyFont="1" applyFill="1" applyBorder="1" applyProtection="1"/>
    <xf numFmtId="0" fontId="13" fillId="0" borderId="1" xfId="0" applyFont="1" applyFill="1" applyBorder="1" applyProtection="1"/>
    <xf numFmtId="0" fontId="19" fillId="4" borderId="18" xfId="0" applyFont="1" applyFill="1" applyBorder="1"/>
    <xf numFmtId="0" fontId="12" fillId="4" borderId="25" xfId="0" applyFont="1" applyFill="1" applyBorder="1"/>
    <xf numFmtId="0" fontId="19" fillId="4" borderId="24" xfId="0" applyFont="1" applyFill="1" applyBorder="1" applyAlignment="1">
      <alignment horizontal="left"/>
    </xf>
    <xf numFmtId="0" fontId="19" fillId="4" borderId="20" xfId="0" applyFont="1" applyFill="1" applyBorder="1" applyAlignment="1">
      <alignment horizontal="left"/>
    </xf>
    <xf numFmtId="0" fontId="19" fillId="4" borderId="22" xfId="0" applyFont="1" applyFill="1" applyBorder="1" applyAlignment="1">
      <alignment horizontal="left"/>
    </xf>
    <xf numFmtId="0" fontId="12" fillId="4" borderId="19" xfId="0" applyFont="1" applyFill="1" applyBorder="1" applyAlignment="1">
      <alignment horizontal="center" wrapText="1"/>
    </xf>
    <xf numFmtId="0" fontId="12" fillId="4" borderId="26" xfId="0" applyFont="1" applyFill="1" applyBorder="1" applyAlignment="1">
      <alignment horizontal="center"/>
    </xf>
    <xf numFmtId="0" fontId="12" fillId="0" borderId="27" xfId="0" applyFont="1" applyFill="1" applyBorder="1" applyAlignment="1">
      <alignment horizontal="center"/>
    </xf>
    <xf numFmtId="0" fontId="12" fillId="0" borderId="21" xfId="0" applyFont="1" applyFill="1" applyBorder="1" applyAlignment="1">
      <alignment horizontal="center"/>
    </xf>
    <xf numFmtId="0" fontId="12" fillId="0" borderId="23" xfId="0" applyFont="1" applyFill="1" applyBorder="1" applyAlignment="1">
      <alignment horizontal="center"/>
    </xf>
    <xf numFmtId="0" fontId="12" fillId="0" borderId="27" xfId="0" applyFont="1" applyFill="1" applyBorder="1" applyAlignment="1" applyProtection="1">
      <alignment horizontal="center"/>
      <protection locked="0"/>
    </xf>
    <xf numFmtId="0" fontId="12" fillId="0" borderId="21" xfId="0" applyFont="1" applyFill="1" applyBorder="1" applyAlignment="1" applyProtection="1">
      <alignment horizontal="center"/>
      <protection locked="0"/>
    </xf>
    <xf numFmtId="0" fontId="12" fillId="0" borderId="23" xfId="0" applyFont="1" applyFill="1" applyBorder="1" applyAlignment="1" applyProtection="1">
      <alignment horizontal="center"/>
      <protection locked="0"/>
    </xf>
    <xf numFmtId="0" fontId="3" fillId="7" borderId="6" xfId="0" applyFont="1" applyFill="1" applyBorder="1" applyAlignment="1" applyProtection="1">
      <alignment horizontal="center" wrapText="1"/>
    </xf>
    <xf numFmtId="166" fontId="3" fillId="7" borderId="0" xfId="0" applyNumberFormat="1" applyFont="1" applyFill="1" applyAlignment="1" applyProtection="1">
      <alignment horizontal="left"/>
    </xf>
    <xf numFmtId="0" fontId="3" fillId="7" borderId="0" xfId="0" applyFont="1" applyFill="1" applyProtection="1"/>
    <xf numFmtId="0" fontId="3" fillId="6" borderId="0" xfId="0" applyFont="1" applyFill="1" applyBorder="1" applyAlignment="1" applyProtection="1">
      <alignment horizontal="center" wrapText="1"/>
    </xf>
    <xf numFmtId="166" fontId="3" fillId="6" borderId="0" xfId="0" applyNumberFormat="1" applyFont="1" applyFill="1" applyAlignment="1" applyProtection="1">
      <alignment horizontal="left"/>
    </xf>
    <xf numFmtId="0" fontId="0" fillId="6" borderId="0" xfId="0" applyFill="1" applyBorder="1" applyProtection="1"/>
    <xf numFmtId="0" fontId="3" fillId="7" borderId="2" xfId="0" applyNumberFormat="1" applyFont="1" applyFill="1" applyBorder="1" applyAlignment="1" applyProtection="1">
      <alignment horizontal="right"/>
    </xf>
    <xf numFmtId="2" fontId="0" fillId="7" borderId="3" xfId="0" applyNumberFormat="1" applyFont="1" applyFill="1" applyBorder="1" applyAlignment="1" applyProtection="1">
      <alignment horizontal="center" wrapText="1"/>
    </xf>
    <xf numFmtId="2" fontId="3" fillId="8" borderId="3" xfId="0" applyNumberFormat="1" applyFont="1" applyFill="1" applyBorder="1" applyAlignment="1" applyProtection="1">
      <alignment horizontal="center"/>
    </xf>
    <xf numFmtId="2" fontId="3" fillId="6" borderId="3" xfId="0" applyNumberFormat="1" applyFont="1" applyFill="1" applyBorder="1" applyAlignment="1" applyProtection="1">
      <alignment horizontal="right"/>
    </xf>
    <xf numFmtId="2" fontId="3" fillId="6" borderId="3" xfId="0" applyNumberFormat="1" applyFont="1" applyFill="1" applyBorder="1" applyProtection="1"/>
    <xf numFmtId="0" fontId="3" fillId="7" borderId="55" xfId="0" applyFont="1" applyFill="1" applyBorder="1" applyAlignment="1" applyProtection="1">
      <alignment horizontal="right"/>
    </xf>
    <xf numFmtId="2" fontId="4" fillId="8" borderId="0" xfId="0" applyNumberFormat="1" applyFont="1" applyFill="1" applyAlignment="1" applyProtection="1">
      <alignment horizontal="center"/>
    </xf>
    <xf numFmtId="0" fontId="3" fillId="6" borderId="4" xfId="0" applyFont="1" applyFill="1" applyBorder="1" applyAlignment="1" applyProtection="1">
      <alignment horizontal="right"/>
    </xf>
    <xf numFmtId="0" fontId="3" fillId="7" borderId="4" xfId="0" applyFont="1" applyFill="1" applyBorder="1" applyAlignment="1" applyProtection="1">
      <alignment horizontal="right"/>
    </xf>
    <xf numFmtId="2" fontId="4" fillId="0" borderId="0" xfId="0" applyNumberFormat="1" applyFont="1" applyAlignment="1" applyProtection="1">
      <alignment horizontal="center"/>
    </xf>
    <xf numFmtId="0" fontId="16" fillId="6" borderId="4" xfId="0" applyFont="1" applyFill="1" applyBorder="1" applyAlignment="1" applyProtection="1">
      <alignment horizontal="right"/>
    </xf>
    <xf numFmtId="0" fontId="3" fillId="0" borderId="0" xfId="0" applyFont="1" applyProtection="1"/>
    <xf numFmtId="0" fontId="12" fillId="4" borderId="18" xfId="0" applyFont="1" applyFill="1" applyBorder="1"/>
    <xf numFmtId="0" fontId="12" fillId="4" borderId="24" xfId="0" applyFont="1" applyFill="1" applyBorder="1"/>
    <xf numFmtId="0" fontId="12" fillId="4" borderId="20" xfId="0" applyFont="1" applyFill="1" applyBorder="1"/>
    <xf numFmtId="0" fontId="12" fillId="4" borderId="22" xfId="0" applyFont="1" applyFill="1" applyBorder="1"/>
    <xf numFmtId="0" fontId="22" fillId="12" borderId="18" xfId="0" applyFont="1" applyFill="1" applyBorder="1" applyAlignment="1" applyProtection="1">
      <alignment wrapText="1"/>
    </xf>
    <xf numFmtId="0" fontId="22" fillId="12" borderId="43" xfId="0" applyFont="1" applyFill="1" applyBorder="1" applyAlignment="1" applyProtection="1">
      <alignment wrapText="1"/>
    </xf>
    <xf numFmtId="0" fontId="22" fillId="12" borderId="42" xfId="0" applyFont="1" applyFill="1" applyBorder="1" applyAlignment="1" applyProtection="1">
      <alignment horizontal="center" wrapText="1"/>
    </xf>
    <xf numFmtId="0" fontId="22" fillId="12" borderId="25" xfId="0" applyFont="1" applyFill="1" applyBorder="1" applyProtection="1"/>
    <xf numFmtId="0" fontId="22" fillId="12" borderId="45" xfId="0" applyFont="1" applyFill="1" applyBorder="1" applyProtection="1"/>
    <xf numFmtId="0" fontId="22" fillId="12" borderId="44" xfId="0" applyFont="1" applyFill="1" applyBorder="1" applyAlignment="1" applyProtection="1"/>
    <xf numFmtId="0" fontId="22" fillId="12" borderId="44" xfId="0" applyFont="1" applyFill="1" applyBorder="1" applyAlignment="1" applyProtection="1">
      <alignment horizontal="right"/>
    </xf>
    <xf numFmtId="0" fontId="22" fillId="12" borderId="25" xfId="0" applyFont="1" applyFill="1" applyBorder="1" applyAlignment="1" applyProtection="1">
      <alignment horizontal="left"/>
    </xf>
    <xf numFmtId="0" fontId="22" fillId="12" borderId="44" xfId="0" applyFont="1" applyFill="1" applyBorder="1" applyAlignment="1" applyProtection="1">
      <alignment horizontal="left"/>
    </xf>
    <xf numFmtId="0" fontId="22" fillId="12" borderId="45" xfId="0" applyFont="1" applyFill="1" applyBorder="1" applyAlignment="1" applyProtection="1">
      <alignment horizontal="left"/>
    </xf>
    <xf numFmtId="0" fontId="22" fillId="12" borderId="52" xfId="0" applyFont="1" applyFill="1" applyBorder="1" applyProtection="1"/>
    <xf numFmtId="0" fontId="22" fillId="12" borderId="53" xfId="0" applyFont="1" applyFill="1" applyBorder="1" applyProtection="1"/>
    <xf numFmtId="0" fontId="22" fillId="9" borderId="0" xfId="0" applyFont="1" applyFill="1" applyBorder="1" applyAlignment="1" applyProtection="1">
      <alignment horizontal="center"/>
    </xf>
    <xf numFmtId="167" fontId="22" fillId="9" borderId="0" xfId="0" applyNumberFormat="1" applyFont="1" applyFill="1" applyBorder="1" applyAlignment="1" applyProtection="1">
      <alignment horizontal="center"/>
    </xf>
    <xf numFmtId="0" fontId="22" fillId="9" borderId="0" xfId="0" applyFont="1" applyFill="1" applyBorder="1" applyProtection="1"/>
    <xf numFmtId="167" fontId="22" fillId="9" borderId="0" xfId="0" applyNumberFormat="1" applyFont="1" applyFill="1" applyBorder="1" applyProtection="1"/>
    <xf numFmtId="167" fontId="22" fillId="9" borderId="0" xfId="0" applyNumberFormat="1" applyFont="1" applyFill="1" applyBorder="1" applyProtection="1">
      <protection locked="0"/>
    </xf>
    <xf numFmtId="0" fontId="22" fillId="12" borderId="19" xfId="0" applyFont="1" applyFill="1" applyBorder="1" applyAlignment="1" applyProtection="1">
      <alignment horizontal="left"/>
    </xf>
    <xf numFmtId="167" fontId="22" fillId="9" borderId="53" xfId="0" applyNumberFormat="1" applyFont="1" applyFill="1" applyBorder="1" applyProtection="1">
      <protection locked="0"/>
    </xf>
    <xf numFmtId="0" fontId="22" fillId="12" borderId="26" xfId="0" applyFont="1" applyFill="1" applyBorder="1" applyAlignment="1" applyProtection="1">
      <alignment horizontal="left"/>
    </xf>
    <xf numFmtId="167" fontId="22" fillId="9" borderId="44" xfId="0" applyNumberFormat="1" applyFont="1" applyFill="1" applyBorder="1" applyProtection="1">
      <protection locked="0"/>
    </xf>
    <xf numFmtId="167" fontId="22" fillId="9" borderId="44" xfId="0" applyNumberFormat="1" applyFont="1" applyFill="1" applyBorder="1" applyProtection="1"/>
    <xf numFmtId="167" fontId="22" fillId="9" borderId="45" xfId="0" applyNumberFormat="1" applyFont="1" applyFill="1" applyBorder="1" applyProtection="1">
      <protection locked="0"/>
    </xf>
    <xf numFmtId="0" fontId="22" fillId="2" borderId="18" xfId="0" applyFont="1" applyFill="1" applyBorder="1" applyProtection="1"/>
    <xf numFmtId="0" fontId="22" fillId="2" borderId="42" xfId="0" applyFont="1" applyFill="1" applyBorder="1" applyProtection="1"/>
    <xf numFmtId="0" fontId="22" fillId="2" borderId="42" xfId="0" applyFont="1" applyFill="1" applyBorder="1" applyAlignment="1" applyProtection="1">
      <alignment horizontal="center"/>
    </xf>
    <xf numFmtId="0" fontId="22" fillId="2" borderId="43" xfId="0" applyFont="1" applyFill="1" applyBorder="1" applyProtection="1"/>
    <xf numFmtId="0" fontId="22" fillId="11" borderId="18" xfId="0" applyFont="1" applyFill="1" applyBorder="1" applyAlignment="1" applyProtection="1">
      <alignment wrapText="1"/>
    </xf>
    <xf numFmtId="0" fontId="22" fillId="11" borderId="43" xfId="0" applyFont="1" applyFill="1" applyBorder="1" applyAlignment="1" applyProtection="1">
      <alignment wrapText="1"/>
    </xf>
    <xf numFmtId="0" fontId="22" fillId="11" borderId="42" xfId="0" applyFont="1" applyFill="1" applyBorder="1" applyAlignment="1" applyProtection="1">
      <alignment horizontal="center" wrapText="1"/>
    </xf>
    <xf numFmtId="0" fontId="22" fillId="11" borderId="25" xfId="0" applyFont="1" applyFill="1" applyBorder="1" applyProtection="1"/>
    <xf numFmtId="0" fontId="22" fillId="11" borderId="45" xfId="0" applyFont="1" applyFill="1" applyBorder="1" applyProtection="1"/>
    <xf numFmtId="0" fontId="22" fillId="11" borderId="44" xfId="0" applyFont="1" applyFill="1" applyBorder="1" applyAlignment="1" applyProtection="1"/>
    <xf numFmtId="0" fontId="22" fillId="11" borderId="44" xfId="0" applyFont="1" applyFill="1" applyBorder="1" applyAlignment="1" applyProtection="1">
      <alignment horizontal="right"/>
    </xf>
    <xf numFmtId="0" fontId="22" fillId="11" borderId="25" xfId="0" applyFont="1" applyFill="1" applyBorder="1" applyAlignment="1" applyProtection="1">
      <alignment horizontal="left"/>
    </xf>
    <xf numFmtId="0" fontId="22" fillId="11" borderId="44" xfId="0" applyFont="1" applyFill="1" applyBorder="1" applyAlignment="1" applyProtection="1">
      <alignment horizontal="left"/>
    </xf>
    <xf numFmtId="0" fontId="22" fillId="11" borderId="45" xfId="0" applyFont="1" applyFill="1" applyBorder="1" applyAlignment="1" applyProtection="1">
      <alignment horizontal="left"/>
    </xf>
    <xf numFmtId="0" fontId="22" fillId="11" borderId="52" xfId="0" applyFont="1" applyFill="1" applyBorder="1" applyProtection="1"/>
    <xf numFmtId="0" fontId="22" fillId="11" borderId="53" xfId="0" applyFont="1" applyFill="1" applyBorder="1" applyProtection="1"/>
    <xf numFmtId="0" fontId="22" fillId="9" borderId="0" xfId="0" applyFont="1" applyFill="1" applyBorder="1" applyProtection="1">
      <protection locked="0"/>
    </xf>
    <xf numFmtId="0" fontId="22" fillId="11" borderId="19" xfId="0" applyFont="1" applyFill="1" applyBorder="1" applyAlignment="1" applyProtection="1">
      <alignment horizontal="left"/>
    </xf>
    <xf numFmtId="0" fontId="22" fillId="11" borderId="54" xfId="0" applyFont="1" applyFill="1" applyBorder="1" applyAlignment="1" applyProtection="1">
      <alignment horizontal="left"/>
    </xf>
    <xf numFmtId="0" fontId="22" fillId="9" borderId="44" xfId="0" applyFont="1" applyFill="1" applyBorder="1" applyProtection="1"/>
    <xf numFmtId="0" fontId="22" fillId="9" borderId="44" xfId="0" applyFont="1" applyFill="1" applyBorder="1" applyProtection="1">
      <protection locked="0"/>
    </xf>
    <xf numFmtId="0" fontId="22" fillId="11" borderId="26" xfId="0" applyFont="1" applyFill="1" applyBorder="1" applyAlignment="1" applyProtection="1">
      <alignment horizontal="left"/>
    </xf>
    <xf numFmtId="0" fontId="0" fillId="2" borderId="54" xfId="0" applyFont="1" applyFill="1" applyBorder="1" applyAlignment="1" applyProtection="1">
      <alignment horizontal="center"/>
      <protection locked="0"/>
    </xf>
    <xf numFmtId="0" fontId="0" fillId="2" borderId="26" xfId="0" applyFont="1" applyFill="1" applyBorder="1" applyAlignment="1" applyProtection="1">
      <alignment horizontal="center"/>
      <protection locked="0"/>
    </xf>
    <xf numFmtId="1" fontId="28" fillId="2" borderId="0" xfId="0" applyNumberFormat="1" applyFont="1" applyFill="1" applyBorder="1" applyAlignment="1">
      <alignment horizontal="left"/>
    </xf>
    <xf numFmtId="2" fontId="29" fillId="2" borderId="0" xfId="0" applyNumberFormat="1" applyFont="1" applyFill="1" applyBorder="1" applyAlignment="1">
      <alignment horizontal="left"/>
    </xf>
    <xf numFmtId="164" fontId="29" fillId="2" borderId="0" xfId="0" applyNumberFormat="1" applyFont="1" applyFill="1" applyBorder="1" applyAlignment="1">
      <alignment horizontal="left"/>
    </xf>
    <xf numFmtId="0" fontId="0" fillId="2" borderId="0" xfId="0" applyFont="1" applyFill="1" applyBorder="1"/>
    <xf numFmtId="1" fontId="11" fillId="2" borderId="0" xfId="0" applyNumberFormat="1" applyFont="1" applyFill="1" applyBorder="1" applyAlignment="1">
      <alignment horizontal="left"/>
    </xf>
    <xf numFmtId="2" fontId="11" fillId="2" borderId="0" xfId="0" applyNumberFormat="1" applyFont="1" applyFill="1" applyBorder="1" applyAlignment="1">
      <alignment horizontal="left"/>
    </xf>
    <xf numFmtId="164" fontId="11" fillId="2" borderId="0" xfId="0" applyNumberFormat="1" applyFont="1" applyFill="1" applyBorder="1" applyAlignment="1">
      <alignment horizontal="left"/>
    </xf>
    <xf numFmtId="0" fontId="15" fillId="2" borderId="0" xfId="1" applyFont="1" applyFill="1" applyBorder="1"/>
    <xf numFmtId="2" fontId="15" fillId="2" borderId="0" xfId="0" applyNumberFormat="1" applyFont="1" applyFill="1" applyBorder="1" applyAlignment="1">
      <alignment horizontal="left"/>
    </xf>
    <xf numFmtId="1" fontId="15" fillId="2" borderId="0" xfId="0" applyNumberFormat="1" applyFont="1" applyFill="1" applyBorder="1" applyAlignment="1">
      <alignment horizontal="left"/>
    </xf>
    <xf numFmtId="164" fontId="15" fillId="2" borderId="0" xfId="0" applyNumberFormat="1" applyFont="1" applyFill="1" applyBorder="1" applyAlignment="1">
      <alignment horizontal="left"/>
    </xf>
    <xf numFmtId="164" fontId="15" fillId="2" borderId="0" xfId="0" applyNumberFormat="1" applyFont="1" applyFill="1" applyBorder="1" applyAlignment="1">
      <alignment horizontal="right"/>
    </xf>
    <xf numFmtId="0" fontId="11" fillId="2" borderId="0" xfId="0" applyFont="1" applyFill="1" applyBorder="1"/>
    <xf numFmtId="0" fontId="28" fillId="2" borderId="0" xfId="0" applyFont="1" applyFill="1"/>
    <xf numFmtId="0" fontId="0" fillId="2" borderId="0" xfId="0" applyFont="1" applyFill="1"/>
    <xf numFmtId="2" fontId="0" fillId="2" borderId="0" xfId="0" applyNumberFormat="1" applyFont="1" applyFill="1" applyBorder="1"/>
    <xf numFmtId="2" fontId="0" fillId="2" borderId="0" xfId="0" applyNumberFormat="1" applyFont="1" applyFill="1" applyBorder="1" applyAlignment="1">
      <alignment vertical="top"/>
    </xf>
    <xf numFmtId="1" fontId="0" fillId="2" borderId="0" xfId="0" applyNumberFormat="1" applyFont="1" applyFill="1" applyBorder="1"/>
    <xf numFmtId="0" fontId="31" fillId="2" borderId="0" xfId="0" applyFont="1" applyFill="1"/>
    <xf numFmtId="0" fontId="15" fillId="2" borderId="0" xfId="0" applyFont="1" applyFill="1"/>
    <xf numFmtId="0" fontId="11" fillId="2" borderId="0" xfId="0" applyFont="1" applyFill="1"/>
    <xf numFmtId="0" fontId="19" fillId="2" borderId="0" xfId="0" applyFont="1" applyFill="1"/>
    <xf numFmtId="164" fontId="0" fillId="2" borderId="0" xfId="0" applyNumberFormat="1" applyFont="1" applyFill="1" applyBorder="1"/>
    <xf numFmtId="2" fontId="33" fillId="2" borderId="0" xfId="0" applyNumberFormat="1" applyFont="1" applyFill="1"/>
    <xf numFmtId="164" fontId="33" fillId="2" borderId="0" xfId="0" applyNumberFormat="1" applyFont="1" applyFill="1"/>
    <xf numFmtId="2" fontId="0" fillId="2" borderId="0" xfId="0" applyNumberFormat="1" applyFont="1" applyFill="1"/>
    <xf numFmtId="164" fontId="0" fillId="2" borderId="0" xfId="0" applyNumberFormat="1" applyFont="1" applyFill="1"/>
    <xf numFmtId="0" fontId="5" fillId="2" borderId="0" xfId="1" applyFont="1" applyFill="1" applyBorder="1" applyAlignment="1">
      <alignment horizontal="left"/>
    </xf>
    <xf numFmtId="0" fontId="15" fillId="2" borderId="0" xfId="0" applyFont="1" applyFill="1" applyBorder="1"/>
    <xf numFmtId="11" fontId="4" fillId="9" borderId="0" xfId="0" applyNumberFormat="1" applyFont="1" applyFill="1" applyAlignment="1" applyProtection="1">
      <alignment horizontal="center"/>
    </xf>
    <xf numFmtId="11" fontId="0" fillId="9" borderId="0" xfId="0" applyNumberFormat="1" applyFill="1" applyAlignment="1" applyProtection="1">
      <alignment horizontal="center"/>
    </xf>
    <xf numFmtId="11" fontId="4" fillId="9" borderId="0" xfId="0" applyNumberFormat="1" applyFont="1" applyFill="1" applyProtection="1"/>
    <xf numFmtId="11" fontId="0" fillId="9" borderId="0" xfId="0" applyNumberFormat="1" applyFill="1" applyProtection="1"/>
    <xf numFmtId="0" fontId="5" fillId="9" borderId="57" xfId="0" applyFont="1" applyFill="1" applyBorder="1"/>
    <xf numFmtId="0" fontId="0" fillId="9" borderId="57" xfId="0" applyFill="1" applyBorder="1"/>
    <xf numFmtId="0" fontId="5" fillId="9" borderId="57" xfId="0" applyFont="1" applyFill="1" applyBorder="1" applyAlignment="1">
      <alignment textRotation="90" wrapText="1"/>
    </xf>
    <xf numFmtId="0" fontId="0" fillId="9" borderId="57" xfId="0" applyFill="1" applyBorder="1" applyAlignment="1">
      <alignment textRotation="90"/>
    </xf>
    <xf numFmtId="14" fontId="5" fillId="9" borderId="57" xfId="0" applyNumberFormat="1" applyFont="1" applyFill="1" applyBorder="1"/>
    <xf numFmtId="167" fontId="5" fillId="9" borderId="57" xfId="0" applyNumberFormat="1" applyFont="1" applyFill="1" applyBorder="1"/>
    <xf numFmtId="165" fontId="5" fillId="9" borderId="57" xfId="0" applyNumberFormat="1" applyFont="1" applyFill="1" applyBorder="1"/>
    <xf numFmtId="14" fontId="5" fillId="9" borderId="57" xfId="0" applyNumberFormat="1" applyFont="1" applyFill="1" applyBorder="1" applyProtection="1"/>
    <xf numFmtId="18" fontId="5" fillId="9" borderId="57" xfId="0" applyNumberFormat="1" applyFont="1" applyFill="1" applyBorder="1" applyProtection="1"/>
    <xf numFmtId="168" fontId="5" fillId="9" borderId="57" xfId="0" applyNumberFormat="1" applyFont="1" applyFill="1" applyBorder="1"/>
    <xf numFmtId="0" fontId="22" fillId="0" borderId="0" xfId="0" applyFont="1" applyProtection="1">
      <protection locked="0"/>
    </xf>
    <xf numFmtId="0" fontId="22" fillId="0" borderId="30" xfId="0" applyFont="1" applyBorder="1" applyProtection="1">
      <protection locked="0"/>
    </xf>
    <xf numFmtId="0" fontId="27" fillId="0" borderId="30" xfId="0" applyFont="1" applyBorder="1" applyProtection="1">
      <protection locked="0"/>
    </xf>
    <xf numFmtId="0" fontId="22" fillId="4" borderId="30" xfId="0" applyFont="1" applyFill="1" applyBorder="1" applyProtection="1">
      <protection locked="0"/>
    </xf>
    <xf numFmtId="165" fontId="22" fillId="4" borderId="1" xfId="0" applyNumberFormat="1" applyFont="1" applyFill="1" applyBorder="1" applyProtection="1">
      <protection locked="0"/>
    </xf>
    <xf numFmtId="0" fontId="22" fillId="17" borderId="30" xfId="0" applyFont="1" applyFill="1" applyBorder="1" applyAlignment="1">
      <alignment horizontal="left"/>
    </xf>
    <xf numFmtId="0" fontId="22" fillId="17" borderId="31" xfId="0" applyFont="1" applyFill="1" applyBorder="1" applyAlignment="1">
      <alignment horizontal="left"/>
    </xf>
    <xf numFmtId="0" fontId="22" fillId="17" borderId="9" xfId="0" applyFont="1" applyFill="1" applyBorder="1" applyAlignment="1">
      <alignment horizontal="center" wrapText="1"/>
    </xf>
    <xf numFmtId="0" fontId="22" fillId="17" borderId="32" xfId="0" applyFont="1" applyFill="1" applyBorder="1" applyAlignment="1">
      <alignment horizontal="center" wrapText="1"/>
    </xf>
    <xf numFmtId="0" fontId="22" fillId="17" borderId="9" xfId="0" applyFont="1" applyFill="1" applyBorder="1" applyAlignment="1">
      <alignment horizontal="center" vertical="center" textRotation="90" wrapText="1"/>
    </xf>
    <xf numFmtId="0" fontId="22" fillId="17" borderId="32" xfId="0" applyFont="1" applyFill="1" applyBorder="1" applyAlignment="1">
      <alignment horizontal="center" vertical="center" textRotation="90" wrapText="1"/>
    </xf>
    <xf numFmtId="2" fontId="11" fillId="10" borderId="17" xfId="0" applyNumberFormat="1" applyFont="1" applyFill="1" applyBorder="1" applyAlignment="1">
      <alignment horizontal="center" wrapText="1"/>
    </xf>
    <xf numFmtId="2" fontId="11" fillId="10" borderId="14" xfId="0" applyNumberFormat="1" applyFont="1" applyFill="1" applyBorder="1" applyAlignment="1">
      <alignment horizontal="center" wrapText="1"/>
    </xf>
    <xf numFmtId="2" fontId="11" fillId="10" borderId="12" xfId="0" applyNumberFormat="1" applyFont="1" applyFill="1" applyBorder="1"/>
    <xf numFmtId="2" fontId="15" fillId="10" borderId="13" xfId="0" applyNumberFormat="1" applyFont="1" applyFill="1" applyBorder="1" applyAlignment="1">
      <alignment horizontal="right"/>
    </xf>
    <xf numFmtId="2" fontId="15" fillId="10" borderId="15" xfId="0" applyNumberFormat="1" applyFont="1" applyFill="1" applyBorder="1" applyAlignment="1">
      <alignment horizontal="right"/>
    </xf>
    <xf numFmtId="2" fontId="15" fillId="10" borderId="12" xfId="0" applyNumberFormat="1" applyFont="1" applyFill="1" applyBorder="1" applyAlignment="1">
      <alignment horizontal="right"/>
    </xf>
    <xf numFmtId="2" fontId="15" fillId="10" borderId="14" xfId="0" applyNumberFormat="1" applyFont="1" applyFill="1" applyBorder="1" applyAlignment="1">
      <alignment horizontal="right"/>
    </xf>
    <xf numFmtId="2" fontId="15" fillId="10" borderId="16" xfId="0" applyNumberFormat="1" applyFont="1" applyFill="1" applyBorder="1" applyAlignment="1">
      <alignment horizontal="right"/>
    </xf>
    <xf numFmtId="11" fontId="15" fillId="10" borderId="13" xfId="0" applyNumberFormat="1" applyFont="1" applyFill="1" applyBorder="1" applyAlignment="1">
      <alignment horizontal="right"/>
    </xf>
    <xf numFmtId="165" fontId="15" fillId="10" borderId="12" xfId="0" applyNumberFormat="1" applyFont="1" applyFill="1" applyBorder="1"/>
    <xf numFmtId="165" fontId="15" fillId="10" borderId="13" xfId="0" applyNumberFormat="1" applyFont="1" applyFill="1" applyBorder="1" applyAlignment="1">
      <alignment horizontal="right"/>
    </xf>
    <xf numFmtId="165" fontId="15" fillId="10" borderId="15" xfId="0" applyNumberFormat="1" applyFont="1" applyFill="1" applyBorder="1"/>
    <xf numFmtId="0" fontId="0" fillId="10" borderId="12" xfId="0" applyFill="1" applyBorder="1"/>
    <xf numFmtId="0" fontId="0" fillId="10" borderId="13" xfId="0" applyFill="1" applyBorder="1"/>
    <xf numFmtId="167" fontId="15" fillId="10" borderId="13" xfId="0" applyNumberFormat="1" applyFont="1" applyFill="1" applyBorder="1"/>
    <xf numFmtId="0" fontId="0" fillId="10" borderId="14" xfId="0" applyFill="1" applyBorder="1"/>
    <xf numFmtId="2" fontId="11" fillId="5" borderId="17" xfId="0" applyNumberFormat="1" applyFont="1" applyFill="1" applyBorder="1" applyAlignment="1">
      <alignment horizontal="center" wrapText="1"/>
    </xf>
    <xf numFmtId="2" fontId="11" fillId="5" borderId="14" xfId="0" applyNumberFormat="1" applyFont="1" applyFill="1" applyBorder="1" applyAlignment="1">
      <alignment horizontal="center" wrapText="1"/>
    </xf>
    <xf numFmtId="2" fontId="11" fillId="5" borderId="12" xfId="0" applyNumberFormat="1" applyFont="1" applyFill="1" applyBorder="1"/>
    <xf numFmtId="2" fontId="15" fillId="5" borderId="13" xfId="0" applyNumberFormat="1" applyFont="1" applyFill="1" applyBorder="1" applyAlignment="1">
      <alignment horizontal="right"/>
    </xf>
    <xf numFmtId="2" fontId="15" fillId="5" borderId="15" xfId="0" applyNumberFormat="1" applyFont="1" applyFill="1" applyBorder="1" applyAlignment="1">
      <alignment horizontal="right"/>
    </xf>
    <xf numFmtId="2" fontId="15" fillId="5" borderId="12" xfId="0" applyNumberFormat="1" applyFont="1" applyFill="1" applyBorder="1" applyAlignment="1">
      <alignment horizontal="right"/>
    </xf>
    <xf numFmtId="2" fontId="15" fillId="5" borderId="14" xfId="0" applyNumberFormat="1" applyFont="1" applyFill="1" applyBorder="1" applyAlignment="1">
      <alignment horizontal="right"/>
    </xf>
    <xf numFmtId="2" fontId="15" fillId="5" borderId="16" xfId="0" applyNumberFormat="1" applyFont="1" applyFill="1" applyBorder="1" applyAlignment="1">
      <alignment horizontal="right"/>
    </xf>
    <xf numFmtId="11" fontId="15" fillId="5" borderId="13" xfId="0" applyNumberFormat="1" applyFont="1" applyFill="1" applyBorder="1" applyAlignment="1">
      <alignment horizontal="right"/>
    </xf>
    <xf numFmtId="165" fontId="15" fillId="5" borderId="12" xfId="0" applyNumberFormat="1" applyFont="1" applyFill="1" applyBorder="1"/>
    <xf numFmtId="165" fontId="15" fillId="5" borderId="13" xfId="0" applyNumberFormat="1" applyFont="1" applyFill="1" applyBorder="1" applyAlignment="1">
      <alignment horizontal="right"/>
    </xf>
    <xf numFmtId="165" fontId="15" fillId="5" borderId="15" xfId="0" applyNumberFormat="1" applyFont="1" applyFill="1" applyBorder="1"/>
    <xf numFmtId="0" fontId="0" fillId="5" borderId="12" xfId="0" applyFill="1" applyBorder="1"/>
    <xf numFmtId="0" fontId="0" fillId="5" borderId="13" xfId="0" applyFill="1" applyBorder="1"/>
    <xf numFmtId="0" fontId="0" fillId="5" borderId="14" xfId="0" applyFill="1" applyBorder="1"/>
    <xf numFmtId="0" fontId="5" fillId="0" borderId="0" xfId="0" applyFont="1" applyProtection="1">
      <protection locked="0"/>
    </xf>
    <xf numFmtId="0" fontId="22" fillId="17" borderId="58" xfId="0" applyFont="1" applyFill="1" applyBorder="1" applyAlignment="1">
      <alignment horizontal="center" wrapText="1"/>
    </xf>
    <xf numFmtId="169" fontId="0" fillId="0" borderId="0" xfId="0" applyNumberFormat="1"/>
    <xf numFmtId="0" fontId="22" fillId="0" borderId="9" xfId="0" applyFont="1" applyFill="1" applyBorder="1" applyAlignment="1">
      <alignment horizontal="center" vertical="center" textRotation="90" wrapText="1"/>
    </xf>
    <xf numFmtId="0" fontId="3" fillId="0" borderId="1" xfId="0" applyFont="1" applyFill="1" applyBorder="1" applyProtection="1"/>
    <xf numFmtId="170" fontId="5" fillId="11" borderId="30" xfId="0" applyNumberFormat="1" applyFont="1" applyFill="1" applyBorder="1" applyProtection="1">
      <protection locked="0"/>
    </xf>
    <xf numFmtId="165" fontId="0" fillId="0" borderId="0" xfId="0" applyNumberFormat="1"/>
    <xf numFmtId="165" fontId="5" fillId="2" borderId="30" xfId="0" applyNumberFormat="1" applyFont="1" applyFill="1" applyBorder="1" applyProtection="1">
      <protection locked="0"/>
    </xf>
    <xf numFmtId="0" fontId="5" fillId="2" borderId="30" xfId="0" applyFont="1" applyFill="1" applyBorder="1" applyProtection="1">
      <protection locked="0"/>
    </xf>
    <xf numFmtId="2" fontId="5" fillId="2" borderId="30" xfId="0" applyNumberFormat="1" applyFont="1" applyFill="1" applyBorder="1" applyProtection="1">
      <protection locked="0"/>
    </xf>
    <xf numFmtId="18" fontId="22" fillId="17" borderId="30" xfId="0" applyNumberFormat="1" applyFont="1" applyFill="1" applyBorder="1" applyAlignment="1">
      <alignment horizontal="left"/>
    </xf>
    <xf numFmtId="14" fontId="22" fillId="17" borderId="31" xfId="0" applyNumberFormat="1" applyFont="1" applyFill="1" applyBorder="1" applyAlignment="1">
      <alignment horizontal="left"/>
    </xf>
    <xf numFmtId="18" fontId="22" fillId="17" borderId="31" xfId="0" applyNumberFormat="1" applyFont="1" applyFill="1" applyBorder="1" applyAlignment="1">
      <alignment horizontal="left"/>
    </xf>
    <xf numFmtId="0" fontId="22" fillId="17" borderId="32" xfId="0" applyFont="1" applyFill="1" applyBorder="1" applyAlignment="1">
      <alignment horizontal="right" wrapText="1"/>
    </xf>
    <xf numFmtId="14" fontId="22" fillId="17" borderId="32" xfId="0" applyNumberFormat="1" applyFont="1" applyFill="1" applyBorder="1" applyAlignment="1">
      <alignment horizontal="center" wrapText="1"/>
    </xf>
    <xf numFmtId="18" fontId="22" fillId="17" borderId="32" xfId="0" applyNumberFormat="1" applyFont="1" applyFill="1" applyBorder="1" applyAlignment="1">
      <alignment horizontal="center" wrapText="1"/>
    </xf>
    <xf numFmtId="0" fontId="22" fillId="17" borderId="32" xfId="0" applyFont="1" applyFill="1" applyBorder="1" applyAlignment="1">
      <alignment horizontal="center" vertical="center" wrapText="1"/>
    </xf>
    <xf numFmtId="165" fontId="22" fillId="4" borderId="30" xfId="0" applyNumberFormat="1" applyFont="1" applyFill="1" applyBorder="1" applyProtection="1">
      <protection locked="0"/>
    </xf>
    <xf numFmtId="2" fontId="22" fillId="4" borderId="30" xfId="0" applyNumberFormat="1" applyFont="1" applyFill="1" applyBorder="1" applyProtection="1">
      <protection locked="0"/>
    </xf>
    <xf numFmtId="0" fontId="22" fillId="4" borderId="30" xfId="0" applyFont="1" applyFill="1" applyBorder="1"/>
    <xf numFmtId="0" fontId="27" fillId="4" borderId="30" xfId="0" applyFont="1" applyFill="1" applyBorder="1"/>
    <xf numFmtId="0" fontId="27" fillId="4" borderId="30" xfId="0" applyFont="1" applyFill="1" applyBorder="1" applyProtection="1">
      <protection locked="0"/>
    </xf>
    <xf numFmtId="14" fontId="27" fillId="0" borderId="30" xfId="0" applyNumberFormat="1" applyFont="1" applyBorder="1" applyProtection="1">
      <protection locked="0"/>
    </xf>
    <xf numFmtId="18" fontId="27" fillId="0" borderId="30" xfId="0" applyNumberFormat="1" applyFont="1" applyBorder="1" applyProtection="1">
      <protection locked="0"/>
    </xf>
    <xf numFmtId="0" fontId="27" fillId="0" borderId="30" xfId="0" applyFont="1" applyFill="1" applyBorder="1" applyProtection="1">
      <protection locked="0"/>
    </xf>
    <xf numFmtId="0" fontId="22" fillId="4" borderId="30" xfId="0" applyFont="1" applyFill="1" applyBorder="1" applyAlignment="1" applyProtection="1">
      <alignment horizontal="right"/>
      <protection locked="0"/>
    </xf>
    <xf numFmtId="14" fontId="22" fillId="0" borderId="30" xfId="0" applyNumberFormat="1" applyFont="1" applyBorder="1" applyProtection="1">
      <protection locked="0"/>
    </xf>
    <xf numFmtId="18" fontId="22" fillId="0" borderId="30" xfId="0" applyNumberFormat="1" applyFont="1" applyBorder="1" applyProtection="1">
      <protection locked="0"/>
    </xf>
    <xf numFmtId="0" fontId="22" fillId="0" borderId="30" xfId="0" applyFont="1" applyFill="1" applyBorder="1" applyProtection="1">
      <protection locked="0"/>
    </xf>
    <xf numFmtId="14" fontId="22" fillId="4" borderId="30" xfId="0" applyNumberFormat="1" applyFont="1" applyFill="1" applyBorder="1" applyProtection="1">
      <protection locked="0"/>
    </xf>
    <xf numFmtId="18" fontId="22" fillId="4" borderId="30" xfId="0" applyNumberFormat="1" applyFont="1" applyFill="1" applyBorder="1" applyProtection="1">
      <protection locked="0"/>
    </xf>
    <xf numFmtId="14" fontId="0" fillId="0" borderId="0" xfId="0" applyNumberFormat="1"/>
    <xf numFmtId="171" fontId="0" fillId="0" borderId="0" xfId="0" applyNumberFormat="1"/>
    <xf numFmtId="0" fontId="5" fillId="0" borderId="0" xfId="0" applyFont="1" applyAlignment="1">
      <alignment wrapText="1"/>
    </xf>
    <xf numFmtId="49" fontId="0" fillId="0" borderId="0" xfId="0" applyNumberFormat="1"/>
    <xf numFmtId="2" fontId="22" fillId="0" borderId="30" xfId="0" applyNumberFormat="1" applyFont="1" applyBorder="1" applyProtection="1">
      <protection locked="0"/>
    </xf>
    <xf numFmtId="2" fontId="22" fillId="2" borderId="30" xfId="0" applyNumberFormat="1" applyFont="1" applyFill="1" applyBorder="1" applyProtection="1">
      <protection locked="0"/>
    </xf>
    <xf numFmtId="0" fontId="3" fillId="0" borderId="0" xfId="0" applyFont="1" applyBorder="1" applyAlignment="1">
      <alignment horizontal="center" wrapText="1"/>
    </xf>
    <xf numFmtId="164" fontId="3" fillId="0" borderId="0" xfId="0" applyNumberFormat="1" applyFont="1" applyBorder="1" applyAlignment="1">
      <alignment horizontal="center" wrapText="1"/>
    </xf>
    <xf numFmtId="2" fontId="3" fillId="0" borderId="0" xfId="0" applyNumberFormat="1" applyFont="1" applyBorder="1" applyAlignment="1">
      <alignment horizontal="center" wrapText="1"/>
    </xf>
    <xf numFmtId="2" fontId="4" fillId="0" borderId="35" xfId="0" applyNumberFormat="1" applyFont="1" applyFill="1" applyBorder="1" applyAlignment="1">
      <alignment horizontal="center" vertical="center" wrapText="1"/>
    </xf>
    <xf numFmtId="0" fontId="4" fillId="0" borderId="0" xfId="0" applyFont="1" applyBorder="1" applyAlignment="1">
      <alignment horizontal="center" wrapText="1"/>
    </xf>
    <xf numFmtId="164" fontId="0" fillId="0" borderId="35" xfId="0" applyNumberFormat="1" applyBorder="1" applyAlignment="1">
      <alignment horizontal="center" wrapText="1"/>
    </xf>
    <xf numFmtId="164" fontId="4" fillId="0" borderId="35" xfId="0" applyNumberFormat="1" applyFont="1" applyBorder="1" applyAlignment="1">
      <alignment horizontal="center" wrapText="1"/>
    </xf>
    <xf numFmtId="0" fontId="4" fillId="0" borderId="0" xfId="0" applyFont="1" applyAlignment="1">
      <alignment wrapText="1"/>
    </xf>
    <xf numFmtId="0" fontId="0" fillId="0" borderId="0" xfId="0" applyAlignment="1">
      <alignment wrapText="1"/>
    </xf>
    <xf numFmtId="0" fontId="4" fillId="0" borderId="42" xfId="0" applyFont="1" applyBorder="1" applyAlignment="1">
      <alignment horizontal="center" wrapText="1"/>
    </xf>
    <xf numFmtId="164" fontId="4" fillId="0" borderId="42" xfId="0" applyNumberFormat="1" applyFont="1" applyFill="1" applyBorder="1" applyAlignment="1">
      <alignment horizontal="center"/>
    </xf>
    <xf numFmtId="11" fontId="4" fillId="0" borderId="42" xfId="0" applyNumberFormat="1" applyFont="1" applyFill="1" applyBorder="1" applyAlignment="1">
      <alignment horizontal="center"/>
    </xf>
    <xf numFmtId="0" fontId="4" fillId="0" borderId="42" xfId="0" applyFont="1" applyFill="1" applyBorder="1" applyAlignment="1">
      <alignment horizontal="center"/>
    </xf>
    <xf numFmtId="0" fontId="4" fillId="0" borderId="42" xfId="0" applyFont="1" applyBorder="1" applyAlignment="1">
      <alignment horizontal="center"/>
    </xf>
    <xf numFmtId="0" fontId="4" fillId="0" borderId="0" xfId="0" applyFont="1"/>
    <xf numFmtId="2" fontId="4" fillId="0" borderId="0" xfId="0" applyNumberFormat="1" applyFont="1"/>
    <xf numFmtId="0" fontId="4" fillId="20" borderId="42" xfId="0" applyFont="1" applyFill="1" applyBorder="1" applyAlignment="1">
      <alignment horizontal="center"/>
    </xf>
    <xf numFmtId="2" fontId="4" fillId="0" borderId="42" xfId="0" applyNumberFormat="1" applyFont="1" applyBorder="1" applyAlignment="1">
      <alignment horizontal="center"/>
    </xf>
    <xf numFmtId="0" fontId="4" fillId="0" borderId="0" xfId="0" applyFont="1" applyBorder="1" applyAlignment="1">
      <alignment horizontal="center"/>
    </xf>
    <xf numFmtId="0" fontId="4" fillId="0" borderId="0" xfId="0" applyFont="1" applyAlignment="1">
      <alignment horizontal="center"/>
    </xf>
    <xf numFmtId="0" fontId="0" fillId="0" borderId="0" xfId="0" applyBorder="1" applyAlignment="1">
      <alignment horizontal="center"/>
    </xf>
    <xf numFmtId="0" fontId="4" fillId="0" borderId="0" xfId="0" applyFont="1" applyAlignment="1">
      <alignment horizontal="center" wrapText="1"/>
    </xf>
    <xf numFmtId="164" fontId="4" fillId="0" borderId="0" xfId="0" applyNumberFormat="1" applyFont="1" applyFill="1" applyAlignment="1">
      <alignment horizontal="center"/>
    </xf>
    <xf numFmtId="0" fontId="4" fillId="0" borderId="0" xfId="0" applyFont="1" applyFill="1" applyAlignment="1">
      <alignment horizontal="center"/>
    </xf>
    <xf numFmtId="165" fontId="4" fillId="0" borderId="0" xfId="0" applyNumberFormat="1" applyFont="1" applyFill="1" applyAlignment="1">
      <alignment horizontal="center"/>
    </xf>
    <xf numFmtId="0" fontId="4" fillId="20" borderId="0" xfId="0" applyFont="1" applyFill="1" applyAlignment="1">
      <alignment horizontal="center"/>
    </xf>
    <xf numFmtId="2" fontId="4" fillId="0" borderId="0" xfId="0" applyNumberFormat="1" applyFont="1" applyAlignment="1">
      <alignment horizontal="center"/>
    </xf>
    <xf numFmtId="164" fontId="4" fillId="0" borderId="0" xfId="0" applyNumberFormat="1" applyFont="1" applyAlignment="1">
      <alignment horizontal="center"/>
    </xf>
    <xf numFmtId="0" fontId="0" fillId="0" borderId="44" xfId="0" applyBorder="1"/>
    <xf numFmtId="1" fontId="4" fillId="0" borderId="0" xfId="5" applyNumberFormat="1" applyFont="1" applyFill="1" applyBorder="1" applyAlignment="1">
      <alignment horizontal="center" vertical="center"/>
    </xf>
    <xf numFmtId="164" fontId="4" fillId="0" borderId="0" xfId="0" applyNumberFormat="1" applyFont="1" applyBorder="1" applyAlignment="1">
      <alignment horizontal="center"/>
    </xf>
    <xf numFmtId="0" fontId="4" fillId="20" borderId="0" xfId="0" applyFont="1" applyFill="1" applyBorder="1" applyAlignment="1">
      <alignment horizontal="center"/>
    </xf>
    <xf numFmtId="2" fontId="4" fillId="0" borderId="0" xfId="0" applyNumberFormat="1" applyFont="1" applyBorder="1" applyAlignment="1">
      <alignment horizontal="center"/>
    </xf>
    <xf numFmtId="164" fontId="38" fillId="0" borderId="35" xfId="0" applyNumberFormat="1" applyFont="1" applyFill="1" applyBorder="1" applyAlignment="1">
      <alignment horizontal="center"/>
    </xf>
    <xf numFmtId="164" fontId="36" fillId="0" borderId="35" xfId="0" applyNumberFormat="1" applyFont="1" applyFill="1" applyBorder="1" applyAlignment="1">
      <alignment horizontal="center"/>
    </xf>
    <xf numFmtId="164" fontId="4" fillId="0" borderId="35" xfId="0" applyNumberFormat="1" applyFont="1" applyFill="1" applyBorder="1" applyAlignment="1">
      <alignment horizontal="center"/>
    </xf>
    <xf numFmtId="164" fontId="0" fillId="0" borderId="35" xfId="0" applyNumberFormat="1" applyBorder="1" applyAlignment="1">
      <alignment horizontal="center"/>
    </xf>
    <xf numFmtId="164" fontId="4" fillId="0" borderId="35" xfId="0" applyNumberFormat="1" applyFont="1" applyBorder="1" applyAlignment="1">
      <alignment horizontal="center"/>
    </xf>
    <xf numFmtId="10" fontId="0" fillId="0" borderId="0" xfId="4" applyNumberFormat="1" applyFont="1"/>
    <xf numFmtId="164" fontId="4" fillId="0" borderId="42" xfId="5" applyNumberFormat="1" applyFont="1" applyFill="1" applyBorder="1" applyAlignment="1">
      <alignment horizontal="center" vertical="center"/>
    </xf>
    <xf numFmtId="2" fontId="4" fillId="0" borderId="42" xfId="0" applyNumberFormat="1" applyFont="1" applyFill="1" applyBorder="1" applyAlignment="1">
      <alignment horizontal="center" vertical="center"/>
    </xf>
    <xf numFmtId="0" fontId="4" fillId="0" borderId="42" xfId="0" applyFont="1" applyFill="1" applyBorder="1" applyAlignment="1">
      <alignment horizontal="center" vertical="center"/>
    </xf>
    <xf numFmtId="167" fontId="4" fillId="0" borderId="42" xfId="0" applyNumberFormat="1" applyFont="1" applyFill="1" applyBorder="1" applyAlignment="1">
      <alignment horizontal="center" vertical="center"/>
    </xf>
    <xf numFmtId="0" fontId="4" fillId="0" borderId="0" xfId="0" applyFont="1" applyBorder="1"/>
    <xf numFmtId="1" fontId="4" fillId="0" borderId="0" xfId="0" applyNumberFormat="1" applyFont="1" applyFill="1" applyBorder="1" applyAlignment="1">
      <alignment horizontal="center" vertical="center"/>
    </xf>
    <xf numFmtId="2" fontId="4" fillId="0" borderId="42" xfId="5" applyNumberFormat="1" applyFont="1" applyFill="1" applyBorder="1" applyAlignment="1">
      <alignment horizontal="center" vertical="center"/>
    </xf>
    <xf numFmtId="0" fontId="4" fillId="0" borderId="0" xfId="0" applyFont="1" applyFill="1" applyBorder="1" applyAlignment="1">
      <alignment horizontal="center"/>
    </xf>
    <xf numFmtId="164" fontId="4" fillId="0" borderId="0" xfId="0" applyNumberFormat="1" applyFont="1" applyFill="1" applyBorder="1" applyAlignment="1">
      <alignment horizontal="center"/>
    </xf>
    <xf numFmtId="164" fontId="4" fillId="0" borderId="0" xfId="5" applyNumberFormat="1" applyFont="1" applyFill="1" applyBorder="1" applyAlignment="1">
      <alignment horizontal="center" vertical="center"/>
    </xf>
    <xf numFmtId="2" fontId="4" fillId="0" borderId="0" xfId="0" applyNumberFormat="1" applyFont="1" applyFill="1" applyBorder="1" applyAlignment="1">
      <alignment horizontal="center" vertical="center"/>
    </xf>
    <xf numFmtId="0" fontId="4" fillId="0" borderId="0" xfId="0" applyFont="1" applyFill="1" applyBorder="1" applyAlignment="1">
      <alignment horizontal="center" vertical="center"/>
    </xf>
    <xf numFmtId="167" fontId="4" fillId="0" borderId="0" xfId="0" applyNumberFormat="1" applyFont="1" applyFill="1" applyBorder="1" applyAlignment="1">
      <alignment horizontal="center" vertical="center"/>
    </xf>
    <xf numFmtId="2" fontId="4" fillId="0" borderId="0" xfId="5" applyNumberFormat="1" applyFont="1" applyFill="1" applyBorder="1" applyAlignment="1">
      <alignment horizontal="center" vertical="center"/>
    </xf>
    <xf numFmtId="2" fontId="4" fillId="0" borderId="0" xfId="5" quotePrefix="1" applyNumberFormat="1" applyFont="1" applyFill="1" applyBorder="1" applyAlignment="1">
      <alignment horizontal="center" vertical="center"/>
    </xf>
    <xf numFmtId="167" fontId="4" fillId="0" borderId="0" xfId="5" quotePrefix="1" applyNumberFormat="1" applyFont="1" applyFill="1" applyBorder="1" applyAlignment="1">
      <alignment horizontal="center" vertical="center"/>
    </xf>
    <xf numFmtId="1" fontId="4" fillId="0" borderId="0" xfId="5" quotePrefix="1" applyNumberFormat="1" applyFont="1" applyFill="1" applyBorder="1" applyAlignment="1">
      <alignment horizontal="center" vertical="center"/>
    </xf>
    <xf numFmtId="164" fontId="4" fillId="0" borderId="0" xfId="0" applyNumberFormat="1" applyFont="1" applyFill="1" applyBorder="1" applyAlignment="1">
      <alignment horizontal="center" vertical="center" wrapText="1"/>
    </xf>
    <xf numFmtId="164" fontId="4" fillId="0" borderId="0" xfId="5" applyNumberFormat="1" applyFont="1" applyFill="1" applyBorder="1" applyAlignment="1">
      <alignment horizontal="center" vertical="center" wrapText="1"/>
    </xf>
    <xf numFmtId="0" fontId="4" fillId="0" borderId="44" xfId="0" applyFont="1" applyBorder="1" applyAlignment="1">
      <alignment horizontal="center" wrapText="1"/>
    </xf>
    <xf numFmtId="164" fontId="4" fillId="0" borderId="44" xfId="0" applyNumberFormat="1" applyFont="1" applyFill="1" applyBorder="1" applyAlignment="1">
      <alignment horizontal="center"/>
    </xf>
    <xf numFmtId="0" fontId="4" fillId="0" borderId="44" xfId="0" applyFont="1" applyFill="1" applyBorder="1" applyAlignment="1">
      <alignment horizontal="center"/>
    </xf>
    <xf numFmtId="164" fontId="4" fillId="0" borderId="44" xfId="5" applyNumberFormat="1" applyFont="1" applyFill="1" applyBorder="1" applyAlignment="1">
      <alignment horizontal="center" vertical="center"/>
    </xf>
    <xf numFmtId="0" fontId="4" fillId="0" borderId="44" xfId="0" applyFont="1" applyFill="1" applyBorder="1" applyAlignment="1">
      <alignment horizontal="center" vertical="center"/>
    </xf>
    <xf numFmtId="167" fontId="4" fillId="0" borderId="44" xfId="0" applyNumberFormat="1" applyFont="1" applyFill="1" applyBorder="1" applyAlignment="1">
      <alignment horizontal="center" vertical="center"/>
    </xf>
    <xf numFmtId="0" fontId="4" fillId="0" borderId="44" xfId="0" applyFont="1" applyBorder="1" applyAlignment="1">
      <alignment horizontal="center"/>
    </xf>
    <xf numFmtId="1" fontId="4" fillId="0" borderId="44" xfId="0" applyNumberFormat="1" applyFont="1" applyFill="1" applyBorder="1" applyAlignment="1">
      <alignment horizontal="center" vertical="center"/>
    </xf>
    <xf numFmtId="2" fontId="4" fillId="0" borderId="44" xfId="5" applyNumberFormat="1" applyFont="1" applyFill="1" applyBorder="1" applyAlignment="1">
      <alignment horizontal="center" vertical="center"/>
    </xf>
    <xf numFmtId="0" fontId="0" fillId="0" borderId="44" xfId="0" applyBorder="1" applyAlignment="1">
      <alignment horizontal="center"/>
    </xf>
    <xf numFmtId="164" fontId="36" fillId="0" borderId="35" xfId="0" applyNumberFormat="1" applyFont="1" applyFill="1" applyBorder="1" applyAlignment="1"/>
    <xf numFmtId="164" fontId="0" fillId="0" borderId="35" xfId="0" applyNumberFormat="1" applyBorder="1" applyAlignment="1"/>
    <xf numFmtId="164" fontId="4" fillId="0" borderId="35" xfId="0" applyNumberFormat="1" applyFont="1" applyBorder="1" applyAlignment="1"/>
    <xf numFmtId="0" fontId="0" fillId="0" borderId="35" xfId="0" applyBorder="1" applyAlignment="1"/>
    <xf numFmtId="164" fontId="39" fillId="0" borderId="0" xfId="0" applyNumberFormat="1" applyFont="1" applyFill="1" applyBorder="1" applyAlignment="1">
      <alignment horizontal="center"/>
    </xf>
    <xf numFmtId="1" fontId="39" fillId="0" borderId="0" xfId="0" applyNumberFormat="1" applyFont="1" applyFill="1" applyBorder="1" applyAlignment="1">
      <alignment horizontal="center"/>
    </xf>
    <xf numFmtId="2" fontId="39" fillId="0" borderId="0" xfId="0" applyNumberFormat="1" applyFont="1" applyFill="1" applyBorder="1" applyAlignment="1">
      <alignment horizontal="center"/>
    </xf>
    <xf numFmtId="0" fontId="40" fillId="0" borderId="0" xfId="0" applyFont="1" applyBorder="1" applyAlignment="1">
      <alignment horizontal="center"/>
    </xf>
    <xf numFmtId="0" fontId="41" fillId="0" borderId="0" xfId="0" applyFont="1" applyFill="1" applyBorder="1" applyAlignment="1">
      <alignment horizontal="center"/>
    </xf>
    <xf numFmtId="0" fontId="39" fillId="0" borderId="0" xfId="0" applyFont="1" applyFill="1" applyBorder="1" applyAlignment="1">
      <alignment horizontal="center"/>
    </xf>
    <xf numFmtId="164" fontId="39" fillId="0" borderId="44" xfId="0" applyNumberFormat="1" applyFont="1" applyFill="1" applyBorder="1" applyAlignment="1">
      <alignment horizontal="center"/>
    </xf>
    <xf numFmtId="1" fontId="39" fillId="0" borderId="44" xfId="0" applyNumberFormat="1" applyFont="1" applyFill="1" applyBorder="1" applyAlignment="1">
      <alignment horizontal="center"/>
    </xf>
    <xf numFmtId="2" fontId="39" fillId="0" borderId="44" xfId="0" applyNumberFormat="1" applyFont="1" applyFill="1" applyBorder="1" applyAlignment="1">
      <alignment horizontal="center"/>
    </xf>
    <xf numFmtId="0" fontId="4" fillId="20" borderId="44" xfId="0" applyFont="1" applyFill="1" applyBorder="1" applyAlignment="1">
      <alignment horizontal="center"/>
    </xf>
    <xf numFmtId="0" fontId="42" fillId="0" borderId="0" xfId="0" applyFont="1" applyBorder="1" applyAlignment="1">
      <alignment horizontal="center"/>
    </xf>
    <xf numFmtId="2" fontId="41" fillId="0" borderId="0" xfId="0" applyNumberFormat="1" applyFont="1" applyFill="1" applyBorder="1" applyAlignment="1">
      <alignment horizontal="center"/>
    </xf>
    <xf numFmtId="14" fontId="0" fillId="19" borderId="5" xfId="0" applyNumberFormat="1" applyFill="1" applyBorder="1" applyAlignment="1"/>
    <xf numFmtId="164" fontId="2" fillId="0" borderId="0" xfId="2" applyNumberFormat="1"/>
    <xf numFmtId="0" fontId="2" fillId="0" borderId="0" xfId="2"/>
    <xf numFmtId="0" fontId="2" fillId="19" borderId="0" xfId="2" applyFill="1"/>
    <xf numFmtId="1" fontId="2" fillId="0" borderId="0" xfId="2" applyNumberFormat="1"/>
    <xf numFmtId="2" fontId="2" fillId="19" borderId="0" xfId="2" applyNumberFormat="1" applyFill="1"/>
    <xf numFmtId="0" fontId="2" fillId="0" borderId="0" xfId="2" applyFill="1"/>
    <xf numFmtId="167" fontId="2" fillId="0" borderId="0" xfId="2" applyNumberFormat="1"/>
    <xf numFmtId="164" fontId="2" fillId="0" borderId="0" xfId="2" applyNumberFormat="1" applyBorder="1"/>
    <xf numFmtId="0" fontId="2" fillId="0" borderId="0" xfId="2" applyBorder="1"/>
    <xf numFmtId="0" fontId="2" fillId="19" borderId="0" xfId="2" applyFill="1" applyBorder="1"/>
    <xf numFmtId="1" fontId="2" fillId="0" borderId="0" xfId="2" applyNumberFormat="1" applyBorder="1"/>
    <xf numFmtId="167" fontId="2" fillId="0" borderId="0" xfId="2" applyNumberFormat="1" applyBorder="1"/>
    <xf numFmtId="2" fontId="2" fillId="19" borderId="0" xfId="2" applyNumberFormat="1" applyFill="1" applyBorder="1"/>
    <xf numFmtId="0" fontId="2" fillId="0" borderId="0" xfId="2" applyFill="1" applyBorder="1"/>
    <xf numFmtId="2" fontId="0" fillId="0" borderId="0" xfId="0" applyNumberFormat="1" applyAlignment="1">
      <alignment horizontal="center"/>
    </xf>
    <xf numFmtId="2" fontId="43" fillId="0" borderId="0" xfId="0" applyNumberFormat="1" applyFont="1" applyAlignment="1">
      <alignment horizontal="center"/>
    </xf>
    <xf numFmtId="164" fontId="2" fillId="0" borderId="3" xfId="2" applyNumberFormat="1" applyBorder="1"/>
    <xf numFmtId="0" fontId="2" fillId="0" borderId="3" xfId="2" applyBorder="1"/>
    <xf numFmtId="0" fontId="2" fillId="19" borderId="3" xfId="2" applyFill="1" applyBorder="1"/>
    <xf numFmtId="1" fontId="2" fillId="0" borderId="3" xfId="2" applyNumberFormat="1" applyBorder="1"/>
    <xf numFmtId="2" fontId="2" fillId="19" borderId="3" xfId="2" applyNumberFormat="1" applyFill="1" applyBorder="1"/>
    <xf numFmtId="0" fontId="2" fillId="0" borderId="3" xfId="2" applyFill="1" applyBorder="1"/>
    <xf numFmtId="14" fontId="0" fillId="19" borderId="0" xfId="0" applyNumberFormat="1" applyFill="1" applyBorder="1" applyAlignment="1"/>
    <xf numFmtId="14" fontId="0" fillId="19" borderId="62" xfId="0" applyNumberFormat="1" applyFill="1" applyBorder="1" applyAlignment="1"/>
    <xf numFmtId="164" fontId="2" fillId="0" borderId="44" xfId="2" applyNumberFormat="1" applyBorder="1"/>
    <xf numFmtId="0" fontId="2" fillId="0" borderId="44" xfId="2" applyBorder="1"/>
    <xf numFmtId="0" fontId="2" fillId="19" borderId="44" xfId="2" applyFill="1" applyBorder="1"/>
    <xf numFmtId="1" fontId="2" fillId="0" borderId="44" xfId="2" applyNumberFormat="1" applyBorder="1"/>
    <xf numFmtId="2" fontId="2" fillId="19" borderId="44" xfId="2" applyNumberFormat="1" applyFill="1" applyBorder="1"/>
    <xf numFmtId="0" fontId="2" fillId="0" borderId="44" xfId="2" applyFill="1" applyBorder="1"/>
    <xf numFmtId="164" fontId="0" fillId="0" borderId="0" xfId="0" applyNumberFormat="1" applyBorder="1"/>
    <xf numFmtId="0" fontId="0" fillId="19" borderId="0" xfId="0" applyFill="1" applyBorder="1"/>
    <xf numFmtId="1" fontId="0" fillId="0" borderId="0" xfId="0" applyNumberFormat="1" applyBorder="1"/>
    <xf numFmtId="164" fontId="0" fillId="19" borderId="0" xfId="0" applyNumberFormat="1" applyFill="1" applyBorder="1"/>
    <xf numFmtId="2" fontId="0" fillId="19" borderId="0" xfId="0" applyNumberFormat="1" applyFill="1" applyBorder="1"/>
    <xf numFmtId="14" fontId="0" fillId="19" borderId="0" xfId="0" applyNumberFormat="1" applyFill="1" applyAlignment="1"/>
    <xf numFmtId="164" fontId="0" fillId="0" borderId="0" xfId="0" applyNumberFormat="1"/>
    <xf numFmtId="0" fontId="0" fillId="19" borderId="0" xfId="0" applyFill="1"/>
    <xf numFmtId="1" fontId="0" fillId="0" borderId="0" xfId="0" applyNumberFormat="1"/>
    <xf numFmtId="164" fontId="0" fillId="19" borderId="0" xfId="0" applyNumberFormat="1" applyFill="1"/>
    <xf numFmtId="2" fontId="0" fillId="19" borderId="0" xfId="0" applyNumberFormat="1" applyFill="1"/>
    <xf numFmtId="14" fontId="0" fillId="19" borderId="44" xfId="0" applyNumberFormat="1" applyFill="1" applyBorder="1" applyAlignment="1"/>
    <xf numFmtId="164" fontId="0" fillId="0" borderId="3" xfId="0" applyNumberFormat="1" applyBorder="1"/>
    <xf numFmtId="0" fontId="0" fillId="19" borderId="3" xfId="0" applyFill="1" applyBorder="1"/>
    <xf numFmtId="1" fontId="0" fillId="0" borderId="3" xfId="0" applyNumberFormat="1" applyBorder="1"/>
    <xf numFmtId="164" fontId="0" fillId="19" borderId="3" xfId="0" applyNumberFormat="1" applyFill="1" applyBorder="1"/>
    <xf numFmtId="2" fontId="0" fillId="19" borderId="3" xfId="0" applyNumberFormat="1" applyFill="1" applyBorder="1"/>
    <xf numFmtId="164" fontId="0" fillId="0" borderId="44" xfId="0" applyNumberFormat="1" applyBorder="1"/>
    <xf numFmtId="0" fontId="0" fillId="19" borderId="44" xfId="0" applyFill="1" applyBorder="1"/>
    <xf numFmtId="1" fontId="0" fillId="0" borderId="44" xfId="0" applyNumberFormat="1" applyBorder="1"/>
    <xf numFmtId="164" fontId="0" fillId="19" borderId="44" xfId="0" applyNumberFormat="1" applyFill="1" applyBorder="1"/>
    <xf numFmtId="2" fontId="0" fillId="19" borderId="44" xfId="0" applyNumberFormat="1" applyFill="1" applyBorder="1"/>
    <xf numFmtId="2" fontId="0" fillId="0" borderId="0" xfId="0" applyNumberFormat="1" applyBorder="1" applyAlignment="1">
      <alignment horizontal="center"/>
    </xf>
    <xf numFmtId="2" fontId="43" fillId="0" borderId="0" xfId="0" applyNumberFormat="1" applyFont="1" applyBorder="1" applyAlignment="1">
      <alignment horizontal="center"/>
    </xf>
    <xf numFmtId="1" fontId="2" fillId="19" borderId="0" xfId="2" applyNumberFormat="1" applyFill="1" applyBorder="1"/>
    <xf numFmtId="1" fontId="2" fillId="19" borderId="0" xfId="2" applyNumberFormat="1" applyFill="1"/>
    <xf numFmtId="1" fontId="2" fillId="19" borderId="3" xfId="2" applyNumberFormat="1" applyFill="1" applyBorder="1"/>
    <xf numFmtId="1" fontId="2" fillId="19" borderId="44" xfId="2" applyNumberFormat="1" applyFill="1" applyBorder="1"/>
    <xf numFmtId="0" fontId="0" fillId="0" borderId="0" xfId="0" applyAlignment="1">
      <alignment horizontal="center"/>
    </xf>
    <xf numFmtId="14" fontId="4" fillId="19" borderId="5" xfId="0" applyNumberFormat="1" applyFont="1" applyFill="1" applyBorder="1" applyAlignment="1"/>
    <xf numFmtId="164" fontId="0" fillId="0" borderId="0" xfId="0" applyNumberFormat="1" applyAlignment="1">
      <alignment horizontal="center"/>
    </xf>
    <xf numFmtId="11" fontId="0" fillId="0" borderId="0" xfId="0" applyNumberFormat="1"/>
    <xf numFmtId="1" fontId="0" fillId="19" borderId="0" xfId="0" applyNumberFormat="1" applyFill="1" applyAlignment="1">
      <alignment horizontal="center"/>
    </xf>
    <xf numFmtId="1" fontId="0" fillId="0" borderId="0" xfId="0" applyNumberFormat="1" applyAlignment="1">
      <alignment horizontal="center"/>
    </xf>
    <xf numFmtId="2" fontId="0" fillId="19" borderId="0" xfId="0" applyNumberFormat="1" applyFill="1" applyAlignment="1">
      <alignment horizontal="center"/>
    </xf>
    <xf numFmtId="2" fontId="0" fillId="0" borderId="0" xfId="0" applyNumberFormat="1"/>
    <xf numFmtId="1" fontId="0" fillId="19" borderId="0" xfId="0" applyNumberFormat="1" applyFill="1"/>
    <xf numFmtId="0" fontId="0" fillId="0" borderId="35" xfId="0" applyBorder="1"/>
    <xf numFmtId="0" fontId="0" fillId="21" borderId="0" xfId="0" applyFill="1" applyAlignment="1">
      <alignment horizontal="center"/>
    </xf>
    <xf numFmtId="164" fontId="0" fillId="21" borderId="0" xfId="0" applyNumberFormat="1" applyFill="1" applyAlignment="1">
      <alignment horizontal="center"/>
    </xf>
    <xf numFmtId="0" fontId="0" fillId="21" borderId="0" xfId="0" applyFill="1"/>
    <xf numFmtId="11" fontId="0" fillId="21" borderId="0" xfId="0" applyNumberFormat="1" applyFill="1"/>
    <xf numFmtId="165" fontId="4" fillId="21" borderId="0" xfId="0" applyNumberFormat="1" applyFont="1" applyFill="1" applyAlignment="1">
      <alignment horizontal="center"/>
    </xf>
    <xf numFmtId="1" fontId="0" fillId="21" borderId="0" xfId="0" applyNumberFormat="1" applyFill="1" applyAlignment="1">
      <alignment horizontal="center"/>
    </xf>
    <xf numFmtId="2" fontId="0" fillId="21" borderId="0" xfId="0" applyNumberFormat="1" applyFill="1"/>
    <xf numFmtId="2" fontId="0" fillId="21" borderId="0" xfId="0" applyNumberFormat="1" applyFill="1" applyAlignment="1">
      <alignment horizontal="center"/>
    </xf>
    <xf numFmtId="0" fontId="2" fillId="21" borderId="0" xfId="2" applyFill="1"/>
    <xf numFmtId="0" fontId="4" fillId="21" borderId="0" xfId="0" applyFont="1" applyFill="1"/>
    <xf numFmtId="2" fontId="4" fillId="21" borderId="0" xfId="0" applyNumberFormat="1" applyFont="1" applyFill="1"/>
    <xf numFmtId="1" fontId="0" fillId="21" borderId="0" xfId="0" applyNumberFormat="1" applyFill="1"/>
    <xf numFmtId="1" fontId="2" fillId="21" borderId="0" xfId="2" applyNumberFormat="1" applyFill="1"/>
    <xf numFmtId="2" fontId="2" fillId="21" borderId="0" xfId="2" applyNumberFormat="1" applyFill="1"/>
    <xf numFmtId="0" fontId="4" fillId="21" borderId="0" xfId="0" applyFont="1" applyFill="1" applyBorder="1" applyAlignment="1">
      <alignment horizontal="center"/>
    </xf>
    <xf numFmtId="0" fontId="0" fillId="21" borderId="0" xfId="0" applyFill="1" applyBorder="1" applyAlignment="1">
      <alignment horizontal="center"/>
    </xf>
    <xf numFmtId="1" fontId="2" fillId="21" borderId="44" xfId="2" applyNumberFormat="1" applyFill="1" applyBorder="1"/>
    <xf numFmtId="2" fontId="2" fillId="21" borderId="44" xfId="2" applyNumberFormat="1" applyFill="1" applyBorder="1"/>
    <xf numFmtId="0" fontId="0" fillId="0" borderId="0" xfId="0" applyFont="1" applyAlignment="1">
      <alignment horizontal="center"/>
    </xf>
    <xf numFmtId="0" fontId="0" fillId="0" borderId="6" xfId="0" applyFill="1" applyBorder="1"/>
    <xf numFmtId="0" fontId="5" fillId="9" borderId="0" xfId="0" applyNumberFormat="1" applyFont="1" applyFill="1"/>
    <xf numFmtId="0" fontId="5" fillId="9" borderId="0" xfId="0" applyNumberFormat="1" applyFont="1" applyFill="1" applyBorder="1" applyProtection="1"/>
    <xf numFmtId="0" fontId="6" fillId="9" borderId="0" xfId="0" applyNumberFormat="1" applyFont="1" applyFill="1" applyBorder="1" applyProtection="1"/>
    <xf numFmtId="0" fontId="44" fillId="3" borderId="3" xfId="0" applyNumberFormat="1" applyFont="1" applyFill="1" applyBorder="1" applyAlignment="1" applyProtection="1">
      <alignment horizontal="center" vertical="center" textRotation="90" wrapText="1"/>
    </xf>
    <xf numFmtId="0" fontId="44" fillId="11" borderId="1" xfId="0" applyNumberFormat="1" applyFont="1" applyFill="1" applyBorder="1" applyAlignment="1" applyProtection="1">
      <alignment horizontal="center" vertical="center" textRotation="90" wrapText="1"/>
    </xf>
    <xf numFmtId="0" fontId="44" fillId="10" borderId="3" xfId="0" applyNumberFormat="1" applyFont="1" applyFill="1" applyBorder="1" applyAlignment="1" applyProtection="1">
      <alignment horizontal="center" vertical="center" textRotation="90" wrapText="1"/>
    </xf>
    <xf numFmtId="0" fontId="44" fillId="10" borderId="0" xfId="0" applyNumberFormat="1" applyFont="1" applyFill="1" applyProtection="1"/>
    <xf numFmtId="165" fontId="44" fillId="10" borderId="0" xfId="0" applyNumberFormat="1" applyFont="1" applyFill="1" applyProtection="1"/>
    <xf numFmtId="0" fontId="47" fillId="10" borderId="0" xfId="0" applyNumberFormat="1" applyFont="1" applyFill="1" applyProtection="1"/>
    <xf numFmtId="0" fontId="44" fillId="3" borderId="0" xfId="0" applyNumberFormat="1" applyFont="1" applyFill="1" applyProtection="1"/>
    <xf numFmtId="0" fontId="47" fillId="3" borderId="0" xfId="0" applyNumberFormat="1" applyFont="1" applyFill="1" applyProtection="1"/>
    <xf numFmtId="0" fontId="5" fillId="11" borderId="30" xfId="0" applyNumberFormat="1" applyFont="1" applyFill="1" applyBorder="1" applyAlignment="1" applyProtection="1">
      <alignment horizontal="center" vertical="center" textRotation="90" wrapText="1"/>
    </xf>
    <xf numFmtId="0" fontId="44" fillId="3" borderId="3" xfId="0" applyFont="1" applyFill="1" applyBorder="1" applyAlignment="1">
      <alignment horizontal="center" vertical="center" textRotation="90" wrapText="1"/>
    </xf>
    <xf numFmtId="0" fontId="11" fillId="0" borderId="5" xfId="0" applyFont="1" applyBorder="1" applyAlignment="1"/>
    <xf numFmtId="0" fontId="11" fillId="5" borderId="28" xfId="0" applyFont="1" applyFill="1" applyBorder="1" applyAlignment="1">
      <alignment horizontal="center"/>
    </xf>
    <xf numFmtId="0" fontId="0" fillId="5" borderId="13" xfId="0" applyFill="1" applyBorder="1" applyAlignment="1">
      <alignment horizontal="center"/>
    </xf>
    <xf numFmtId="0" fontId="11" fillId="10" borderId="29" xfId="0" applyFont="1" applyFill="1" applyBorder="1" applyAlignment="1">
      <alignment horizontal="center"/>
    </xf>
    <xf numFmtId="0" fontId="0" fillId="10" borderId="12" xfId="0" applyFill="1" applyBorder="1" applyAlignment="1">
      <alignment horizontal="center"/>
    </xf>
    <xf numFmtId="0" fontId="11" fillId="10" borderId="28" xfId="0" applyFont="1" applyFill="1" applyBorder="1" applyAlignment="1">
      <alignment horizontal="center"/>
    </xf>
    <xf numFmtId="0" fontId="0" fillId="10" borderId="13" xfId="0" applyFill="1" applyBorder="1" applyAlignment="1">
      <alignment horizontal="center"/>
    </xf>
    <xf numFmtId="0" fontId="11" fillId="19" borderId="7" xfId="0" applyFont="1" applyFill="1" applyBorder="1" applyAlignment="1">
      <alignment horizontal="center"/>
    </xf>
    <xf numFmtId="0" fontId="11" fillId="19" borderId="0" xfId="0" applyFont="1" applyFill="1" applyAlignment="1">
      <alignment horizontal="center"/>
    </xf>
    <xf numFmtId="0" fontId="15" fillId="2" borderId="28" xfId="0" applyFont="1" applyFill="1" applyBorder="1" applyAlignment="1" applyProtection="1">
      <alignment horizontal="center"/>
      <protection locked="0"/>
    </xf>
    <xf numFmtId="0" fontId="0" fillId="2" borderId="13" xfId="0" applyFill="1" applyBorder="1" applyAlignment="1" applyProtection="1">
      <alignment horizontal="center"/>
      <protection locked="0"/>
    </xf>
    <xf numFmtId="0" fontId="11" fillId="5" borderId="29" xfId="0" applyFont="1" applyFill="1" applyBorder="1" applyAlignment="1">
      <alignment horizontal="center"/>
    </xf>
    <xf numFmtId="0" fontId="0" fillId="5" borderId="12" xfId="0" applyFill="1" applyBorder="1" applyAlignment="1">
      <alignment horizontal="center"/>
    </xf>
    <xf numFmtId="2" fontId="11" fillId="18" borderId="0" xfId="0" applyNumberFormat="1" applyFont="1" applyFill="1" applyAlignment="1">
      <alignment horizontal="center"/>
    </xf>
    <xf numFmtId="0" fontId="0" fillId="18" borderId="4" xfId="0" applyFill="1" applyBorder="1" applyAlignment="1">
      <alignment horizontal="center"/>
    </xf>
    <xf numFmtId="0" fontId="3" fillId="17" borderId="59" xfId="0" applyFont="1" applyFill="1" applyBorder="1" applyAlignment="1">
      <alignment horizontal="center"/>
    </xf>
    <xf numFmtId="0" fontId="3" fillId="17" borderId="60" xfId="0" applyFont="1" applyFill="1" applyBorder="1" applyAlignment="1">
      <alignment horizontal="center"/>
    </xf>
    <xf numFmtId="0" fontId="3" fillId="17" borderId="61" xfId="0" applyFont="1" applyFill="1" applyBorder="1" applyAlignment="1">
      <alignment horizontal="center"/>
    </xf>
    <xf numFmtId="0" fontId="11" fillId="10" borderId="0" xfId="0" applyNumberFormat="1" applyFont="1" applyFill="1" applyAlignment="1" applyProtection="1">
      <alignment horizontal="center"/>
    </xf>
    <xf numFmtId="0" fontId="11" fillId="3" borderId="0" xfId="0" applyNumberFormat="1" applyFont="1" applyFill="1" applyAlignment="1" applyProtection="1">
      <alignment horizontal="center"/>
    </xf>
    <xf numFmtId="0" fontId="11" fillId="5" borderId="0" xfId="0" applyFont="1" applyFill="1" applyBorder="1" applyAlignment="1">
      <alignment horizontal="center"/>
    </xf>
    <xf numFmtId="0" fontId="5" fillId="4" borderId="35" xfId="0" applyFont="1" applyFill="1" applyBorder="1" applyAlignment="1">
      <alignment horizontal="center"/>
    </xf>
    <xf numFmtId="0" fontId="11" fillId="3" borderId="0" xfId="0" applyFont="1" applyFill="1" applyBorder="1" applyAlignment="1">
      <alignment horizontal="center"/>
    </xf>
    <xf numFmtId="0" fontId="11" fillId="4" borderId="0" xfId="0" applyFont="1" applyFill="1" applyBorder="1" applyAlignment="1">
      <alignment horizontal="center"/>
    </xf>
    <xf numFmtId="0" fontId="5" fillId="4" borderId="10" xfId="0" applyFont="1" applyFill="1" applyBorder="1" applyAlignment="1">
      <alignment horizontal="center"/>
    </xf>
    <xf numFmtId="0" fontId="5" fillId="4" borderId="5" xfId="0" applyFont="1" applyFill="1" applyBorder="1" applyAlignment="1">
      <alignment horizontal="center"/>
    </xf>
    <xf numFmtId="0" fontId="11" fillId="11" borderId="37" xfId="0" applyNumberFormat="1" applyFont="1" applyFill="1" applyBorder="1" applyAlignment="1" applyProtection="1">
      <alignment horizontal="center"/>
    </xf>
    <xf numFmtId="0" fontId="11" fillId="11" borderId="38" xfId="0" applyNumberFormat="1" applyFont="1" applyFill="1" applyBorder="1" applyAlignment="1" applyProtection="1">
      <alignment horizontal="center"/>
    </xf>
    <xf numFmtId="0" fontId="11" fillId="11" borderId="39" xfId="0" applyNumberFormat="1" applyFont="1" applyFill="1" applyBorder="1" applyAlignment="1" applyProtection="1">
      <alignment horizontal="center"/>
    </xf>
    <xf numFmtId="0" fontId="11" fillId="17" borderId="59" xfId="0" applyFont="1" applyFill="1" applyBorder="1" applyAlignment="1" applyProtection="1">
      <alignment horizontal="center"/>
    </xf>
    <xf numFmtId="0" fontId="11" fillId="17" borderId="60" xfId="0" applyFont="1" applyFill="1" applyBorder="1" applyAlignment="1" applyProtection="1">
      <alignment horizontal="center"/>
    </xf>
    <xf numFmtId="0" fontId="11" fillId="17" borderId="61" xfId="0" applyFont="1" applyFill="1" applyBorder="1" applyAlignment="1" applyProtection="1">
      <alignment horizontal="center"/>
    </xf>
    <xf numFmtId="0" fontId="27" fillId="13" borderId="18" xfId="0" applyFont="1" applyFill="1" applyBorder="1" applyAlignment="1">
      <alignment horizontal="center" vertical="center" wrapText="1"/>
    </xf>
    <xf numFmtId="0" fontId="27" fillId="13" borderId="42" xfId="0" applyFont="1" applyFill="1" applyBorder="1" applyAlignment="1">
      <alignment horizontal="center" vertical="center" wrapText="1"/>
    </xf>
    <xf numFmtId="0" fontId="27" fillId="13" borderId="47" xfId="0" applyFont="1" applyFill="1" applyBorder="1" applyAlignment="1">
      <alignment horizontal="center" vertical="center" wrapText="1"/>
    </xf>
    <xf numFmtId="0" fontId="27" fillId="13" borderId="52" xfId="0" applyFont="1" applyFill="1" applyBorder="1" applyAlignment="1">
      <alignment horizontal="center" vertical="center" wrapText="1"/>
    </xf>
    <xf numFmtId="0" fontId="27" fillId="13" borderId="0" xfId="0" applyFont="1" applyFill="1" applyBorder="1" applyAlignment="1">
      <alignment horizontal="center" vertical="center" wrapText="1"/>
    </xf>
    <xf numFmtId="0" fontId="27" fillId="13" borderId="4" xfId="0" applyFont="1" applyFill="1" applyBorder="1" applyAlignment="1">
      <alignment horizontal="center" vertical="center" wrapText="1"/>
    </xf>
    <xf numFmtId="0" fontId="27" fillId="13" borderId="25" xfId="0" applyFont="1" applyFill="1" applyBorder="1" applyAlignment="1">
      <alignment horizontal="center" vertical="center" wrapText="1"/>
    </xf>
    <xf numFmtId="0" fontId="27" fillId="13" borderId="44" xfId="0" applyFont="1" applyFill="1" applyBorder="1" applyAlignment="1">
      <alignment horizontal="center" vertical="center" wrapText="1"/>
    </xf>
    <xf numFmtId="0" fontId="27" fillId="13" borderId="48" xfId="0" applyFont="1" applyFill="1" applyBorder="1" applyAlignment="1">
      <alignment horizontal="center" vertical="center" wrapText="1"/>
    </xf>
    <xf numFmtId="0" fontId="3" fillId="16" borderId="56" xfId="0" applyFont="1" applyFill="1" applyBorder="1" applyAlignment="1">
      <alignment horizontal="center" vertical="center" wrapText="1"/>
    </xf>
    <xf numFmtId="0" fontId="3" fillId="16" borderId="11" xfId="0" applyFont="1" applyFill="1" applyBorder="1" applyAlignment="1">
      <alignment horizontal="center" vertical="center" wrapText="1"/>
    </xf>
    <xf numFmtId="0" fontId="27" fillId="13" borderId="43" xfId="0" applyFont="1" applyFill="1" applyBorder="1" applyAlignment="1" applyProtection="1">
      <alignment horizontal="center" vertical="center" wrapText="1"/>
    </xf>
    <xf numFmtId="0" fontId="27" fillId="13" borderId="51" xfId="0" applyFont="1" applyFill="1" applyBorder="1" applyAlignment="1" applyProtection="1">
      <alignment horizontal="center" vertical="center" wrapText="1"/>
    </xf>
    <xf numFmtId="0" fontId="22" fillId="12" borderId="42" xfId="0" applyFont="1" applyFill="1" applyBorder="1" applyAlignment="1" applyProtection="1">
      <alignment horizontal="center" wrapText="1"/>
    </xf>
    <xf numFmtId="0" fontId="22" fillId="11" borderId="42" xfId="0" applyFont="1" applyFill="1" applyBorder="1" applyAlignment="1" applyProtection="1">
      <alignment horizontal="center" wrapText="1"/>
    </xf>
    <xf numFmtId="0" fontId="3" fillId="14" borderId="19" xfId="0" applyFont="1" applyFill="1" applyBorder="1" applyAlignment="1" applyProtection="1">
      <alignment horizontal="center" vertical="center" wrapText="1"/>
    </xf>
    <xf numFmtId="0" fontId="3" fillId="14" borderId="26" xfId="0" applyFont="1" applyFill="1" applyBorder="1" applyAlignment="1" applyProtection="1">
      <alignment horizontal="center" vertical="center" wrapText="1"/>
    </xf>
    <xf numFmtId="0" fontId="22" fillId="12" borderId="49" xfId="0" applyFont="1" applyFill="1" applyBorder="1" applyAlignment="1" applyProtection="1">
      <alignment horizontal="center" wrapText="1"/>
    </xf>
    <xf numFmtId="0" fontId="22" fillId="11" borderId="49" xfId="0" applyFont="1" applyFill="1" applyBorder="1" applyAlignment="1" applyProtection="1">
      <alignment horizontal="center" wrapText="1"/>
    </xf>
    <xf numFmtId="0" fontId="22" fillId="12" borderId="40" xfId="0" applyFont="1" applyFill="1" applyBorder="1" applyAlignment="1" applyProtection="1">
      <alignment horizontal="center" wrapText="1"/>
    </xf>
    <xf numFmtId="0" fontId="22" fillId="12" borderId="50" xfId="0" applyFont="1" applyFill="1" applyBorder="1" applyAlignment="1" applyProtection="1">
      <alignment horizontal="center" wrapText="1"/>
    </xf>
    <xf numFmtId="0" fontId="22" fillId="11" borderId="40" xfId="0" applyFont="1" applyFill="1" applyBorder="1" applyAlignment="1" applyProtection="1">
      <alignment horizontal="center" wrapText="1"/>
    </xf>
    <xf numFmtId="0" fontId="22" fillId="11" borderId="50" xfId="0" applyFont="1" applyFill="1" applyBorder="1" applyAlignment="1" applyProtection="1">
      <alignment horizontal="center" wrapText="1"/>
    </xf>
    <xf numFmtId="0" fontId="3" fillId="15" borderId="19" xfId="0" applyFont="1" applyFill="1" applyBorder="1" applyAlignment="1" applyProtection="1">
      <alignment horizontal="center" vertical="center" wrapText="1"/>
    </xf>
    <xf numFmtId="0" fontId="3" fillId="15" borderId="26" xfId="0" applyFont="1" applyFill="1" applyBorder="1" applyAlignment="1" applyProtection="1">
      <alignment horizontal="center" vertical="center" wrapText="1"/>
    </xf>
    <xf numFmtId="0" fontId="22" fillId="12" borderId="44" xfId="0" applyFont="1" applyFill="1" applyBorder="1" applyAlignment="1" applyProtection="1">
      <alignment horizontal="center"/>
    </xf>
    <xf numFmtId="0" fontId="22" fillId="11" borderId="44" xfId="0" applyFont="1" applyFill="1" applyBorder="1" applyAlignment="1" applyProtection="1">
      <alignment horizontal="center"/>
    </xf>
  </cellXfs>
  <cellStyles count="6">
    <cellStyle name="Normal" xfId="0" builtinId="0"/>
    <cellStyle name="Normal 2" xfId="2" xr:uid="{00000000-0005-0000-0000-000001000000}"/>
    <cellStyle name="Normal 2 2" xfId="3" xr:uid="{00000000-0005-0000-0000-000002000000}"/>
    <cellStyle name="Normal_LEX growth" xfId="5" xr:uid="{00000000-0005-0000-0000-000003000000}"/>
    <cellStyle name="Normal_Sheet1 (2)" xfId="1" xr:uid="{00000000-0005-0000-0000-000004000000}"/>
    <cellStyle name="Percent" xfId="4" builtinId="5"/>
  </cellStyles>
  <dxfs count="2">
    <dxf>
      <font>
        <b/>
        <i val="0"/>
        <color auto="1"/>
      </font>
    </dxf>
    <dxf>
      <font>
        <color rgb="FF9C0006"/>
      </font>
      <fill>
        <patternFill>
          <bgColor rgb="FFFFC7CE"/>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mruColors>
      <color rgb="FFA0E0E0"/>
      <color rgb="FFC9EEED"/>
      <color rgb="FF993300"/>
      <color rgb="FFFFFFCC"/>
      <color rgb="FF66FFFF"/>
      <color rgb="FFFFFF99"/>
      <color rgb="FFCCFFCC"/>
      <color rgb="FF99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7.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14.xml.rels><?xml version="1.0" encoding="UTF-8" standalone="yes"?>
<Relationships xmlns="http://schemas.openxmlformats.org/package/2006/relationships"><Relationship Id="rId1" Type="http://schemas.openxmlformats.org/officeDocument/2006/relationships/chartUserShapes" Target="../drawings/drawing9.xml"/></Relationships>
</file>

<file path=xl/charts/_rels/chart15.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_rels/chart20.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21.xml.rels><?xml version="1.0" encoding="UTF-8" standalone="yes"?>
<Relationships xmlns="http://schemas.openxmlformats.org/package/2006/relationships"><Relationship Id="rId1" Type="http://schemas.openxmlformats.org/officeDocument/2006/relationships/chartUserShapes" Target="../drawings/drawing13.xml"/></Relationships>
</file>

<file path=xl/charts/_rels/chart22.xml.rels><?xml version="1.0" encoding="UTF-8" standalone="yes"?>
<Relationships xmlns="http://schemas.openxmlformats.org/package/2006/relationships"><Relationship Id="rId1" Type="http://schemas.openxmlformats.org/officeDocument/2006/relationships/chartUserShapes" Target="../drawings/drawing14.xml"/></Relationships>
</file>

<file path=xl/charts/_rels/chart33.xml.rels><?xml version="1.0" encoding="UTF-8" standalone="yes"?>
<Relationships xmlns="http://schemas.openxmlformats.org/package/2006/relationships"><Relationship Id="rId1" Type="http://schemas.openxmlformats.org/officeDocument/2006/relationships/chartUserShapes" Target="../drawings/drawing16.xml"/></Relationships>
</file>

<file path=xl/charts/_rels/chart34.xml.rels><?xml version="1.0" encoding="UTF-8" standalone="yes"?>
<Relationships xmlns="http://schemas.openxmlformats.org/package/2006/relationships"><Relationship Id="rId1" Type="http://schemas.openxmlformats.org/officeDocument/2006/relationships/chartUserShapes" Target="../drawings/drawing17.xml"/></Relationships>
</file>

<file path=xl/charts/_rels/chart35.xml.rels><?xml version="1.0" encoding="UTF-8" standalone="yes"?>
<Relationships xmlns="http://schemas.openxmlformats.org/package/2006/relationships"><Relationship Id="rId1" Type="http://schemas.openxmlformats.org/officeDocument/2006/relationships/chartUserShapes" Target="../drawings/drawing18.xml"/></Relationships>
</file>

<file path=xl/charts/_rels/chart36.xml.rels><?xml version="1.0" encoding="UTF-8" standalone="yes"?>
<Relationships xmlns="http://schemas.openxmlformats.org/package/2006/relationships"><Relationship Id="rId1" Type="http://schemas.openxmlformats.org/officeDocument/2006/relationships/chartUserShapes" Target="../drawings/drawing19.xml"/></Relationships>
</file>

<file path=xl/charts/_rels/chart49.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50.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7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7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Arial"/>
                <a:ea typeface="Arial"/>
                <a:cs typeface="Arial"/>
              </a:defRPr>
            </a:pPr>
            <a:r>
              <a:rPr lang="en-US" sz="1000"/>
              <a:t>Logistic Growth Curve</a:t>
            </a:r>
          </a:p>
        </c:rich>
      </c:tx>
      <c:layout>
        <c:manualLayout>
          <c:xMode val="edge"/>
          <c:yMode val="edge"/>
          <c:x val="0.3760088283765658"/>
          <c:y val="3.4480477239462431E-2"/>
        </c:manualLayout>
      </c:layout>
      <c:overlay val="0"/>
      <c:spPr>
        <a:noFill/>
        <a:ln w="25400">
          <a:noFill/>
        </a:ln>
      </c:spPr>
    </c:title>
    <c:autoTitleDeleted val="0"/>
    <c:plotArea>
      <c:layout>
        <c:manualLayout>
          <c:layoutTarget val="inner"/>
          <c:xMode val="edge"/>
          <c:yMode val="edge"/>
          <c:x val="0.13526072515271878"/>
          <c:y val="0.13085257199992856"/>
          <c:w val="0.8134294938796367"/>
          <c:h val="0.72202438980841677"/>
        </c:manualLayout>
      </c:layout>
      <c:scatterChart>
        <c:scatterStyle val="lineMarker"/>
        <c:varyColors val="0"/>
        <c:ser>
          <c:idx val="0"/>
          <c:order val="0"/>
          <c:tx>
            <c:strRef>
              <c:f>'Growth Regression'!$E$1</c:f>
              <c:strCache>
                <c:ptCount val="1"/>
                <c:pt idx="0">
                  <c:v> TOTAL CELL CONC. Xt (x106 cells/mL)</c:v>
                </c:pt>
              </c:strCache>
            </c:strRef>
          </c:tx>
          <c:spPr>
            <a:ln w="25400">
              <a:noFill/>
              <a:prstDash val="solid"/>
            </a:ln>
          </c:spPr>
          <c:marker>
            <c:spPr>
              <a:ln>
                <a:solidFill>
                  <a:srgbClr val="000080"/>
                </a:solidFill>
              </a:ln>
            </c:spPr>
          </c:marker>
          <c:xVal>
            <c:numRef>
              <c:f>'Growth Regression'!$B$2:$B$30</c:f>
              <c:numCache>
                <c:formatCode>0.00</c:formatCode>
                <c:ptCount val="29"/>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'Growth Regression'!$E$2:$E$18</c:f>
              <c:numCache>
                <c:formatCode>0.0000</c:formatCode>
                <c:ptCount val="17"/>
                <c:pt idx="0">
                  <c:v>0.26209677419354843</c:v>
                </c:pt>
                <c:pt idx="1">
                  <c:v>0.46524708484667027</c:v>
                </c:pt>
                <c:pt idx="2">
                  <c:v>0.83080040526849019</c:v>
                </c:pt>
                <c:pt idx="3">
                  <c:v>1.4724472879094703</c:v>
                </c:pt>
                <c:pt idx="4">
                  <c:v>2.7657075981947083</c:v>
                </c:pt>
                <c:pt idx="5">
                  <c:v>4.0742946033389691</c:v>
                </c:pt>
                <c:pt idx="6">
                  <c:v>6.7748079640538288</c:v>
                </c:pt>
                <c:pt idx="7">
                  <c:v>10.026553329522493</c:v>
                </c:pt>
                <c:pt idx="8">
                  <c:v>12.600840417983875</c:v>
                </c:pt>
                <c:pt idx="9">
                  <c:v>15.805498576983187</c:v>
                </c:pt>
                <c:pt idx="10">
                  <c:v>16.772742457527805</c:v>
                </c:pt>
                <c:pt idx="11">
                  <c:v>16.142159017817004</c:v>
                </c:pt>
                <c:pt idx="12">
                  <c:v>16.573087152098125</c:v>
                </c:pt>
                <c:pt idx="13">
                  <c:v>17.053186361914992</c:v>
                </c:pt>
                <c:pt idx="14">
                  <c:v>16.211869419478255</c:v>
                </c:pt>
              </c:numCache>
            </c:numRef>
          </c:yVal>
          <c:smooth val="0"/>
          <c:extLst>
            <c:ext xmlns:c16="http://schemas.microsoft.com/office/drawing/2014/chart" uri="{C3380CC4-5D6E-409C-BE32-E72D297353CC}">
              <c16:uniqueId val="{00000000-B91E-4EB7-A5FC-953EE4A3831A}"/>
            </c:ext>
          </c:extLst>
        </c:ser>
        <c:ser>
          <c:idx val="1"/>
          <c:order val="1"/>
          <c:spPr>
            <a:ln w="28575">
              <a:solidFill>
                <a:schemeClr val="accent6">
                  <a:lumMod val="50000"/>
                </a:schemeClr>
              </a:solidFill>
            </a:ln>
          </c:spPr>
          <c:marker>
            <c:symbol val="none"/>
          </c:marker>
          <c:xVal>
            <c:numRef>
              <c:f>'Growth Regression'!$B$2:$B$28</c:f>
              <c:numCache>
                <c:formatCode>0.00</c:formatCode>
                <c:ptCount val="27"/>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'Growth Regression'!$M$2:$M$22</c:f>
              <c:numCache>
                <c:formatCode>General</c:formatCode>
                <c:ptCount val="21"/>
                <c:pt idx="0">
                  <c:v>0.26312174644284919</c:v>
                </c:pt>
                <c:pt idx="1">
                  <c:v>0.45397453878320843</c:v>
                </c:pt>
                <c:pt idx="2">
                  <c:v>0.92065329127926943</c:v>
                </c:pt>
                <c:pt idx="3">
                  <c:v>1.6184804611919212</c:v>
                </c:pt>
                <c:pt idx="4">
                  <c:v>2.8878112626714771</c:v>
                </c:pt>
                <c:pt idx="5">
                  <c:v>4.4821628769554982</c:v>
                </c:pt>
                <c:pt idx="6">
                  <c:v>7.1246659960472165</c:v>
                </c:pt>
                <c:pt idx="7">
                  <c:v>9.979929171209017</c:v>
                </c:pt>
                <c:pt idx="8">
                  <c:v>12.741369068235198</c:v>
                </c:pt>
                <c:pt idx="9">
                  <c:v>14.845695238494136</c:v>
                </c:pt>
                <c:pt idx="10">
                  <c:v>16.307779021724748</c:v>
                </c:pt>
                <c:pt idx="11">
                  <c:v>17.130221507064192</c:v>
                </c:pt>
                <c:pt idx="12">
                  <c:v>17.590359820200682</c:v>
                </c:pt>
                <c:pt idx="13">
                  <c:v>17.855324453128624</c:v>
                </c:pt>
                <c:pt idx="14">
                  <c:v>18.00029236735109</c:v>
                </c:pt>
              </c:numCache>
            </c:numRef>
          </c:yVal>
          <c:smooth val="0"/>
          <c:extLst>
            <c:ext xmlns:c16="http://schemas.microsoft.com/office/drawing/2014/chart" uri="{C3380CC4-5D6E-409C-BE32-E72D297353CC}">
              <c16:uniqueId val="{00000001-B91E-4EB7-A5FC-953EE4A3831A}"/>
            </c:ext>
          </c:extLst>
        </c:ser>
        <c:dLbls>
          <c:showLegendKey val="0"/>
          <c:showVal val="0"/>
          <c:showCatName val="0"/>
          <c:showSerName val="0"/>
          <c:showPercent val="0"/>
          <c:showBubbleSize val="0"/>
        </c:dLbls>
        <c:axId val="516667296"/>
        <c:axId val="516667688"/>
      </c:scatterChart>
      <c:valAx>
        <c:axId val="516667296"/>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sz="1000"/>
                  <a:t>Time (hrs)</a:t>
                </a:r>
              </a:p>
            </c:rich>
          </c:tx>
          <c:layout>
            <c:manualLayout>
              <c:xMode val="edge"/>
              <c:yMode val="edge"/>
              <c:x val="0.42857245720391141"/>
              <c:y val="0.93209313121574089"/>
            </c:manualLayout>
          </c:layout>
          <c:overlay val="0"/>
          <c:spPr>
            <a:noFill/>
            <a:ln w="25400">
              <a:noFill/>
            </a:ln>
          </c:spPr>
        </c:title>
        <c:numFmt formatCode="0.00"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688"/>
        <c:crosses val="autoZero"/>
        <c:crossBetween val="midCat"/>
      </c:valAx>
      <c:valAx>
        <c:axId val="516667688"/>
        <c:scaling>
          <c:orientation val="minMax"/>
        </c:scaling>
        <c:delete val="0"/>
        <c:axPos val="l"/>
        <c:title>
          <c:tx>
            <c:rich>
              <a:bodyPr/>
              <a:lstStyle/>
              <a:p>
                <a:pPr>
                  <a:defRPr sz="1000" b="0" i="0" u="none" strike="noStrike" baseline="0">
                    <a:solidFill>
                      <a:srgbClr val="000000"/>
                    </a:solidFill>
                    <a:latin typeface="Calibri"/>
                    <a:ea typeface="Calibri"/>
                    <a:cs typeface="Calibri"/>
                  </a:defRPr>
                </a:pPr>
                <a:r>
                  <a:rPr lang="en-US" sz="1000" b="1" i="0" u="none" strike="noStrike" baseline="0">
                    <a:solidFill>
                      <a:srgbClr val="000000"/>
                    </a:solidFill>
                    <a:latin typeface="Arial"/>
                    <a:cs typeface="Arial"/>
                  </a:rPr>
                  <a:t>Xt (x106 cells/mL)</a:t>
                </a:r>
              </a:p>
            </c:rich>
          </c:tx>
          <c:layout>
            <c:manualLayout>
              <c:xMode val="edge"/>
              <c:yMode val="edge"/>
              <c:x val="1.3670438819740598E-2"/>
              <c:y val="0.26965951595972737"/>
            </c:manualLayout>
          </c:layout>
          <c:overlay val="0"/>
          <c:spPr>
            <a:noFill/>
            <a:ln w="25400">
              <a:noFill/>
            </a:ln>
          </c:spPr>
        </c:title>
        <c:numFmt formatCode="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29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Arial"/>
                <a:ea typeface="Arial"/>
                <a:cs typeface="Arial"/>
              </a:defRPr>
            </a:pPr>
            <a:r>
              <a:rPr lang="en-US" sz="1000"/>
              <a:t>Estimated and Calculated</a:t>
            </a:r>
            <a:r>
              <a:rPr lang="en-US" sz="1000" baseline="0"/>
              <a:t> Specific Growth Rate</a:t>
            </a:r>
            <a:endParaRPr lang="en-US" sz="1000"/>
          </a:p>
        </c:rich>
      </c:tx>
      <c:layout>
        <c:manualLayout>
          <c:xMode val="edge"/>
          <c:yMode val="edge"/>
          <c:x val="0.22232291164200674"/>
          <c:y val="3.4480477239462431E-2"/>
        </c:manualLayout>
      </c:layout>
      <c:overlay val="0"/>
      <c:spPr>
        <a:noFill/>
        <a:ln w="25400">
          <a:noFill/>
        </a:ln>
      </c:spPr>
    </c:title>
    <c:autoTitleDeleted val="0"/>
    <c:plotArea>
      <c:layout>
        <c:manualLayout>
          <c:layoutTarget val="inner"/>
          <c:xMode val="edge"/>
          <c:yMode val="edge"/>
          <c:x val="0.13526072515271878"/>
          <c:y val="0.13085257199992856"/>
          <c:w val="0.8134294938796367"/>
          <c:h val="0.72202438980841677"/>
        </c:manualLayout>
      </c:layout>
      <c:scatterChart>
        <c:scatterStyle val="lineMarker"/>
        <c:varyColors val="0"/>
        <c:ser>
          <c:idx val="0"/>
          <c:order val="0"/>
          <c:tx>
            <c:strRef>
              <c:f>'Growth Regression'!$E$1</c:f>
              <c:strCache>
                <c:ptCount val="1"/>
                <c:pt idx="0">
                  <c:v> TOTAL CELL CONC. Xt (x106 cells/mL)</c:v>
                </c:pt>
              </c:strCache>
            </c:strRef>
          </c:tx>
          <c:spPr>
            <a:ln w="25400">
              <a:noFill/>
              <a:prstDash val="solid"/>
            </a:ln>
          </c:spPr>
          <c:marker>
            <c:spPr>
              <a:ln>
                <a:solidFill>
                  <a:srgbClr val="000080"/>
                </a:solidFill>
              </a:ln>
            </c:spPr>
          </c:marker>
          <c:xVal>
            <c:numRef>
              <c:f>'Growth Regression'!$B$2:$B$30</c:f>
              <c:numCache>
                <c:formatCode>0.00</c:formatCode>
                <c:ptCount val="29"/>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'Growth Regression'!$L$2:$L$16</c:f>
              <c:numCache>
                <c:formatCode>General</c:formatCode>
                <c:ptCount val="15"/>
                <c:pt idx="0">
                  <c:v>0</c:v>
                </c:pt>
                <c:pt idx="1">
                  <c:v>2.6834957824069076E-2</c:v>
                </c:pt>
                <c:pt idx="2">
                  <c:v>2.062754228994701E-2</c:v>
                </c:pt>
                <c:pt idx="3">
                  <c:v>2.4361174541124284E-2</c:v>
                </c:pt>
                <c:pt idx="4">
                  <c:v>2.4872307264792629E-2</c:v>
                </c:pt>
                <c:pt idx="5">
                  <c:v>1.9186203612854853E-2</c:v>
                </c:pt>
                <c:pt idx="6">
                  <c:v>2.0124180894227961E-2</c:v>
                </c:pt>
                <c:pt idx="7">
                  <c:v>1.675477257443438E-2</c:v>
                </c:pt>
                <c:pt idx="8">
                  <c:v>9.9429606149002946E-3</c:v>
                </c:pt>
                <c:pt idx="9">
                  <c:v>9.4532237602280769E-3</c:v>
                </c:pt>
                <c:pt idx="10">
                  <c:v>1.2016913337084495E-3</c:v>
                </c:pt>
                <c:pt idx="11">
                  <c:v>-1.8789030298561901E-3</c:v>
                </c:pt>
                <c:pt idx="12">
                  <c:v>8.2918680996893392E-5</c:v>
                </c:pt>
                <c:pt idx="13">
                  <c:v>1.1189336595018567E-3</c:v>
                </c:pt>
                <c:pt idx="14">
                  <c:v>-2.4175193017752792E-3</c:v>
                </c:pt>
              </c:numCache>
            </c:numRef>
          </c:yVal>
          <c:smooth val="0"/>
          <c:extLst>
            <c:ext xmlns:c16="http://schemas.microsoft.com/office/drawing/2014/chart" uri="{C3380CC4-5D6E-409C-BE32-E72D297353CC}">
              <c16:uniqueId val="{00000000-6303-4163-8232-A6109AD98343}"/>
            </c:ext>
          </c:extLst>
        </c:ser>
        <c:ser>
          <c:idx val="1"/>
          <c:order val="1"/>
          <c:spPr>
            <a:ln w="28575">
              <a:solidFill>
                <a:schemeClr val="accent6">
                  <a:lumMod val="50000"/>
                </a:schemeClr>
              </a:solidFill>
            </a:ln>
          </c:spPr>
          <c:marker>
            <c:symbol val="none"/>
          </c:marker>
          <c:xVal>
            <c:numRef>
              <c:f>'Growth Regression'!$B$2:$B$28</c:f>
              <c:numCache>
                <c:formatCode>0.00</c:formatCode>
                <c:ptCount val="27"/>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'Growth Regression'!$P$2:$P$22</c:f>
              <c:numCache>
                <c:formatCode>General</c:formatCode>
                <c:ptCount val="21"/>
                <c:pt idx="0">
                  <c:v>2.6520367508222929E-2</c:v>
                </c:pt>
                <c:pt idx="1">
                  <c:v>2.62375468366388E-2</c:v>
                </c:pt>
                <c:pt idx="2">
                  <c:v>2.5545985573235321E-2</c:v>
                </c:pt>
                <c:pt idx="3">
                  <c:v>2.4511890413168775E-2</c:v>
                </c:pt>
                <c:pt idx="4">
                  <c:v>2.2630896243082663E-2</c:v>
                </c:pt>
                <c:pt idx="5">
                  <c:v>2.0268260681068424E-2</c:v>
                </c:pt>
                <c:pt idx="6">
                  <c:v>1.6352391818789065E-2</c:v>
                </c:pt>
                <c:pt idx="7">
                  <c:v>1.2121238379291103E-2</c:v>
                </c:pt>
                <c:pt idx="8">
                  <c:v>8.029119649252462E-3</c:v>
                </c:pt>
                <c:pt idx="9">
                  <c:v>4.910763698539748E-3</c:v>
                </c:pt>
                <c:pt idx="10">
                  <c:v>2.7441330068173207E-3</c:v>
                </c:pt>
                <c:pt idx="11">
                  <c:v>1.5253730757170826E-3</c:v>
                </c:pt>
                <c:pt idx="12">
                  <c:v>8.4350394953332426E-4</c:v>
                </c:pt>
                <c:pt idx="13">
                  <c:v>4.5085852626342119E-4</c:v>
                </c:pt>
                <c:pt idx="14">
                  <c:v>2.3603367431453538E-4</c:v>
                </c:pt>
              </c:numCache>
            </c:numRef>
          </c:yVal>
          <c:smooth val="0"/>
          <c:extLst>
            <c:ext xmlns:c16="http://schemas.microsoft.com/office/drawing/2014/chart" uri="{C3380CC4-5D6E-409C-BE32-E72D297353CC}">
              <c16:uniqueId val="{00000001-6303-4163-8232-A6109AD98343}"/>
            </c:ext>
          </c:extLst>
        </c:ser>
        <c:dLbls>
          <c:showLegendKey val="0"/>
          <c:showVal val="0"/>
          <c:showCatName val="0"/>
          <c:showSerName val="0"/>
          <c:showPercent val="0"/>
          <c:showBubbleSize val="0"/>
        </c:dLbls>
        <c:axId val="516667296"/>
        <c:axId val="516667688"/>
      </c:scatterChart>
      <c:valAx>
        <c:axId val="516667296"/>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sz="1000"/>
                  <a:t>Time (hrs)</a:t>
                </a:r>
              </a:p>
            </c:rich>
          </c:tx>
          <c:layout>
            <c:manualLayout>
              <c:xMode val="edge"/>
              <c:yMode val="edge"/>
              <c:x val="0.42857245720391141"/>
              <c:y val="0.93209313121574089"/>
            </c:manualLayout>
          </c:layout>
          <c:overlay val="0"/>
          <c:spPr>
            <a:noFill/>
            <a:ln w="25400">
              <a:noFill/>
            </a:ln>
          </c:spPr>
        </c:title>
        <c:numFmt formatCode="0.00"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688"/>
        <c:crosses val="autoZero"/>
        <c:crossBetween val="midCat"/>
      </c:valAx>
      <c:valAx>
        <c:axId val="516667688"/>
        <c:scaling>
          <c:orientation val="minMax"/>
        </c:scaling>
        <c:delete val="0"/>
        <c:axPos val="l"/>
        <c:title>
          <c:tx>
            <c:rich>
              <a:bodyPr/>
              <a:lstStyle/>
              <a:p>
                <a:pPr>
                  <a:defRPr sz="1000" b="0" i="0" u="none" strike="noStrike" baseline="0">
                    <a:solidFill>
                      <a:srgbClr val="000000"/>
                    </a:solidFill>
                    <a:latin typeface="Calibri"/>
                    <a:ea typeface="Calibri"/>
                    <a:cs typeface="Calibri"/>
                  </a:defRPr>
                </a:pPr>
                <a:r>
                  <a:rPr lang="en-US" sz="1000" b="1" i="0" u="none" strike="noStrike" baseline="0">
                    <a:solidFill>
                      <a:srgbClr val="000000"/>
                    </a:solidFill>
                    <a:latin typeface="Arial"/>
                    <a:cs typeface="Arial"/>
                  </a:rPr>
                  <a:t>Specific Growth Rate (1/hr)</a:t>
                </a:r>
              </a:p>
            </c:rich>
          </c:tx>
          <c:layout>
            <c:manualLayout>
              <c:xMode val="edge"/>
              <c:yMode val="edge"/>
              <c:x val="1.653861441592816E-2"/>
              <c:y val="0.16301141102397668"/>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29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Arial"/>
                <a:ea typeface="Arial"/>
                <a:cs typeface="Arial"/>
              </a:defRPr>
            </a:pPr>
            <a:r>
              <a:rPr lang="en-US" sz="1000"/>
              <a:t>Back-Caluataed</a:t>
            </a:r>
            <a:r>
              <a:rPr lang="en-US" sz="1000" baseline="0"/>
              <a:t> and Measured Glucose Concentration</a:t>
            </a:r>
            <a:endParaRPr lang="en-US" sz="1000"/>
          </a:p>
        </c:rich>
      </c:tx>
      <c:layout>
        <c:manualLayout>
          <c:xMode val="edge"/>
          <c:yMode val="edge"/>
          <c:x val="0.15386430678466076"/>
          <c:y val="3.4480332815540915E-2"/>
        </c:manualLayout>
      </c:layout>
      <c:overlay val="0"/>
      <c:spPr>
        <a:noFill/>
        <a:ln w="25400">
          <a:noFill/>
        </a:ln>
      </c:spPr>
    </c:title>
    <c:autoTitleDeleted val="0"/>
    <c:plotArea>
      <c:layout>
        <c:manualLayout>
          <c:layoutTarget val="inner"/>
          <c:xMode val="edge"/>
          <c:yMode val="edge"/>
          <c:x val="0.13526072515271878"/>
          <c:y val="0.13085257199992856"/>
          <c:w val="0.8134294938796367"/>
          <c:h val="0.72202438980841677"/>
        </c:manualLayout>
      </c:layout>
      <c:scatterChart>
        <c:scatterStyle val="lineMarker"/>
        <c:varyColors val="0"/>
        <c:ser>
          <c:idx val="0"/>
          <c:order val="0"/>
          <c:tx>
            <c:strRef>
              <c:f>'Post Process Calc.'!$AQ$2</c:f>
              <c:strCache>
                <c:ptCount val="1"/>
                <c:pt idx="0">
                  <c:v>GLUCOSE CONC. (mM)</c:v>
                </c:pt>
              </c:strCache>
            </c:strRef>
          </c:tx>
          <c:spPr>
            <a:ln w="25400">
              <a:noFill/>
              <a:prstDash val="solid"/>
            </a:ln>
          </c:spPr>
          <c:marker>
            <c:spPr>
              <a:ln>
                <a:solidFill>
                  <a:srgbClr val="000080"/>
                </a:solidFill>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Calc.'!$AQ$26:$AQ$42</c:f>
              <c:numCache>
                <c:formatCode>General</c:formatCode>
                <c:ptCount val="17"/>
                <c:pt idx="0">
                  <c:v>33.470991807100511</c:v>
                </c:pt>
                <c:pt idx="1">
                  <c:v>33.91505139989787</c:v>
                </c:pt>
                <c:pt idx="2">
                  <c:v>32.083305579608783</c:v>
                </c:pt>
                <c:pt idx="3">
                  <c:v>28.75285863362863</c:v>
                </c:pt>
                <c:pt idx="4">
                  <c:v>32.860409867004151</c:v>
                </c:pt>
                <c:pt idx="5">
                  <c:v>34.192588645396214</c:v>
                </c:pt>
                <c:pt idx="6">
                  <c:v>33.91505139989787</c:v>
                </c:pt>
                <c:pt idx="7">
                  <c:v>31.250693843113741</c:v>
                </c:pt>
                <c:pt idx="8">
                  <c:v>20.260218921379249</c:v>
                </c:pt>
                <c:pt idx="9">
                  <c:v>9.8803259397411143</c:v>
                </c:pt>
                <c:pt idx="10">
                  <c:v>5.4952374608672478</c:v>
                </c:pt>
                <c:pt idx="11">
                  <c:v>7.0494460356579856</c:v>
                </c:pt>
                <c:pt idx="12">
                  <c:v>8.6591620595483914</c:v>
                </c:pt>
              </c:numCache>
            </c:numRef>
          </c:yVal>
          <c:smooth val="0"/>
          <c:extLst>
            <c:ext xmlns:c16="http://schemas.microsoft.com/office/drawing/2014/chart" uri="{C3380CC4-5D6E-409C-BE32-E72D297353CC}">
              <c16:uniqueId val="{00000014-BF56-4D72-94EB-625F72F0894E}"/>
            </c:ext>
          </c:extLst>
        </c:ser>
        <c:ser>
          <c:idx val="1"/>
          <c:order val="1"/>
          <c:spPr>
            <a:ln w="28575">
              <a:solidFill>
                <a:schemeClr val="accent6">
                  <a:lumMod val="50000"/>
                </a:schemeClr>
              </a:solidFill>
            </a:ln>
          </c:spPr>
          <c:marker>
            <c:symbol val="none"/>
          </c:marker>
          <c:xVal>
            <c:numRef>
              <c:f>'In Process Calc.'!$C$3:$C$31</c:f>
              <c:numCache>
                <c:formatCode>General</c:formatCode>
                <c:ptCount val="29"/>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Calc.'!$AQ$3:$AQ$20</c:f>
              <c:numCache>
                <c:formatCode>General</c:formatCode>
                <c:ptCount val="18"/>
                <c:pt idx="0">
                  <c:v>33.470991807100511</c:v>
                </c:pt>
                <c:pt idx="1">
                  <c:v>32.65349034338319</c:v>
                </c:pt>
                <c:pt idx="2">
                  <c:v>31.498439800292235</c:v>
                </c:pt>
                <c:pt idx="3">
                  <c:v>29.811528870759989</c:v>
                </c:pt>
                <c:pt idx="4">
                  <c:v>27.481964778882755</c:v>
                </c:pt>
                <c:pt idx="5">
                  <c:v>25.135706697479421</c:v>
                </c:pt>
                <c:pt idx="6">
                  <c:v>21.141070577547527</c:v>
                </c:pt>
                <c:pt idx="7">
                  <c:v>16.298559388478697</c:v>
                </c:pt>
                <c:pt idx="8">
                  <c:v>10.32082040619561</c:v>
                </c:pt>
                <c:pt idx="9">
                  <c:v>3.3341630974809684</c:v>
                </c:pt>
                <c:pt idx="10">
                  <c:v>-4.9346494090611612</c:v>
                </c:pt>
                <c:pt idx="11">
                  <c:v>-13.397239794114187</c:v>
                </c:pt>
                <c:pt idx="12">
                  <c:v>-21.5921692477717</c:v>
                </c:pt>
              </c:numCache>
            </c:numRef>
          </c:yVal>
          <c:smooth val="0"/>
          <c:extLst>
            <c:ext xmlns:c16="http://schemas.microsoft.com/office/drawing/2014/chart" uri="{C3380CC4-5D6E-409C-BE32-E72D297353CC}">
              <c16:uniqueId val="{00000016-BF56-4D72-94EB-625F72F0894E}"/>
            </c:ext>
          </c:extLst>
        </c:ser>
        <c:dLbls>
          <c:showLegendKey val="0"/>
          <c:showVal val="0"/>
          <c:showCatName val="0"/>
          <c:showSerName val="0"/>
          <c:showPercent val="0"/>
          <c:showBubbleSize val="0"/>
        </c:dLbls>
        <c:axId val="516667296"/>
        <c:axId val="516667688"/>
      </c:scatterChart>
      <c:valAx>
        <c:axId val="516667296"/>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sz="1000"/>
                  <a:t>Time (hrs)</a:t>
                </a:r>
              </a:p>
            </c:rich>
          </c:tx>
          <c:layout>
            <c:manualLayout>
              <c:xMode val="edge"/>
              <c:yMode val="edge"/>
              <c:x val="0.42857245720391141"/>
              <c:y val="0.9320931312157408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688"/>
        <c:crosses val="autoZero"/>
        <c:crossBetween val="midCat"/>
      </c:valAx>
      <c:valAx>
        <c:axId val="516667688"/>
        <c:scaling>
          <c:orientation val="minMax"/>
        </c:scaling>
        <c:delete val="0"/>
        <c:axPos val="l"/>
        <c:title>
          <c:tx>
            <c:rich>
              <a:bodyPr/>
              <a:lstStyle/>
              <a:p>
                <a:pPr>
                  <a:defRPr sz="1000" b="0" i="0" u="none" strike="noStrike" baseline="0">
                    <a:solidFill>
                      <a:srgbClr val="000000"/>
                    </a:solidFill>
                    <a:latin typeface="Calibri"/>
                    <a:ea typeface="Calibri"/>
                    <a:cs typeface="Calibri"/>
                  </a:defRPr>
                </a:pPr>
                <a:r>
                  <a:rPr lang="en-US" sz="1000" b="1" i="0" u="none" strike="noStrike" baseline="0">
                    <a:solidFill>
                      <a:srgbClr val="000000"/>
                    </a:solidFill>
                    <a:latin typeface="Arial"/>
                    <a:cs typeface="Arial"/>
                  </a:rPr>
                  <a:t>Glucose (mM)</a:t>
                </a:r>
              </a:p>
            </c:rich>
          </c:tx>
          <c:layout>
            <c:manualLayout>
              <c:xMode val="edge"/>
              <c:yMode val="edge"/>
              <c:x val="1.082247462430028E-2"/>
              <c:y val="0.34006999125109355"/>
            </c:manualLayout>
          </c:layout>
          <c:overlay val="0"/>
          <c:spPr>
            <a:noFill/>
            <a:ln w="25400">
              <a:noFill/>
            </a:ln>
          </c:spPr>
        </c:title>
        <c:numFmt formatCode="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29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Arial"/>
                <a:ea typeface="Arial"/>
                <a:cs typeface="Arial"/>
              </a:defRPr>
            </a:pPr>
            <a:r>
              <a:rPr lang="en-US" sz="1000"/>
              <a:t>Back-Caluataed</a:t>
            </a:r>
            <a:r>
              <a:rPr lang="en-US" sz="1000" baseline="0"/>
              <a:t> and Measured Glutamine Concentration</a:t>
            </a:r>
            <a:endParaRPr lang="en-US" sz="1000"/>
          </a:p>
        </c:rich>
      </c:tx>
      <c:layout>
        <c:manualLayout>
          <c:xMode val="edge"/>
          <c:yMode val="edge"/>
          <c:x val="0.16860047666455485"/>
          <c:y val="2.0884252146931664E-2"/>
        </c:manualLayout>
      </c:layout>
      <c:overlay val="0"/>
      <c:spPr>
        <a:noFill/>
        <a:ln w="25400">
          <a:noFill/>
        </a:ln>
      </c:spPr>
    </c:title>
    <c:autoTitleDeleted val="0"/>
    <c:plotArea>
      <c:layout>
        <c:manualLayout>
          <c:layoutTarget val="inner"/>
          <c:xMode val="edge"/>
          <c:yMode val="edge"/>
          <c:x val="0.13526072515271878"/>
          <c:y val="0.13085257199992856"/>
          <c:w val="0.8134294938796367"/>
          <c:h val="0.72202438980841677"/>
        </c:manualLayout>
      </c:layout>
      <c:scatterChart>
        <c:scatterStyle val="lineMarker"/>
        <c:varyColors val="0"/>
        <c:ser>
          <c:idx val="0"/>
          <c:order val="0"/>
          <c:tx>
            <c:strRef>
              <c:f>'Post Process Calc.'!$AR$2</c:f>
              <c:strCache>
                <c:ptCount val="1"/>
                <c:pt idx="0">
                  <c:v>GLUTAMINE* CONC. (mM) </c:v>
                </c:pt>
              </c:strCache>
            </c:strRef>
          </c:tx>
          <c:spPr>
            <a:ln w="25400">
              <a:noFill/>
              <a:prstDash val="solid"/>
            </a:ln>
          </c:spPr>
          <c:marker>
            <c:spPr>
              <a:ln>
                <a:solidFill>
                  <a:srgbClr val="000080"/>
                </a:solidFill>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Calc.'!$AR$26:$AR$42</c:f>
              <c:numCache>
                <c:formatCode>General</c:formatCode>
                <c:ptCount val="17"/>
                <c:pt idx="0">
                  <c:v>0</c:v>
                </c:pt>
                <c:pt idx="1">
                  <c:v>0</c:v>
                </c:pt>
                <c:pt idx="2">
                  <c:v>0.27500000000000002</c:v>
                </c:pt>
                <c:pt idx="3">
                  <c:v>0.36599999999999999</c:v>
                </c:pt>
                <c:pt idx="4">
                  <c:v>0.66800000000000004</c:v>
                </c:pt>
                <c:pt idx="5">
                  <c:v>1.006</c:v>
                </c:pt>
                <c:pt idx="6">
                  <c:v>1.6870000000000001</c:v>
                </c:pt>
                <c:pt idx="7">
                  <c:v>2.6819999999999999</c:v>
                </c:pt>
                <c:pt idx="8">
                  <c:v>3.4809999999999999</c:v>
                </c:pt>
                <c:pt idx="9">
                  <c:v>3.5910000000000002</c:v>
                </c:pt>
                <c:pt idx="10">
                  <c:v>3.4980000000000002</c:v>
                </c:pt>
                <c:pt idx="11">
                  <c:v>2.5630000000000002</c:v>
                </c:pt>
                <c:pt idx="12">
                  <c:v>2.4649999999999999</c:v>
                </c:pt>
              </c:numCache>
            </c:numRef>
          </c:yVal>
          <c:smooth val="0"/>
          <c:extLst>
            <c:ext xmlns:c16="http://schemas.microsoft.com/office/drawing/2014/chart" uri="{C3380CC4-5D6E-409C-BE32-E72D297353CC}">
              <c16:uniqueId val="{00000000-52E6-415D-8753-CCDEB1FACD9C}"/>
            </c:ext>
          </c:extLst>
        </c:ser>
        <c:ser>
          <c:idx val="1"/>
          <c:order val="1"/>
          <c:spPr>
            <a:ln w="28575">
              <a:solidFill>
                <a:schemeClr val="accent6">
                  <a:lumMod val="50000"/>
                </a:schemeClr>
              </a:solidFill>
            </a:ln>
          </c:spPr>
          <c:marker>
            <c:symbol val="none"/>
          </c:marker>
          <c:xVal>
            <c:numRef>
              <c:f>'In Process Calc.'!$C$3:$C$31</c:f>
              <c:numCache>
                <c:formatCode>General</c:formatCode>
                <c:ptCount val="29"/>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Calc.'!$AR$3:$AR$20</c:f>
              <c:numCache>
                <c:formatCode>General</c:formatCode>
                <c:ptCount val="18"/>
                <c:pt idx="0">
                  <c:v>0</c:v>
                </c:pt>
                <c:pt idx="1">
                  <c:v>0.344875652360913</c:v>
                </c:pt>
                <c:pt idx="2">
                  <c:v>0.27016948198144886</c:v>
                </c:pt>
                <c:pt idx="3">
                  <c:v>0.29537856026777837</c:v>
                </c:pt>
                <c:pt idx="4">
                  <c:v>0.65208312928870238</c:v>
                </c:pt>
                <c:pt idx="5">
                  <c:v>1.2107827720272675</c:v>
                </c:pt>
                <c:pt idx="6">
                  <c:v>2.0688185112662913</c:v>
                </c:pt>
                <c:pt idx="7">
                  <c:v>2.8527272321877097</c:v>
                </c:pt>
                <c:pt idx="8">
                  <c:v>3.4632013297510267</c:v>
                </c:pt>
                <c:pt idx="9">
                  <c:v>3.6781700568503197</c:v>
                </c:pt>
                <c:pt idx="10">
                  <c:v>3.4083611673047156</c:v>
                </c:pt>
                <c:pt idx="11">
                  <c:v>2.9333949460332875</c:v>
                </c:pt>
                <c:pt idx="12">
                  <c:v>2.3040423070785989</c:v>
                </c:pt>
              </c:numCache>
            </c:numRef>
          </c:yVal>
          <c:smooth val="0"/>
          <c:extLst>
            <c:ext xmlns:c16="http://schemas.microsoft.com/office/drawing/2014/chart" uri="{C3380CC4-5D6E-409C-BE32-E72D297353CC}">
              <c16:uniqueId val="{00000001-52E6-415D-8753-CCDEB1FACD9C}"/>
            </c:ext>
          </c:extLst>
        </c:ser>
        <c:dLbls>
          <c:showLegendKey val="0"/>
          <c:showVal val="0"/>
          <c:showCatName val="0"/>
          <c:showSerName val="0"/>
          <c:showPercent val="0"/>
          <c:showBubbleSize val="0"/>
        </c:dLbls>
        <c:axId val="516667296"/>
        <c:axId val="516667688"/>
      </c:scatterChart>
      <c:valAx>
        <c:axId val="516667296"/>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sz="1000"/>
                  <a:t>Time (hrs)</a:t>
                </a:r>
              </a:p>
            </c:rich>
          </c:tx>
          <c:layout>
            <c:manualLayout>
              <c:xMode val="edge"/>
              <c:yMode val="edge"/>
              <c:x val="0.42857245720391141"/>
              <c:y val="0.9320931312157408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688"/>
        <c:crosses val="autoZero"/>
        <c:crossBetween val="midCat"/>
      </c:valAx>
      <c:valAx>
        <c:axId val="516667688"/>
        <c:scaling>
          <c:orientation val="minMax"/>
        </c:scaling>
        <c:delete val="0"/>
        <c:axPos val="l"/>
        <c:title>
          <c:tx>
            <c:rich>
              <a:bodyPr/>
              <a:lstStyle/>
              <a:p>
                <a:pPr>
                  <a:defRPr sz="1000" b="0" i="0" u="none" strike="noStrike" baseline="0">
                    <a:solidFill>
                      <a:srgbClr val="000000"/>
                    </a:solidFill>
                    <a:latin typeface="Calibri"/>
                    <a:ea typeface="Calibri"/>
                    <a:cs typeface="Calibri"/>
                  </a:defRPr>
                </a:pPr>
                <a:r>
                  <a:rPr lang="en-US" sz="1000" b="1" i="0" u="none" strike="noStrike" baseline="0">
                    <a:solidFill>
                      <a:srgbClr val="000000"/>
                    </a:solidFill>
                    <a:latin typeface="Arial"/>
                    <a:cs typeface="Arial"/>
                  </a:rPr>
                  <a:t>Glutamine (mM)</a:t>
                </a:r>
              </a:p>
            </c:rich>
          </c:tx>
          <c:layout>
            <c:manualLayout>
              <c:xMode val="edge"/>
              <c:yMode val="edge"/>
              <c:x val="1.082247462430028E-2"/>
              <c:y val="0.34006999125109355"/>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29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Arial"/>
                <a:ea typeface="Arial"/>
                <a:cs typeface="Arial"/>
              </a:defRPr>
            </a:pPr>
            <a:r>
              <a:rPr lang="en-US" sz="1000"/>
              <a:t>Back-Caluataed</a:t>
            </a:r>
            <a:r>
              <a:rPr lang="en-US" sz="1000" baseline="0"/>
              <a:t> and Measured Lactate Concentration</a:t>
            </a:r>
            <a:endParaRPr lang="en-US" sz="1000"/>
          </a:p>
        </c:rich>
      </c:tx>
      <c:layout>
        <c:manualLayout>
          <c:xMode val="edge"/>
          <c:yMode val="edge"/>
          <c:x val="0.15386430678466076"/>
          <c:y val="3.4480332815540915E-2"/>
        </c:manualLayout>
      </c:layout>
      <c:overlay val="0"/>
      <c:spPr>
        <a:noFill/>
        <a:ln w="25400">
          <a:noFill/>
        </a:ln>
      </c:spPr>
    </c:title>
    <c:autoTitleDeleted val="0"/>
    <c:plotArea>
      <c:layout>
        <c:manualLayout>
          <c:layoutTarget val="inner"/>
          <c:xMode val="edge"/>
          <c:yMode val="edge"/>
          <c:x val="0.13526072515271878"/>
          <c:y val="0.13085257199992856"/>
          <c:w val="0.8134294938796367"/>
          <c:h val="0.72202438980841677"/>
        </c:manualLayout>
      </c:layout>
      <c:scatterChart>
        <c:scatterStyle val="lineMarker"/>
        <c:varyColors val="0"/>
        <c:ser>
          <c:idx val="0"/>
          <c:order val="0"/>
          <c:tx>
            <c:strRef>
              <c:f>'Post Process Calc.'!$AW$2</c:f>
              <c:strCache>
                <c:ptCount val="1"/>
                <c:pt idx="0">
                  <c:v>LACTATE CONC. (mM)</c:v>
                </c:pt>
              </c:strCache>
            </c:strRef>
          </c:tx>
          <c:spPr>
            <a:ln w="25400">
              <a:noFill/>
              <a:prstDash val="solid"/>
            </a:ln>
          </c:spPr>
          <c:marker>
            <c:spPr>
              <a:ln>
                <a:solidFill>
                  <a:srgbClr val="000080"/>
                </a:solidFill>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Calc.'!$AW$26:$AW$42</c:f>
              <c:numCache>
                <c:formatCode>General</c:formatCode>
                <c:ptCount val="17"/>
                <c:pt idx="0">
                  <c:v>0.9991119005328597</c:v>
                </c:pt>
                <c:pt idx="1">
                  <c:v>1.5541740674955598</c:v>
                </c:pt>
                <c:pt idx="2">
                  <c:v>2.6642984014209592</c:v>
                </c:pt>
                <c:pt idx="3">
                  <c:v>3.8854351687388986</c:v>
                </c:pt>
                <c:pt idx="4">
                  <c:v>5.5506216696269988</c:v>
                </c:pt>
                <c:pt idx="5">
                  <c:v>7.215808170515098</c:v>
                </c:pt>
                <c:pt idx="6">
                  <c:v>9.4360568383658983</c:v>
                </c:pt>
                <c:pt idx="7">
                  <c:v>10.990230905861457</c:v>
                </c:pt>
                <c:pt idx="8">
                  <c:v>12.655417406749555</c:v>
                </c:pt>
                <c:pt idx="9">
                  <c:v>8.9920071047957375</c:v>
                </c:pt>
                <c:pt idx="10">
                  <c:v>7.3268206039076382</c:v>
                </c:pt>
                <c:pt idx="11">
                  <c:v>5.8836589698046184</c:v>
                </c:pt>
                <c:pt idx="12">
                  <c:v>4.4404973357015995</c:v>
                </c:pt>
              </c:numCache>
            </c:numRef>
          </c:yVal>
          <c:smooth val="0"/>
          <c:extLst>
            <c:ext xmlns:c16="http://schemas.microsoft.com/office/drawing/2014/chart" uri="{C3380CC4-5D6E-409C-BE32-E72D297353CC}">
              <c16:uniqueId val="{00000000-6B85-4E5D-8279-1D8C8C751E16}"/>
            </c:ext>
          </c:extLst>
        </c:ser>
        <c:ser>
          <c:idx val="1"/>
          <c:order val="1"/>
          <c:spPr>
            <a:ln w="28575">
              <a:solidFill>
                <a:schemeClr val="accent6">
                  <a:lumMod val="50000"/>
                </a:schemeClr>
              </a:solidFill>
            </a:ln>
          </c:spPr>
          <c:marker>
            <c:symbol val="none"/>
          </c:marker>
          <c:xVal>
            <c:numRef>
              <c:f>'In Process Calc.'!$C$3:$C$31</c:f>
              <c:numCache>
                <c:formatCode>General</c:formatCode>
                <c:ptCount val="29"/>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Calc.'!$AW$3:$AW$20</c:f>
              <c:numCache>
                <c:formatCode>General</c:formatCode>
                <c:ptCount val="18"/>
                <c:pt idx="0">
                  <c:v>0.9991119005328597</c:v>
                </c:pt>
                <c:pt idx="1">
                  <c:v>0.80785814534082789</c:v>
                </c:pt>
                <c:pt idx="2">
                  <c:v>-0.18494164676312674</c:v>
                </c:pt>
                <c:pt idx="3">
                  <c:v>-1.6224789333994005</c:v>
                </c:pt>
                <c:pt idx="4">
                  <c:v>-3.630718065625604</c:v>
                </c:pt>
                <c:pt idx="5">
                  <c:v>-5.4483899665501472</c:v>
                </c:pt>
                <c:pt idx="6">
                  <c:v>-7.4223403769198093</c:v>
                </c:pt>
                <c:pt idx="7">
                  <c:v>-8.658598068170809</c:v>
                </c:pt>
                <c:pt idx="8">
                  <c:v>-9.055967252150225</c:v>
                </c:pt>
                <c:pt idx="9">
                  <c:v>-8.2547690847381698</c:v>
                </c:pt>
                <c:pt idx="10">
                  <c:v>-6.1139639407063013</c:v>
                </c:pt>
                <c:pt idx="11">
                  <c:v>-3.5627053565279807</c:v>
                </c:pt>
                <c:pt idx="12">
                  <c:v>-1.0376054456520394</c:v>
                </c:pt>
              </c:numCache>
            </c:numRef>
          </c:yVal>
          <c:smooth val="0"/>
          <c:extLst>
            <c:ext xmlns:c16="http://schemas.microsoft.com/office/drawing/2014/chart" uri="{C3380CC4-5D6E-409C-BE32-E72D297353CC}">
              <c16:uniqueId val="{00000001-6B85-4E5D-8279-1D8C8C751E16}"/>
            </c:ext>
          </c:extLst>
        </c:ser>
        <c:dLbls>
          <c:showLegendKey val="0"/>
          <c:showVal val="0"/>
          <c:showCatName val="0"/>
          <c:showSerName val="0"/>
          <c:showPercent val="0"/>
          <c:showBubbleSize val="0"/>
        </c:dLbls>
        <c:axId val="516667296"/>
        <c:axId val="516667688"/>
      </c:scatterChart>
      <c:valAx>
        <c:axId val="516667296"/>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sz="1000"/>
                  <a:t>Time (hrs)</a:t>
                </a:r>
              </a:p>
            </c:rich>
          </c:tx>
          <c:layout>
            <c:manualLayout>
              <c:xMode val="edge"/>
              <c:yMode val="edge"/>
              <c:x val="0.42857245720391141"/>
              <c:y val="0.9320931312157408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688"/>
        <c:crosses val="autoZero"/>
        <c:crossBetween val="midCat"/>
      </c:valAx>
      <c:valAx>
        <c:axId val="516667688"/>
        <c:scaling>
          <c:orientation val="minMax"/>
        </c:scaling>
        <c:delete val="0"/>
        <c:axPos val="l"/>
        <c:title>
          <c:tx>
            <c:rich>
              <a:bodyPr/>
              <a:lstStyle/>
              <a:p>
                <a:pPr>
                  <a:defRPr sz="1000" b="0" i="0" u="none" strike="noStrike" baseline="0">
                    <a:solidFill>
                      <a:srgbClr val="000000"/>
                    </a:solidFill>
                    <a:latin typeface="Calibri"/>
                    <a:ea typeface="Calibri"/>
                    <a:cs typeface="Calibri"/>
                  </a:defRPr>
                </a:pPr>
                <a:r>
                  <a:rPr lang="en-US" sz="1000" b="1" i="0" u="none" strike="noStrike" baseline="0">
                    <a:solidFill>
                      <a:srgbClr val="000000"/>
                    </a:solidFill>
                    <a:latin typeface="Arial"/>
                    <a:cs typeface="Arial"/>
                  </a:rPr>
                  <a:t>Asparagine (mM)</a:t>
                </a:r>
              </a:p>
            </c:rich>
          </c:tx>
          <c:layout>
            <c:manualLayout>
              <c:xMode val="edge"/>
              <c:yMode val="edge"/>
              <c:x val="1.0822569094834781E-2"/>
              <c:y val="0.30257304338647617"/>
            </c:manualLayout>
          </c:layout>
          <c:overlay val="0"/>
          <c:spPr>
            <a:noFill/>
            <a:ln w="25400">
              <a:noFill/>
            </a:ln>
          </c:spPr>
        </c:title>
        <c:numFmt formatCode="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29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Arial"/>
                <a:ea typeface="Arial"/>
                <a:cs typeface="Arial"/>
              </a:defRPr>
            </a:pPr>
            <a:r>
              <a:rPr lang="en-US" sz="1000"/>
              <a:t>Back-Caluataed</a:t>
            </a:r>
            <a:r>
              <a:rPr lang="en-US" sz="1000" baseline="0"/>
              <a:t> and Measured Asparagine Concentration</a:t>
            </a:r>
            <a:endParaRPr lang="en-US" sz="1000"/>
          </a:p>
        </c:rich>
      </c:tx>
      <c:layout>
        <c:manualLayout>
          <c:xMode val="edge"/>
          <c:yMode val="edge"/>
          <c:x val="0.15386430678466076"/>
          <c:y val="3.4480332815540915E-2"/>
        </c:manualLayout>
      </c:layout>
      <c:overlay val="0"/>
      <c:spPr>
        <a:noFill/>
        <a:ln w="25400">
          <a:noFill/>
        </a:ln>
      </c:spPr>
    </c:title>
    <c:autoTitleDeleted val="0"/>
    <c:plotArea>
      <c:layout>
        <c:manualLayout>
          <c:layoutTarget val="inner"/>
          <c:xMode val="edge"/>
          <c:yMode val="edge"/>
          <c:x val="0.13526072515271878"/>
          <c:y val="0.13085257199992856"/>
          <c:w val="0.8134294938796367"/>
          <c:h val="0.72202438980841677"/>
        </c:manualLayout>
      </c:layout>
      <c:scatterChart>
        <c:scatterStyle val="lineMarker"/>
        <c:varyColors val="0"/>
        <c:ser>
          <c:idx val="0"/>
          <c:order val="0"/>
          <c:tx>
            <c:strRef>
              <c:f>'Post Process Calc.'!$AN$2</c:f>
              <c:strCache>
                <c:ptCount val="1"/>
                <c:pt idx="0">
                  <c:v>ASPARAGINE CONC. (mM)</c:v>
                </c:pt>
              </c:strCache>
            </c:strRef>
          </c:tx>
          <c:spPr>
            <a:ln w="25400">
              <a:noFill/>
              <a:prstDash val="solid"/>
            </a:ln>
          </c:spPr>
          <c:marker>
            <c:spPr>
              <a:ln>
                <a:solidFill>
                  <a:srgbClr val="000080"/>
                </a:solidFill>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Calc.'!$AN$26:$AN$42</c:f>
              <c:numCache>
                <c:formatCode>General</c:formatCode>
                <c:ptCount val="17"/>
                <c:pt idx="0">
                  <c:v>5.7690000000000001</c:v>
                </c:pt>
                <c:pt idx="1">
                  <c:v>5.89</c:v>
                </c:pt>
                <c:pt idx="2">
                  <c:v>5.2729999999999997</c:v>
                </c:pt>
                <c:pt idx="3">
                  <c:v>4.3479999999999999</c:v>
                </c:pt>
                <c:pt idx="4">
                  <c:v>5.593</c:v>
                </c:pt>
                <c:pt idx="5">
                  <c:v>6.4779999999999998</c:v>
                </c:pt>
                <c:pt idx="6">
                  <c:v>6.5449999999999999</c:v>
                </c:pt>
                <c:pt idx="7">
                  <c:v>5.5880000000000001</c:v>
                </c:pt>
                <c:pt idx="8">
                  <c:v>1.1599999999999999</c:v>
                </c:pt>
                <c:pt idx="9">
                  <c:v>0</c:v>
                </c:pt>
                <c:pt idx="10">
                  <c:v>0</c:v>
                </c:pt>
                <c:pt idx="11">
                  <c:v>6.8000000000000005E-2</c:v>
                </c:pt>
                <c:pt idx="12">
                  <c:v>6.3E-2</c:v>
                </c:pt>
              </c:numCache>
            </c:numRef>
          </c:yVal>
          <c:smooth val="0"/>
          <c:extLst>
            <c:ext xmlns:c16="http://schemas.microsoft.com/office/drawing/2014/chart" uri="{C3380CC4-5D6E-409C-BE32-E72D297353CC}">
              <c16:uniqueId val="{00000000-431A-4E48-9177-581F3D6B4A5C}"/>
            </c:ext>
          </c:extLst>
        </c:ser>
        <c:ser>
          <c:idx val="1"/>
          <c:order val="1"/>
          <c:spPr>
            <a:ln w="28575">
              <a:solidFill>
                <a:schemeClr val="accent6">
                  <a:lumMod val="50000"/>
                </a:schemeClr>
              </a:solidFill>
            </a:ln>
          </c:spPr>
          <c:marker>
            <c:symbol val="none"/>
          </c:marker>
          <c:xVal>
            <c:numRef>
              <c:f>'In Process Calc.'!$C$3:$C$31</c:f>
              <c:numCache>
                <c:formatCode>General</c:formatCode>
                <c:ptCount val="29"/>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Calc.'!$AN$3:$AN$20</c:f>
              <c:numCache>
                <c:formatCode>General</c:formatCode>
                <c:ptCount val="18"/>
                <c:pt idx="0">
                  <c:v>5.7690000000000001</c:v>
                </c:pt>
                <c:pt idx="1">
                  <c:v>5.5995907302161516</c:v>
                </c:pt>
                <c:pt idx="2">
                  <c:v>5.6309044549845169</c:v>
                </c:pt>
                <c:pt idx="3">
                  <c:v>5.6228113751954387</c:v>
                </c:pt>
                <c:pt idx="4">
                  <c:v>5.5207771664359466</c:v>
                </c:pt>
                <c:pt idx="5">
                  <c:v>5.3148420951131694</c:v>
                </c:pt>
                <c:pt idx="6">
                  <c:v>4.7630200012819799</c:v>
                </c:pt>
                <c:pt idx="7">
                  <c:v>3.9585958957414462</c:v>
                </c:pt>
                <c:pt idx="8">
                  <c:v>2.9148709200717957</c:v>
                </c:pt>
                <c:pt idx="9">
                  <c:v>1.7151181354077956</c:v>
                </c:pt>
                <c:pt idx="10">
                  <c:v>0.43281582754007175</c:v>
                </c:pt>
                <c:pt idx="11">
                  <c:v>-0.52869601052230664</c:v>
                </c:pt>
                <c:pt idx="12">
                  <c:v>-0.98754622964057803</c:v>
                </c:pt>
              </c:numCache>
            </c:numRef>
          </c:yVal>
          <c:smooth val="0"/>
          <c:extLst>
            <c:ext xmlns:c16="http://schemas.microsoft.com/office/drawing/2014/chart" uri="{C3380CC4-5D6E-409C-BE32-E72D297353CC}">
              <c16:uniqueId val="{00000001-431A-4E48-9177-581F3D6B4A5C}"/>
            </c:ext>
          </c:extLst>
        </c:ser>
        <c:dLbls>
          <c:showLegendKey val="0"/>
          <c:showVal val="0"/>
          <c:showCatName val="0"/>
          <c:showSerName val="0"/>
          <c:showPercent val="0"/>
          <c:showBubbleSize val="0"/>
        </c:dLbls>
        <c:axId val="516667296"/>
        <c:axId val="516667688"/>
      </c:scatterChart>
      <c:valAx>
        <c:axId val="516667296"/>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sz="1000"/>
                  <a:t>Time (hrs)</a:t>
                </a:r>
              </a:p>
            </c:rich>
          </c:tx>
          <c:layout>
            <c:manualLayout>
              <c:xMode val="edge"/>
              <c:yMode val="edge"/>
              <c:x val="0.42857245720391141"/>
              <c:y val="0.9320931312157408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688"/>
        <c:crosses val="autoZero"/>
        <c:crossBetween val="midCat"/>
      </c:valAx>
      <c:valAx>
        <c:axId val="516667688"/>
        <c:scaling>
          <c:orientation val="minMax"/>
        </c:scaling>
        <c:delete val="0"/>
        <c:axPos val="l"/>
        <c:title>
          <c:tx>
            <c:rich>
              <a:bodyPr/>
              <a:lstStyle/>
              <a:p>
                <a:pPr>
                  <a:defRPr sz="1000" b="0" i="0" u="none" strike="noStrike" baseline="0">
                    <a:solidFill>
                      <a:srgbClr val="000000"/>
                    </a:solidFill>
                    <a:latin typeface="Calibri"/>
                    <a:ea typeface="Calibri"/>
                    <a:cs typeface="Calibri"/>
                  </a:defRPr>
                </a:pPr>
                <a:r>
                  <a:rPr lang="en-US" sz="1000" b="1" i="0" u="none" strike="noStrike" baseline="0">
                    <a:solidFill>
                      <a:srgbClr val="000000"/>
                    </a:solidFill>
                    <a:latin typeface="Arial"/>
                    <a:cs typeface="Arial"/>
                  </a:rPr>
                  <a:t>Asparagine (mM)</a:t>
                </a:r>
              </a:p>
            </c:rich>
          </c:tx>
          <c:layout>
            <c:manualLayout>
              <c:xMode val="edge"/>
              <c:yMode val="edge"/>
              <c:x val="1.082247462430028E-2"/>
              <c:y val="0.34006999125109355"/>
            </c:manualLayout>
          </c:layout>
          <c:overlay val="0"/>
          <c:spPr>
            <a:noFill/>
            <a:ln w="25400">
              <a:noFill/>
            </a:ln>
          </c:spPr>
        </c:title>
        <c:numFmt formatCode="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29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Cell Concentration and Viability</a:t>
            </a:r>
          </a:p>
        </c:rich>
      </c:tx>
      <c:layout>
        <c:manualLayout>
          <c:xMode val="edge"/>
          <c:yMode val="edge"/>
          <c:x val="0.31477511531988756"/>
          <c:y val="1.572322116451862E-2"/>
        </c:manualLayout>
      </c:layout>
      <c:overlay val="0"/>
      <c:spPr>
        <a:noFill/>
        <a:ln w="25400">
          <a:noFill/>
        </a:ln>
      </c:spPr>
    </c:title>
    <c:autoTitleDeleted val="0"/>
    <c:plotArea>
      <c:layout>
        <c:manualLayout>
          <c:layoutTarget val="inner"/>
          <c:xMode val="edge"/>
          <c:yMode val="edge"/>
          <c:x val="0.10548929197261421"/>
          <c:y val="7.2327266138666191E-2"/>
          <c:w val="0.78412581809198034"/>
          <c:h val="0.70440467891570524"/>
        </c:manualLayout>
      </c:layout>
      <c:scatterChart>
        <c:scatterStyle val="lineMarker"/>
        <c:varyColors val="0"/>
        <c:ser>
          <c:idx val="0"/>
          <c:order val="0"/>
          <c:tx>
            <c:strRef>
              <c:f>'Measured Data'!$H$6</c:f>
              <c:strCache>
                <c:ptCount val="1"/>
                <c:pt idx="0">
                  <c:v>VIABLE CELL CONC. XV (x106 cells/mL)</c:v>
                </c:pt>
              </c:strCache>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'Measured Data'!$H$7:$H$79</c:f>
              <c:numCache>
                <c:formatCode>0.0000</c:formatCode>
                <c:ptCount val="73"/>
                <c:pt idx="0">
                  <c:v>0.26</c:v>
                </c:pt>
                <c:pt idx="1">
                  <c:v>0.46319998631477349</c:v>
                </c:pt>
                <c:pt idx="2">
                  <c:v>0.81999999999999984</c:v>
                </c:pt>
                <c:pt idx="3">
                  <c:v>1.4616999460220337</c:v>
                </c:pt>
                <c:pt idx="4">
                  <c:v>2.7349999977111819</c:v>
                </c:pt>
                <c:pt idx="5">
                  <c:v>4.0441001487731931</c:v>
                </c:pt>
                <c:pt idx="6">
                  <c:v>6.7267001701354987</c:v>
                </c:pt>
                <c:pt idx="7">
                  <c:v>9.945699555969238</c:v>
                </c:pt>
                <c:pt idx="8">
                  <c:v>12.503599984741211</c:v>
                </c:pt>
                <c:pt idx="9">
                  <c:v>15.666299684143066</c:v>
                </c:pt>
                <c:pt idx="10">
                  <c:v>16.470799310302734</c:v>
                </c:pt>
                <c:pt idx="11">
                  <c:v>15.796199662780761</c:v>
                </c:pt>
                <c:pt idx="12">
                  <c:v>16.004000527954101</c:v>
                </c:pt>
                <c:pt idx="13" formatCode="General">
                  <c:v>15.927300317382812</c:v>
                </c:pt>
                <c:pt idx="14" formatCode="General">
                  <c:v>13.334700448608398</c:v>
                </c:pt>
              </c:numCache>
            </c:numRef>
          </c:yVal>
          <c:smooth val="0"/>
          <c:extLst>
            <c:ext xmlns:c16="http://schemas.microsoft.com/office/drawing/2014/chart" uri="{C3380CC4-5D6E-409C-BE32-E72D297353CC}">
              <c16:uniqueId val="{00000000-F0DF-48BD-AD65-72802F9854A1}"/>
            </c:ext>
          </c:extLst>
        </c:ser>
        <c:ser>
          <c:idx val="1"/>
          <c:order val="2"/>
          <c:tx>
            <c:v>Non-linear Fit</c:v>
          </c:tx>
          <c:spPr>
            <a:ln w="12700">
              <a:solidFill>
                <a:srgbClr val="000000"/>
              </a:solidFill>
              <a:prstDash val="solid"/>
            </a:ln>
          </c:spPr>
          <c:marker>
            <c:symbol val="none"/>
          </c:marker>
          <c:xVal>
            <c:numRef>
              <c:f>Regression!$CG$3:$CG$26</c:f>
              <c:numCache>
                <c:formatCode>0.000</c:formatCode>
                <c:ptCount val="24"/>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Regression!$CH$3:$CH$26</c:f>
              <c:numCache>
                <c:formatCode>0.000</c:formatCode>
                <c:ptCount val="24"/>
                <c:pt idx="0">
                  <c:v>0.77195298061299733</c:v>
                </c:pt>
                <c:pt idx="1">
                  <c:v>1.4102850339589154E-2</c:v>
                </c:pt>
                <c:pt idx="2">
                  <c:v>0.22101946317714158</c:v>
                </c:pt>
                <c:pt idx="3">
                  <c:v>1.2330854748451967</c:v>
                </c:pt>
                <c:pt idx="4">
                  <c:v>2.9910100702788553</c:v>
                </c:pt>
                <c:pt idx="5">
                  <c:v>4.8323131339656378</c:v>
                </c:pt>
                <c:pt idx="6">
                  <c:v>7.3776908022620935</c:v>
                </c:pt>
                <c:pt idx="7">
                  <c:v>9.850315033750384</c:v>
                </c:pt>
                <c:pt idx="8">
                  <c:v>12.27974656666883</c:v>
                </c:pt>
                <c:pt idx="9">
                  <c:v>14.349478109640236</c:v>
                </c:pt>
                <c:pt idx="10">
                  <c:v>15.968908501096609</c:v>
                </c:pt>
                <c:pt idx="11">
                  <c:v>16.780535602227602</c:v>
                </c:pt>
                <c:pt idx="12">
                  <c:v>16.7258656048189</c:v>
                </c:pt>
                <c:pt idx="13">
                  <c:v>15.607693644651452</c:v>
                </c:pt>
                <c:pt idx="14">
                  <c:v>13.155581902503357</c:v>
                </c:pt>
              </c:numCache>
            </c:numRef>
          </c:yVal>
          <c:smooth val="0"/>
          <c:extLst>
            <c:ext xmlns:c16="http://schemas.microsoft.com/office/drawing/2014/chart" uri="{C3380CC4-5D6E-409C-BE32-E72D297353CC}">
              <c16:uniqueId val="{00000001-F0DF-48BD-AD65-72802F9854A1}"/>
            </c:ext>
          </c:extLst>
        </c:ser>
        <c:dLbls>
          <c:showLegendKey val="0"/>
          <c:showVal val="0"/>
          <c:showCatName val="0"/>
          <c:showSerName val="0"/>
          <c:showPercent val="0"/>
          <c:showBubbleSize val="0"/>
        </c:dLbls>
        <c:axId val="471288984"/>
        <c:axId val="471287808"/>
      </c:scatterChart>
      <c:scatterChart>
        <c:scatterStyle val="lineMarker"/>
        <c:varyColors val="0"/>
        <c:ser>
          <c:idx val="2"/>
          <c:order val="1"/>
          <c:tx>
            <c:strRef>
              <c:f>'Measured Data'!$K$6</c:f>
              <c:strCache>
                <c:ptCount val="1"/>
                <c:pt idx="0">
                  <c:v>VIABILITY (%)</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'Measured Data'!$K$7:$K$79</c:f>
              <c:numCache>
                <c:formatCode>0.00</c:formatCode>
                <c:ptCount val="73"/>
                <c:pt idx="0">
                  <c:v>99.2</c:v>
                </c:pt>
                <c:pt idx="1">
                  <c:v>99.55999755859375</c:v>
                </c:pt>
                <c:pt idx="2">
                  <c:v>98.7</c:v>
                </c:pt>
                <c:pt idx="3">
                  <c:v>99.270103454589844</c:v>
                </c:pt>
                <c:pt idx="4">
                  <c:v>98.889701843261719</c:v>
                </c:pt>
                <c:pt idx="5">
                  <c:v>99.258903503417969</c:v>
                </c:pt>
                <c:pt idx="6">
                  <c:v>99.289901733398438</c:v>
                </c:pt>
                <c:pt idx="7">
                  <c:v>99.193603515625</c:v>
                </c:pt>
                <c:pt idx="8">
                  <c:v>99.228302001953125</c:v>
                </c:pt>
                <c:pt idx="9">
                  <c:v>99.119300842285156</c:v>
                </c:pt>
                <c:pt idx="10">
                  <c:v>98.199798583984375</c:v>
                </c:pt>
                <c:pt idx="11">
                  <c:v>97.856796264648438</c:v>
                </c:pt>
                <c:pt idx="12">
                  <c:v>96.566200256347656</c:v>
                </c:pt>
                <c:pt idx="13" formatCode="General">
                  <c:v>93.397796630859375</c:v>
                </c:pt>
                <c:pt idx="14" formatCode="General">
                  <c:v>82.252700805664062</c:v>
                </c:pt>
              </c:numCache>
            </c:numRef>
          </c:yVal>
          <c:smooth val="0"/>
          <c:extLst>
            <c:ext xmlns:c16="http://schemas.microsoft.com/office/drawing/2014/chart" uri="{C3380CC4-5D6E-409C-BE32-E72D297353CC}">
              <c16:uniqueId val="{00000002-F0DF-48BD-AD65-72802F9854A1}"/>
            </c:ext>
          </c:extLst>
        </c:ser>
        <c:dLbls>
          <c:showLegendKey val="0"/>
          <c:showVal val="0"/>
          <c:showCatName val="0"/>
          <c:showSerName val="0"/>
          <c:showPercent val="0"/>
          <c:showBubbleSize val="0"/>
        </c:dLbls>
        <c:axId val="471289376"/>
        <c:axId val="471290552"/>
      </c:scatterChart>
      <c:valAx>
        <c:axId val="47128898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38972170629834085"/>
              <c:y val="0.84905916611169874"/>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1287808"/>
        <c:crosses val="autoZero"/>
        <c:crossBetween val="midCat"/>
      </c:valAx>
      <c:valAx>
        <c:axId val="471287808"/>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Cell conc. (x10</a:t>
                </a:r>
                <a:r>
                  <a:rPr lang="en-US" sz="800" b="1" i="0" u="none" strike="noStrike" baseline="30000">
                    <a:solidFill>
                      <a:srgbClr val="000000"/>
                    </a:solidFill>
                    <a:latin typeface="Arial"/>
                    <a:cs typeface="Arial"/>
                  </a:rPr>
                  <a:t>6 </a:t>
                </a:r>
                <a:r>
                  <a:rPr lang="en-US" sz="800" b="1" i="0" u="none" strike="noStrike" baseline="0">
                    <a:solidFill>
                      <a:srgbClr val="000000"/>
                    </a:solidFill>
                    <a:latin typeface="Arial"/>
                    <a:cs typeface="Arial"/>
                  </a:rPr>
                  <a:t>cells/mL)</a:t>
                </a:r>
              </a:p>
            </c:rich>
          </c:tx>
          <c:layout>
            <c:manualLayout>
              <c:xMode val="edge"/>
              <c:yMode val="edge"/>
              <c:x val="1.0706655854064755E-2"/>
              <c:y val="0.20125847142241554"/>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1288984"/>
        <c:crosses val="autoZero"/>
        <c:crossBetween val="midCat"/>
      </c:valAx>
      <c:valAx>
        <c:axId val="471289376"/>
        <c:scaling>
          <c:orientation val="minMax"/>
        </c:scaling>
        <c:delete val="1"/>
        <c:axPos val="b"/>
        <c:numFmt formatCode="General" sourceLinked="1"/>
        <c:majorTickMark val="out"/>
        <c:minorTickMark val="none"/>
        <c:tickLblPos val="none"/>
        <c:crossAx val="471290552"/>
        <c:crosses val="autoZero"/>
        <c:crossBetween val="midCat"/>
      </c:valAx>
      <c:valAx>
        <c:axId val="471290552"/>
        <c:scaling>
          <c:orientation val="minMax"/>
          <c:max val="100"/>
          <c:min val="0"/>
        </c:scaling>
        <c:delete val="0"/>
        <c:axPos val="r"/>
        <c:title>
          <c:tx>
            <c:rich>
              <a:bodyPr/>
              <a:lstStyle/>
              <a:p>
                <a:pPr>
                  <a:defRPr sz="800" b="1" i="0" u="none" strike="noStrike" baseline="0">
                    <a:solidFill>
                      <a:srgbClr val="000000"/>
                    </a:solidFill>
                    <a:latin typeface="Arial"/>
                    <a:ea typeface="Arial"/>
                    <a:cs typeface="Arial"/>
                  </a:defRPr>
                </a:pPr>
                <a:r>
                  <a:rPr lang="en-US"/>
                  <a:t>Viability (%)</a:t>
                </a:r>
              </a:p>
            </c:rich>
          </c:tx>
          <c:layout>
            <c:manualLayout>
              <c:xMode val="edge"/>
              <c:yMode val="edge"/>
              <c:x val="0.93973639592427038"/>
              <c:y val="0.32075568678915134"/>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1289376"/>
        <c:crosses val="max"/>
        <c:crossBetween val="midCat"/>
      </c:valAx>
      <c:spPr>
        <a:noFill/>
        <a:ln w="25400">
          <a:noFill/>
        </a:ln>
      </c:spPr>
    </c:plotArea>
    <c:legend>
      <c:legendPos val="r"/>
      <c:legendEntry>
        <c:idx val="1"/>
        <c:delete val="1"/>
      </c:legendEntry>
      <c:layout>
        <c:manualLayout>
          <c:xMode val="edge"/>
          <c:yMode val="edge"/>
          <c:x val="1.9271948608137052E-2"/>
          <c:y val="0.90880782235106605"/>
          <c:w val="0.9593147751605996"/>
          <c:h val="6.9182602393506806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userShapes r:id="rId1"/>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Log2 (Cell Concentration)</a:t>
            </a:r>
          </a:p>
        </c:rich>
      </c:tx>
      <c:layout>
        <c:manualLayout>
          <c:xMode val="edge"/>
          <c:yMode val="edge"/>
          <c:x val="0.35625058396826631"/>
          <c:y val="1.5822834645669304E-2"/>
        </c:manualLayout>
      </c:layout>
      <c:overlay val="0"/>
      <c:spPr>
        <a:noFill/>
        <a:ln w="25400">
          <a:noFill/>
        </a:ln>
      </c:spPr>
    </c:title>
    <c:autoTitleDeleted val="0"/>
    <c:plotArea>
      <c:layout>
        <c:manualLayout>
          <c:layoutTarget val="inner"/>
          <c:xMode val="edge"/>
          <c:yMode val="edge"/>
          <c:x val="0.1340093421266948"/>
          <c:y val="8.8607731852829344E-2"/>
          <c:w val="0.79721463388505021"/>
          <c:h val="0.76265940630471007"/>
        </c:manualLayout>
      </c:layout>
      <c:scatterChart>
        <c:scatterStyle val="lineMarker"/>
        <c:varyColors val="0"/>
        <c:ser>
          <c:idx val="0"/>
          <c:order val="0"/>
          <c:tx>
            <c:strRef>
              <c:f>'Measured Data'!$H$6</c:f>
              <c:strCache>
                <c:ptCount val="1"/>
                <c:pt idx="0">
                  <c:v>VIABLE CELL CONC. XV (x106 cells/mL)</c:v>
                </c:pt>
              </c:strCache>
            </c:strRef>
          </c:tx>
          <c:spPr>
            <a:ln w="28575">
              <a:noFill/>
            </a:ln>
          </c:spPr>
          <c:marker>
            <c:symbol val="diamond"/>
            <c:size val="5"/>
            <c:spPr>
              <a:solidFill>
                <a:srgbClr val="000080"/>
              </a:solidFill>
              <a:ln>
                <a:solidFill>
                  <a:srgbClr val="000080"/>
                </a:solidFill>
                <a:prstDash val="solid"/>
              </a:ln>
            </c:spPr>
          </c:marker>
          <c:xVal>
            <c:numRef>
              <c:f>'In Process Calc.'!$C$4:$C$94</c:f>
              <c:numCache>
                <c:formatCode>General</c:formatCode>
                <c:ptCount val="91"/>
                <c:pt idx="0">
                  <c:v>21.116666666697711</c:v>
                </c:pt>
                <c:pt idx="1">
                  <c:v>48.383333333360497</c:v>
                </c:pt>
                <c:pt idx="2">
                  <c:v>70.883333333360497</c:v>
                </c:pt>
                <c:pt idx="3">
                  <c:v>95.366666666697711</c:v>
                </c:pt>
                <c:pt idx="4">
                  <c:v>115.80000000010477</c:v>
                </c:pt>
                <c:pt idx="5">
                  <c:v>141</c:v>
                </c:pt>
                <c:pt idx="6">
                  <c:v>164.65000000008149</c:v>
                </c:pt>
                <c:pt idx="7">
                  <c:v>189.03333333326736</c:v>
                </c:pt>
                <c:pt idx="8">
                  <c:v>212.98333333327901</c:v>
                </c:pt>
                <c:pt idx="9">
                  <c:v>238.10000000009313</c:v>
                </c:pt>
                <c:pt idx="10">
                  <c:v>261.75</c:v>
                </c:pt>
                <c:pt idx="11">
                  <c:v>284.75000000005821</c:v>
                </c:pt>
                <c:pt idx="12">
                  <c:v>308.58333333337214</c:v>
                </c:pt>
                <c:pt idx="13">
                  <c:v>332.93333333329065</c:v>
                </c:pt>
              </c:numCache>
            </c:numRef>
          </c:xVal>
          <c:yVal>
            <c:numRef>
              <c:f>'Measured Data'!$H$8:$H$84</c:f>
              <c:numCache>
                <c:formatCode>0.0000</c:formatCode>
                <c:ptCount val="77"/>
                <c:pt idx="0">
                  <c:v>0.46319998631477349</c:v>
                </c:pt>
                <c:pt idx="1">
                  <c:v>0.81999999999999984</c:v>
                </c:pt>
                <c:pt idx="2">
                  <c:v>1.4616999460220337</c:v>
                </c:pt>
                <c:pt idx="3">
                  <c:v>2.7349999977111819</c:v>
                </c:pt>
                <c:pt idx="4">
                  <c:v>4.0441001487731931</c:v>
                </c:pt>
                <c:pt idx="5">
                  <c:v>6.7267001701354987</c:v>
                </c:pt>
                <c:pt idx="6">
                  <c:v>9.945699555969238</c:v>
                </c:pt>
                <c:pt idx="7">
                  <c:v>12.503599984741211</c:v>
                </c:pt>
                <c:pt idx="8">
                  <c:v>15.666299684143066</c:v>
                </c:pt>
                <c:pt idx="9">
                  <c:v>16.470799310302734</c:v>
                </c:pt>
                <c:pt idx="10">
                  <c:v>15.796199662780761</c:v>
                </c:pt>
                <c:pt idx="11">
                  <c:v>16.004000527954101</c:v>
                </c:pt>
                <c:pt idx="12" formatCode="General">
                  <c:v>15.927300317382812</c:v>
                </c:pt>
                <c:pt idx="13" formatCode="General">
                  <c:v>13.334700448608398</c:v>
                </c:pt>
              </c:numCache>
            </c:numRef>
          </c:yVal>
          <c:smooth val="0"/>
          <c:extLst>
            <c:ext xmlns:c16="http://schemas.microsoft.com/office/drawing/2014/chart" uri="{C3380CC4-5D6E-409C-BE32-E72D297353CC}">
              <c16:uniqueId val="{00000000-41AE-408B-BC81-83AD3BC7CDBC}"/>
            </c:ext>
          </c:extLst>
        </c:ser>
        <c:dLbls>
          <c:showLegendKey val="0"/>
          <c:showVal val="0"/>
          <c:showCatName val="0"/>
          <c:showSerName val="0"/>
          <c:showPercent val="0"/>
          <c:showBubbleSize val="0"/>
        </c:dLbls>
        <c:axId val="473468864"/>
        <c:axId val="473471216"/>
      </c:scatterChart>
      <c:valAx>
        <c:axId val="47346886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083341827417204"/>
              <c:y val="0.92088746719160108"/>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71216"/>
        <c:crossesAt val="0.1"/>
        <c:crossBetween val="midCat"/>
      </c:valAx>
      <c:valAx>
        <c:axId val="473471216"/>
        <c:scaling>
          <c:logBase val="2"/>
          <c:orientation val="minMax"/>
        </c:scaling>
        <c:delete val="0"/>
        <c:axPos val="l"/>
        <c:majorGridlines>
          <c:spPr>
            <a:ln w="3175">
              <a:solidFill>
                <a:srgbClr val="000000"/>
              </a:solidFill>
              <a:prstDash val="solid"/>
            </a:ln>
          </c:spPr>
        </c:majorGridlines>
        <c:minorGridlines>
          <c:spPr>
            <a:ln w="3175">
              <a:solidFill>
                <a:srgbClr val="000000"/>
              </a:solidFill>
              <a:prstDash val="solid"/>
            </a:ln>
          </c:spPr>
        </c:minorGridlines>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Log 2 (Cell conc. (x10</a:t>
                </a:r>
                <a:r>
                  <a:rPr lang="en-US" sz="800" b="1" i="0" u="none" strike="noStrike" baseline="30000">
                    <a:solidFill>
                      <a:srgbClr val="000000"/>
                    </a:solidFill>
                    <a:latin typeface="Arial"/>
                    <a:cs typeface="Arial"/>
                  </a:rPr>
                  <a:t>6 </a:t>
                </a:r>
                <a:r>
                  <a:rPr lang="en-US" sz="800" b="1" i="0" u="none" strike="noStrike" baseline="0">
                    <a:solidFill>
                      <a:srgbClr val="000000"/>
                    </a:solidFill>
                    <a:latin typeface="Arial"/>
                    <a:cs typeface="Arial"/>
                  </a:rPr>
                  <a:t>cells/mL))</a:t>
                </a:r>
              </a:p>
            </c:rich>
          </c:tx>
          <c:layout>
            <c:manualLayout>
              <c:xMode val="edge"/>
              <c:yMode val="edge"/>
              <c:x val="1.8750061490127146E-2"/>
              <c:y val="0.16954578037022647"/>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68864"/>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Specific Growth Rate</a:t>
            </a:r>
          </a:p>
        </c:rich>
      </c:tx>
      <c:layout>
        <c:manualLayout>
          <c:xMode val="edge"/>
          <c:yMode val="edge"/>
          <c:x val="0.37076318379610446"/>
          <c:y val="1.5923548349559762E-2"/>
        </c:manualLayout>
      </c:layout>
      <c:overlay val="0"/>
      <c:spPr>
        <a:noFill/>
        <a:ln w="25400">
          <a:noFill/>
        </a:ln>
      </c:spPr>
    </c:title>
    <c:autoTitleDeleted val="0"/>
    <c:plotArea>
      <c:layout>
        <c:manualLayout>
          <c:layoutTarget val="inner"/>
          <c:xMode val="edge"/>
          <c:yMode val="edge"/>
          <c:x val="0.17584763954047733"/>
          <c:y val="0.12420382165605101"/>
          <c:w val="0.73610298086956905"/>
          <c:h val="0.78199719475649287"/>
        </c:manualLayout>
      </c:layout>
      <c:scatterChart>
        <c:scatterStyle val="lineMarker"/>
        <c:varyColors val="0"/>
        <c:ser>
          <c:idx val="0"/>
          <c:order val="0"/>
          <c:tx>
            <c:strRef>
              <c:f>'In Process Calc.'!$AR$2</c:f>
              <c:strCache>
                <c:ptCount val="1"/>
                <c:pt idx="0">
                  <c:v>SP. GROWTH RATE, m (hr-1) [mv-kd]</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Calc.'!$AR$3:$AR$94</c:f>
              <c:numCache>
                <c:formatCode>0.0000</c:formatCode>
                <c:ptCount val="92"/>
                <c:pt idx="1">
                  <c:v>2.6843772371102317E-2</c:v>
                </c:pt>
                <c:pt idx="2">
                  <c:v>2.0129527055972703E-2</c:v>
                </c:pt>
                <c:pt idx="3">
                  <c:v>2.4369698596641922E-2</c:v>
                </c:pt>
                <c:pt idx="4">
                  <c:v>2.4486552505076642E-2</c:v>
                </c:pt>
                <c:pt idx="5">
                  <c:v>1.9190905646858589E-2</c:v>
                </c:pt>
                <c:pt idx="6">
                  <c:v>1.9990550669807563E-2</c:v>
                </c:pt>
                <c:pt idx="7">
                  <c:v>1.6586696872070986E-2</c:v>
                </c:pt>
                <c:pt idx="8">
                  <c:v>9.8788492458522156E-3</c:v>
                </c:pt>
                <c:pt idx="9">
                  <c:v>9.3292274104369629E-3</c:v>
                </c:pt>
                <c:pt idx="10">
                  <c:v>8.1449108054569271E-4</c:v>
                </c:pt>
                <c:pt idx="11">
                  <c:v>-1.989800836565248E-3</c:v>
                </c:pt>
                <c:pt idx="12">
                  <c:v>-4.966216774884753E-4</c:v>
                </c:pt>
                <c:pt idx="13">
                  <c:v>-3.3714386992780729E-4</c:v>
                </c:pt>
                <c:pt idx="14">
                  <c:v>-7.3261769943526621E-3</c:v>
                </c:pt>
              </c:numCache>
            </c:numRef>
          </c:yVal>
          <c:smooth val="0"/>
          <c:extLst>
            <c:ext xmlns:c16="http://schemas.microsoft.com/office/drawing/2014/chart" uri="{C3380CC4-5D6E-409C-BE32-E72D297353CC}">
              <c16:uniqueId val="{00000000-A0AB-44F9-BF8D-1436135EF74C}"/>
            </c:ext>
          </c:extLst>
        </c:ser>
        <c:dLbls>
          <c:showLegendKey val="0"/>
          <c:showVal val="0"/>
          <c:showCatName val="0"/>
          <c:showSerName val="0"/>
          <c:showPercent val="0"/>
          <c:showBubbleSize val="0"/>
        </c:dLbls>
        <c:axId val="473473176"/>
        <c:axId val="473473960"/>
      </c:scatterChart>
      <c:valAx>
        <c:axId val="473473176"/>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855979762398134"/>
              <c:y val="0.9203822582522009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73960"/>
        <c:crosses val="autoZero"/>
        <c:crossBetween val="midCat"/>
      </c:valAx>
      <c:valAx>
        <c:axId val="473473960"/>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 growth rate (hr</a:t>
                </a:r>
                <a:r>
                  <a:rPr lang="en-US" sz="800" b="1" i="0" u="none" strike="noStrike" baseline="30000">
                    <a:solidFill>
                      <a:srgbClr val="000000"/>
                    </a:solidFill>
                    <a:latin typeface="Arial"/>
                    <a:cs typeface="Arial"/>
                  </a:rPr>
                  <a:t>-1</a:t>
                </a:r>
                <a:r>
                  <a:rPr lang="en-US" sz="800" b="1" i="0" u="none" strike="noStrike" baseline="0">
                    <a:solidFill>
                      <a:srgbClr val="000000"/>
                    </a:solidFill>
                    <a:latin typeface="Arial"/>
                    <a:cs typeface="Arial"/>
                  </a:rPr>
                  <a:t>)</a:t>
                </a:r>
              </a:p>
            </c:rich>
          </c:tx>
          <c:layout>
            <c:manualLayout>
              <c:xMode val="edge"/>
              <c:yMode val="edge"/>
              <c:x val="3.6016930860616123E-2"/>
              <c:y val="0.28025483883480096"/>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7317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Essential Amino Acids</a:t>
            </a:r>
          </a:p>
        </c:rich>
      </c:tx>
      <c:layout>
        <c:manualLayout>
          <c:xMode val="edge"/>
          <c:yMode val="edge"/>
          <c:x val="0.3731958005249344"/>
          <c:y val="1.5873031496062999E-2"/>
        </c:manualLayout>
      </c:layout>
      <c:overlay val="0"/>
      <c:spPr>
        <a:noFill/>
        <a:ln w="25400">
          <a:noFill/>
        </a:ln>
      </c:spPr>
    </c:title>
    <c:autoTitleDeleted val="0"/>
    <c:plotArea>
      <c:layout>
        <c:manualLayout>
          <c:layoutTarget val="inner"/>
          <c:xMode val="edge"/>
          <c:yMode val="edge"/>
          <c:x val="0.14226804123711345"/>
          <c:y val="0.11428606859520274"/>
          <c:w val="0.71958762886597938"/>
          <c:h val="0.59682724710828094"/>
        </c:manualLayout>
      </c:layout>
      <c:scatterChart>
        <c:scatterStyle val="lineMarker"/>
        <c:varyColors val="0"/>
        <c:ser>
          <c:idx val="0"/>
          <c:order val="0"/>
          <c:tx>
            <c:strRef>
              <c:f>'Measured Data'!$AQ$6</c:f>
              <c:strCache>
                <c:ptCount val="1"/>
                <c:pt idx="0">
                  <c:v>VALINE CONC. (mM)</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'Measured Data'!$AP$7:$AP$84</c:f>
              <c:numCache>
                <c:formatCode>General</c:formatCode>
                <c:ptCount val="7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86C9-4B70-8B52-4FE285014218}"/>
            </c:ext>
          </c:extLst>
        </c:ser>
        <c:ser>
          <c:idx val="1"/>
          <c:order val="1"/>
          <c:tx>
            <c:strRef>
              <c:f>'Measured Data'!$AE$6</c:f>
              <c:strCache>
                <c:ptCount val="1"/>
                <c:pt idx="0">
                  <c:v>ISOLEUCINE CONC. (mM)</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'Measured Data'!$AD$7:$AD$84</c:f>
              <c:numCache>
                <c:formatCode>General</c:formatCode>
                <c:ptCount val="7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86C9-4B70-8B52-4FE285014218}"/>
            </c:ext>
          </c:extLst>
        </c:ser>
        <c:ser>
          <c:idx val="2"/>
          <c:order val="2"/>
          <c:tx>
            <c:strRef>
              <c:f>'Measured Data'!$AG$6</c:f>
              <c:strCache>
                <c:ptCount val="1"/>
                <c:pt idx="0">
                  <c:v>LEUCINE CONC. (mM)</c:v>
                </c:pt>
              </c:strCache>
            </c:strRef>
          </c:tx>
          <c:spPr>
            <a:ln w="12700">
              <a:solidFill>
                <a:srgbClr val="339933"/>
              </a:solidFill>
              <a:prstDash val="solid"/>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'Measured Data'!$AF$7:$AF$84</c:f>
              <c:numCache>
                <c:formatCode>0.0000</c:formatCode>
                <c:ptCount val="78"/>
                <c:pt idx="0">
                  <c:v>0.9991119005328597</c:v>
                </c:pt>
                <c:pt idx="1">
                  <c:v>1.5541740674955598</c:v>
                </c:pt>
                <c:pt idx="2">
                  <c:v>2.6642984014209592</c:v>
                </c:pt>
                <c:pt idx="3">
                  <c:v>3.8854351687388986</c:v>
                </c:pt>
                <c:pt idx="4">
                  <c:v>5.5506216696269988</c:v>
                </c:pt>
                <c:pt idx="5">
                  <c:v>7.215808170515098</c:v>
                </c:pt>
                <c:pt idx="6">
                  <c:v>9.4360568383658983</c:v>
                </c:pt>
                <c:pt idx="7">
                  <c:v>10.990230905861457</c:v>
                </c:pt>
                <c:pt idx="8">
                  <c:v>12.655417406749555</c:v>
                </c:pt>
                <c:pt idx="9">
                  <c:v>8.9920071047957375</c:v>
                </c:pt>
                <c:pt idx="10">
                  <c:v>7.3268206039076382</c:v>
                </c:pt>
                <c:pt idx="11">
                  <c:v>5.8836589698046184</c:v>
                </c:pt>
                <c:pt idx="12">
                  <c:v>4.4404973357015995</c:v>
                </c:pt>
                <c:pt idx="13" formatCode="General">
                  <c:v>1.9982238010657194</c:v>
                </c:pt>
                <c:pt idx="14" formatCode="General">
                  <c:v>3.3303730017761985</c:v>
                </c:pt>
              </c:numCache>
            </c:numRef>
          </c:yVal>
          <c:smooth val="0"/>
          <c:extLst>
            <c:ext xmlns:c16="http://schemas.microsoft.com/office/drawing/2014/chart" uri="{C3380CC4-5D6E-409C-BE32-E72D297353CC}">
              <c16:uniqueId val="{00000002-86C9-4B70-8B52-4FE285014218}"/>
            </c:ext>
          </c:extLst>
        </c:ser>
        <c:ser>
          <c:idx val="3"/>
          <c:order val="3"/>
          <c:tx>
            <c:strRef>
              <c:f>'Measured Data'!$AH$6</c:f>
              <c:strCache>
                <c:ptCount val="1"/>
                <c:pt idx="0">
                  <c:v>LYSINE CONC. (mM)</c:v>
                </c:pt>
              </c:strCache>
            </c:strRef>
          </c:tx>
          <c:spPr>
            <a:ln w="12700">
              <a:solidFill>
                <a:srgbClr val="996633"/>
              </a:solidFill>
              <a:prstDash val="solid"/>
            </a:ln>
          </c:spPr>
          <c:marker>
            <c:symbol val="circle"/>
            <c:size val="5"/>
            <c:spPr>
              <a:solidFill>
                <a:srgbClr val="996633"/>
              </a:solidFill>
              <a:ln>
                <a:solidFill>
                  <a:srgbClr val="996633"/>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'Measured Data'!$AG$7:$AG$84</c:f>
              <c:numCache>
                <c:formatCode>General</c:formatCode>
                <c:ptCount val="7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3-86C9-4B70-8B52-4FE285014218}"/>
            </c:ext>
          </c:extLst>
        </c:ser>
        <c:dLbls>
          <c:showLegendKey val="0"/>
          <c:showVal val="0"/>
          <c:showCatName val="0"/>
          <c:showSerName val="0"/>
          <c:showPercent val="0"/>
          <c:showBubbleSize val="0"/>
        </c:dLbls>
        <c:axId val="472710608"/>
        <c:axId val="472711000"/>
      </c:scatterChart>
      <c:valAx>
        <c:axId val="472710608"/>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711349081364842"/>
              <c:y val="0.80000229658792654"/>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1000"/>
        <c:crosses val="autoZero"/>
        <c:crossBetween val="midCat"/>
      </c:valAx>
      <c:valAx>
        <c:axId val="472711000"/>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Concentration (mM)</a:t>
                </a:r>
              </a:p>
            </c:rich>
          </c:tx>
          <c:layout>
            <c:manualLayout>
              <c:xMode val="edge"/>
              <c:yMode val="edge"/>
              <c:x val="1.0309291338582681E-2"/>
              <c:y val="0.21269914698162737"/>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0608"/>
        <c:crosses val="autoZero"/>
        <c:crossBetween val="midCat"/>
      </c:valAx>
      <c:spPr>
        <a:noFill/>
        <a:ln w="25400">
          <a:noFill/>
        </a:ln>
      </c:spPr>
    </c:plotArea>
    <c:legend>
      <c:legendPos val="r"/>
      <c:layout>
        <c:manualLayout>
          <c:xMode val="edge"/>
          <c:yMode val="edge"/>
          <c:x val="1.0309278350515465E-2"/>
          <c:y val="0.87619319256322126"/>
          <c:w val="0.95876288659793818"/>
          <c:h val="0.11428606859520274"/>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verticalDpi="300"/>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Essential Amino Acids</a:t>
            </a:r>
          </a:p>
        </c:rich>
      </c:tx>
      <c:layout>
        <c:manualLayout>
          <c:xMode val="edge"/>
          <c:yMode val="edge"/>
          <c:x val="0.37525774278215235"/>
          <c:y val="1.6501620333172647E-2"/>
        </c:manualLayout>
      </c:layout>
      <c:overlay val="0"/>
      <c:spPr>
        <a:noFill/>
        <a:ln w="25400">
          <a:noFill/>
        </a:ln>
      </c:spPr>
    </c:title>
    <c:autoTitleDeleted val="0"/>
    <c:plotArea>
      <c:layout>
        <c:manualLayout>
          <c:layoutTarget val="inner"/>
          <c:xMode val="edge"/>
          <c:yMode val="edge"/>
          <c:x val="0.14432989690721648"/>
          <c:y val="9.5709879427983952E-2"/>
          <c:w val="0.72164948453608302"/>
          <c:h val="0.64686677130637438"/>
        </c:manualLayout>
      </c:layout>
      <c:scatterChart>
        <c:scatterStyle val="lineMarker"/>
        <c:varyColors val="0"/>
        <c:ser>
          <c:idx val="0"/>
          <c:order val="0"/>
          <c:tx>
            <c:strRef>
              <c:f>'Measured Data'!$AN$6</c:f>
              <c:strCache>
                <c:ptCount val="1"/>
                <c:pt idx="0">
                  <c:v>THREONINE CONC. (mM)</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'Measured Data'!$AM$7:$AM$84</c:f>
              <c:numCache>
                <c:formatCode>General</c:formatCode>
                <c:ptCount val="7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7C78-4BDC-A3B3-ADC485D012A2}"/>
            </c:ext>
          </c:extLst>
        </c:ser>
        <c:ser>
          <c:idx val="1"/>
          <c:order val="1"/>
          <c:tx>
            <c:strRef>
              <c:f>'Measured Data'!$V$6</c:f>
              <c:strCache>
                <c:ptCount val="1"/>
                <c:pt idx="0">
                  <c:v>ARGININE CONC. (mM)</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'Measured Data'!$U$7:$U$84</c:f>
              <c:numCache>
                <c:formatCode>General</c:formatCode>
                <c:ptCount val="78"/>
                <c:pt idx="0">
                  <c:v>5.8999999999999997E-2</c:v>
                </c:pt>
                <c:pt idx="1">
                  <c:v>6.7000000000000004E-2</c:v>
                </c:pt>
                <c:pt idx="2">
                  <c:v>6.6000000000000003E-2</c:v>
                </c:pt>
                <c:pt idx="3">
                  <c:v>0.10299999999999999</c:v>
                </c:pt>
                <c:pt idx="4">
                  <c:v>0.27500000000000002</c:v>
                </c:pt>
                <c:pt idx="5">
                  <c:v>0.59899999999999998</c:v>
                </c:pt>
                <c:pt idx="6">
                  <c:v>1.444</c:v>
                </c:pt>
                <c:pt idx="7">
                  <c:v>2.85</c:v>
                </c:pt>
                <c:pt idx="8">
                  <c:v>4.8929999999999998</c:v>
                </c:pt>
                <c:pt idx="9">
                  <c:v>6.5250000000000004</c:v>
                </c:pt>
                <c:pt idx="10">
                  <c:v>7.3479999999999999</c:v>
                </c:pt>
                <c:pt idx="11">
                  <c:v>6.2030000000000003</c:v>
                </c:pt>
                <c:pt idx="12">
                  <c:v>4.8979999999999997</c:v>
                </c:pt>
                <c:pt idx="13">
                  <c:v>2.9329999999999998</c:v>
                </c:pt>
                <c:pt idx="14">
                  <c:v>2.5499999999999998</c:v>
                </c:pt>
              </c:numCache>
            </c:numRef>
          </c:yVal>
          <c:smooth val="0"/>
          <c:extLst>
            <c:ext xmlns:c16="http://schemas.microsoft.com/office/drawing/2014/chart" uri="{C3380CC4-5D6E-409C-BE32-E72D297353CC}">
              <c16:uniqueId val="{00000001-7C78-4BDC-A3B3-ADC485D012A2}"/>
            </c:ext>
          </c:extLst>
        </c:ser>
        <c:ser>
          <c:idx val="3"/>
          <c:order val="2"/>
          <c:tx>
            <c:strRef>
              <c:f>'Measured Data'!$AA$6</c:f>
              <c:strCache>
                <c:ptCount val="1"/>
                <c:pt idx="0">
                  <c:v>GLUTAMINE CONC. (mM)</c:v>
                </c:pt>
              </c:strCache>
            </c:strRef>
          </c:tx>
          <c:spPr>
            <a:ln w="12700">
              <a:solidFill>
                <a:srgbClr val="339933"/>
              </a:solidFill>
              <a:prstDash val="solid"/>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'Measured Data'!$Z$7:$Z$84</c:f>
              <c:numCache>
                <c:formatCode>0.0000</c:formatCode>
                <c:ptCount val="78"/>
                <c:pt idx="0">
                  <c:v>33.470991807100511</c:v>
                </c:pt>
                <c:pt idx="1">
                  <c:v>33.91505139989787</c:v>
                </c:pt>
                <c:pt idx="2">
                  <c:v>32.083305579608783</c:v>
                </c:pt>
                <c:pt idx="3">
                  <c:v>28.75285863362863</c:v>
                </c:pt>
                <c:pt idx="4">
                  <c:v>32.860409867004151</c:v>
                </c:pt>
                <c:pt idx="5">
                  <c:v>34.192588645396214</c:v>
                </c:pt>
                <c:pt idx="6">
                  <c:v>33.91505139989787</c:v>
                </c:pt>
                <c:pt idx="7">
                  <c:v>31.250693843113741</c:v>
                </c:pt>
                <c:pt idx="8">
                  <c:v>20.260218921379249</c:v>
                </c:pt>
                <c:pt idx="9">
                  <c:v>9.8803259397411143</c:v>
                </c:pt>
                <c:pt idx="10">
                  <c:v>5.4952374608672478</c:v>
                </c:pt>
                <c:pt idx="11">
                  <c:v>7.0494460356579856</c:v>
                </c:pt>
                <c:pt idx="12">
                  <c:v>8.6591620595483914</c:v>
                </c:pt>
                <c:pt idx="13" formatCode="General">
                  <c:v>12.988743089322586</c:v>
                </c:pt>
                <c:pt idx="14" formatCode="General">
                  <c:v>14.709474011412331</c:v>
                </c:pt>
              </c:numCache>
            </c:numRef>
          </c:yVal>
          <c:smooth val="0"/>
          <c:extLst>
            <c:ext xmlns:c16="http://schemas.microsoft.com/office/drawing/2014/chart" uri="{C3380CC4-5D6E-409C-BE32-E72D297353CC}">
              <c16:uniqueId val="{00000002-7C78-4BDC-A3B3-ADC485D012A2}"/>
            </c:ext>
          </c:extLst>
        </c:ser>
        <c:ser>
          <c:idx val="4"/>
          <c:order val="3"/>
          <c:tx>
            <c:strRef>
              <c:f>'Measured Data'!$AK$6</c:f>
              <c:strCache>
                <c:ptCount val="1"/>
                <c:pt idx="0">
                  <c:v>PHENYLALANINE CONC. (mM)</c:v>
                </c:pt>
              </c:strCache>
            </c:strRef>
          </c:tx>
          <c:spPr>
            <a:ln w="12700">
              <a:solidFill>
                <a:srgbClr val="996633"/>
              </a:solidFill>
              <a:prstDash val="solid"/>
            </a:ln>
          </c:spPr>
          <c:marker>
            <c:symbol val="circle"/>
            <c:size val="5"/>
            <c:spPr>
              <a:solidFill>
                <a:srgbClr val="996633"/>
              </a:solidFill>
              <a:ln>
                <a:solidFill>
                  <a:srgbClr val="996633"/>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'Measured Data'!$AJ$7:$AJ$84</c:f>
              <c:numCache>
                <c:formatCode>0.00</c:formatCode>
                <c:ptCount val="7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3-7C78-4BDC-A3B3-ADC485D012A2}"/>
            </c:ext>
          </c:extLst>
        </c:ser>
        <c:ser>
          <c:idx val="2"/>
          <c:order val="4"/>
          <c:tx>
            <c:strRef>
              <c:f>'Measured Data'!$AO$6</c:f>
              <c:strCache>
                <c:ptCount val="1"/>
                <c:pt idx="0">
                  <c:v>TRYPTOPHAN CONC. (mM)</c:v>
                </c:pt>
              </c:strCache>
            </c:strRef>
          </c:tx>
          <c:spPr>
            <a:ln w="15875"/>
          </c:spPr>
          <c:xVal>
            <c:numRef>
              <c:f>'In Process Calc.'!$C$3:$C$12</c:f>
              <c:numCache>
                <c:formatCode>General</c:formatCode>
                <c:ptCount val="10"/>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numCache>
            </c:numRef>
          </c:xVal>
          <c:yVal>
            <c:numRef>
              <c:f>'Measured Data'!$AO$7:$AO$14</c:f>
              <c:numCache>
                <c:formatCode>General</c:formatCode>
                <c:ptCount val="8"/>
                <c:pt idx="0">
                  <c:v>0</c:v>
                </c:pt>
                <c:pt idx="1">
                  <c:v>0</c:v>
                </c:pt>
                <c:pt idx="2">
                  <c:v>0</c:v>
                </c:pt>
                <c:pt idx="3">
                  <c:v>0</c:v>
                </c:pt>
                <c:pt idx="4">
                  <c:v>0</c:v>
                </c:pt>
                <c:pt idx="5">
                  <c:v>0</c:v>
                </c:pt>
                <c:pt idx="6">
                  <c:v>0</c:v>
                </c:pt>
                <c:pt idx="7">
                  <c:v>0</c:v>
                </c:pt>
              </c:numCache>
            </c:numRef>
          </c:yVal>
          <c:smooth val="0"/>
          <c:extLst>
            <c:ext xmlns:c16="http://schemas.microsoft.com/office/drawing/2014/chart" uri="{C3380CC4-5D6E-409C-BE32-E72D297353CC}">
              <c16:uniqueId val="{00000004-7C78-4BDC-A3B3-ADC485D012A2}"/>
            </c:ext>
          </c:extLst>
        </c:ser>
        <c:dLbls>
          <c:showLegendKey val="0"/>
          <c:showVal val="0"/>
          <c:showCatName val="0"/>
          <c:showSerName val="0"/>
          <c:showPercent val="0"/>
          <c:showBubbleSize val="0"/>
        </c:dLbls>
        <c:axId val="472714920"/>
        <c:axId val="472716488"/>
      </c:scatterChart>
      <c:valAx>
        <c:axId val="47271492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4123716535433072"/>
              <c:y val="0.81848451979216863"/>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6488"/>
        <c:crosses val="autoZero"/>
        <c:crossBetween val="midCat"/>
      </c:valAx>
      <c:valAx>
        <c:axId val="472716488"/>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Concentration (mM)</a:t>
                </a:r>
              </a:p>
            </c:rich>
          </c:tx>
          <c:layout>
            <c:manualLayout>
              <c:xMode val="edge"/>
              <c:yMode val="edge"/>
              <c:x val="1.0309291338582681E-2"/>
              <c:y val="0.21452206866998769"/>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4920"/>
        <c:crosses val="autoZero"/>
        <c:crossBetween val="midCat"/>
      </c:valAx>
      <c:spPr>
        <a:noFill/>
        <a:ln w="25400">
          <a:noFill/>
        </a:ln>
      </c:spPr>
    </c:plotArea>
    <c:legend>
      <c:legendPos val="r"/>
      <c:layout>
        <c:manualLayout>
          <c:xMode val="edge"/>
          <c:yMode val="edge"/>
          <c:x val="1.0309278350515465E-2"/>
          <c:y val="0.87718908046532762"/>
          <c:w val="0.96969344783183853"/>
          <c:h val="0.11857606024037329"/>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Non-Essential Amino Acids</a:t>
            </a:r>
          </a:p>
        </c:rich>
      </c:tx>
      <c:layout>
        <c:manualLayout>
          <c:xMode val="edge"/>
          <c:yMode val="edge"/>
          <c:x val="0.24948451443569561"/>
          <c:y val="1.6233826034903538E-2"/>
        </c:manualLayout>
      </c:layout>
      <c:overlay val="0"/>
      <c:spPr>
        <a:noFill/>
        <a:ln w="25400">
          <a:noFill/>
        </a:ln>
      </c:spPr>
    </c:title>
    <c:autoTitleDeleted val="0"/>
    <c:plotArea>
      <c:layout>
        <c:manualLayout>
          <c:layoutTarget val="inner"/>
          <c:xMode val="edge"/>
          <c:yMode val="edge"/>
          <c:x val="0.14639175257731968"/>
          <c:y val="7.1428571428571425E-2"/>
          <c:w val="0.76701030927835068"/>
          <c:h val="0.63961038961038963"/>
        </c:manualLayout>
      </c:layout>
      <c:scatterChart>
        <c:scatterStyle val="lineMarker"/>
        <c:varyColors val="0"/>
        <c:ser>
          <c:idx val="0"/>
          <c:order val="0"/>
          <c:tx>
            <c:strRef>
              <c:f>'Measured Data'!$U$6</c:f>
              <c:strCache>
                <c:ptCount val="1"/>
                <c:pt idx="0">
                  <c:v>ALANINE CONC. (mM)</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'Measured Data'!$T$7:$T$48</c:f>
              <c:numCache>
                <c:formatCode>0.0000</c:formatCode>
                <c:ptCount val="42"/>
                <c:pt idx="0" formatCode="General">
                  <c:v>0</c:v>
                </c:pt>
                <c:pt idx="1">
                  <c:v>-9.3651299855319114E-2</c:v>
                </c:pt>
                <c:pt idx="2">
                  <c:v>2.0986998078639494</c:v>
                </c:pt>
                <c:pt idx="3">
                  <c:v>5.7751611128562113</c:v>
                </c:pt>
                <c:pt idx="4">
                  <c:v>8.3995945045974914</c:v>
                </c:pt>
                <c:pt idx="5">
                  <c:v>13.105289423155925</c:v>
                </c:pt>
                <c:pt idx="6">
                  <c:v>20.413562680083089</c:v>
                </c:pt>
                <c:pt idx="7">
                  <c:v>30.245775927447482</c:v>
                </c:pt>
                <c:pt idx="8">
                  <c:v>43.420829621683531</c:v>
                </c:pt>
                <c:pt idx="9">
                  <c:v>56.427587154105098</c:v>
                </c:pt>
                <c:pt idx="10">
                  <c:v>69.74347642302024</c:v>
                </c:pt>
                <c:pt idx="11">
                  <c:v>85.905125900117042</c:v>
                </c:pt>
                <c:pt idx="12">
                  <c:v>103.61341164067417</c:v>
                </c:pt>
                <c:pt idx="13">
                  <c:v>120.05977473905473</c:v>
                </c:pt>
                <c:pt idx="14">
                  <c:v>133.47772652711561</c:v>
                </c:pt>
              </c:numCache>
            </c:numRef>
          </c:yVal>
          <c:smooth val="0"/>
          <c:extLst>
            <c:ext xmlns:c16="http://schemas.microsoft.com/office/drawing/2014/chart" uri="{C3380CC4-5D6E-409C-BE32-E72D297353CC}">
              <c16:uniqueId val="{00000000-F30A-41AE-A307-8076B794C993}"/>
            </c:ext>
          </c:extLst>
        </c:ser>
        <c:ser>
          <c:idx val="1"/>
          <c:order val="1"/>
          <c:tx>
            <c:strRef>
              <c:f>'Measured Data'!$W$6</c:f>
              <c:strCache>
                <c:ptCount val="1"/>
                <c:pt idx="0">
                  <c:v>ASPARAGINE CONC. (mM)</c:v>
                </c:pt>
              </c:strCache>
            </c:strRef>
          </c:tx>
          <c:spPr>
            <a:ln w="12700">
              <a:solidFill>
                <a:srgbClr val="339933"/>
              </a:solidFill>
              <a:prstDash val="solid"/>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'Measured Data'!$V$7:$V$48</c:f>
              <c:numCache>
                <c:formatCode>General</c:formatCode>
                <c:ptCount val="42"/>
                <c:pt idx="0">
                  <c:v>1.9039999999999999</c:v>
                </c:pt>
                <c:pt idx="1">
                  <c:v>2.012</c:v>
                </c:pt>
                <c:pt idx="2">
                  <c:v>1.772</c:v>
                </c:pt>
                <c:pt idx="3">
                  <c:v>1.6379999999999999</c:v>
                </c:pt>
                <c:pt idx="4">
                  <c:v>2.02</c:v>
                </c:pt>
                <c:pt idx="5">
                  <c:v>2.423</c:v>
                </c:pt>
                <c:pt idx="6">
                  <c:v>2.9140000000000001</c:v>
                </c:pt>
                <c:pt idx="7">
                  <c:v>3.3980000000000001</c:v>
                </c:pt>
                <c:pt idx="8">
                  <c:v>3.0089999999999999</c:v>
                </c:pt>
                <c:pt idx="9">
                  <c:v>2.5329999999999999</c:v>
                </c:pt>
                <c:pt idx="10">
                  <c:v>2.3109999999999999</c:v>
                </c:pt>
                <c:pt idx="11">
                  <c:v>1.97</c:v>
                </c:pt>
                <c:pt idx="12">
                  <c:v>1.6319999999999999</c:v>
                </c:pt>
                <c:pt idx="13">
                  <c:v>1.2270000000000001</c:v>
                </c:pt>
                <c:pt idx="14">
                  <c:v>1.3220000000000001</c:v>
                </c:pt>
              </c:numCache>
            </c:numRef>
          </c:yVal>
          <c:smooth val="0"/>
          <c:extLst>
            <c:ext xmlns:c16="http://schemas.microsoft.com/office/drawing/2014/chart" uri="{C3380CC4-5D6E-409C-BE32-E72D297353CC}">
              <c16:uniqueId val="{00000001-F30A-41AE-A307-8076B794C993}"/>
            </c:ext>
          </c:extLst>
        </c:ser>
        <c:ser>
          <c:idx val="2"/>
          <c:order val="2"/>
          <c:tx>
            <c:strRef>
              <c:f>'Measured Data'!$AB$6</c:f>
              <c:strCache>
                <c:ptCount val="1"/>
                <c:pt idx="0">
                  <c:v>GLUTAMATE CONC. (mM)</c:v>
                </c:pt>
              </c:strCache>
            </c:strRef>
          </c:tx>
          <c:spPr>
            <a:ln w="12700">
              <a:solidFill>
                <a:srgbClr val="996633"/>
              </a:solidFill>
              <a:prstDash val="solid"/>
            </a:ln>
          </c:spPr>
          <c:marker>
            <c:symbol val="circle"/>
            <c:size val="5"/>
            <c:spPr>
              <a:solidFill>
                <a:srgbClr val="996633"/>
              </a:solidFill>
              <a:ln>
                <a:solidFill>
                  <a:srgbClr val="996633"/>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'Measured Data'!$AA$7:$AA$48</c:f>
              <c:numCache>
                <c:formatCode>General</c:formatCode>
                <c:ptCount val="42"/>
                <c:pt idx="0">
                  <c:v>0</c:v>
                </c:pt>
                <c:pt idx="1">
                  <c:v>0</c:v>
                </c:pt>
                <c:pt idx="2">
                  <c:v>0.27500000000000002</c:v>
                </c:pt>
                <c:pt idx="3">
                  <c:v>0.36599999999999999</c:v>
                </c:pt>
                <c:pt idx="4">
                  <c:v>0.66800000000000004</c:v>
                </c:pt>
                <c:pt idx="5">
                  <c:v>1.006</c:v>
                </c:pt>
                <c:pt idx="6">
                  <c:v>1.6870000000000001</c:v>
                </c:pt>
                <c:pt idx="7">
                  <c:v>2.6819999999999999</c:v>
                </c:pt>
                <c:pt idx="8">
                  <c:v>3.4809999999999999</c:v>
                </c:pt>
                <c:pt idx="9">
                  <c:v>3.5910000000000002</c:v>
                </c:pt>
                <c:pt idx="10">
                  <c:v>3.4980000000000002</c:v>
                </c:pt>
                <c:pt idx="11">
                  <c:v>2.5630000000000002</c:v>
                </c:pt>
                <c:pt idx="12">
                  <c:v>2.4649999999999999</c:v>
                </c:pt>
                <c:pt idx="13">
                  <c:v>2.2559999999999998</c:v>
                </c:pt>
                <c:pt idx="14">
                  <c:v>1.909</c:v>
                </c:pt>
              </c:numCache>
            </c:numRef>
          </c:yVal>
          <c:smooth val="0"/>
          <c:extLst>
            <c:ext xmlns:c16="http://schemas.microsoft.com/office/drawing/2014/chart" uri="{C3380CC4-5D6E-409C-BE32-E72D297353CC}">
              <c16:uniqueId val="{00000002-F30A-41AE-A307-8076B794C993}"/>
            </c:ext>
          </c:extLst>
        </c:ser>
        <c:ser>
          <c:idx val="4"/>
          <c:order val="3"/>
          <c:tx>
            <c:strRef>
              <c:f>'Measured Data'!$AD$6</c:f>
              <c:strCache>
                <c:ptCount val="1"/>
                <c:pt idx="0">
                  <c:v>HISTIDINE CONC. (mM)</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'Measured Data'!$AC$7:$AC$84</c:f>
              <c:numCache>
                <c:formatCode>General</c:formatCode>
                <c:ptCount val="7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3-F30A-41AE-A307-8076B794C993}"/>
            </c:ext>
          </c:extLst>
        </c:ser>
        <c:dLbls>
          <c:showLegendKey val="0"/>
          <c:showVal val="0"/>
          <c:showCatName val="0"/>
          <c:showSerName val="0"/>
          <c:showPercent val="0"/>
          <c:showBubbleSize val="0"/>
        </c:dLbls>
        <c:axId val="470396872"/>
        <c:axId val="106251376"/>
      </c:scatterChart>
      <c:valAx>
        <c:axId val="47039687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7010309711286097"/>
              <c:y val="0.76948045967938261"/>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106251376"/>
        <c:crosses val="autoZero"/>
        <c:crossBetween val="midCat"/>
      </c:valAx>
      <c:valAx>
        <c:axId val="106251376"/>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Concentration (mM)</a:t>
                </a:r>
              </a:p>
            </c:rich>
          </c:tx>
          <c:layout>
            <c:manualLayout>
              <c:xMode val="edge"/>
              <c:yMode val="edge"/>
              <c:x val="1.0309291338582681E-2"/>
              <c:y val="0.19155829205559829"/>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0396872"/>
        <c:crosses val="autoZero"/>
        <c:crossBetween val="midCat"/>
      </c:valAx>
      <c:spPr>
        <a:noFill/>
        <a:ln w="25400">
          <a:noFill/>
        </a:ln>
      </c:spPr>
    </c:plotArea>
    <c:legend>
      <c:legendPos val="r"/>
      <c:layout>
        <c:manualLayout>
          <c:xMode val="edge"/>
          <c:yMode val="edge"/>
          <c:x val="2.2680412371134037E-2"/>
          <c:y val="0.86038961038961081"/>
          <c:w val="0.96288659793814435"/>
          <c:h val="0.12987012987012986"/>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verticalDpi="300"/>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Non-Essential Amino Acids</a:t>
            </a:r>
          </a:p>
        </c:rich>
      </c:tx>
      <c:layout>
        <c:manualLayout>
          <c:xMode val="edge"/>
          <c:yMode val="edge"/>
          <c:x val="0.34453785650366286"/>
          <c:y val="4.0247585678584392E-2"/>
        </c:manualLayout>
      </c:layout>
      <c:overlay val="0"/>
      <c:spPr>
        <a:noFill/>
        <a:ln w="25400">
          <a:noFill/>
        </a:ln>
      </c:spPr>
    </c:title>
    <c:autoTitleDeleted val="0"/>
    <c:plotArea>
      <c:layout>
        <c:manualLayout>
          <c:layoutTarget val="inner"/>
          <c:xMode val="edge"/>
          <c:yMode val="edge"/>
          <c:x val="0.14285714285714293"/>
          <c:y val="0.11455108359133125"/>
          <c:w val="0.71848739495798297"/>
          <c:h val="0.63467492260061964"/>
        </c:manualLayout>
      </c:layout>
      <c:scatterChart>
        <c:scatterStyle val="lineMarker"/>
        <c:varyColors val="0"/>
        <c:ser>
          <c:idx val="0"/>
          <c:order val="0"/>
          <c:tx>
            <c:strRef>
              <c:f>'Measured Data'!$AI$6</c:f>
              <c:strCache>
                <c:ptCount val="1"/>
                <c:pt idx="0">
                  <c:v>METHIONINE CONC. (mM)</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'Measured Data'!$AH$7:$AH$84</c:f>
              <c:numCache>
                <c:formatCode>General</c:formatCode>
                <c:ptCount val="7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E26B-4E17-B9A8-0AF55337374C}"/>
            </c:ext>
          </c:extLst>
        </c:ser>
        <c:ser>
          <c:idx val="3"/>
          <c:order val="1"/>
          <c:tx>
            <c:strRef>
              <c:f>'Measured Data'!$AM$6</c:f>
              <c:strCache>
                <c:ptCount val="1"/>
                <c:pt idx="0">
                  <c:v>SERINE CONC. (mM)</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'Measured Data'!$AL$7:$AL$84</c:f>
              <c:numCache>
                <c:formatCode>General</c:formatCode>
                <c:ptCount val="7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E26B-4E17-B9A8-0AF55337374C}"/>
            </c:ext>
          </c:extLst>
        </c:ser>
        <c:ser>
          <c:idx val="4"/>
          <c:order val="2"/>
          <c:tx>
            <c:strRef>
              <c:f>'Measured Data'!$AP$6</c:f>
              <c:strCache>
                <c:ptCount val="1"/>
                <c:pt idx="0">
                  <c:v>TYROSINE CONC. (mM)</c:v>
                </c:pt>
              </c:strCache>
            </c:strRef>
          </c:tx>
          <c:spPr>
            <a:ln w="12700">
              <a:solidFill>
                <a:srgbClr val="339933"/>
              </a:solidFill>
              <a:prstDash val="solid"/>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'Measured Data'!$AO$7:$AO$84</c:f>
              <c:numCache>
                <c:formatCode>General</c:formatCode>
                <c:ptCount val="7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2-E26B-4E17-B9A8-0AF55337374C}"/>
            </c:ext>
          </c:extLst>
        </c:ser>
        <c:ser>
          <c:idx val="5"/>
          <c:order val="3"/>
          <c:tx>
            <c:strRef>
              <c:f>'Measured Data'!$AC$6</c:f>
              <c:strCache>
                <c:ptCount val="1"/>
                <c:pt idx="0">
                  <c:v>GLYCINE CONC. (mM)</c:v>
                </c:pt>
              </c:strCache>
            </c:strRef>
          </c:tx>
          <c:spPr>
            <a:ln w="12700">
              <a:solidFill>
                <a:srgbClr val="996633"/>
              </a:solidFill>
              <a:prstDash val="solid"/>
            </a:ln>
          </c:spPr>
          <c:marker>
            <c:symbol val="circle"/>
            <c:size val="5"/>
            <c:spPr>
              <a:solidFill>
                <a:srgbClr val="996633"/>
              </a:solidFill>
              <a:ln>
                <a:solidFill>
                  <a:srgbClr val="996633"/>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'Measured Data'!$AB$7:$AB$84</c:f>
              <c:numCache>
                <c:formatCode>General</c:formatCode>
                <c:ptCount val="78"/>
                <c:pt idx="0">
                  <c:v>2.2559999999999998</c:v>
                </c:pt>
                <c:pt idx="1">
                  <c:v>2.3919999999999999</c:v>
                </c:pt>
                <c:pt idx="2">
                  <c:v>2.2530000000000001</c:v>
                </c:pt>
                <c:pt idx="3">
                  <c:v>2.2280000000000002</c:v>
                </c:pt>
                <c:pt idx="4">
                  <c:v>6.4169999999999998</c:v>
                </c:pt>
                <c:pt idx="5">
                  <c:v>9.4480000000000004</c:v>
                </c:pt>
                <c:pt idx="6">
                  <c:v>13.005000000000001</c:v>
                </c:pt>
                <c:pt idx="7">
                  <c:v>15.743</c:v>
                </c:pt>
                <c:pt idx="8">
                  <c:v>14.6</c:v>
                </c:pt>
                <c:pt idx="9">
                  <c:v>11.56</c:v>
                </c:pt>
                <c:pt idx="10">
                  <c:v>8.9469999999999992</c:v>
                </c:pt>
                <c:pt idx="11">
                  <c:v>6.4160000000000004</c:v>
                </c:pt>
                <c:pt idx="12">
                  <c:v>4.1349999999999998</c:v>
                </c:pt>
                <c:pt idx="13">
                  <c:v>2.3570000000000002</c:v>
                </c:pt>
                <c:pt idx="14">
                  <c:v>2.8820000000000001</c:v>
                </c:pt>
              </c:numCache>
            </c:numRef>
          </c:yVal>
          <c:smooth val="0"/>
          <c:extLst>
            <c:ext xmlns:c16="http://schemas.microsoft.com/office/drawing/2014/chart" uri="{C3380CC4-5D6E-409C-BE32-E72D297353CC}">
              <c16:uniqueId val="{00000003-E26B-4E17-B9A8-0AF55337374C}"/>
            </c:ext>
          </c:extLst>
        </c:ser>
        <c:ser>
          <c:idx val="1"/>
          <c:order val="4"/>
          <c:tx>
            <c:strRef>
              <c:f>'Measured Data'!$X$6</c:f>
              <c:strCache>
                <c:ptCount val="1"/>
                <c:pt idx="0">
                  <c:v>ASPARTATE CONC. (mM)</c:v>
                </c:pt>
              </c:strCache>
            </c:strRef>
          </c:tx>
          <c:spPr>
            <a:ln w="12700">
              <a:solidFill>
                <a:srgbClr val="800080"/>
              </a:solidFill>
              <a:prstDash val="solid"/>
            </a:ln>
          </c:spPr>
          <c:marker>
            <c:symbol val="star"/>
            <c:size val="5"/>
            <c:spPr>
              <a:noFill/>
              <a:ln>
                <a:solidFill>
                  <a:srgbClr val="800080"/>
                </a:solidFill>
                <a:prstDash val="solid"/>
              </a:ln>
            </c:spPr>
          </c:marker>
          <c:xVal>
            <c:numRef>
              <c:f>'In Process Calc.'!$C$3:$C$98</c:f>
              <c:numCache>
                <c:formatCode>General</c:formatCode>
                <c:ptCount val="96"/>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'Measured Data'!$W$7:$W$84</c:f>
              <c:numCache>
                <c:formatCode>General</c:formatCode>
                <c:ptCount val="78"/>
                <c:pt idx="0">
                  <c:v>5.7690000000000001</c:v>
                </c:pt>
                <c:pt idx="1">
                  <c:v>5.89</c:v>
                </c:pt>
                <c:pt idx="2">
                  <c:v>5.2729999999999997</c:v>
                </c:pt>
                <c:pt idx="3">
                  <c:v>4.3479999999999999</c:v>
                </c:pt>
                <c:pt idx="4">
                  <c:v>5.593</c:v>
                </c:pt>
                <c:pt idx="5">
                  <c:v>6.4779999999999998</c:v>
                </c:pt>
                <c:pt idx="6">
                  <c:v>6.5449999999999999</c:v>
                </c:pt>
                <c:pt idx="7">
                  <c:v>5.5880000000000001</c:v>
                </c:pt>
                <c:pt idx="8">
                  <c:v>1.1599999999999999</c:v>
                </c:pt>
                <c:pt idx="9">
                  <c:v>0</c:v>
                </c:pt>
                <c:pt idx="10">
                  <c:v>0</c:v>
                </c:pt>
                <c:pt idx="11">
                  <c:v>6.8000000000000005E-2</c:v>
                </c:pt>
                <c:pt idx="12">
                  <c:v>6.3E-2</c:v>
                </c:pt>
                <c:pt idx="13">
                  <c:v>7.0999999999999994E-2</c:v>
                </c:pt>
                <c:pt idx="14">
                  <c:v>8.5999999999999993E-2</c:v>
                </c:pt>
              </c:numCache>
            </c:numRef>
          </c:yVal>
          <c:smooth val="0"/>
          <c:extLst>
            <c:ext xmlns:c16="http://schemas.microsoft.com/office/drawing/2014/chart" uri="{C3380CC4-5D6E-409C-BE32-E72D297353CC}">
              <c16:uniqueId val="{00000004-E26B-4E17-B9A8-0AF55337374C}"/>
            </c:ext>
          </c:extLst>
        </c:ser>
        <c:dLbls>
          <c:showLegendKey val="0"/>
          <c:showVal val="0"/>
          <c:showCatName val="0"/>
          <c:showSerName val="0"/>
          <c:showPercent val="0"/>
          <c:showBubbleSize val="0"/>
        </c:dLbls>
        <c:axId val="472712960"/>
        <c:axId val="472711784"/>
      </c:scatterChart>
      <c:valAx>
        <c:axId val="47271296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907571300732606"/>
              <c:y val="0.78947368421052633"/>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1784"/>
        <c:crosses val="autoZero"/>
        <c:crossBetween val="midCat"/>
      </c:valAx>
      <c:valAx>
        <c:axId val="472711784"/>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Concentration (mM)</a:t>
                </a:r>
              </a:p>
            </c:rich>
          </c:tx>
          <c:layout>
            <c:manualLayout>
              <c:xMode val="edge"/>
              <c:yMode val="edge"/>
              <c:x val="1.050425385244462E-2"/>
              <c:y val="0.23529398837107093"/>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2960"/>
        <c:crosses val="autoZero"/>
        <c:crossBetween val="midCat"/>
      </c:valAx>
      <c:spPr>
        <a:noFill/>
        <a:ln w="25400">
          <a:noFill/>
        </a:ln>
      </c:spPr>
    </c:plotArea>
    <c:legend>
      <c:legendPos val="r"/>
      <c:layout>
        <c:manualLayout>
          <c:xMode val="edge"/>
          <c:yMode val="edge"/>
          <c:x val="1.0504201680672275E-2"/>
          <c:y val="0.86092863655201035"/>
          <c:w val="0.98109243697479009"/>
          <c:h val="0.12978334024036475"/>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Glucose and Glutamine Concentration</a:t>
            </a:r>
          </a:p>
        </c:rich>
      </c:tx>
      <c:layout>
        <c:manualLayout>
          <c:xMode val="edge"/>
          <c:yMode val="edge"/>
          <c:x val="0.29094817370236764"/>
          <c:y val="1.5384517613264448E-2"/>
        </c:manualLayout>
      </c:layout>
      <c:overlay val="0"/>
      <c:spPr>
        <a:noFill/>
        <a:ln w="25400">
          <a:noFill/>
        </a:ln>
      </c:spPr>
    </c:title>
    <c:autoTitleDeleted val="0"/>
    <c:plotArea>
      <c:layout>
        <c:manualLayout>
          <c:layoutTarget val="inner"/>
          <c:xMode val="edge"/>
          <c:yMode val="edge"/>
          <c:x val="0.15301724137931044"/>
          <c:y val="0.10153861409046586"/>
          <c:w val="0.67241379310344851"/>
          <c:h val="0.65538560003846191"/>
        </c:manualLayout>
      </c:layout>
      <c:scatterChart>
        <c:scatterStyle val="smoothMarker"/>
        <c:varyColors val="0"/>
        <c:ser>
          <c:idx val="0"/>
          <c:order val="0"/>
          <c:tx>
            <c:strRef>
              <c:f>'Measured Data'!$Z$6</c:f>
              <c:strCache>
                <c:ptCount val="1"/>
                <c:pt idx="0">
                  <c:v>GLUCOSE CONC. (mM)</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'Measured Data'!$Y$7:$Y$84</c:f>
              <c:numCache>
                <c:formatCode>General</c:formatCode>
                <c:ptCount val="78"/>
                <c:pt idx="0">
                  <c:v>1.016</c:v>
                </c:pt>
                <c:pt idx="1">
                  <c:v>1.115</c:v>
                </c:pt>
                <c:pt idx="2">
                  <c:v>1.03</c:v>
                </c:pt>
                <c:pt idx="3">
                  <c:v>0.94299999999999995</c:v>
                </c:pt>
                <c:pt idx="4">
                  <c:v>0.86599999999999999</c:v>
                </c:pt>
                <c:pt idx="5">
                  <c:v>0.77700000000000002</c:v>
                </c:pt>
                <c:pt idx="6">
                  <c:v>0.69</c:v>
                </c:pt>
                <c:pt idx="7">
                  <c:v>0.58699999999999997</c:v>
                </c:pt>
                <c:pt idx="8">
                  <c:v>0.41</c:v>
                </c:pt>
                <c:pt idx="9">
                  <c:v>0.23699999999999999</c:v>
                </c:pt>
                <c:pt idx="10">
                  <c:v>0.13400000000000001</c:v>
                </c:pt>
                <c:pt idx="11">
                  <c:v>8.5000000000000006E-2</c:v>
                </c:pt>
                <c:pt idx="12">
                  <c:v>9.7000000000000003E-2</c:v>
                </c:pt>
                <c:pt idx="13">
                  <c:v>0.17199999999999999</c:v>
                </c:pt>
                <c:pt idx="14">
                  <c:v>0.41299999999999998</c:v>
                </c:pt>
              </c:numCache>
            </c:numRef>
          </c:yVal>
          <c:smooth val="0"/>
          <c:extLst>
            <c:ext xmlns:c16="http://schemas.microsoft.com/office/drawing/2014/chart" uri="{C3380CC4-5D6E-409C-BE32-E72D297353CC}">
              <c16:uniqueId val="{00000000-105A-4F78-8F35-ED4E3DD4832A}"/>
            </c:ext>
          </c:extLst>
        </c:ser>
        <c:dLbls>
          <c:showLegendKey val="0"/>
          <c:showVal val="0"/>
          <c:showCatName val="0"/>
          <c:showSerName val="0"/>
          <c:showPercent val="0"/>
          <c:showBubbleSize val="0"/>
        </c:dLbls>
        <c:axId val="471290944"/>
        <c:axId val="471285848"/>
      </c:scatterChart>
      <c:scatterChart>
        <c:scatterStyle val="lineMarker"/>
        <c:varyColors val="0"/>
        <c:ser>
          <c:idx val="1"/>
          <c:order val="1"/>
          <c:tx>
            <c:strRef>
              <c:f>'Measured Data'!$AA$6</c:f>
              <c:strCache>
                <c:ptCount val="1"/>
                <c:pt idx="0">
                  <c:v>GLUTAMINE CONC. (mM)</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'Measured Data'!$Z$7:$Z$84</c:f>
              <c:numCache>
                <c:formatCode>0.0000</c:formatCode>
                <c:ptCount val="78"/>
                <c:pt idx="0">
                  <c:v>33.470991807100511</c:v>
                </c:pt>
                <c:pt idx="1">
                  <c:v>33.91505139989787</c:v>
                </c:pt>
                <c:pt idx="2">
                  <c:v>32.083305579608783</c:v>
                </c:pt>
                <c:pt idx="3">
                  <c:v>28.75285863362863</c:v>
                </c:pt>
                <c:pt idx="4">
                  <c:v>32.860409867004151</c:v>
                </c:pt>
                <c:pt idx="5">
                  <c:v>34.192588645396214</c:v>
                </c:pt>
                <c:pt idx="6">
                  <c:v>33.91505139989787</c:v>
                </c:pt>
                <c:pt idx="7">
                  <c:v>31.250693843113741</c:v>
                </c:pt>
                <c:pt idx="8">
                  <c:v>20.260218921379249</c:v>
                </c:pt>
                <c:pt idx="9">
                  <c:v>9.8803259397411143</c:v>
                </c:pt>
                <c:pt idx="10">
                  <c:v>5.4952374608672478</c:v>
                </c:pt>
                <c:pt idx="11">
                  <c:v>7.0494460356579856</c:v>
                </c:pt>
                <c:pt idx="12">
                  <c:v>8.6591620595483914</c:v>
                </c:pt>
                <c:pt idx="13" formatCode="General">
                  <c:v>12.988743089322586</c:v>
                </c:pt>
                <c:pt idx="14" formatCode="General">
                  <c:v>14.709474011412331</c:v>
                </c:pt>
              </c:numCache>
            </c:numRef>
          </c:yVal>
          <c:smooth val="0"/>
          <c:extLst>
            <c:ext xmlns:c16="http://schemas.microsoft.com/office/drawing/2014/chart" uri="{C3380CC4-5D6E-409C-BE32-E72D297353CC}">
              <c16:uniqueId val="{00000001-105A-4F78-8F35-ED4E3DD4832A}"/>
            </c:ext>
          </c:extLst>
        </c:ser>
        <c:dLbls>
          <c:showLegendKey val="0"/>
          <c:showVal val="0"/>
          <c:showCatName val="0"/>
          <c:showSerName val="0"/>
          <c:showPercent val="0"/>
          <c:showBubbleSize val="0"/>
        </c:dLbls>
        <c:axId val="107895536"/>
        <c:axId val="472712176"/>
      </c:scatterChart>
      <c:valAx>
        <c:axId val="47129094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2025869257981552"/>
              <c:y val="0.830770624010981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1285848"/>
        <c:crosses val="autoZero"/>
        <c:crossBetween val="midCat"/>
      </c:valAx>
      <c:valAx>
        <c:axId val="471285848"/>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Glucose Conc. (mM)</a:t>
                </a:r>
              </a:p>
            </c:rich>
          </c:tx>
          <c:layout>
            <c:manualLayout>
              <c:xMode val="edge"/>
              <c:yMode val="edge"/>
              <c:x val="1.0775858285272874E-2"/>
              <c:y val="0.25538502602428931"/>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1290944"/>
        <c:crosses val="autoZero"/>
        <c:crossBetween val="midCat"/>
      </c:valAx>
      <c:valAx>
        <c:axId val="107895536"/>
        <c:scaling>
          <c:orientation val="minMax"/>
        </c:scaling>
        <c:delete val="1"/>
        <c:axPos val="b"/>
        <c:numFmt formatCode="General" sourceLinked="1"/>
        <c:majorTickMark val="out"/>
        <c:minorTickMark val="none"/>
        <c:tickLblPos val="none"/>
        <c:crossAx val="472712176"/>
        <c:crosses val="autoZero"/>
        <c:crossBetween val="midCat"/>
      </c:valAx>
      <c:valAx>
        <c:axId val="472712176"/>
        <c:scaling>
          <c:orientation val="minMax"/>
        </c:scaling>
        <c:delete val="0"/>
        <c:axPos val="r"/>
        <c:title>
          <c:tx>
            <c:rich>
              <a:bodyPr/>
              <a:lstStyle/>
              <a:p>
                <a:pPr>
                  <a:defRPr sz="800" b="1" i="0" u="none" strike="noStrike" baseline="0">
                    <a:solidFill>
                      <a:srgbClr val="000000"/>
                    </a:solidFill>
                    <a:latin typeface="Arial"/>
                    <a:ea typeface="Arial"/>
                    <a:cs typeface="Arial"/>
                  </a:defRPr>
                </a:pPr>
                <a:r>
                  <a:rPr lang="en-US"/>
                  <a:t>Glutamine Conc. (mM)</a:t>
                </a:r>
              </a:p>
            </c:rich>
          </c:tx>
          <c:layout>
            <c:manualLayout>
              <c:xMode val="edge"/>
              <c:yMode val="edge"/>
              <c:x val="0.93318959084963859"/>
              <c:y val="0.28000038130826888"/>
            </c:manualLayout>
          </c:layout>
          <c:overlay val="0"/>
          <c:spPr>
            <a:noFill/>
            <a:ln w="25400">
              <a:noFill/>
            </a:ln>
          </c:spPr>
        </c:title>
        <c:numFmt formatCode="0.0000"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107895536"/>
        <c:crosses val="max"/>
        <c:crossBetween val="midCat"/>
      </c:valAx>
      <c:spPr>
        <a:noFill/>
        <a:ln w="25400">
          <a:noFill/>
        </a:ln>
      </c:spPr>
    </c:plotArea>
    <c:legend>
      <c:legendPos val="r"/>
      <c:layout>
        <c:manualLayout>
          <c:xMode val="edge"/>
          <c:yMode val="edge"/>
          <c:x val="1.3504630158911634E-2"/>
          <c:y val="0.90443747081042547"/>
          <c:w val="0.97083580583637763"/>
          <c:h val="7.3846264793066094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userShapes r:id="rId1"/>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Ammonia and Lactate Concentration / Osmolarity</a:t>
            </a:r>
          </a:p>
        </c:rich>
      </c:tx>
      <c:layout>
        <c:manualLayout>
          <c:xMode val="edge"/>
          <c:yMode val="edge"/>
          <c:x val="0.20434797041600833"/>
          <c:y val="1.5384517613264448E-2"/>
        </c:manualLayout>
      </c:layout>
      <c:overlay val="0"/>
      <c:spPr>
        <a:noFill/>
        <a:ln w="25400">
          <a:noFill/>
        </a:ln>
      </c:spPr>
    </c:title>
    <c:autoTitleDeleted val="0"/>
    <c:plotArea>
      <c:layout>
        <c:manualLayout>
          <c:layoutTarget val="inner"/>
          <c:xMode val="edge"/>
          <c:yMode val="edge"/>
          <c:x val="0.12608709036078716"/>
          <c:y val="7.3846264793066094E-2"/>
          <c:w val="0.73478338865424242"/>
          <c:h val="0.69230873243499491"/>
        </c:manualLayout>
      </c:layout>
      <c:scatterChart>
        <c:scatterStyle val="smoothMarker"/>
        <c:varyColors val="0"/>
        <c:ser>
          <c:idx val="2"/>
          <c:order val="0"/>
          <c:tx>
            <c:strRef>
              <c:f>'Measured Data'!$AF$6</c:f>
              <c:strCache>
                <c:ptCount val="1"/>
                <c:pt idx="0">
                  <c:v>LACTATE CONC. (mM)</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'Measured Data'!$AE$7:$AE$84</c:f>
              <c:numCache>
                <c:formatCode>General</c:formatCode>
                <c:ptCount val="7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D80A-47CD-A6CF-11E92BB1C381}"/>
            </c:ext>
          </c:extLst>
        </c:ser>
        <c:ser>
          <c:idx val="0"/>
          <c:order val="1"/>
          <c:tx>
            <c:strRef>
              <c:f>'Measured Data'!$AJ$6</c:f>
              <c:strCache>
                <c:ptCount val="1"/>
                <c:pt idx="0">
                  <c:v>NH3 CONC. (mM)</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'Measured Data'!$AI$7:$AI$84</c:f>
              <c:numCache>
                <c:formatCode>General</c:formatCode>
                <c:ptCount val="7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D80A-47CD-A6CF-11E92BB1C381}"/>
            </c:ext>
          </c:extLst>
        </c:ser>
        <c:dLbls>
          <c:showLegendKey val="0"/>
          <c:showVal val="0"/>
          <c:showCatName val="0"/>
          <c:showSerName val="0"/>
          <c:showPercent val="0"/>
          <c:showBubbleSize val="0"/>
        </c:dLbls>
        <c:axId val="472716880"/>
        <c:axId val="472715704"/>
      </c:scatterChart>
      <c:scatterChart>
        <c:scatterStyle val="lineMarker"/>
        <c:varyColors val="0"/>
        <c:ser>
          <c:idx val="1"/>
          <c:order val="2"/>
          <c:tx>
            <c:strRef>
              <c:f>'Measured Data'!$R$6</c:f>
              <c:strCache>
                <c:ptCount val="1"/>
                <c:pt idx="0">
                  <c:v>OSMOLALITY (mmol/kg)</c:v>
                </c:pt>
              </c:strCache>
            </c:strRef>
          </c:tx>
          <c:spPr>
            <a:ln w="12700">
              <a:solidFill>
                <a:srgbClr val="339933"/>
              </a:solidFill>
              <a:prstDash val="solid"/>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'Measured Data'!$R$7:$R$79</c:f>
              <c:numCache>
                <c:formatCode>0.0000</c:formatCode>
                <c:ptCount val="73"/>
                <c:pt idx="0">
                  <c:v>329</c:v>
                </c:pt>
                <c:pt idx="1">
                  <c:v>324</c:v>
                </c:pt>
                <c:pt idx="2">
                  <c:v>325</c:v>
                </c:pt>
                <c:pt idx="3">
                  <c:v>327</c:v>
                </c:pt>
                <c:pt idx="4">
                  <c:v>352</c:v>
                </c:pt>
                <c:pt idx="5">
                  <c:v>373</c:v>
                </c:pt>
                <c:pt idx="6">
                  <c:v>380</c:v>
                </c:pt>
                <c:pt idx="7">
                  <c:v>396</c:v>
                </c:pt>
                <c:pt idx="8">
                  <c:v>376</c:v>
                </c:pt>
                <c:pt idx="9">
                  <c:v>371</c:v>
                </c:pt>
                <c:pt idx="10">
                  <c:v>369</c:v>
                </c:pt>
                <c:pt idx="11">
                  <c:v>395</c:v>
                </c:pt>
                <c:pt idx="12">
                  <c:v>403</c:v>
                </c:pt>
                <c:pt idx="13">
                  <c:v>421</c:v>
                </c:pt>
                <c:pt idx="14">
                  <c:v>460</c:v>
                </c:pt>
              </c:numCache>
            </c:numRef>
          </c:yVal>
          <c:smooth val="1"/>
          <c:extLst>
            <c:ext xmlns:c16="http://schemas.microsoft.com/office/drawing/2014/chart" uri="{C3380CC4-5D6E-409C-BE32-E72D297353CC}">
              <c16:uniqueId val="{00000002-D80A-47CD-A6CF-11E92BB1C381}"/>
            </c:ext>
          </c:extLst>
        </c:ser>
        <c:dLbls>
          <c:showLegendKey val="0"/>
          <c:showVal val="0"/>
          <c:showCatName val="0"/>
          <c:showSerName val="0"/>
          <c:showPercent val="0"/>
          <c:showBubbleSize val="0"/>
        </c:dLbls>
        <c:axId val="472712568"/>
        <c:axId val="472716096"/>
      </c:scatterChart>
      <c:valAx>
        <c:axId val="47271688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2391350533122663"/>
              <c:y val="0.81846294636899197"/>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5704"/>
        <c:crosses val="autoZero"/>
        <c:crossBetween val="midCat"/>
      </c:valAx>
      <c:valAx>
        <c:axId val="472715704"/>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 Concentration (mM)</a:t>
                </a:r>
              </a:p>
            </c:rich>
          </c:tx>
          <c:layout>
            <c:manualLayout>
              <c:xMode val="edge"/>
              <c:yMode val="edge"/>
              <c:x val="1.0869594083201661E-2"/>
              <c:y val="0.22769251301214466"/>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6880"/>
        <c:crosses val="autoZero"/>
        <c:crossBetween val="midCat"/>
      </c:valAx>
      <c:valAx>
        <c:axId val="472712568"/>
        <c:scaling>
          <c:orientation val="minMax"/>
        </c:scaling>
        <c:delete val="1"/>
        <c:axPos val="b"/>
        <c:numFmt formatCode="General" sourceLinked="1"/>
        <c:majorTickMark val="out"/>
        <c:minorTickMark val="none"/>
        <c:tickLblPos val="none"/>
        <c:crossAx val="472716096"/>
        <c:crosses val="autoZero"/>
        <c:crossBetween val="midCat"/>
      </c:valAx>
      <c:valAx>
        <c:axId val="472716096"/>
        <c:scaling>
          <c:orientation val="minMax"/>
        </c:scaling>
        <c:delete val="0"/>
        <c:axPos val="r"/>
        <c:title>
          <c:tx>
            <c:rich>
              <a:bodyPr/>
              <a:lstStyle/>
              <a:p>
                <a:pPr>
                  <a:defRPr sz="800" b="1" i="0" u="none" strike="noStrike" baseline="0">
                    <a:solidFill>
                      <a:srgbClr val="000000"/>
                    </a:solidFill>
                    <a:latin typeface="Arial"/>
                    <a:ea typeface="Arial"/>
                    <a:cs typeface="Arial"/>
                  </a:defRPr>
                </a:pPr>
                <a:r>
                  <a:rPr lang="en-US"/>
                  <a:t>Osmolarity (mmol/kg)</a:t>
                </a:r>
              </a:p>
            </c:rich>
          </c:tx>
          <c:layout>
            <c:manualLayout>
              <c:xMode val="edge"/>
              <c:yMode val="edge"/>
              <c:x val="0.94565313610672175"/>
              <c:y val="0.21538483537015499"/>
            </c:manualLayout>
          </c:layout>
          <c:overlay val="0"/>
          <c:spPr>
            <a:noFill/>
            <a:ln w="25400">
              <a:noFill/>
            </a:ln>
          </c:spPr>
        </c:title>
        <c:numFmt formatCode="0.0000"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2568"/>
        <c:crosses val="max"/>
        <c:crossBetween val="midCat"/>
      </c:valAx>
      <c:spPr>
        <a:noFill/>
        <a:ln w="25400">
          <a:noFill/>
        </a:ln>
      </c:spPr>
    </c:plotArea>
    <c:legend>
      <c:legendPos val="r"/>
      <c:layout>
        <c:manualLayout>
          <c:xMode val="edge"/>
          <c:yMode val="edge"/>
          <c:x val="4.5652222372009124E-2"/>
          <c:y val="0.88868452317549795"/>
          <c:w val="0.94565317770590351"/>
          <c:h val="8.9778527944152697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userShapes r:id="rId1"/>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Lactate and Oxygen to Glucose Ratios</a:t>
            </a:r>
          </a:p>
        </c:rich>
      </c:tx>
      <c:layout>
        <c:manualLayout>
          <c:xMode val="edge"/>
          <c:yMode val="edge"/>
          <c:x val="0.27754265091863517"/>
          <c:y val="1.5723186300741532E-2"/>
        </c:manualLayout>
      </c:layout>
      <c:overlay val="0"/>
      <c:spPr>
        <a:noFill/>
        <a:ln w="25400">
          <a:noFill/>
        </a:ln>
      </c:spPr>
    </c:title>
    <c:autoTitleDeleted val="0"/>
    <c:plotArea>
      <c:layout>
        <c:manualLayout>
          <c:layoutTarget val="inner"/>
          <c:xMode val="edge"/>
          <c:yMode val="edge"/>
          <c:x val="0.14830523816666763"/>
          <c:y val="0.12264188606121657"/>
          <c:w val="0.71822108197857593"/>
          <c:h val="0.74141496735984924"/>
        </c:manualLayout>
      </c:layout>
      <c:scatterChart>
        <c:scatterStyle val="smoothMarker"/>
        <c:varyColors val="0"/>
        <c:ser>
          <c:idx val="0"/>
          <c:order val="0"/>
          <c:tx>
            <c:strRef>
              <c:f>'In Process Calc.'!$BX$2</c:f>
              <c:strCache>
                <c:ptCount val="1"/>
                <c:pt idx="0">
                  <c:v>DL/DG (mmol/mmol)</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Calc.'!$BX$3:$BX$94</c:f>
              <c:numCache>
                <c:formatCode>0.0000</c:formatCode>
                <c:ptCount val="92"/>
                <c:pt idx="1">
                  <c:v>0.84193078939109234</c:v>
                </c:pt>
                <c:pt idx="2">
                  <c:v>1.0852781281738566</c:v>
                </c:pt>
                <c:pt idx="3">
                  <c:v>0.33900074264965052</c:v>
                </c:pt>
                <c:pt idx="4">
                  <c:v>0.49867274933927114</c:v>
                </c:pt>
                <c:pt idx="5">
                  <c:v>0.39469790489112777</c:v>
                </c:pt>
                <c:pt idx="6">
                  <c:v>0.37901424292562724</c:v>
                </c:pt>
                <c:pt idx="7">
                  <c:v>0.17191979373422511</c:v>
                </c:pt>
                <c:pt idx="8">
                  <c:v>9.8855764291448153E-3</c:v>
                </c:pt>
                <c:pt idx="9">
                  <c:v>-0.32321020427967379</c:v>
                </c:pt>
                <c:pt idx="10">
                  <c:v>-0.43541411841224298</c:v>
                </c:pt>
                <c:pt idx="11">
                  <c:v>-1.6613194600599179E-2</c:v>
                </c:pt>
                <c:pt idx="12">
                  <c:v>1.3567811579680563E-2</c:v>
                </c:pt>
                <c:pt idx="13">
                  <c:v>-6.2450093323851992E-2</c:v>
                </c:pt>
                <c:pt idx="14">
                  <c:v>0.13952379489100789</c:v>
                </c:pt>
              </c:numCache>
            </c:numRef>
          </c:yVal>
          <c:smooth val="0"/>
          <c:extLst>
            <c:ext xmlns:c16="http://schemas.microsoft.com/office/drawing/2014/chart" uri="{C3380CC4-5D6E-409C-BE32-E72D297353CC}">
              <c16:uniqueId val="{00000000-C1CE-4F63-8EE1-20469FCD2ABE}"/>
            </c:ext>
          </c:extLst>
        </c:ser>
        <c:dLbls>
          <c:showLegendKey val="0"/>
          <c:showVal val="0"/>
          <c:showCatName val="0"/>
          <c:showSerName val="0"/>
          <c:showPercent val="0"/>
          <c:showBubbleSize val="0"/>
        </c:dLbls>
        <c:axId val="472713352"/>
        <c:axId val="472713744"/>
      </c:scatterChart>
      <c:scatterChart>
        <c:scatterStyle val="lineMarker"/>
        <c:varyColors val="0"/>
        <c:ser>
          <c:idx val="1"/>
          <c:order val="1"/>
          <c:tx>
            <c:strRef>
              <c:f>'In Process Calc.'!$BY$2</c:f>
              <c:strCache>
                <c:ptCount val="1"/>
                <c:pt idx="0">
                  <c:v>qO2/qGlc (mmol/mmol)</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Calc.'!$BY$3:$BY$94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C1CE-4F63-8EE1-20469FCD2ABE}"/>
            </c:ext>
          </c:extLst>
        </c:ser>
        <c:dLbls>
          <c:showLegendKey val="0"/>
          <c:showVal val="0"/>
          <c:showCatName val="0"/>
          <c:showSerName val="0"/>
          <c:showPercent val="0"/>
          <c:showBubbleSize val="0"/>
        </c:dLbls>
        <c:axId val="472714136"/>
        <c:axId val="472714528"/>
      </c:scatterChart>
      <c:valAx>
        <c:axId val="47271335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4279704551733645"/>
              <c:y val="0.9213866167214535"/>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3744"/>
        <c:crosses val="autoZero"/>
        <c:crossBetween val="midCat"/>
      </c:valAx>
      <c:valAx>
        <c:axId val="472713744"/>
        <c:scaling>
          <c:orientation val="minMax"/>
          <c:min val="0"/>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Symbol"/>
                  </a:rPr>
                  <a:t>D</a:t>
                </a:r>
                <a:r>
                  <a:rPr lang="en-US" sz="800" b="1" i="0" u="none" strike="noStrike" baseline="0">
                    <a:solidFill>
                      <a:srgbClr val="000000"/>
                    </a:solidFill>
                    <a:latin typeface="Arial"/>
                    <a:cs typeface="Arial"/>
                  </a:rPr>
                  <a:t>L/</a:t>
                </a:r>
                <a:r>
                  <a:rPr lang="en-US" sz="800" b="1" i="0" u="none" strike="noStrike" baseline="0">
                    <a:solidFill>
                      <a:srgbClr val="000000"/>
                    </a:solidFill>
                    <a:latin typeface="Symbol"/>
                    <a:cs typeface="Arial"/>
                  </a:rPr>
                  <a:t>D</a:t>
                </a:r>
                <a:r>
                  <a:rPr lang="en-US" sz="800" b="1" i="0" u="none" strike="noStrike" baseline="0">
                    <a:solidFill>
                      <a:srgbClr val="000000"/>
                    </a:solidFill>
                    <a:latin typeface="Arial"/>
                    <a:cs typeface="Arial"/>
                  </a:rPr>
                  <a:t>G (mol/mol)</a:t>
                </a:r>
                <a:endParaRPr lang="en-US"/>
              </a:p>
            </c:rich>
          </c:tx>
          <c:layout>
            <c:manualLayout>
              <c:xMode val="edge"/>
              <c:yMode val="edge"/>
              <c:x val="1.0593227655753559E-2"/>
              <c:y val="0.35220230359554583"/>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3352"/>
        <c:crosses val="autoZero"/>
        <c:crossBetween val="midCat"/>
      </c:valAx>
      <c:valAx>
        <c:axId val="472714136"/>
        <c:scaling>
          <c:orientation val="minMax"/>
        </c:scaling>
        <c:delete val="1"/>
        <c:axPos val="b"/>
        <c:numFmt formatCode="General" sourceLinked="1"/>
        <c:majorTickMark val="out"/>
        <c:minorTickMark val="none"/>
        <c:tickLblPos val="none"/>
        <c:crossAx val="472714528"/>
        <c:crosses val="autoZero"/>
        <c:crossBetween val="midCat"/>
      </c:valAx>
      <c:valAx>
        <c:axId val="472714528"/>
        <c:scaling>
          <c:orientation val="minMax"/>
          <c:min val="0"/>
        </c:scaling>
        <c:delete val="0"/>
        <c:axPos val="r"/>
        <c:title>
          <c:tx>
            <c:rich>
              <a:bodyPr/>
              <a:lstStyle/>
              <a:p>
                <a:pPr>
                  <a:defRPr sz="800" b="1" i="0" u="none" strike="noStrike" baseline="0">
                    <a:solidFill>
                      <a:srgbClr val="000000"/>
                    </a:solidFill>
                    <a:latin typeface="Arial"/>
                    <a:ea typeface="Arial"/>
                    <a:cs typeface="Arial"/>
                  </a:defRPr>
                </a:pPr>
                <a:r>
                  <a:rPr lang="en-US"/>
                  <a:t>OC/GC (mol/mol)</a:t>
                </a:r>
              </a:p>
            </c:rich>
          </c:tx>
          <c:layout>
            <c:manualLayout>
              <c:xMode val="edge"/>
              <c:yMode val="edge"/>
              <c:x val="0.94067896118248373"/>
              <c:y val="0.4496868868333207"/>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4136"/>
        <c:crosses val="max"/>
        <c:crossBetween val="midCat"/>
      </c:valAx>
      <c:spPr>
        <a:noFill/>
        <a:ln w="25400">
          <a:noFill/>
        </a:ln>
      </c:spPr>
    </c:plotArea>
    <c:legend>
      <c:legendPos val="r"/>
      <c:layout>
        <c:manualLayout>
          <c:xMode val="edge"/>
          <c:yMode val="edge"/>
          <c:x val="0.13135606809047695"/>
          <c:y val="0.92453114107686285"/>
          <c:w val="0.73164621485374282"/>
          <c:h val="6.2893274903187996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IgG Concentration</a:t>
            </a:r>
          </a:p>
        </c:rich>
      </c:tx>
      <c:layout>
        <c:manualLayout>
          <c:xMode val="edge"/>
          <c:yMode val="edge"/>
          <c:x val="0.39055838694040146"/>
          <c:y val="4.2904346778081297E-2"/>
        </c:manualLayout>
      </c:layout>
      <c:overlay val="0"/>
      <c:spPr>
        <a:noFill/>
        <a:ln w="25400">
          <a:noFill/>
        </a:ln>
      </c:spPr>
    </c:title>
    <c:autoTitleDeleted val="0"/>
    <c:plotArea>
      <c:layout>
        <c:manualLayout>
          <c:layoutTarget val="inner"/>
          <c:xMode val="edge"/>
          <c:yMode val="edge"/>
          <c:x val="0.14806882467646099"/>
          <c:y val="9.5709879427983952E-2"/>
          <c:w val="0.7103011734479503"/>
          <c:h val="0.73927631006442762"/>
        </c:manualLayout>
      </c:layout>
      <c:scatterChart>
        <c:scatterStyle val="lineMarker"/>
        <c:varyColors val="0"/>
        <c:ser>
          <c:idx val="1"/>
          <c:order val="0"/>
          <c:tx>
            <c:strRef>
              <c:f>'Measured Data'!$S$6</c:f>
              <c:strCache>
                <c:ptCount val="1"/>
                <c:pt idx="0">
                  <c:v>IgG CONC. (mg/L)</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'Measured Data'!$S$7:$S$84</c:f>
              <c:numCache>
                <c:formatCode>0.0000</c:formatCode>
                <c:ptCount val="78"/>
                <c:pt idx="4">
                  <c:v>25.45</c:v>
                </c:pt>
                <c:pt idx="5">
                  <c:v>82.36</c:v>
                </c:pt>
                <c:pt idx="6">
                  <c:v>209.2</c:v>
                </c:pt>
                <c:pt idx="7">
                  <c:v>410.45</c:v>
                </c:pt>
                <c:pt idx="8">
                  <c:v>741.35</c:v>
                </c:pt>
                <c:pt idx="9">
                  <c:v>1180.8699999999999</c:v>
                </c:pt>
                <c:pt idx="10">
                  <c:v>1585.31</c:v>
                </c:pt>
                <c:pt idx="11">
                  <c:v>2020.63</c:v>
                </c:pt>
                <c:pt idx="12">
                  <c:v>2508.6</c:v>
                </c:pt>
                <c:pt idx="13">
                  <c:v>2885.1</c:v>
                </c:pt>
                <c:pt idx="14">
                  <c:v>3028.8</c:v>
                </c:pt>
              </c:numCache>
            </c:numRef>
          </c:yVal>
          <c:smooth val="0"/>
          <c:extLst>
            <c:ext xmlns:c16="http://schemas.microsoft.com/office/drawing/2014/chart" uri="{C3380CC4-5D6E-409C-BE32-E72D297353CC}">
              <c16:uniqueId val="{00000000-C85E-404A-8A38-3DC6B52252DA}"/>
            </c:ext>
          </c:extLst>
        </c:ser>
        <c:dLbls>
          <c:showLegendKey val="0"/>
          <c:showVal val="0"/>
          <c:showCatName val="0"/>
          <c:showSerName val="0"/>
          <c:showPercent val="0"/>
          <c:showBubbleSize val="0"/>
        </c:dLbls>
        <c:axId val="473469256"/>
        <c:axId val="473469648"/>
      </c:scatterChart>
      <c:valAx>
        <c:axId val="473469256"/>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56228246011678"/>
              <c:y val="0.904293213348331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69648"/>
        <c:crosses val="autoZero"/>
        <c:crossBetween val="midCat"/>
      </c:valAx>
      <c:valAx>
        <c:axId val="473469648"/>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Concentration (mg/L)</a:t>
                </a:r>
              </a:p>
            </c:rich>
          </c:tx>
          <c:layout>
            <c:manualLayout>
              <c:xMode val="edge"/>
              <c:yMode val="edge"/>
              <c:x val="1.0729711198745747E-2"/>
              <c:y val="0.27392837056082292"/>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6925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horizontalDpi="0"/>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sz="800"/>
              <a:t>Integral of Viable Cells and Cumulative IgG</a:t>
            </a:r>
          </a:p>
        </c:rich>
      </c:tx>
      <c:layout>
        <c:manualLayout>
          <c:xMode val="edge"/>
          <c:yMode val="edge"/>
          <c:x val="0.21684236074418689"/>
          <c:y val="1.5723186300741532E-2"/>
        </c:manualLayout>
      </c:layout>
      <c:overlay val="0"/>
      <c:spPr>
        <a:noFill/>
        <a:ln w="25400">
          <a:noFill/>
        </a:ln>
      </c:spPr>
    </c:title>
    <c:autoTitleDeleted val="0"/>
    <c:plotArea>
      <c:layout>
        <c:manualLayout>
          <c:layoutTarget val="inner"/>
          <c:xMode val="edge"/>
          <c:yMode val="edge"/>
          <c:x val="0.16896915565545059"/>
          <c:y val="0.11320779147210919"/>
          <c:w val="0.72449198321757802"/>
          <c:h val="0.62893274903187968"/>
        </c:manualLayout>
      </c:layout>
      <c:scatterChart>
        <c:scatterStyle val="lineMarker"/>
        <c:varyColors val="0"/>
        <c:ser>
          <c:idx val="0"/>
          <c:order val="0"/>
          <c:tx>
            <c:strRef>
              <c:f>'In Process Calc.'!$K$2</c:f>
              <c:strCache>
                <c:ptCount val="1"/>
                <c:pt idx="0">
                  <c:v>INTEGRAL OF VIABLE CELL CONC. IVCC (x106 cells hr/mL)</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Calc.'!$K$3:$K$93</c:f>
              <c:numCache>
                <c:formatCode>0.00</c:formatCode>
                <c:ptCount val="91"/>
                <c:pt idx="0">
                  <c:v>0</c:v>
                </c:pt>
                <c:pt idx="1">
                  <c:v>10.913175000033371</c:v>
                </c:pt>
                <c:pt idx="2">
                  <c:v>32.268999937617458</c:v>
                </c:pt>
                <c:pt idx="3">
                  <c:v>58.173752507505455</c:v>
                </c:pt>
                <c:pt idx="4">
                  <c:v>100.17091886077893</c:v>
                </c:pt>
                <c:pt idx="5">
                  <c:v>187.58442439979564</c:v>
                </c:pt>
                <c:pt idx="6">
                  <c:v>335.14896391090406</c:v>
                </c:pt>
                <c:pt idx="7">
                  <c:v>565.15386705116282</c:v>
                </c:pt>
                <c:pt idx="8">
                  <c:v>901.44261705116287</c:v>
                </c:pt>
                <c:pt idx="9">
                  <c:v>1296.8588574753521</c:v>
                </c:pt>
                <c:pt idx="10">
                  <c:v>1708.6861198190477</c:v>
                </c:pt>
                <c:pt idx="11">
                  <c:v>2138.4933505961603</c:v>
                </c:pt>
                <c:pt idx="12">
                  <c:v>2618.8491682660956</c:v>
                </c:pt>
                <c:pt idx="13">
                  <c:v>3055.8075529255466</c:v>
                </c:pt>
                <c:pt idx="14">
                  <c:v>3455.530895197106</c:v>
                </c:pt>
              </c:numCache>
            </c:numRef>
          </c:yVal>
          <c:smooth val="0"/>
          <c:extLst>
            <c:ext xmlns:c16="http://schemas.microsoft.com/office/drawing/2014/chart" uri="{C3380CC4-5D6E-409C-BE32-E72D297353CC}">
              <c16:uniqueId val="{00000000-DB60-452E-BB2E-3A1EDA0D15C1}"/>
            </c:ext>
          </c:extLst>
        </c:ser>
        <c:dLbls>
          <c:showLegendKey val="0"/>
          <c:showVal val="0"/>
          <c:showCatName val="0"/>
          <c:showSerName val="0"/>
          <c:showPercent val="0"/>
          <c:showBubbleSize val="0"/>
        </c:dLbls>
        <c:axId val="473472392"/>
        <c:axId val="473471608"/>
      </c:scatterChart>
      <c:scatterChart>
        <c:scatterStyle val="lineMarker"/>
        <c:varyColors val="0"/>
        <c:ser>
          <c:idx val="1"/>
          <c:order val="1"/>
          <c:tx>
            <c:strRef>
              <c:f>'In Process Calc.'!$N$2</c:f>
              <c:strCache>
                <c:ptCount val="1"/>
                <c:pt idx="0">
                  <c:v>CUM IgG PROD. (mg)</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Calc.'!$N$3:$N$94</c:f>
              <c:numCache>
                <c:formatCode>0.0000</c:formatCode>
                <c:ptCount val="92"/>
                <c:pt idx="0" formatCode="General">
                  <c:v>0</c:v>
                </c:pt>
                <c:pt idx="1">
                  <c:v>0</c:v>
                </c:pt>
                <c:pt idx="2">
                  <c:v>0</c:v>
                </c:pt>
                <c:pt idx="3">
                  <c:v>0</c:v>
                </c:pt>
                <c:pt idx="4">
                  <c:v>47.362449999999995</c:v>
                </c:pt>
                <c:pt idx="5">
                  <c:v>154.21757481481481</c:v>
                </c:pt>
                <c:pt idx="6">
                  <c:v>394.08631111111106</c:v>
                </c:pt>
                <c:pt idx="7">
                  <c:v>778.13719074074072</c:v>
                </c:pt>
                <c:pt idx="8">
                  <c:v>1424.1058925925927</c:v>
                </c:pt>
                <c:pt idx="9">
                  <c:v>2265.8599163888889</c:v>
                </c:pt>
                <c:pt idx="10">
                  <c:v>2953.124275277778</c:v>
                </c:pt>
                <c:pt idx="11">
                  <c:v>3744.339647222223</c:v>
                </c:pt>
                <c:pt idx="12">
                  <c:v>4536.1062666666667</c:v>
                </c:pt>
                <c:pt idx="13">
                  <c:v>5200.0721833333337</c:v>
                </c:pt>
                <c:pt idx="14">
                  <c:v>5452.5130666666673</c:v>
                </c:pt>
              </c:numCache>
            </c:numRef>
          </c:yVal>
          <c:smooth val="0"/>
          <c:extLst>
            <c:ext xmlns:c16="http://schemas.microsoft.com/office/drawing/2014/chart" uri="{C3380CC4-5D6E-409C-BE32-E72D297353CC}">
              <c16:uniqueId val="{00000001-DB60-452E-BB2E-3A1EDA0D15C1}"/>
            </c:ext>
          </c:extLst>
        </c:ser>
        <c:dLbls>
          <c:showLegendKey val="0"/>
          <c:showVal val="0"/>
          <c:showCatName val="0"/>
          <c:showSerName val="0"/>
          <c:showPercent val="0"/>
          <c:showBubbleSize val="0"/>
        </c:dLbls>
        <c:axId val="473472000"/>
        <c:axId val="473468472"/>
      </c:scatterChart>
      <c:valAx>
        <c:axId val="47347239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6736879862193981"/>
              <c:y val="0.82075720510664318"/>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71608"/>
        <c:crosses val="autoZero"/>
        <c:crossBetween val="midCat"/>
      </c:valAx>
      <c:valAx>
        <c:axId val="473471608"/>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IVCC (x10</a:t>
                </a:r>
                <a:r>
                  <a:rPr lang="en-US" sz="800" b="1" i="0" u="none" strike="noStrike" baseline="30000">
                    <a:solidFill>
                      <a:srgbClr val="000000"/>
                    </a:solidFill>
                    <a:latin typeface="Arial"/>
                    <a:cs typeface="Arial"/>
                  </a:rPr>
                  <a:t>6</a:t>
                </a:r>
                <a:r>
                  <a:rPr lang="en-US" sz="800" b="1" i="0" u="none" strike="noStrike" baseline="0">
                    <a:solidFill>
                      <a:srgbClr val="000000"/>
                    </a:solidFill>
                    <a:latin typeface="Arial"/>
                    <a:cs typeface="Arial"/>
                  </a:rPr>
                  <a:t> cells hr/mL)</a:t>
                </a:r>
              </a:p>
            </c:rich>
          </c:tx>
          <c:layout>
            <c:manualLayout>
              <c:xMode val="edge"/>
              <c:yMode val="edge"/>
              <c:x val="2.8252671389877779E-2"/>
              <c:y val="0.22641592819424958"/>
            </c:manualLayout>
          </c:layout>
          <c:overlay val="0"/>
          <c:spPr>
            <a:noFill/>
            <a:ln w="25400">
              <a:noFill/>
            </a:ln>
          </c:spPr>
        </c:title>
        <c:numFmt formatCode="0.00"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72392"/>
        <c:crosses val="autoZero"/>
        <c:crossBetween val="midCat"/>
      </c:valAx>
      <c:valAx>
        <c:axId val="473472000"/>
        <c:scaling>
          <c:orientation val="minMax"/>
        </c:scaling>
        <c:delete val="1"/>
        <c:axPos val="b"/>
        <c:numFmt formatCode="General" sourceLinked="1"/>
        <c:majorTickMark val="out"/>
        <c:minorTickMark val="none"/>
        <c:tickLblPos val="none"/>
        <c:crossAx val="473468472"/>
        <c:crosses val="autoZero"/>
        <c:crossBetween val="midCat"/>
      </c:valAx>
      <c:valAx>
        <c:axId val="473468472"/>
        <c:scaling>
          <c:orientation val="minMax"/>
        </c:scaling>
        <c:delete val="0"/>
        <c:axPos val="r"/>
        <c:title>
          <c:tx>
            <c:rich>
              <a:bodyPr/>
              <a:lstStyle/>
              <a:p>
                <a:pPr>
                  <a:defRPr sz="800" b="1" i="0" u="none" strike="noStrike" baseline="0">
                    <a:solidFill>
                      <a:srgbClr val="000000"/>
                    </a:solidFill>
                    <a:latin typeface="Arial"/>
                    <a:ea typeface="Arial"/>
                    <a:cs typeface="Arial"/>
                  </a:defRPr>
                </a:pPr>
                <a:r>
                  <a:rPr lang="en-US"/>
                  <a:t>Cum IgG (mg)</a:t>
                </a:r>
              </a:p>
            </c:rich>
          </c:tx>
          <c:layout>
            <c:manualLayout>
              <c:xMode val="edge"/>
              <c:yMode val="edge"/>
              <c:x val="0.94526399216464541"/>
              <c:y val="0.28930923986443458"/>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72000"/>
        <c:crosses val="max"/>
        <c:crossBetween val="midCat"/>
      </c:valAx>
      <c:spPr>
        <a:noFill/>
        <a:ln w="25400">
          <a:noFill/>
        </a:ln>
      </c:spPr>
    </c:plotArea>
    <c:legend>
      <c:legendPos val="r"/>
      <c:layout>
        <c:manualLayout>
          <c:xMode val="edge"/>
          <c:yMode val="edge"/>
          <c:x val="1.2631591932146313E-2"/>
          <c:y val="0.89937383111558811"/>
          <c:w val="0.97894837474133911"/>
          <c:h val="9.1195248609622567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Specific OUR</a:t>
            </a:r>
          </a:p>
        </c:rich>
      </c:tx>
      <c:layout>
        <c:manualLayout>
          <c:xMode val="edge"/>
          <c:yMode val="edge"/>
          <c:x val="0.42462932454695235"/>
          <c:y val="1.612900066596154E-2"/>
        </c:manualLayout>
      </c:layout>
      <c:overlay val="0"/>
      <c:spPr>
        <a:noFill/>
        <a:ln w="25400">
          <a:noFill/>
        </a:ln>
      </c:spPr>
    </c:title>
    <c:autoTitleDeleted val="0"/>
    <c:plotArea>
      <c:layout>
        <c:manualLayout>
          <c:layoutTarget val="inner"/>
          <c:xMode val="edge"/>
          <c:yMode val="edge"/>
          <c:x val="0.15074341233622859"/>
          <c:y val="0.10000015751032872"/>
          <c:w val="0.704884688670815"/>
          <c:h val="0.73871084096339634"/>
        </c:manualLayout>
      </c:layout>
      <c:scatterChart>
        <c:scatterStyle val="lineMarker"/>
        <c:varyColors val="0"/>
        <c:ser>
          <c:idx val="1"/>
          <c:order val="0"/>
          <c:tx>
            <c:strRef>
              <c:f>'In Process Calc.'!$AP$2</c:f>
              <c:strCache>
                <c:ptCount val="1"/>
                <c:pt idx="0">
                  <c:v>SP. OUR (mmol/109 cells/hr)</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Calc.'!$AP$3:$AP$94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D7C7-40A3-856C-D6437F767FD7}"/>
            </c:ext>
          </c:extLst>
        </c:ser>
        <c:dLbls>
          <c:showLegendKey val="0"/>
          <c:showVal val="0"/>
          <c:showCatName val="0"/>
          <c:showSerName val="0"/>
          <c:showPercent val="0"/>
          <c:showBubbleSize val="0"/>
        </c:dLbls>
        <c:axId val="108264528"/>
        <c:axId val="108970240"/>
      </c:scatterChart>
      <c:valAx>
        <c:axId val="108264528"/>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437375414564117"/>
              <c:y val="0.91935630247711553"/>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108970240"/>
        <c:crosses val="autoZero"/>
        <c:crossBetween val="midCat"/>
      </c:valAx>
      <c:valAx>
        <c:axId val="108970240"/>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cells/hr)</a:t>
                </a:r>
              </a:p>
            </c:rich>
          </c:tx>
          <c:layout>
            <c:manualLayout>
              <c:xMode val="edge"/>
              <c:yMode val="edge"/>
              <c:x val="1.2738955406521466E-2"/>
              <c:y val="0.15161332445384626"/>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108264528"/>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Cell Number and Antibody Produced</a:t>
            </a:r>
          </a:p>
        </c:rich>
      </c:tx>
      <c:layout>
        <c:manualLayout>
          <c:xMode val="edge"/>
          <c:yMode val="edge"/>
          <c:x val="0.2624999542421213"/>
          <c:y val="1.7857223898885839E-2"/>
        </c:manualLayout>
      </c:layout>
      <c:overlay val="0"/>
      <c:spPr>
        <a:noFill/>
        <a:ln w="25400">
          <a:noFill/>
        </a:ln>
      </c:spPr>
    </c:title>
    <c:autoTitleDeleted val="0"/>
    <c:plotArea>
      <c:layout>
        <c:manualLayout>
          <c:layoutTarget val="inner"/>
          <c:xMode val="edge"/>
          <c:yMode val="edge"/>
          <c:x val="0.15535714285714297"/>
          <c:y val="0.15000026157969729"/>
          <c:w val="0.74674744770521284"/>
          <c:h val="0.59286913774313699"/>
        </c:manualLayout>
      </c:layout>
      <c:scatterChart>
        <c:scatterStyle val="lineMarker"/>
        <c:varyColors val="0"/>
        <c:ser>
          <c:idx val="0"/>
          <c:order val="0"/>
          <c:tx>
            <c:strRef>
              <c:f>'In Process Calc.'!$L$2</c:f>
              <c:strCache>
                <c:ptCount val="1"/>
                <c:pt idx="0">
                  <c:v>CUM CELLS PROD. (x106 cells)</c:v>
                </c:pt>
              </c:strCache>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Calc.'!$L$3:$L$94</c:f>
              <c:numCache>
                <c:formatCode>0.00</c:formatCode>
                <c:ptCount val="92"/>
                <c:pt idx="0">
                  <c:v>0</c:v>
                </c:pt>
                <c:pt idx="1">
                  <c:v>386.24397372436511</c:v>
                </c:pt>
                <c:pt idx="2">
                  <c:v>1058.9999999999995</c:v>
                </c:pt>
                <c:pt idx="3">
                  <c:v>2239.049098737335</c:v>
                </c:pt>
                <c:pt idx="4">
                  <c:v>4586.7349957405095</c:v>
                </c:pt>
                <c:pt idx="5">
                  <c:v>7069.4026378343078</c:v>
                </c:pt>
                <c:pt idx="6">
                  <c:v>12168.508298275252</c:v>
                </c:pt>
                <c:pt idx="7">
                  <c:v>18352.104561903609</c:v>
                </c:pt>
                <c:pt idx="8">
                  <c:v>23515.852474392137</c:v>
                </c:pt>
                <c:pt idx="9">
                  <c:v>29557.482868931962</c:v>
                </c:pt>
                <c:pt idx="10">
                  <c:v>30178.796459672551</c:v>
                </c:pt>
                <c:pt idx="11">
                  <c:v>28768.135541780684</c:v>
                </c:pt>
                <c:pt idx="12">
                  <c:v>28435.689399102786</c:v>
                </c:pt>
                <c:pt idx="13">
                  <c:v>28204.089122047259</c:v>
                </c:pt>
                <c:pt idx="14">
                  <c:v>23502.324074261476</c:v>
                </c:pt>
              </c:numCache>
            </c:numRef>
          </c:yVal>
          <c:smooth val="0"/>
          <c:extLst>
            <c:ext xmlns:c16="http://schemas.microsoft.com/office/drawing/2014/chart" uri="{C3380CC4-5D6E-409C-BE32-E72D297353CC}">
              <c16:uniqueId val="{00000000-2900-4DF6-8762-05FB1AA31FE6}"/>
            </c:ext>
          </c:extLst>
        </c:ser>
        <c:ser>
          <c:idx val="2"/>
          <c:order val="2"/>
          <c:tx>
            <c:v>Cell Number fit</c:v>
          </c:tx>
          <c:spPr>
            <a:ln w="12700">
              <a:solidFill>
                <a:srgbClr val="000000"/>
              </a:solidFill>
              <a:prstDash val="solid"/>
            </a:ln>
          </c:spPr>
          <c:marker>
            <c:symbol val="none"/>
          </c:marker>
          <c:xVal>
            <c:numRef>
              <c:f>Regression!$CG$3:$CG$26</c:f>
              <c:numCache>
                <c:formatCode>0.000</c:formatCode>
                <c:ptCount val="24"/>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Regression!$CI$3:$CI$26</c:f>
              <c:numCache>
                <c:formatCode>0.000</c:formatCode>
                <c:ptCount val="24"/>
                <c:pt idx="0">
                  <c:v>887.15993046496351</c:v>
                </c:pt>
                <c:pt idx="1">
                  <c:v>-497.94518683128467</c:v>
                </c:pt>
                <c:pt idx="2">
                  <c:v>-58.822776650242531</c:v>
                </c:pt>
                <c:pt idx="3">
                  <c:v>1882.7051250567854</c:v>
                </c:pt>
                <c:pt idx="4">
                  <c:v>5224.8561735857929</c:v>
                </c:pt>
                <c:pt idx="5">
                  <c:v>8710.568697374958</c:v>
                </c:pt>
                <c:pt idx="6">
                  <c:v>13511.194223555231</c:v>
                </c:pt>
                <c:pt idx="7">
                  <c:v>18152.539914965884</c:v>
                </c:pt>
                <c:pt idx="8">
                  <c:v>22681.224088615687</c:v>
                </c:pt>
                <c:pt idx="9">
                  <c:v>26492.628219718434</c:v>
                </c:pt>
                <c:pt idx="10">
                  <c:v>29395.46480658582</c:v>
                </c:pt>
                <c:pt idx="11">
                  <c:v>30719.071717507773</c:v>
                </c:pt>
                <c:pt idx="12">
                  <c:v>30340.71195700203</c:v>
                </c:pt>
                <c:pt idx="13">
                  <c:v>27854.121583155124</c:v>
                </c:pt>
                <c:pt idx="14">
                  <c:v>22727.93503229713</c:v>
                </c:pt>
              </c:numCache>
            </c:numRef>
          </c:yVal>
          <c:smooth val="0"/>
          <c:extLst>
            <c:ext xmlns:c16="http://schemas.microsoft.com/office/drawing/2014/chart" uri="{C3380CC4-5D6E-409C-BE32-E72D297353CC}">
              <c16:uniqueId val="{00000001-2900-4DF6-8762-05FB1AA31FE6}"/>
            </c:ext>
          </c:extLst>
        </c:ser>
        <c:dLbls>
          <c:showLegendKey val="0"/>
          <c:showVal val="0"/>
          <c:showCatName val="0"/>
          <c:showSerName val="0"/>
          <c:showPercent val="0"/>
          <c:showBubbleSize val="0"/>
        </c:dLbls>
        <c:axId val="475047360"/>
        <c:axId val="475041872"/>
      </c:scatterChart>
      <c:scatterChart>
        <c:scatterStyle val="lineMarker"/>
        <c:varyColors val="0"/>
        <c:ser>
          <c:idx val="1"/>
          <c:order val="1"/>
          <c:tx>
            <c:strRef>
              <c:f>'In Process Calc.'!$N$2</c:f>
              <c:strCache>
                <c:ptCount val="1"/>
                <c:pt idx="0">
                  <c:v>CUM IgG PROD. (mg)</c:v>
                </c:pt>
              </c:strCache>
            </c:strRef>
          </c:tx>
          <c:spPr>
            <a:ln w="28575">
              <a:noFill/>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Calc.'!$N$3:$N$94</c:f>
              <c:numCache>
                <c:formatCode>0.0000</c:formatCode>
                <c:ptCount val="92"/>
                <c:pt idx="0" formatCode="General">
                  <c:v>0</c:v>
                </c:pt>
                <c:pt idx="1">
                  <c:v>0</c:v>
                </c:pt>
                <c:pt idx="2">
                  <c:v>0</c:v>
                </c:pt>
                <c:pt idx="3">
                  <c:v>0</c:v>
                </c:pt>
                <c:pt idx="4">
                  <c:v>47.362449999999995</c:v>
                </c:pt>
                <c:pt idx="5">
                  <c:v>154.21757481481481</c:v>
                </c:pt>
                <c:pt idx="6">
                  <c:v>394.08631111111106</c:v>
                </c:pt>
                <c:pt idx="7">
                  <c:v>778.13719074074072</c:v>
                </c:pt>
                <c:pt idx="8">
                  <c:v>1424.1058925925927</c:v>
                </c:pt>
                <c:pt idx="9">
                  <c:v>2265.8599163888889</c:v>
                </c:pt>
                <c:pt idx="10">
                  <c:v>2953.124275277778</c:v>
                </c:pt>
                <c:pt idx="11">
                  <c:v>3744.339647222223</c:v>
                </c:pt>
                <c:pt idx="12">
                  <c:v>4536.1062666666667</c:v>
                </c:pt>
                <c:pt idx="13">
                  <c:v>5200.0721833333337</c:v>
                </c:pt>
                <c:pt idx="14">
                  <c:v>5452.5130666666673</c:v>
                </c:pt>
              </c:numCache>
            </c:numRef>
          </c:yVal>
          <c:smooth val="0"/>
          <c:extLst>
            <c:ext xmlns:c16="http://schemas.microsoft.com/office/drawing/2014/chart" uri="{C3380CC4-5D6E-409C-BE32-E72D297353CC}">
              <c16:uniqueId val="{00000002-2900-4DF6-8762-05FB1AA31FE6}"/>
            </c:ext>
          </c:extLst>
        </c:ser>
        <c:ser>
          <c:idx val="3"/>
          <c:order val="3"/>
          <c:tx>
            <c:v>IgG fit</c:v>
          </c:tx>
          <c:spPr>
            <a:ln w="12700">
              <a:solidFill>
                <a:srgbClr val="000000"/>
              </a:solidFill>
              <a:prstDash val="solid"/>
            </a:ln>
          </c:spPr>
          <c:marker>
            <c:symbol val="none"/>
          </c:marker>
          <c:xVal>
            <c:numRef>
              <c:f>Regression!$CG$3:$CG$26</c:f>
              <c:numCache>
                <c:formatCode>0.000</c:formatCode>
                <c:ptCount val="24"/>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Regression!$CK$3:$CK$26</c:f>
              <c:numCache>
                <c:formatCode>0.000</c:formatCode>
                <c:ptCount val="24"/>
                <c:pt idx="0">
                  <c:v>229.5230596319727</c:v>
                </c:pt>
                <c:pt idx="1">
                  <c:v>-48.963478091507909</c:v>
                </c:pt>
                <c:pt idx="2">
                  <c:v>-219.69541498467464</c:v>
                </c:pt>
                <c:pt idx="3">
                  <c:v>-207.06699490588858</c:v>
                </c:pt>
                <c:pt idx="4">
                  <c:v>-51.866786253212922</c:v>
                </c:pt>
                <c:pt idx="5">
                  <c:v>178.75792333043012</c:v>
                </c:pt>
                <c:pt idx="6">
                  <c:v>574.51781661109226</c:v>
                </c:pt>
                <c:pt idx="7">
                  <c:v>1042.5642423859854</c:v>
                </c:pt>
                <c:pt idx="8">
                  <c:v>1606.7702026225409</c:v>
                </c:pt>
                <c:pt idx="9">
                  <c:v>2225.7974812133589</c:v>
                </c:pt>
                <c:pt idx="10">
                  <c:v>2926.8020904887612</c:v>
                </c:pt>
                <c:pt idx="11">
                  <c:v>3619.4197466074547</c:v>
                </c:pt>
                <c:pt idx="12">
                  <c:v>4308.6353878632572</c:v>
                </c:pt>
                <c:pt idx="13">
                  <c:v>5024.1236699868705</c:v>
                </c:pt>
                <c:pt idx="14">
                  <c:v>5740.6058283083676</c:v>
                </c:pt>
              </c:numCache>
            </c:numRef>
          </c:yVal>
          <c:smooth val="0"/>
          <c:extLst>
            <c:ext xmlns:c16="http://schemas.microsoft.com/office/drawing/2014/chart" uri="{C3380CC4-5D6E-409C-BE32-E72D297353CC}">
              <c16:uniqueId val="{00000003-2900-4DF6-8762-05FB1AA31FE6}"/>
            </c:ext>
          </c:extLst>
        </c:ser>
        <c:dLbls>
          <c:showLegendKey val="0"/>
          <c:showVal val="0"/>
          <c:showCatName val="0"/>
          <c:showSerName val="0"/>
          <c:showPercent val="0"/>
          <c:showBubbleSize val="0"/>
        </c:dLbls>
        <c:axId val="475047752"/>
        <c:axId val="475046184"/>
      </c:scatterChart>
      <c:valAx>
        <c:axId val="47504736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5357149393982682"/>
              <c:y val="0.81071577147957397"/>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1872"/>
        <c:crosses val="autoZero"/>
        <c:crossBetween val="midCat"/>
      </c:valAx>
      <c:valAx>
        <c:axId val="475041872"/>
        <c:scaling>
          <c:orientation val="minMax"/>
          <c:min val="0"/>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Cell number (x10</a:t>
                </a:r>
                <a:r>
                  <a:rPr lang="en-US" sz="800" b="1" i="0" u="none" strike="noStrike" baseline="30000">
                    <a:solidFill>
                      <a:srgbClr val="000000"/>
                    </a:solidFill>
                    <a:latin typeface="Arial"/>
                    <a:cs typeface="Arial"/>
                  </a:rPr>
                  <a:t>6 </a:t>
                </a:r>
                <a:r>
                  <a:rPr lang="en-US" sz="800" b="1" i="0" u="none" strike="noStrike" baseline="0">
                    <a:solidFill>
                      <a:srgbClr val="000000"/>
                    </a:solidFill>
                    <a:latin typeface="Arial"/>
                    <a:cs typeface="Arial"/>
                  </a:rPr>
                  <a:t>cells)</a:t>
                </a:r>
              </a:p>
            </c:rich>
          </c:tx>
          <c:layout>
            <c:manualLayout>
              <c:xMode val="edge"/>
              <c:yMode val="edge"/>
              <c:x val="2.8571402424069397E-2"/>
              <c:y val="0.22857186079405775"/>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7360"/>
        <c:crosses val="autoZero"/>
        <c:crossBetween val="midCat"/>
      </c:valAx>
      <c:valAx>
        <c:axId val="475047752"/>
        <c:scaling>
          <c:orientation val="minMax"/>
        </c:scaling>
        <c:delete val="1"/>
        <c:axPos val="b"/>
        <c:numFmt formatCode="General" sourceLinked="1"/>
        <c:majorTickMark val="out"/>
        <c:minorTickMark val="none"/>
        <c:tickLblPos val="none"/>
        <c:crossAx val="475046184"/>
        <c:crossesAt val="0"/>
        <c:crossBetween val="midCat"/>
      </c:valAx>
      <c:valAx>
        <c:axId val="475046184"/>
        <c:scaling>
          <c:orientation val="minMax"/>
          <c:min val="0"/>
        </c:scaling>
        <c:delete val="0"/>
        <c:axPos val="r"/>
        <c:title>
          <c:tx>
            <c:rich>
              <a:bodyPr/>
              <a:lstStyle/>
              <a:p>
                <a:pPr>
                  <a:defRPr sz="800" b="1" i="0" u="none" strike="noStrike" baseline="0">
                    <a:solidFill>
                      <a:srgbClr val="000000"/>
                    </a:solidFill>
                    <a:latin typeface="Arial"/>
                    <a:ea typeface="Arial"/>
                    <a:cs typeface="Arial"/>
                  </a:defRPr>
                </a:pPr>
                <a:r>
                  <a:rPr lang="en-US"/>
                  <a:t>Antibody (mg)</a:t>
                </a:r>
              </a:p>
            </c:rich>
          </c:tx>
          <c:layout>
            <c:manualLayout>
              <c:xMode val="edge"/>
              <c:yMode val="edge"/>
              <c:x val="0.95535714939398253"/>
              <c:y val="0.32142889559554366"/>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7752"/>
        <c:crosses val="max"/>
        <c:crossBetween val="midCat"/>
      </c:valAx>
      <c:spPr>
        <a:noFill/>
        <a:ln w="25400">
          <a:noFill/>
        </a:ln>
      </c:spPr>
    </c:plotArea>
    <c:legend>
      <c:legendPos val="r"/>
      <c:legendEntry>
        <c:idx val="1"/>
        <c:delete val="1"/>
      </c:legendEntry>
      <c:legendEntry>
        <c:idx val="3"/>
        <c:delete val="1"/>
      </c:legendEntry>
      <c:layout>
        <c:manualLayout>
          <c:xMode val="edge"/>
          <c:yMode val="edge"/>
          <c:x val="0.11964285714285715"/>
          <c:y val="0.87857296068108381"/>
          <c:w val="0.83035714285714268"/>
          <c:h val="0.10357160918598145"/>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userShapes r:id="rId1"/>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Glucose and Glutamine Consumed</a:t>
            </a:r>
          </a:p>
        </c:rich>
      </c:tx>
      <c:layout>
        <c:manualLayout>
          <c:xMode val="edge"/>
          <c:yMode val="edge"/>
          <c:x val="0.26523337554833609"/>
          <c:y val="1.7985488005859737E-2"/>
        </c:manualLayout>
      </c:layout>
      <c:overlay val="0"/>
      <c:spPr>
        <a:noFill/>
        <a:ln w="25400">
          <a:noFill/>
        </a:ln>
      </c:spPr>
    </c:title>
    <c:autoTitleDeleted val="0"/>
    <c:plotArea>
      <c:layout>
        <c:manualLayout>
          <c:layoutTarget val="inner"/>
          <c:xMode val="edge"/>
          <c:yMode val="edge"/>
          <c:x val="0.10752706990484621"/>
          <c:y val="0.1151079136690647"/>
          <c:w val="0.84215348492463238"/>
          <c:h val="0.62889690871974346"/>
        </c:manualLayout>
      </c:layout>
      <c:scatterChart>
        <c:scatterStyle val="smoothMarker"/>
        <c:varyColors val="0"/>
        <c:ser>
          <c:idx val="0"/>
          <c:order val="0"/>
          <c:tx>
            <c:strRef>
              <c:f>'In Process Calc.'!$T$2</c:f>
              <c:strCache>
                <c:ptCount val="1"/>
                <c:pt idx="0">
                  <c:v>CUM GLUCOSE CONS. (mM)</c:v>
                </c:pt>
              </c:strCache>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Calc.'!$T$3:$T$94</c:f>
              <c:numCache>
                <c:formatCode>0.0000</c:formatCode>
                <c:ptCount val="92"/>
                <c:pt idx="0" formatCode="General">
                  <c:v>0</c:v>
                </c:pt>
                <c:pt idx="1">
                  <c:v>-9.3651299855319114E-2</c:v>
                </c:pt>
                <c:pt idx="2">
                  <c:v>2.0986998078639494</c:v>
                </c:pt>
                <c:pt idx="3">
                  <c:v>5.7751611128562113</c:v>
                </c:pt>
                <c:pt idx="4">
                  <c:v>8.3995945045974914</c:v>
                </c:pt>
                <c:pt idx="5">
                  <c:v>13.105289423155925</c:v>
                </c:pt>
                <c:pt idx="6">
                  <c:v>20.413562680083089</c:v>
                </c:pt>
                <c:pt idx="7">
                  <c:v>30.245775927447482</c:v>
                </c:pt>
                <c:pt idx="8">
                  <c:v>43.420829621683531</c:v>
                </c:pt>
                <c:pt idx="9">
                  <c:v>56.427587154105098</c:v>
                </c:pt>
                <c:pt idx="10">
                  <c:v>69.74347642302024</c:v>
                </c:pt>
                <c:pt idx="11">
                  <c:v>85.905125900117042</c:v>
                </c:pt>
                <c:pt idx="12">
                  <c:v>103.61341164067417</c:v>
                </c:pt>
                <c:pt idx="13">
                  <c:v>120.05977473905473</c:v>
                </c:pt>
                <c:pt idx="14">
                  <c:v>133.47772652711561</c:v>
                </c:pt>
              </c:numCache>
            </c:numRef>
          </c:yVal>
          <c:smooth val="1"/>
          <c:extLst>
            <c:ext xmlns:c16="http://schemas.microsoft.com/office/drawing/2014/chart" uri="{C3380CC4-5D6E-409C-BE32-E72D297353CC}">
              <c16:uniqueId val="{00000000-E847-4ACA-A7FA-8A6CB5F816F2}"/>
            </c:ext>
          </c:extLst>
        </c:ser>
        <c:ser>
          <c:idx val="1"/>
          <c:order val="1"/>
          <c:tx>
            <c:strRef>
              <c:f>'In Process Calc.'!$U$2</c:f>
              <c:strCache>
                <c:ptCount val="1"/>
                <c:pt idx="0">
                  <c:v>CUM GLUTAMINE CONS. (mmol)</c:v>
                </c:pt>
              </c:strCache>
            </c:strRef>
          </c:tx>
          <c:spPr>
            <a:ln w="28575">
              <a:noFill/>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Calc.'!$U$3:$U$94</c:f>
              <c:numCache>
                <c:formatCode>0.0000</c:formatCode>
                <c:ptCount val="92"/>
                <c:pt idx="0" formatCode="General">
                  <c:v>0</c:v>
                </c:pt>
                <c:pt idx="1">
                  <c:v>0</c:v>
                </c:pt>
                <c:pt idx="2">
                  <c:v>-0.52387499999999998</c:v>
                </c:pt>
                <c:pt idx="3">
                  <c:v>-0.686616</c:v>
                </c:pt>
                <c:pt idx="4">
                  <c:v>-1.2431480000000001</c:v>
                </c:pt>
                <c:pt idx="5">
                  <c:v>-1.8837163703703705</c:v>
                </c:pt>
                <c:pt idx="6">
                  <c:v>-3.1779331111111118</c:v>
                </c:pt>
                <c:pt idx="7">
                  <c:v>-5.0845753333333334</c:v>
                </c:pt>
                <c:pt idx="8">
                  <c:v>-6.6868720740740741</c:v>
                </c:pt>
                <c:pt idx="9">
                  <c:v>-6.890430750000001</c:v>
                </c:pt>
                <c:pt idx="10">
                  <c:v>-6.5160938333333345</c:v>
                </c:pt>
                <c:pt idx="11">
                  <c:v>-4.7493813888888905</c:v>
                </c:pt>
                <c:pt idx="12">
                  <c:v>-4.4572677777777789</c:v>
                </c:pt>
                <c:pt idx="13">
                  <c:v>-4.0661893333333348</c:v>
                </c:pt>
                <c:pt idx="14">
                  <c:v>-3.4366242222222239</c:v>
                </c:pt>
              </c:numCache>
            </c:numRef>
          </c:yVal>
          <c:smooth val="1"/>
          <c:extLst>
            <c:ext xmlns:c16="http://schemas.microsoft.com/office/drawing/2014/chart" uri="{C3380CC4-5D6E-409C-BE32-E72D297353CC}">
              <c16:uniqueId val="{00000001-E847-4ACA-A7FA-8A6CB5F816F2}"/>
            </c:ext>
          </c:extLst>
        </c:ser>
        <c:ser>
          <c:idx val="2"/>
          <c:order val="2"/>
          <c:tx>
            <c:v>Glucose fit</c:v>
          </c:tx>
          <c:spPr>
            <a:ln w="12700">
              <a:solidFill>
                <a:srgbClr val="000000"/>
              </a:solidFill>
              <a:prstDash val="solid"/>
            </a:ln>
          </c:spPr>
          <c:marker>
            <c:symbol val="none"/>
          </c:marker>
          <c:xVal>
            <c:numRef>
              <c:f>Regression!$CG$3:$CG$26</c:f>
              <c:numCache>
                <c:formatCode>0.000</c:formatCode>
                <c:ptCount val="24"/>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Regression!$CQ$3:$CQ$26</c:f>
              <c:numCache>
                <c:formatCode>0.000</c:formatCode>
                <c:ptCount val="24"/>
                <c:pt idx="0">
                  <c:v>-0.42745446146290605</c:v>
                </c:pt>
                <c:pt idx="1">
                  <c:v>0.65234599372360258</c:v>
                </c:pt>
                <c:pt idx="2">
                  <c:v>2.3802406813074923</c:v>
                </c:pt>
                <c:pt idx="3">
                  <c:v>4.6803512478579448</c:v>
                </c:pt>
                <c:pt idx="4">
                  <c:v>8.6034405511582381</c:v>
                </c:pt>
                <c:pt idx="5">
                  <c:v>13.285360510333309</c:v>
                </c:pt>
                <c:pt idx="6">
                  <c:v>21.049183060634345</c:v>
                </c:pt>
                <c:pt idx="7">
                  <c:v>30.425873876786994</c:v>
                </c:pt>
                <c:pt idx="8">
                  <c:v>42.168438584598164</c:v>
                </c:pt>
                <c:pt idx="9">
                  <c:v>55.567282295158634</c:v>
                </c:pt>
                <c:pt idx="10">
                  <c:v>71.246812537099999</c:v>
                </c:pt>
                <c:pt idx="11">
                  <c:v>87.059085752506149</c:v>
                </c:pt>
                <c:pt idx="12">
                  <c:v>102.84538822142818</c:v>
                </c:pt>
                <c:pt idx="13">
                  <c:v>118.91679175706039</c:v>
                </c:pt>
                <c:pt idx="14">
                  <c:v>134.13922355372884</c:v>
                </c:pt>
              </c:numCache>
            </c:numRef>
          </c:yVal>
          <c:smooth val="1"/>
          <c:extLst>
            <c:ext xmlns:c16="http://schemas.microsoft.com/office/drawing/2014/chart" uri="{C3380CC4-5D6E-409C-BE32-E72D297353CC}">
              <c16:uniqueId val="{00000002-E847-4ACA-A7FA-8A6CB5F816F2}"/>
            </c:ext>
          </c:extLst>
        </c:ser>
        <c:ser>
          <c:idx val="3"/>
          <c:order val="3"/>
          <c:tx>
            <c:v>Glutamine fit</c:v>
          </c:tx>
          <c:spPr>
            <a:ln w="12700">
              <a:solidFill>
                <a:srgbClr val="000000"/>
              </a:solidFill>
              <a:prstDash val="solid"/>
            </a:ln>
          </c:spPr>
          <c:marker>
            <c:symbol val="none"/>
          </c:marker>
          <c:xVal>
            <c:numRef>
              <c:f>Regression!$CG$3:$CG$26</c:f>
              <c:numCache>
                <c:formatCode>0.000</c:formatCode>
                <c:ptCount val="24"/>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Regression!$CR$3:$CR$26</c:f>
              <c:numCache>
                <c:formatCode>0.000</c:formatCode>
                <c:ptCount val="24"/>
                <c:pt idx="0">
                  <c:v>0.19093692521423913</c:v>
                </c:pt>
                <c:pt idx="1">
                  <c:v>-0.47639746210412753</c:v>
                </c:pt>
                <c:pt idx="2">
                  <c:v>-0.33813474976097008</c:v>
                </c:pt>
                <c:pt idx="3">
                  <c:v>-0.39399295887388974</c:v>
                </c:pt>
                <c:pt idx="4">
                  <c:v>-1.0676014087611601</c:v>
                </c:pt>
                <c:pt idx="5">
                  <c:v>-2.0998545635243149</c:v>
                </c:pt>
                <c:pt idx="6">
                  <c:v>-3.6928332347553896</c:v>
                </c:pt>
                <c:pt idx="7">
                  <c:v>-5.1446406179903388</c:v>
                </c:pt>
                <c:pt idx="8">
                  <c:v>-6.230245649150266</c:v>
                </c:pt>
                <c:pt idx="9">
                  <c:v>-6.6506641483054487</c:v>
                </c:pt>
                <c:pt idx="10">
                  <c:v>-6.3389308752906857</c:v>
                </c:pt>
                <c:pt idx="11">
                  <c:v>-5.487392680986261</c:v>
                </c:pt>
                <c:pt idx="12">
                  <c:v>-4.4526811503815509</c:v>
                </c:pt>
                <c:pt idx="13">
                  <c:v>-3.6252881877490211</c:v>
                </c:pt>
                <c:pt idx="14">
                  <c:v>-3.5950024320259786</c:v>
                </c:pt>
              </c:numCache>
            </c:numRef>
          </c:yVal>
          <c:smooth val="1"/>
          <c:extLst>
            <c:ext xmlns:c16="http://schemas.microsoft.com/office/drawing/2014/chart" uri="{C3380CC4-5D6E-409C-BE32-E72D297353CC}">
              <c16:uniqueId val="{00000003-E847-4ACA-A7FA-8A6CB5F816F2}"/>
            </c:ext>
          </c:extLst>
        </c:ser>
        <c:dLbls>
          <c:showLegendKey val="0"/>
          <c:showVal val="0"/>
          <c:showCatName val="0"/>
          <c:showSerName val="0"/>
          <c:showPercent val="0"/>
          <c:showBubbleSize val="0"/>
        </c:dLbls>
        <c:axId val="475044616"/>
        <c:axId val="475755928"/>
      </c:scatterChart>
      <c:valAx>
        <c:axId val="475044616"/>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906888387203369"/>
              <c:y val="0.80215810596349868"/>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755928"/>
        <c:crosses val="autoZero"/>
        <c:crossBetween val="midCat"/>
      </c:valAx>
      <c:valAx>
        <c:axId val="475755928"/>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 Glucose, Glutamine (mmol)</a:t>
                </a:r>
              </a:p>
            </c:rich>
          </c:tx>
          <c:layout>
            <c:manualLayout>
              <c:xMode val="edge"/>
              <c:yMode val="edge"/>
              <c:x val="8.9605932125617262E-3"/>
              <c:y val="0.16187053653177075"/>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4616"/>
        <c:crosses val="autoZero"/>
        <c:crossBetween val="midCat"/>
      </c:valAx>
      <c:spPr>
        <a:noFill/>
        <a:ln w="25400">
          <a:noFill/>
        </a:ln>
      </c:spPr>
    </c:plotArea>
    <c:legend>
      <c:legendPos val="r"/>
      <c:legendEntry>
        <c:idx val="2"/>
        <c:delete val="1"/>
      </c:legendEntry>
      <c:legendEntry>
        <c:idx val="3"/>
        <c:delete val="1"/>
      </c:legendEntry>
      <c:layout>
        <c:manualLayout>
          <c:xMode val="edge"/>
          <c:yMode val="edge"/>
          <c:x val="9.6774362914361686E-2"/>
          <c:y val="0.87410071942446066"/>
          <c:w val="0.84587961658479127"/>
          <c:h val="0.1151079136690647"/>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userShapes r:id="rId1"/>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Lactate and Ammonia Produced</a:t>
            </a:r>
          </a:p>
        </c:rich>
      </c:tx>
      <c:layout>
        <c:manualLayout>
          <c:xMode val="edge"/>
          <c:yMode val="edge"/>
          <c:x val="0.28647710702828827"/>
          <c:y val="1.9011266884322385E-2"/>
        </c:manualLayout>
      </c:layout>
      <c:overlay val="0"/>
      <c:spPr>
        <a:noFill/>
        <a:ln w="25400">
          <a:noFill/>
        </a:ln>
      </c:spPr>
    </c:title>
    <c:autoTitleDeleted val="0"/>
    <c:plotArea>
      <c:layout>
        <c:manualLayout>
          <c:layoutTarget val="inner"/>
          <c:xMode val="edge"/>
          <c:yMode val="edge"/>
          <c:x val="0.10570045623236868"/>
          <c:y val="0.14068441064638784"/>
          <c:w val="0.84225211949216972"/>
          <c:h val="0.61067111402741336"/>
        </c:manualLayout>
      </c:layout>
      <c:scatterChart>
        <c:scatterStyle val="smoothMarker"/>
        <c:varyColors val="0"/>
        <c:ser>
          <c:idx val="0"/>
          <c:order val="0"/>
          <c:tx>
            <c:strRef>
              <c:f>'In Process Calc.'!$AD$2</c:f>
              <c:strCache>
                <c:ptCount val="1"/>
                <c:pt idx="0">
                  <c:v>CUM NH3 PROD. (mmol)</c:v>
                </c:pt>
              </c:strCache>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Calc.'!$AD$3:$AD$94</c:f>
              <c:numCache>
                <c:formatCode>0.0000</c:formatCode>
                <c:ptCount val="92"/>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1"/>
          <c:extLst>
            <c:ext xmlns:c16="http://schemas.microsoft.com/office/drawing/2014/chart" uri="{C3380CC4-5D6E-409C-BE32-E72D297353CC}">
              <c16:uniqueId val="{00000000-BC0B-49EC-889B-C997515E5D25}"/>
            </c:ext>
          </c:extLst>
        </c:ser>
        <c:ser>
          <c:idx val="3"/>
          <c:order val="1"/>
          <c:tx>
            <c:strRef>
              <c:f>'In Process Calc.'!$Z$2</c:f>
              <c:strCache>
                <c:ptCount val="1"/>
                <c:pt idx="0">
                  <c:v>CUM LACTATE PROD. (mM)</c:v>
                </c:pt>
              </c:strCache>
            </c:strRef>
          </c:tx>
          <c:spPr>
            <a:ln w="28575">
              <a:noFill/>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Calc.'!$Z$3:$Z$94</c:f>
              <c:numCache>
                <c:formatCode>0.0000</c:formatCode>
                <c:ptCount val="92"/>
                <c:pt idx="0" formatCode="General">
                  <c:v>0</c:v>
                </c:pt>
                <c:pt idx="1">
                  <c:v>1.0507326820603913</c:v>
                </c:pt>
                <c:pt idx="2">
                  <c:v>3.1422069271758435</c:v>
                </c:pt>
                <c:pt idx="3">
                  <c:v>5.3557948490230913</c:v>
                </c:pt>
                <c:pt idx="4">
                  <c:v>8.3964253996447624</c:v>
                </c:pt>
                <c:pt idx="5">
                  <c:v>11.578185645681208</c:v>
                </c:pt>
                <c:pt idx="6">
                  <c:v>15.842152654430633</c:v>
                </c:pt>
                <c:pt idx="7">
                  <c:v>18.90216104203671</c:v>
                </c:pt>
                <c:pt idx="8">
                  <c:v>22.377306591671598</c:v>
                </c:pt>
                <c:pt idx="9">
                  <c:v>15.320631660746004</c:v>
                </c:pt>
                <c:pt idx="10">
                  <c:v>11.715160597986976</c:v>
                </c:pt>
                <c:pt idx="11">
                  <c:v>8.9694654134596412</c:v>
                </c:pt>
                <c:pt idx="12">
                  <c:v>6.0961244326031192</c:v>
                </c:pt>
                <c:pt idx="13">
                  <c:v>1.6682948490230904</c:v>
                </c:pt>
                <c:pt idx="14">
                  <c:v>4.0621299585553583</c:v>
                </c:pt>
              </c:numCache>
            </c:numRef>
          </c:yVal>
          <c:smooth val="1"/>
          <c:extLst>
            <c:ext xmlns:c16="http://schemas.microsoft.com/office/drawing/2014/chart" uri="{C3380CC4-5D6E-409C-BE32-E72D297353CC}">
              <c16:uniqueId val="{00000001-BC0B-49EC-889B-C997515E5D25}"/>
            </c:ext>
          </c:extLst>
        </c:ser>
        <c:ser>
          <c:idx val="1"/>
          <c:order val="2"/>
          <c:tx>
            <c:v>lactate fit</c:v>
          </c:tx>
          <c:spPr>
            <a:ln w="12700">
              <a:solidFill>
                <a:srgbClr val="000000"/>
              </a:solidFill>
              <a:prstDash val="solid"/>
            </a:ln>
          </c:spPr>
          <c:marker>
            <c:symbol val="none"/>
          </c:marker>
          <c:xVal>
            <c:numRef>
              <c:f>Regression!$CG$3:$CG$26</c:f>
              <c:numCache>
                <c:formatCode>0.000</c:formatCode>
                <c:ptCount val="24"/>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Regression!$CW$3:$CW$26</c:f>
              <c:numCache>
                <c:formatCode>0.000</c:formatCode>
                <c:ptCount val="24"/>
                <c:pt idx="0">
                  <c:v>0.33209359547014722</c:v>
                </c:pt>
                <c:pt idx="1">
                  <c:v>0.68718293325873592</c:v>
                </c:pt>
                <c:pt idx="2">
                  <c:v>2.5812406619182164</c:v>
                </c:pt>
                <c:pt idx="3">
                  <c:v>5.3251125007164486</c:v>
                </c:pt>
                <c:pt idx="4">
                  <c:v>9.1169062967737968</c:v>
                </c:pt>
                <c:pt idx="5">
                  <c:v>12.457907682159412</c:v>
                </c:pt>
                <c:pt idx="6">
                  <c:v>16.092546643539457</c:v>
                </c:pt>
                <c:pt idx="7">
                  <c:v>18.332038423906472</c:v>
                </c:pt>
                <c:pt idx="8">
                  <c:v>18.867629102871895</c:v>
                </c:pt>
                <c:pt idx="9">
                  <c:v>17.348094508110563</c:v>
                </c:pt>
                <c:pt idx="10">
                  <c:v>13.702572773125638</c:v>
                </c:pt>
                <c:pt idx="11">
                  <c:v>9.0096852572813475</c:v>
                </c:pt>
                <c:pt idx="12">
                  <c:v>4.4902627959175163</c:v>
                </c:pt>
                <c:pt idx="13">
                  <c:v>1.8408118300055207</c:v>
                </c:pt>
                <c:pt idx="14">
                  <c:v>4.2926876990429719</c:v>
                </c:pt>
              </c:numCache>
            </c:numRef>
          </c:yVal>
          <c:smooth val="1"/>
          <c:extLst>
            <c:ext xmlns:c16="http://schemas.microsoft.com/office/drawing/2014/chart" uri="{C3380CC4-5D6E-409C-BE32-E72D297353CC}">
              <c16:uniqueId val="{00000002-BC0B-49EC-889B-C997515E5D25}"/>
            </c:ext>
          </c:extLst>
        </c:ser>
        <c:ser>
          <c:idx val="2"/>
          <c:order val="3"/>
          <c:tx>
            <c:v>ammonia fit</c:v>
          </c:tx>
          <c:spPr>
            <a:ln w="12700">
              <a:solidFill>
                <a:srgbClr val="000000"/>
              </a:solidFill>
              <a:prstDash val="solid"/>
            </a:ln>
          </c:spPr>
          <c:marker>
            <c:symbol val="none"/>
          </c:marker>
          <c:xVal>
            <c:numRef>
              <c:f>Regression!$CG$3:$CG$26</c:f>
              <c:numCache>
                <c:formatCode>0.000</c:formatCode>
                <c:ptCount val="24"/>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Regression!$DA$3:$DA$26</c:f>
              <c:numCache>
                <c:formatCode>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1"/>
          <c:extLst>
            <c:ext xmlns:c16="http://schemas.microsoft.com/office/drawing/2014/chart" uri="{C3380CC4-5D6E-409C-BE32-E72D297353CC}">
              <c16:uniqueId val="{00000003-BC0B-49EC-889B-C997515E5D25}"/>
            </c:ext>
          </c:extLst>
        </c:ser>
        <c:dLbls>
          <c:showLegendKey val="0"/>
          <c:showVal val="0"/>
          <c:showCatName val="0"/>
          <c:showSerName val="0"/>
          <c:showPercent val="0"/>
          <c:showBubbleSize val="0"/>
        </c:dLbls>
        <c:axId val="475758672"/>
        <c:axId val="475762200"/>
      </c:scatterChart>
      <c:valAx>
        <c:axId val="47575867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772264576565983"/>
              <c:y val="0.84262795275590552"/>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762200"/>
        <c:crosses val="autoZero"/>
        <c:crossBetween val="midCat"/>
      </c:valAx>
      <c:valAx>
        <c:axId val="475762200"/>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Lactate, Ammonia (mmol)</a:t>
                </a:r>
              </a:p>
            </c:rich>
          </c:tx>
          <c:layout>
            <c:manualLayout>
              <c:xMode val="edge"/>
              <c:yMode val="edge"/>
              <c:x val="8.896726450860315E-3"/>
              <c:y val="0.17110260226618013"/>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758672"/>
        <c:crosses val="autoZero"/>
        <c:crossBetween val="midCat"/>
      </c:valAx>
      <c:spPr>
        <a:noFill/>
        <a:ln w="25400">
          <a:noFill/>
        </a:ln>
      </c:spPr>
    </c:plotArea>
    <c:legend>
      <c:legendPos val="r"/>
      <c:legendEntry>
        <c:idx val="2"/>
        <c:delete val="1"/>
      </c:legendEntry>
      <c:legendEntry>
        <c:idx val="3"/>
        <c:delete val="1"/>
      </c:legendEntry>
      <c:layout>
        <c:manualLayout>
          <c:xMode val="edge"/>
          <c:yMode val="edge"/>
          <c:x val="0.10320293664067422"/>
          <c:y val="0.91901206708917482"/>
          <c:w val="0.8274028541019568"/>
          <c:h val="5.380479569842931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userShapes r:id="rId1"/>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Non-Essential Amino Acids Consumed</a:t>
            </a:r>
          </a:p>
        </c:rich>
      </c:tx>
      <c:layout>
        <c:manualLayout>
          <c:xMode val="edge"/>
          <c:yMode val="edge"/>
          <c:x val="0.29946575697509298"/>
          <c:y val="2.0978839509468095E-2"/>
        </c:manualLayout>
      </c:layout>
      <c:overlay val="0"/>
      <c:spPr>
        <a:noFill/>
        <a:ln w="25400">
          <a:noFill/>
        </a:ln>
      </c:spPr>
    </c:title>
    <c:autoTitleDeleted val="0"/>
    <c:plotArea>
      <c:layout>
        <c:manualLayout>
          <c:layoutTarget val="inner"/>
          <c:xMode val="edge"/>
          <c:yMode val="edge"/>
          <c:x val="0.12438775912610256"/>
          <c:y val="7.6923208252308695E-2"/>
          <c:w val="0.80986653264676756"/>
          <c:h val="0.72028094999889025"/>
        </c:manualLayout>
      </c:layout>
      <c:scatterChart>
        <c:scatterStyle val="lineMarker"/>
        <c:varyColors val="0"/>
        <c:ser>
          <c:idx val="0"/>
          <c:order val="0"/>
          <c:tx>
            <c:strRef>
              <c:f>'In Process Calc.'!$O$2</c:f>
              <c:strCache>
                <c:ptCount val="1"/>
                <c:pt idx="0">
                  <c:v>CUM ALANINE CONS. (mmol)</c:v>
                </c:pt>
              </c:strCache>
              <c:extLst xmlns:c15="http://schemas.microsoft.com/office/drawing/2012/chart"/>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extLst xmlns:c15="http://schemas.microsoft.com/office/drawing/2012/chart"/>
            </c:numRef>
          </c:xVal>
          <c:yVal>
            <c:numRef>
              <c:f>'In Process Calc.'!$O$3:$O$94</c:f>
              <c:numCache>
                <c:formatCode>0.0000</c:formatCode>
                <c:ptCount val="92"/>
                <c:pt idx="0" formatCode="General">
                  <c:v>0</c:v>
                </c:pt>
                <c:pt idx="1">
                  <c:v>-1.4475000000000023E-2</c:v>
                </c:pt>
                <c:pt idx="2">
                  <c:v>-1.1565000000000013E-2</c:v>
                </c:pt>
                <c:pt idx="3">
                  <c:v>-7.9062999999999994E-2</c:v>
                </c:pt>
                <c:pt idx="4">
                  <c:v>-0.39761000000000002</c:v>
                </c:pt>
                <c:pt idx="5">
                  <c:v>-1.0074514074074075</c:v>
                </c:pt>
                <c:pt idx="6">
                  <c:v>-2.6060101111111109</c:v>
                </c:pt>
                <c:pt idx="7">
                  <c:v>-5.288907222222222</c:v>
                </c:pt>
                <c:pt idx="8">
                  <c:v>-9.2851067777777772</c:v>
                </c:pt>
                <c:pt idx="9">
                  <c:v>-12.406041250000001</c:v>
                </c:pt>
                <c:pt idx="10">
                  <c:v>-13.573730222222224</c:v>
                </c:pt>
                <c:pt idx="11">
                  <c:v>-11.380338611111114</c:v>
                </c:pt>
                <c:pt idx="12">
                  <c:v>-8.7425074444444455</c:v>
                </c:pt>
                <c:pt idx="13">
                  <c:v>-5.1722416111111125</c:v>
                </c:pt>
                <c:pt idx="14">
                  <c:v>-4.4764016666666677</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0-E939-47D2-A102-902E1C2FB452}"/>
            </c:ext>
          </c:extLst>
        </c:ser>
        <c:ser>
          <c:idx val="1"/>
          <c:order val="1"/>
          <c:tx>
            <c:strRef>
              <c:f>'In Process Calc.'!$Q$2</c:f>
              <c:strCache>
                <c:ptCount val="1"/>
                <c:pt idx="0">
                  <c:v>CUM ASPARAGINE CONS. (mmol)</c:v>
                </c:pt>
              </c:strCache>
            </c:strRef>
          </c:tx>
          <c:spPr>
            <a:ln w="28575">
              <a:noFill/>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Calc.'!$Q$3:$Q$94</c:f>
              <c:numCache>
                <c:formatCode>0.0000</c:formatCode>
                <c:ptCount val="92"/>
                <c:pt idx="0" formatCode="General">
                  <c:v>0</c:v>
                </c:pt>
                <c:pt idx="1">
                  <c:v>-0.14578499999999986</c:v>
                </c:pt>
                <c:pt idx="2">
                  <c:v>1.1179500000000007</c:v>
                </c:pt>
                <c:pt idx="3">
                  <c:v>3.0061669999999996</c:v>
                </c:pt>
                <c:pt idx="4">
                  <c:v>0.75444199999999917</c:v>
                </c:pt>
                <c:pt idx="5">
                  <c:v>-0.9669200370370381</c:v>
                </c:pt>
                <c:pt idx="6">
                  <c:v>-1.1663105555555557</c:v>
                </c:pt>
                <c:pt idx="7">
                  <c:v>0.56920181481481458</c:v>
                </c:pt>
                <c:pt idx="8">
                  <c:v>8.9346979629629626</c:v>
                </c:pt>
                <c:pt idx="9">
                  <c:v>11.163015</c:v>
                </c:pt>
                <c:pt idx="10">
                  <c:v>11.163015</c:v>
                </c:pt>
                <c:pt idx="11">
                  <c:v>11.037007222222222</c:v>
                </c:pt>
                <c:pt idx="12">
                  <c:v>11.049097</c:v>
                </c:pt>
                <c:pt idx="13">
                  <c:v>11.035045388888889</c:v>
                </c:pt>
                <c:pt idx="14">
                  <c:v>11.008195888888888</c:v>
                </c:pt>
              </c:numCache>
            </c:numRef>
          </c:yVal>
          <c:smooth val="0"/>
          <c:extLst>
            <c:ext xmlns:c16="http://schemas.microsoft.com/office/drawing/2014/chart" uri="{C3380CC4-5D6E-409C-BE32-E72D297353CC}">
              <c16:uniqueId val="{00000001-E939-47D2-A102-902E1C2FB452}"/>
            </c:ext>
          </c:extLst>
        </c:ser>
        <c:ser>
          <c:idx val="2"/>
          <c:order val="2"/>
          <c:tx>
            <c:strRef>
              <c:f>'In Process Calc.'!$V$2</c:f>
              <c:strCache>
                <c:ptCount val="1"/>
                <c:pt idx="0">
                  <c:v>CUM GLUTAMATE CONS. (mmol)</c:v>
                </c:pt>
              </c:strCache>
              <c:extLst xmlns:c15="http://schemas.microsoft.com/office/drawing/2012/chart"/>
            </c:strRef>
          </c:tx>
          <c:spPr>
            <a:ln w="28575">
              <a:noFill/>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extLst xmlns:c15="http://schemas.microsoft.com/office/drawing/2012/chart"/>
            </c:numRef>
          </c:xVal>
          <c:yVal>
            <c:numRef>
              <c:f>'In Process Calc.'!$V$3:$V$94</c:f>
              <c:numCache>
                <c:formatCode>0.0000</c:formatCode>
                <c:ptCount val="92"/>
                <c:pt idx="0" formatCode="General">
                  <c:v>0</c:v>
                </c:pt>
                <c:pt idx="1">
                  <c:v>-0.22727999999999973</c:v>
                </c:pt>
                <c:pt idx="2">
                  <c:v>7.3394999999999516E-2</c:v>
                </c:pt>
                <c:pt idx="3">
                  <c:v>0.1856319999999996</c:v>
                </c:pt>
                <c:pt idx="4">
                  <c:v>-7.5766770000000001</c:v>
                </c:pt>
                <c:pt idx="5">
                  <c:v>-13.325845037037038</c:v>
                </c:pt>
                <c:pt idx="6">
                  <c:v>-20.133170000000003</c:v>
                </c:pt>
                <c:pt idx="7">
                  <c:v>-25.480452629629632</c:v>
                </c:pt>
                <c:pt idx="8">
                  <c:v>-23.68069925925926</c:v>
                </c:pt>
                <c:pt idx="9">
                  <c:v>-17.816032222222226</c:v>
                </c:pt>
                <c:pt idx="10">
                  <c:v>-12.301161305555556</c:v>
                </c:pt>
                <c:pt idx="11">
                  <c:v>-7.5238444444444479</c:v>
                </c:pt>
                <c:pt idx="12">
                  <c:v>-3.1116388888888915</c:v>
                </c:pt>
                <c:pt idx="13">
                  <c:v>0.1171293888888858</c:v>
                </c:pt>
                <c:pt idx="14">
                  <c:v>-0.82288044444444775</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2-E939-47D2-A102-902E1C2FB452}"/>
            </c:ext>
          </c:extLst>
        </c:ser>
        <c:ser>
          <c:idx val="4"/>
          <c:order val="3"/>
          <c:tx>
            <c:strRef>
              <c:f>'In Process Calc.'!$X$2</c:f>
              <c:strCache>
                <c:ptCount val="1"/>
                <c:pt idx="0">
                  <c:v>CUM HISTIDINE CONS. (mmol)</c:v>
                </c:pt>
              </c:strCache>
              <c:extLst xmlns:c15="http://schemas.microsoft.com/office/drawing/2012/chart"/>
            </c:strRef>
          </c:tx>
          <c:spPr>
            <a:ln w="28575">
              <a:noFill/>
            </a:ln>
          </c:spPr>
          <c:marker>
            <c:symbol val="square"/>
            <c:size val="5"/>
            <c:spPr>
              <a:solidFill>
                <a:srgbClr val="996633"/>
              </a:solidFill>
              <a:ln>
                <a:solidFill>
                  <a:srgbClr val="996633"/>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extLst xmlns:c15="http://schemas.microsoft.com/office/drawing/2012/chart"/>
            </c:numRef>
          </c:xVal>
          <c:yVal>
            <c:numRef>
              <c:f>'In Process Calc.'!$X$3:$X$94</c:f>
              <c:numCache>
                <c:formatCode>0.0000</c:formatCode>
                <c:ptCount val="92"/>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3-E939-47D2-A102-902E1C2FB452}"/>
            </c:ext>
          </c:extLst>
        </c:ser>
        <c:ser>
          <c:idx val="8"/>
          <c:order val="4"/>
          <c:tx>
            <c:v>CUM PROLINE CONS. (mmol)</c:v>
          </c:tx>
          <c:spPr>
            <a:ln w="28575">
              <a:noFill/>
            </a:ln>
          </c:spPr>
          <c:marker>
            <c:symbol val="star"/>
            <c:size val="7"/>
            <c:spPr>
              <a:noFill/>
              <a:ln>
                <a:solidFill>
                  <a:srgbClr val="7030A0"/>
                </a:solidFill>
              </a:ln>
            </c:spPr>
          </c:marker>
          <c:xVal>
            <c:numRef>
              <c:f>'In Process Calc.'!$C$3:$C$12</c:f>
              <c:numCache>
                <c:formatCode>General</c:formatCode>
                <c:ptCount val="10"/>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numCache>
              <c:extLst xmlns:c15="http://schemas.microsoft.com/office/drawing/2012/chart"/>
            </c:numRef>
          </c:xVal>
          <c:yVal>
            <c:numRef>
              <c:f>'In Process Calc.'!$AF$3:$AF$12</c:f>
              <c:numCache>
                <c:formatCode>0.0000</c:formatCode>
                <c:ptCount val="10"/>
                <c:pt idx="0" formatCode="General">
                  <c:v>0</c:v>
                </c:pt>
                <c:pt idx="1">
                  <c:v>0</c:v>
                </c:pt>
                <c:pt idx="2">
                  <c:v>0</c:v>
                </c:pt>
                <c:pt idx="3">
                  <c:v>0</c:v>
                </c:pt>
                <c:pt idx="4">
                  <c:v>0</c:v>
                </c:pt>
                <c:pt idx="5">
                  <c:v>0</c:v>
                </c:pt>
                <c:pt idx="6">
                  <c:v>0</c:v>
                </c:pt>
                <c:pt idx="7">
                  <c:v>0</c:v>
                </c:pt>
                <c:pt idx="8">
                  <c:v>0</c:v>
                </c:pt>
                <c:pt idx="9">
                  <c:v>0</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4-E939-47D2-A102-902E1C2FB452}"/>
            </c:ext>
          </c:extLst>
        </c:ser>
        <c:ser>
          <c:idx val="3"/>
          <c:order val="5"/>
          <c:tx>
            <c:v>alanine fit</c:v>
          </c:tx>
          <c:spPr>
            <a:ln w="12700">
              <a:solidFill>
                <a:srgbClr val="000000"/>
              </a:solidFill>
              <a:prstDash val="solid"/>
            </a:ln>
          </c:spPr>
          <c:marker>
            <c:symbol val="none"/>
          </c:marker>
          <c:xVal>
            <c:numRef>
              <c:f>Regression!$CG$3:$CG$26</c:f>
              <c:numCache>
                <c:formatCode>0.000</c:formatCode>
                <c:ptCount val="24"/>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extLst xmlns:c15="http://schemas.microsoft.com/office/drawing/2012/chart"/>
            </c:numRef>
          </c:xVal>
          <c:yVal>
            <c:numRef>
              <c:f>Regression!$CL$3:$CL$26</c:f>
              <c:numCache>
                <c:formatCode>0.000</c:formatCode>
                <c:ptCount val="24"/>
                <c:pt idx="0">
                  <c:v>-1.1163387045892685</c:v>
                </c:pt>
                <c:pt idx="1">
                  <c:v>0.60376035056368538</c:v>
                </c:pt>
                <c:pt idx="2">
                  <c:v>1.3283926298995117</c:v>
                </c:pt>
                <c:pt idx="3">
                  <c:v>0.85175217136419779</c:v>
                </c:pt>
                <c:pt idx="4">
                  <c:v>-0.50128232350712087</c:v>
                </c:pt>
                <c:pt idx="5">
                  <c:v>-2.100958552580992</c:v>
                </c:pt>
                <c:pt idx="6">
                  <c:v>-4.4088098408624603</c:v>
                </c:pt>
                <c:pt idx="7">
                  <c:v>-6.6586664568788763</c:v>
                </c:pt>
                <c:pt idx="8">
                  <c:v>-8.7927160385692744</c:v>
                </c:pt>
                <c:pt idx="9">
                  <c:v>-10.44246303410663</c:v>
                </c:pt>
                <c:pt idx="10">
                  <c:v>-11.41168536507319</c:v>
                </c:pt>
                <c:pt idx="11">
                  <c:v>-11.347564936558186</c:v>
                </c:pt>
                <c:pt idx="12">
                  <c:v>-10.13352877044305</c:v>
                </c:pt>
                <c:pt idx="13">
                  <c:v>-7.4291299434911195</c:v>
                </c:pt>
                <c:pt idx="14">
                  <c:v>-2.8822105092412329</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5-E939-47D2-A102-902E1C2FB452}"/>
            </c:ext>
          </c:extLst>
        </c:ser>
        <c:ser>
          <c:idx val="5"/>
          <c:order val="6"/>
          <c:tx>
            <c:v>asparagine fit</c:v>
          </c:tx>
          <c:spPr>
            <a:ln w="12700">
              <a:solidFill>
                <a:srgbClr val="000000"/>
              </a:solidFill>
              <a:prstDash val="solid"/>
            </a:ln>
          </c:spPr>
          <c:marker>
            <c:symbol val="none"/>
          </c:marker>
          <c:xVal>
            <c:numRef>
              <c:f>Regression!$CG$3:$CG$26</c:f>
              <c:numCache>
                <c:formatCode>0.000</c:formatCode>
                <c:ptCount val="24"/>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Regression!$CN$3:$CN$26</c:f>
              <c:numCache>
                <c:formatCode>0.000</c:formatCode>
                <c:ptCount val="24"/>
                <c:pt idx="0">
                  <c:v>0.31449594517216584</c:v>
                </c:pt>
                <c:pt idx="1">
                  <c:v>0.55576788220391127</c:v>
                </c:pt>
                <c:pt idx="2">
                  <c:v>0.4116516696954079</c:v>
                </c:pt>
                <c:pt idx="3">
                  <c:v>0.26377275749905216</c:v>
                </c:pt>
                <c:pt idx="4">
                  <c:v>0.37084676250392712</c:v>
                </c:pt>
                <c:pt idx="5">
                  <c:v>0.81747863103543583</c:v>
                </c:pt>
                <c:pt idx="6">
                  <c:v>1.9107933138810997</c:v>
                </c:pt>
                <c:pt idx="7">
                  <c:v>3.4834822159707013</c:v>
                </c:pt>
                <c:pt idx="8">
                  <c:v>5.5617428434822145</c:v>
                </c:pt>
                <c:pt idx="9">
                  <c:v>7.8601349434188386</c:v>
                </c:pt>
                <c:pt idx="10">
                  <c:v>10.224577120074301</c:v>
                </c:pt>
                <c:pt idx="11">
                  <c:v>12.011466759430817</c:v>
                </c:pt>
                <c:pt idx="12">
                  <c:v>12.885444911607564</c:v>
                </c:pt>
                <c:pt idx="13">
                  <c:v>12.334909996161088</c:v>
                </c:pt>
                <c:pt idx="14">
                  <c:v>9.552252933048635</c:v>
                </c:pt>
              </c:numCache>
            </c:numRef>
          </c:yVal>
          <c:smooth val="0"/>
          <c:extLst>
            <c:ext xmlns:c16="http://schemas.microsoft.com/office/drawing/2014/chart" uri="{C3380CC4-5D6E-409C-BE32-E72D297353CC}">
              <c16:uniqueId val="{00000006-E939-47D2-A102-902E1C2FB452}"/>
            </c:ext>
          </c:extLst>
        </c:ser>
        <c:ser>
          <c:idx val="6"/>
          <c:order val="7"/>
          <c:tx>
            <c:v>glutamate fit</c:v>
          </c:tx>
          <c:spPr>
            <a:ln w="12700">
              <a:solidFill>
                <a:srgbClr val="000000"/>
              </a:solidFill>
              <a:prstDash val="solid"/>
            </a:ln>
          </c:spPr>
          <c:marker>
            <c:symbol val="none"/>
          </c:marker>
          <c:xVal>
            <c:numRef>
              <c:f>Regression!$CG$3:$CG$26</c:f>
              <c:numCache>
                <c:formatCode>0.000</c:formatCode>
                <c:ptCount val="24"/>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extLst xmlns:c15="http://schemas.microsoft.com/office/drawing/2012/chart"/>
            </c:numRef>
          </c:xVal>
          <c:yVal>
            <c:numRef>
              <c:f>Regression!$CS$3:$CS$26</c:f>
              <c:numCache>
                <c:formatCode>0.000</c:formatCode>
                <c:ptCount val="24"/>
                <c:pt idx="0">
                  <c:v>4.3482593564835677</c:v>
                </c:pt>
                <c:pt idx="1">
                  <c:v>0.7399606267343033</c:v>
                </c:pt>
                <c:pt idx="2">
                  <c:v>-3.8717120392974165</c:v>
                </c:pt>
                <c:pt idx="3">
                  <c:v>-7.4227367113818215</c:v>
                </c:pt>
                <c:pt idx="4">
                  <c:v>-10.888024947234198</c:v>
                </c:pt>
                <c:pt idx="5">
                  <c:v>-13.362429357793637</c:v>
                </c:pt>
                <c:pt idx="6">
                  <c:v>-15.761077855001879</c:v>
                </c:pt>
                <c:pt idx="7">
                  <c:v>-17.227448350130622</c:v>
                </c:pt>
                <c:pt idx="8">
                  <c:v>-17.805799674982985</c:v>
                </c:pt>
                <c:pt idx="9">
                  <c:v>-17.3172411194553</c:v>
                </c:pt>
                <c:pt idx="10">
                  <c:v>-15.534394648268382</c:v>
                </c:pt>
                <c:pt idx="11">
                  <c:v>-12.531795912783107</c:v>
                </c:pt>
                <c:pt idx="12">
                  <c:v>-8.2562923851583676</c:v>
                </c:pt>
                <c:pt idx="13">
                  <c:v>-2.2892984800811575</c:v>
                </c:pt>
                <c:pt idx="14">
                  <c:v>5.556506655758362</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7-E939-47D2-A102-902E1C2FB452}"/>
            </c:ext>
          </c:extLst>
        </c:ser>
        <c:ser>
          <c:idx val="7"/>
          <c:order val="8"/>
          <c:tx>
            <c:v>histidine fit</c:v>
          </c:tx>
          <c:spPr>
            <a:ln w="12700">
              <a:solidFill>
                <a:srgbClr val="000000"/>
              </a:solidFill>
              <a:prstDash val="solid"/>
            </a:ln>
          </c:spPr>
          <c:marker>
            <c:symbol val="none"/>
          </c:marker>
          <c:xVal>
            <c:numRef>
              <c:f>Regression!$CG$3:$CG$26</c:f>
              <c:numCache>
                <c:formatCode>0.000</c:formatCode>
                <c:ptCount val="24"/>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extLst xmlns:c15="http://schemas.microsoft.com/office/drawing/2012/chart"/>
            </c:numRef>
          </c:xVal>
          <c:yVal>
            <c:numRef>
              <c:f>Regression!$CU$3:$CU$26</c:f>
              <c:numCache>
                <c:formatCode>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8-E939-47D2-A102-902E1C2FB452}"/>
            </c:ext>
          </c:extLst>
        </c:ser>
        <c:ser>
          <c:idx val="9"/>
          <c:order val="9"/>
          <c:tx>
            <c:v>Proline Fit</c:v>
          </c:tx>
          <c:spPr>
            <a:ln w="15875">
              <a:solidFill>
                <a:srgbClr val="000000"/>
              </a:solidFill>
            </a:ln>
          </c:spPr>
          <c:marker>
            <c:symbol val="none"/>
          </c:marker>
          <c:xVal>
            <c:numRef>
              <c:f>Regression!$CG$3:$CG$26</c:f>
              <c:numCache>
                <c:formatCode>0.000</c:formatCode>
                <c:ptCount val="24"/>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extLst xmlns:c15="http://schemas.microsoft.com/office/drawing/2012/chart"/>
            </c:numRef>
          </c:xVal>
          <c:yVal>
            <c:numRef>
              <c:f>Regression!$DC$3:$DC$26</c:f>
              <c:numCache>
                <c:formatCode>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9-E939-47D2-A102-902E1C2FB452}"/>
            </c:ext>
          </c:extLst>
        </c:ser>
        <c:dLbls>
          <c:showLegendKey val="0"/>
          <c:showVal val="0"/>
          <c:showCatName val="0"/>
          <c:showSerName val="0"/>
          <c:showPercent val="0"/>
          <c:showBubbleSize val="0"/>
        </c:dLbls>
        <c:axId val="475048144"/>
        <c:axId val="475043440"/>
        <c:extLst/>
      </c:scatterChart>
      <c:valAx>
        <c:axId val="47504814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8841457404750721"/>
              <c:y val="0.769232394679478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3440"/>
        <c:crosses val="autoZero"/>
        <c:crossBetween val="midCat"/>
      </c:valAx>
      <c:valAx>
        <c:axId val="475043440"/>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Cum. Alanine consumption (mmol)</a:t>
                </a:r>
              </a:p>
            </c:rich>
          </c:tx>
          <c:layout>
            <c:manualLayout>
              <c:xMode val="edge"/>
              <c:yMode val="edge"/>
              <c:x val="2.4651979020151694E-2"/>
              <c:y val="0.12846473119928159"/>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8144"/>
        <c:crosses val="autoZero"/>
        <c:crossBetween val="midCat"/>
      </c:valAx>
      <c:spPr>
        <a:noFill/>
        <a:ln w="25400">
          <a:noFill/>
        </a:ln>
      </c:spPr>
    </c:plotArea>
    <c:legend>
      <c:legendPos val="r"/>
      <c:legendEntry>
        <c:idx val="6"/>
        <c:delete val="1"/>
      </c:legendEntry>
      <c:layout>
        <c:manualLayout>
          <c:xMode val="edge"/>
          <c:yMode val="edge"/>
          <c:x val="1.3978750977687051E-2"/>
          <c:y val="0.8856101628040759"/>
          <c:w val="0.97646719592816589"/>
          <c:h val="9.6305116767666912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verticalDpi="300"/>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Non-Essential Amino Acids Consumed</a:t>
            </a:r>
          </a:p>
        </c:rich>
      </c:tx>
      <c:layout>
        <c:manualLayout>
          <c:xMode val="edge"/>
          <c:yMode val="edge"/>
          <c:x val="0.3034111544880419"/>
          <c:y val="1.8050549803723517E-2"/>
        </c:manualLayout>
      </c:layout>
      <c:overlay val="0"/>
      <c:spPr>
        <a:noFill/>
        <a:ln w="25400">
          <a:noFill/>
        </a:ln>
      </c:spPr>
    </c:title>
    <c:autoTitleDeleted val="0"/>
    <c:plotArea>
      <c:layout>
        <c:manualLayout>
          <c:layoutTarget val="inner"/>
          <c:xMode val="edge"/>
          <c:yMode val="edge"/>
          <c:x val="0.13098424984510312"/>
          <c:y val="0.10469332534219412"/>
          <c:w val="0.79513660964969402"/>
          <c:h val="0.66014435695538065"/>
        </c:manualLayout>
      </c:layout>
      <c:scatterChart>
        <c:scatterStyle val="lineMarker"/>
        <c:varyColors val="0"/>
        <c:ser>
          <c:idx val="0"/>
          <c:order val="0"/>
          <c:tx>
            <c:strRef>
              <c:f>'In Process Calc.'!$AC$2</c:f>
              <c:strCache>
                <c:ptCount val="1"/>
                <c:pt idx="0">
                  <c:v>CUM METHIONINE CONS. (mmol)</c:v>
                </c:pt>
              </c:strCache>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Calc.'!$AC$3:$AC$94</c:f>
              <c:numCache>
                <c:formatCode>0.0000</c:formatCode>
                <c:ptCount val="92"/>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B23E-45E4-9121-C8382F6AD7B9}"/>
            </c:ext>
          </c:extLst>
        </c:ser>
        <c:ser>
          <c:idx val="3"/>
          <c:order val="1"/>
          <c:tx>
            <c:strRef>
              <c:f>'In Process Calc.'!$AG$2</c:f>
              <c:strCache>
                <c:ptCount val="1"/>
                <c:pt idx="0">
                  <c:v>CUM SERINE CONS. (mmol)</c:v>
                </c:pt>
              </c:strCache>
            </c:strRef>
          </c:tx>
          <c:spPr>
            <a:ln w="28575">
              <a:noFill/>
            </a:ln>
          </c:spPr>
          <c:marker>
            <c:symbol val="triangle"/>
            <c:size val="3"/>
            <c:spPr>
              <a:solidFill>
                <a:srgbClr val="FF00FF"/>
              </a:solidFill>
              <a:ln>
                <a:solidFill>
                  <a:srgbClr val="FF00FF"/>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Calc.'!$AG$3:$AG$94</c:f>
              <c:numCache>
                <c:formatCode>0.0000</c:formatCode>
                <c:ptCount val="92"/>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B23E-45E4-9121-C8382F6AD7B9}"/>
            </c:ext>
          </c:extLst>
        </c:ser>
        <c:ser>
          <c:idx val="4"/>
          <c:order val="2"/>
          <c:tx>
            <c:strRef>
              <c:f>'In Process Calc.'!$AJ$2</c:f>
              <c:strCache>
                <c:ptCount val="1"/>
                <c:pt idx="0">
                  <c:v>CUM TYROSINE  CONS. (mmol)</c:v>
                </c:pt>
              </c:strCache>
            </c:strRef>
          </c:tx>
          <c:spPr>
            <a:ln w="28575">
              <a:noFill/>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Calc.'!$AJ$3:$AJ$94</c:f>
              <c:numCache>
                <c:formatCode>0.0000</c:formatCode>
                <c:ptCount val="92"/>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2-B23E-45E4-9121-C8382F6AD7B9}"/>
            </c:ext>
          </c:extLst>
        </c:ser>
        <c:ser>
          <c:idx val="5"/>
          <c:order val="3"/>
          <c:tx>
            <c:strRef>
              <c:f>'In Process Calc.'!$W$2</c:f>
              <c:strCache>
                <c:ptCount val="1"/>
                <c:pt idx="0">
                  <c:v>CUM GLYCINE CONS. (mmol)</c:v>
                </c:pt>
              </c:strCache>
            </c:strRef>
          </c:tx>
          <c:spPr>
            <a:ln w="28575">
              <a:noFill/>
            </a:ln>
          </c:spPr>
          <c:marker>
            <c:symbol val="circle"/>
            <c:size val="5"/>
            <c:spPr>
              <a:solidFill>
                <a:srgbClr val="996633"/>
              </a:solidFill>
              <a:ln>
                <a:solidFill>
                  <a:srgbClr val="996633"/>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Calc.'!$W$3:$W$94</c:f>
              <c:numCache>
                <c:formatCode>0.0000</c:formatCode>
                <c:ptCount val="92"/>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3-B23E-45E4-9121-C8382F6AD7B9}"/>
            </c:ext>
          </c:extLst>
        </c:ser>
        <c:ser>
          <c:idx val="1"/>
          <c:order val="4"/>
          <c:tx>
            <c:strRef>
              <c:f>'In Process Calc.'!$R$2</c:f>
              <c:strCache>
                <c:ptCount val="1"/>
                <c:pt idx="0">
                  <c:v>CUM ASPARTATE CONS. (mmol)</c:v>
                </c:pt>
              </c:strCache>
            </c:strRef>
          </c:tx>
          <c:spPr>
            <a:ln w="28575">
              <a:noFill/>
            </a:ln>
          </c:spPr>
          <c:marker>
            <c:symbol val="star"/>
            <c:size val="5"/>
            <c:spPr>
              <a:noFill/>
              <a:ln>
                <a:solidFill>
                  <a:srgbClr val="800080"/>
                </a:solidFill>
                <a:prstDash val="solid"/>
              </a:ln>
            </c:spPr>
          </c:marker>
          <c:xVal>
            <c:numRef>
              <c:f>'In Process Calc.'!$C$3:$C$98</c:f>
              <c:numCache>
                <c:formatCode>General</c:formatCode>
                <c:ptCount val="96"/>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Calc.'!$R$3:$R$98</c:f>
              <c:numCache>
                <c:formatCode>0.0000</c:formatCode>
                <c:ptCount val="96"/>
                <c:pt idx="0" formatCode="General">
                  <c:v>0</c:v>
                </c:pt>
                <c:pt idx="1">
                  <c:v>-0.21643499999999993</c:v>
                </c:pt>
                <c:pt idx="2">
                  <c:v>3.3825000000000272E-2</c:v>
                </c:pt>
                <c:pt idx="3">
                  <c:v>0.15276899999999977</c:v>
                </c:pt>
                <c:pt idx="4">
                  <c:v>0.23180300000000031</c:v>
                </c:pt>
                <c:pt idx="5">
                  <c:v>2.008481481481475E-2</c:v>
                </c:pt>
                <c:pt idx="6">
                  <c:v>-0.82472188888888887</c:v>
                </c:pt>
                <c:pt idx="7">
                  <c:v>-2.0984448888888889</c:v>
                </c:pt>
                <c:pt idx="8">
                  <c:v>-3.5645098888888898</c:v>
                </c:pt>
                <c:pt idx="9">
                  <c:v>-2.7720229444444451</c:v>
                </c:pt>
                <c:pt idx="10">
                  <c:v>-1.6656349722222223</c:v>
                </c:pt>
                <c:pt idx="11">
                  <c:v>-1.3265433333333343</c:v>
                </c:pt>
                <c:pt idx="12">
                  <c:v>-0.4301398888888901</c:v>
                </c:pt>
                <c:pt idx="13">
                  <c:v>0.62002944444444363</c:v>
                </c:pt>
                <c:pt idx="14">
                  <c:v>-1.1877874444444463</c:v>
                </c:pt>
              </c:numCache>
            </c:numRef>
          </c:yVal>
          <c:smooth val="0"/>
          <c:extLst>
            <c:ext xmlns:c16="http://schemas.microsoft.com/office/drawing/2014/chart" uri="{C3380CC4-5D6E-409C-BE32-E72D297353CC}">
              <c16:uniqueId val="{00000004-B23E-45E4-9121-C8382F6AD7B9}"/>
            </c:ext>
          </c:extLst>
        </c:ser>
        <c:ser>
          <c:idx val="10"/>
          <c:order val="5"/>
          <c:tx>
            <c:strRef>
              <c:f>'In Process Calc.'!$S$2</c:f>
              <c:strCache>
                <c:ptCount val="1"/>
                <c:pt idx="0">
                  <c:v>CUM CYSTINE CONS. (mmol)</c:v>
                </c:pt>
              </c:strCache>
            </c:strRef>
          </c:tx>
          <c:spPr>
            <a:ln w="28575">
              <a:noFill/>
            </a:ln>
          </c:spPr>
          <c:marker>
            <c:symbol val="circle"/>
            <c:size val="5"/>
            <c:spPr>
              <a:solidFill>
                <a:schemeClr val="accent6"/>
              </a:solidFill>
              <a:ln>
                <a:solidFill>
                  <a:schemeClr val="accent6"/>
                </a:solidFill>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Calc.'!$S$3:$S$94</c:f>
              <c:numCache>
                <c:formatCode>0.0000</c:formatCode>
                <c:ptCount val="92"/>
                <c:pt idx="0" formatCode="General">
                  <c:v>0</c:v>
                </c:pt>
                <c:pt idx="1">
                  <c:v>-0.17484000000000013</c:v>
                </c:pt>
                <c:pt idx="2">
                  <c:v>3.8099999999999523E-3</c:v>
                </c:pt>
                <c:pt idx="3">
                  <c:v>0.19689200000000007</c:v>
                </c:pt>
                <c:pt idx="4">
                  <c:v>0.35433400000000004</c:v>
                </c:pt>
                <c:pt idx="5">
                  <c:v>0.51104188888888891</c:v>
                </c:pt>
                <c:pt idx="6">
                  <c:v>0.66615333333333338</c:v>
                </c:pt>
                <c:pt idx="7">
                  <c:v>0.85311670370370385</c:v>
                </c:pt>
                <c:pt idx="8">
                  <c:v>1.1783651851851853</c:v>
                </c:pt>
                <c:pt idx="9">
                  <c:v>1.5112030833333334</c:v>
                </c:pt>
                <c:pt idx="10">
                  <c:v>1.7163440555555556</c:v>
                </c:pt>
                <c:pt idx="11">
                  <c:v>1.8084502777777778</c:v>
                </c:pt>
                <c:pt idx="12">
                  <c:v>1.7905624444444443</c:v>
                </c:pt>
                <c:pt idx="13">
                  <c:v>1.6559491111111111</c:v>
                </c:pt>
                <c:pt idx="14">
                  <c:v>1.2224682222222223</c:v>
                </c:pt>
              </c:numCache>
            </c:numRef>
          </c:yVal>
          <c:smooth val="0"/>
          <c:extLst>
            <c:ext xmlns:c16="http://schemas.microsoft.com/office/drawing/2014/chart" uri="{C3380CC4-5D6E-409C-BE32-E72D297353CC}">
              <c16:uniqueId val="{00000005-B23E-45E4-9121-C8382F6AD7B9}"/>
            </c:ext>
          </c:extLst>
        </c:ser>
        <c:ser>
          <c:idx val="2"/>
          <c:order val="6"/>
          <c:tx>
            <c:v>methionine fit</c:v>
          </c:tx>
          <c:spPr>
            <a:ln w="12700">
              <a:solidFill>
                <a:srgbClr val="000000"/>
              </a:solidFill>
              <a:prstDash val="solid"/>
            </a:ln>
          </c:spPr>
          <c:marker>
            <c:symbol val="none"/>
          </c:marker>
          <c:xVal>
            <c:numRef>
              <c:f>Regression!$CG$3:$CG$26</c:f>
              <c:numCache>
                <c:formatCode>0.000</c:formatCode>
                <c:ptCount val="24"/>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Regression!$CZ$3:$CZ$26</c:f>
              <c:numCache>
                <c:formatCode>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6-B23E-45E4-9121-C8382F6AD7B9}"/>
            </c:ext>
          </c:extLst>
        </c:ser>
        <c:ser>
          <c:idx val="6"/>
          <c:order val="7"/>
          <c:tx>
            <c:v>serine fit</c:v>
          </c:tx>
          <c:spPr>
            <a:ln w="12700">
              <a:solidFill>
                <a:srgbClr val="000000"/>
              </a:solidFill>
              <a:prstDash val="solid"/>
            </a:ln>
          </c:spPr>
          <c:marker>
            <c:symbol val="none"/>
          </c:marker>
          <c:xVal>
            <c:numRef>
              <c:f>Regression!$CG$3:$CG$26</c:f>
              <c:numCache>
                <c:formatCode>0.000</c:formatCode>
                <c:ptCount val="24"/>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Regression!$DD$3:$DD$26</c:f>
              <c:numCache>
                <c:formatCode>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7-B23E-45E4-9121-C8382F6AD7B9}"/>
            </c:ext>
          </c:extLst>
        </c:ser>
        <c:ser>
          <c:idx val="7"/>
          <c:order val="8"/>
          <c:tx>
            <c:v>tyrosine fit</c:v>
          </c:tx>
          <c:spPr>
            <a:ln w="12700">
              <a:solidFill>
                <a:srgbClr val="000000"/>
              </a:solidFill>
              <a:prstDash val="solid"/>
            </a:ln>
          </c:spPr>
          <c:marker>
            <c:symbol val="none"/>
          </c:marker>
          <c:xVal>
            <c:numRef>
              <c:f>Regression!$CG$3:$CG$26</c:f>
              <c:numCache>
                <c:formatCode>0.000</c:formatCode>
                <c:ptCount val="24"/>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Regression!$DG$3:$DG$26</c:f>
              <c:numCache>
                <c:formatCode>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8-B23E-45E4-9121-C8382F6AD7B9}"/>
            </c:ext>
          </c:extLst>
        </c:ser>
        <c:ser>
          <c:idx val="8"/>
          <c:order val="9"/>
          <c:tx>
            <c:v>glycine fit</c:v>
          </c:tx>
          <c:spPr>
            <a:ln w="12700">
              <a:solidFill>
                <a:srgbClr val="000000"/>
              </a:solidFill>
              <a:prstDash val="solid"/>
            </a:ln>
          </c:spPr>
          <c:marker>
            <c:symbol val="none"/>
          </c:marker>
          <c:xVal>
            <c:numRef>
              <c:f>Regression!$CG$3:$CG$26</c:f>
              <c:numCache>
                <c:formatCode>0.000</c:formatCode>
                <c:ptCount val="24"/>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Regression!$CT$3:$CT$26</c:f>
              <c:numCache>
                <c:formatCode>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9-B23E-45E4-9121-C8382F6AD7B9}"/>
            </c:ext>
          </c:extLst>
        </c:ser>
        <c:ser>
          <c:idx val="9"/>
          <c:order val="10"/>
          <c:tx>
            <c:v>aspartate fit</c:v>
          </c:tx>
          <c:spPr>
            <a:ln w="12700">
              <a:solidFill>
                <a:srgbClr val="000000"/>
              </a:solidFill>
              <a:prstDash val="solid"/>
            </a:ln>
          </c:spPr>
          <c:marker>
            <c:symbol val="none"/>
          </c:marker>
          <c:xVal>
            <c:numRef>
              <c:f>Regression!$CG$3:$CG$26</c:f>
              <c:numCache>
                <c:formatCode>0.000</c:formatCode>
                <c:ptCount val="24"/>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Regression!$CO$3:$CO$26</c:f>
              <c:numCache>
                <c:formatCode>0.000</c:formatCode>
                <c:ptCount val="24"/>
                <c:pt idx="0">
                  <c:v>-0.69643954541362907</c:v>
                </c:pt>
                <c:pt idx="1">
                  <c:v>0.43392391196958741</c:v>
                </c:pt>
                <c:pt idx="2">
                  <c:v>0.79023249855156952</c:v>
                </c:pt>
                <c:pt idx="3">
                  <c:v>0.4557741768949708</c:v>
                </c:pt>
                <c:pt idx="4">
                  <c:v>-0.24065663253221359</c:v>
                </c:pt>
                <c:pt idx="5">
                  <c:v>-0.90321398440518386</c:v>
                </c:pt>
                <c:pt idx="6">
                  <c:v>-1.6371939891733538</c:v>
                </c:pt>
                <c:pt idx="7">
                  <c:v>-2.1137678819848569</c:v>
                </c:pt>
                <c:pt idx="8">
                  <c:v>-2.3108100192311216</c:v>
                </c:pt>
                <c:pt idx="9">
                  <c:v>-2.1958889362671083</c:v>
                </c:pt>
                <c:pt idx="10">
                  <c:v>-1.7922355061306519</c:v>
                </c:pt>
                <c:pt idx="11">
                  <c:v>-1.248742749976401</c:v>
                </c:pt>
                <c:pt idx="12">
                  <c:v>-0.71537935457099167</c:v>
                </c:pt>
                <c:pt idx="13">
                  <c:v>-0.36316684230527585</c:v>
                </c:pt>
                <c:pt idx="14">
                  <c:v>-0.49016413616591592</c:v>
                </c:pt>
              </c:numCache>
            </c:numRef>
          </c:yVal>
          <c:smooth val="0"/>
          <c:extLst>
            <c:ext xmlns:c16="http://schemas.microsoft.com/office/drawing/2014/chart" uri="{C3380CC4-5D6E-409C-BE32-E72D297353CC}">
              <c16:uniqueId val="{0000000A-B23E-45E4-9121-C8382F6AD7B9}"/>
            </c:ext>
          </c:extLst>
        </c:ser>
        <c:ser>
          <c:idx val="11"/>
          <c:order val="11"/>
          <c:tx>
            <c:v>cystine fit</c:v>
          </c:tx>
          <c:spPr>
            <a:ln w="15875">
              <a:solidFill>
                <a:srgbClr val="000000"/>
              </a:solidFill>
            </a:ln>
          </c:spPr>
          <c:marker>
            <c:symbol val="none"/>
          </c:marker>
          <c:xVal>
            <c:numRef>
              <c:f>Regression!$CG$3:$CG$26</c:f>
              <c:numCache>
                <c:formatCode>0.000</c:formatCode>
                <c:ptCount val="24"/>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Regression!$CP$3:$CP$26</c:f>
              <c:numCache>
                <c:formatCode>0.000</c:formatCode>
                <c:ptCount val="24"/>
                <c:pt idx="0">
                  <c:v>2.2826212468095618E-3</c:v>
                </c:pt>
                <c:pt idx="1">
                  <c:v>-7.0490567092186707E-2</c:v>
                </c:pt>
                <c:pt idx="2">
                  <c:v>-3.9237699529391219E-2</c:v>
                </c:pt>
                <c:pt idx="3">
                  <c:v>7.5251490278354108E-2</c:v>
                </c:pt>
                <c:pt idx="4">
                  <c:v>0.26893118111539349</c:v>
                </c:pt>
                <c:pt idx="5">
                  <c:v>0.46975062002572587</c:v>
                </c:pt>
                <c:pt idx="6">
                  <c:v>0.74571551334656949</c:v>
                </c:pt>
                <c:pt idx="7">
                  <c:v>1.0124981972974512</c:v>
                </c:pt>
                <c:pt idx="8">
                  <c:v>1.2733371356350103</c:v>
                </c:pt>
                <c:pt idx="9">
                  <c:v>1.494005115382405</c:v>
                </c:pt>
                <c:pt idx="10">
                  <c:v>1.6642513153545506</c:v>
                </c:pt>
                <c:pt idx="11">
                  <c:v>1.7456853192538873</c:v>
                </c:pt>
                <c:pt idx="12">
                  <c:v>1.7316532563893707</c:v>
                </c:pt>
                <c:pt idx="13">
                  <c:v>1.599842492083269</c:v>
                </c:pt>
                <c:pt idx="14">
                  <c:v>1.3203743147683227</c:v>
                </c:pt>
              </c:numCache>
            </c:numRef>
          </c:yVal>
          <c:smooth val="0"/>
          <c:extLst>
            <c:ext xmlns:c16="http://schemas.microsoft.com/office/drawing/2014/chart" uri="{C3380CC4-5D6E-409C-BE32-E72D297353CC}">
              <c16:uniqueId val="{0000000B-B23E-45E4-9121-C8382F6AD7B9}"/>
            </c:ext>
          </c:extLst>
        </c:ser>
        <c:dLbls>
          <c:showLegendKey val="0"/>
          <c:showVal val="0"/>
          <c:showCatName val="0"/>
          <c:showSerName val="0"/>
          <c:showPercent val="0"/>
          <c:showBubbleSize val="0"/>
        </c:dLbls>
        <c:axId val="516661808"/>
        <c:axId val="516670432"/>
      </c:scatterChart>
      <c:valAx>
        <c:axId val="516661808"/>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25493688288964"/>
              <c:y val="0.73285316376269261"/>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70432"/>
        <c:crosses val="autoZero"/>
        <c:crossBetween val="midCat"/>
      </c:valAx>
      <c:valAx>
        <c:axId val="516670432"/>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Cumulative consumption (mmol)</a:t>
                </a:r>
              </a:p>
            </c:rich>
          </c:tx>
          <c:layout>
            <c:manualLayout>
              <c:xMode val="edge"/>
              <c:yMode val="edge"/>
              <c:x val="1.7306437278430575E-2"/>
              <c:y val="0.10957385535141438"/>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1808"/>
        <c:crosses val="autoZero"/>
        <c:crossBetween val="midCat"/>
      </c:valAx>
      <c:spPr>
        <a:noFill/>
        <a:ln w="25400">
          <a:noFill/>
        </a:ln>
      </c:spPr>
    </c:plotArea>
    <c:legend>
      <c:legendPos val="r"/>
      <c:legendEntry>
        <c:idx val="6"/>
        <c:delete val="1"/>
      </c:legendEntry>
      <c:legendEntry>
        <c:idx val="7"/>
        <c:delete val="1"/>
      </c:legendEntry>
      <c:legendEntry>
        <c:idx val="8"/>
        <c:delete val="1"/>
      </c:legendEntry>
      <c:legendEntry>
        <c:idx val="9"/>
        <c:delete val="1"/>
      </c:legendEntry>
      <c:legendEntry>
        <c:idx val="10"/>
        <c:delete val="1"/>
      </c:legendEntry>
      <c:legendEntry>
        <c:idx val="11"/>
        <c:delete val="1"/>
      </c:legendEntry>
      <c:layout>
        <c:manualLayout>
          <c:xMode val="edge"/>
          <c:yMode val="edge"/>
          <c:x val="6.0696807255673898E-4"/>
          <c:y val="0.81200649260947644"/>
          <c:w val="0.99939303192744322"/>
          <c:h val="0.16167771791683935"/>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Nitrogen Consumed</a:t>
            </a:r>
          </a:p>
        </c:rich>
      </c:tx>
      <c:layout>
        <c:manualLayout>
          <c:xMode val="edge"/>
          <c:yMode val="edge"/>
          <c:x val="0.39431618377799893"/>
          <c:y val="1.88678119780482E-2"/>
        </c:manualLayout>
      </c:layout>
      <c:overlay val="0"/>
      <c:spPr>
        <a:noFill/>
        <a:ln w="25400">
          <a:noFill/>
        </a:ln>
      </c:spPr>
    </c:title>
    <c:autoTitleDeleted val="0"/>
    <c:plotArea>
      <c:layout>
        <c:manualLayout>
          <c:layoutTarget val="inner"/>
          <c:xMode val="edge"/>
          <c:yMode val="edge"/>
          <c:x val="0.13321492007104796"/>
          <c:y val="8.3019020892948284E-2"/>
          <c:w val="0.8149923617254925"/>
          <c:h val="0.7207560450251419"/>
        </c:manualLayout>
      </c:layout>
      <c:scatterChart>
        <c:scatterStyle val="lineMarker"/>
        <c:varyColors val="0"/>
        <c:ser>
          <c:idx val="0"/>
          <c:order val="0"/>
          <c:tx>
            <c:strRef>
              <c:f>'In Process Calc.'!$AM$2</c:f>
              <c:strCache>
                <c:ptCount val="1"/>
                <c:pt idx="0">
                  <c:v>CUM NITROGEN CONS. (mmol)</c:v>
                </c:pt>
              </c:strCache>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Calc.'!$AM$3:$AM$94</c:f>
              <c:numCache>
                <c:formatCode>0</c:formatCode>
                <c:ptCount val="92"/>
                <c:pt idx="0">
                  <c:v>0</c:v>
                </c:pt>
                <c:pt idx="1">
                  <c:v>-1.8146400000000003</c:v>
                </c:pt>
                <c:pt idx="2">
                  <c:v>2.5257450000000006</c:v>
                </c:pt>
                <c:pt idx="3">
                  <c:v>7.7376319999999978</c:v>
                </c:pt>
                <c:pt idx="4">
                  <c:v>-8.3111480000000029</c:v>
                </c:pt>
                <c:pt idx="5">
                  <c:v>-22.403531185185187</c:v>
                </c:pt>
                <c:pt idx="6">
                  <c:v>-38.140436444444447</c:v>
                </c:pt>
                <c:pt idx="7">
                  <c:v>-51.223273333333339</c:v>
                </c:pt>
                <c:pt idx="8">
                  <c:v>-38.061684000000007</c:v>
                </c:pt>
                <c:pt idx="9">
                  <c:v>-26.130899638888899</c:v>
                </c:pt>
                <c:pt idx="10">
                  <c:v>-17.29681061111112</c:v>
                </c:pt>
                <c:pt idx="11">
                  <c:v>-3.9036919444444553</c:v>
                </c:pt>
                <c:pt idx="12">
                  <c:v>7.4133824444444345</c:v>
                </c:pt>
                <c:pt idx="13">
                  <c:v>18.705362888888878</c:v>
                </c:pt>
                <c:pt idx="14">
                  <c:v>16.318395111111098</c:v>
                </c:pt>
              </c:numCache>
            </c:numRef>
          </c:yVal>
          <c:smooth val="0"/>
          <c:extLst>
            <c:ext xmlns:c16="http://schemas.microsoft.com/office/drawing/2014/chart" uri="{C3380CC4-5D6E-409C-BE32-E72D297353CC}">
              <c16:uniqueId val="{00000000-C886-420A-8A75-2380AE59FDC9}"/>
            </c:ext>
          </c:extLst>
        </c:ser>
        <c:ser>
          <c:idx val="1"/>
          <c:order val="1"/>
          <c:tx>
            <c:strRef>
              <c:f>'In Process Calc.'!$AN$2</c:f>
              <c:strCache>
                <c:ptCount val="1"/>
                <c:pt idx="0">
                  <c:v>CUM NITROGEN CONS. (w/o NH3, Ala) (mmol)</c:v>
                </c:pt>
              </c:strCache>
            </c:strRef>
          </c:tx>
          <c:spPr>
            <a:ln w="28575">
              <a:noFill/>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Calc.'!$AN$3:$AN$94</c:f>
              <c:numCache>
                <c:formatCode>0</c:formatCode>
                <c:ptCount val="92"/>
                <c:pt idx="0">
                  <c:v>0</c:v>
                </c:pt>
                <c:pt idx="1">
                  <c:v>-1.8291150000000003</c:v>
                </c:pt>
                <c:pt idx="2">
                  <c:v>2.5141800000000005</c:v>
                </c:pt>
                <c:pt idx="3">
                  <c:v>7.6585689999999982</c:v>
                </c:pt>
                <c:pt idx="4">
                  <c:v>-8.7087580000000031</c:v>
                </c:pt>
                <c:pt idx="5">
                  <c:v>-23.410982592592596</c:v>
                </c:pt>
                <c:pt idx="6">
                  <c:v>-40.746446555555558</c:v>
                </c:pt>
                <c:pt idx="7">
                  <c:v>-56.51218055555556</c:v>
                </c:pt>
                <c:pt idx="8">
                  <c:v>-47.346790777777784</c:v>
                </c:pt>
                <c:pt idx="9">
                  <c:v>-38.5369408888889</c:v>
                </c:pt>
                <c:pt idx="10">
                  <c:v>-30.870540833333344</c:v>
                </c:pt>
                <c:pt idx="11">
                  <c:v>-15.284030555555569</c:v>
                </c:pt>
                <c:pt idx="12">
                  <c:v>-1.329125000000011</c:v>
                </c:pt>
                <c:pt idx="13">
                  <c:v>13.533121277777767</c:v>
                </c:pt>
                <c:pt idx="14">
                  <c:v>11.84199344444443</c:v>
                </c:pt>
              </c:numCache>
            </c:numRef>
          </c:yVal>
          <c:smooth val="0"/>
          <c:extLst>
            <c:ext xmlns:c16="http://schemas.microsoft.com/office/drawing/2014/chart" uri="{C3380CC4-5D6E-409C-BE32-E72D297353CC}">
              <c16:uniqueId val="{00000001-C886-420A-8A75-2380AE59FDC9}"/>
            </c:ext>
          </c:extLst>
        </c:ser>
        <c:ser>
          <c:idx val="2"/>
          <c:order val="2"/>
          <c:tx>
            <c:strRef>
              <c:f>'In Process Calc.'!$AO$2</c:f>
              <c:strCache>
                <c:ptCount val="1"/>
                <c:pt idx="0">
                  <c:v>CUM AA CARBON CONS. (mmol)</c:v>
                </c:pt>
              </c:strCache>
            </c:strRef>
          </c:tx>
          <c:spPr>
            <a:ln w="28575">
              <a:noFill/>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Calc.'!$AO$3:$AO$94</c:f>
              <c:numCache>
                <c:formatCode>0</c:formatCode>
                <c:ptCount val="92"/>
                <c:pt idx="0">
                  <c:v>0</c:v>
                </c:pt>
                <c:pt idx="1">
                  <c:v>-4.6636950000000006</c:v>
                </c:pt>
                <c:pt idx="2">
                  <c:v>4.2637350000000005</c:v>
                </c:pt>
                <c:pt idx="3">
                  <c:v>15.217476999999995</c:v>
                </c:pt>
                <c:pt idx="4">
                  <c:v>-37.285191000000012</c:v>
                </c:pt>
                <c:pt idx="5">
                  <c:v>-78.863238148148156</c:v>
                </c:pt>
                <c:pt idx="6">
                  <c:v>-123.53522566666669</c:v>
                </c:pt>
                <c:pt idx="7">
                  <c:v>-154.50312266666668</c:v>
                </c:pt>
                <c:pt idx="8">
                  <c:v>-108.00721825925926</c:v>
                </c:pt>
                <c:pt idx="9">
                  <c:v>-50.739571222222253</c:v>
                </c:pt>
                <c:pt idx="10">
                  <c:v>-8.8017224166666779</c:v>
                </c:pt>
                <c:pt idx="11">
                  <c:v>22.669767222222205</c:v>
                </c:pt>
                <c:pt idx="12">
                  <c:v>46.001520111111105</c:v>
                </c:pt>
                <c:pt idx="13">
                  <c:v>61.16367211111109</c:v>
                </c:pt>
                <c:pt idx="14">
                  <c:v>46.574202111111077</c:v>
                </c:pt>
              </c:numCache>
            </c:numRef>
          </c:yVal>
          <c:smooth val="0"/>
          <c:extLst>
            <c:ext xmlns:c16="http://schemas.microsoft.com/office/drawing/2014/chart" uri="{C3380CC4-5D6E-409C-BE32-E72D297353CC}">
              <c16:uniqueId val="{00000002-C886-420A-8A75-2380AE59FDC9}"/>
            </c:ext>
          </c:extLst>
        </c:ser>
        <c:ser>
          <c:idx val="3"/>
          <c:order val="3"/>
          <c:tx>
            <c:v>nitrogen fit</c:v>
          </c:tx>
          <c:spPr>
            <a:ln w="12700">
              <a:solidFill>
                <a:srgbClr val="000000"/>
              </a:solidFill>
              <a:prstDash val="solid"/>
            </a:ln>
          </c:spPr>
          <c:marker>
            <c:symbol val="none"/>
          </c:marker>
          <c:xVal>
            <c:numRef>
              <c:f>Regression!$CG$3:$CG$26</c:f>
              <c:numCache>
                <c:formatCode>0.000</c:formatCode>
                <c:ptCount val="24"/>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Regression!$DJ$3:$DJ$26</c:f>
              <c:numCache>
                <c:formatCode>0.000</c:formatCode>
                <c:ptCount val="24"/>
                <c:pt idx="0">
                  <c:v>8.3679292700291636</c:v>
                </c:pt>
                <c:pt idx="1">
                  <c:v>2.613399793446447</c:v>
                </c:pt>
                <c:pt idx="2">
                  <c:v>-5.1844431459141891</c:v>
                </c:pt>
                <c:pt idx="3">
                  <c:v>-11.44304370779196</c:v>
                </c:pt>
                <c:pt idx="4">
                  <c:v>-17.691081808210139</c:v>
                </c:pt>
                <c:pt idx="5">
                  <c:v>-22.180681732927983</c:v>
                </c:pt>
                <c:pt idx="6">
                  <c:v>-26.449295697935966</c:v>
                </c:pt>
                <c:pt idx="7">
                  <c:v>-28.823723057979137</c:v>
                </c:pt>
                <c:pt idx="8">
                  <c:v>-29.234666997937573</c:v>
                </c:pt>
                <c:pt idx="9">
                  <c:v>-27.252816973804549</c:v>
                </c:pt>
                <c:pt idx="10">
                  <c:v>-22.23057020438381</c:v>
                </c:pt>
                <c:pt idx="11">
                  <c:v>-14.372091960210923</c:v>
                </c:pt>
                <c:pt idx="12">
                  <c:v>-3.4743616471101291</c:v>
                </c:pt>
                <c:pt idx="13">
                  <c:v>11.555956812125913</c:v>
                </c:pt>
                <c:pt idx="14">
                  <c:v>31.213893345641793</c:v>
                </c:pt>
              </c:numCache>
            </c:numRef>
          </c:yVal>
          <c:smooth val="0"/>
          <c:extLst>
            <c:ext xmlns:c16="http://schemas.microsoft.com/office/drawing/2014/chart" uri="{C3380CC4-5D6E-409C-BE32-E72D297353CC}">
              <c16:uniqueId val="{00000003-C886-420A-8A75-2380AE59FDC9}"/>
            </c:ext>
          </c:extLst>
        </c:ser>
        <c:ser>
          <c:idx val="4"/>
          <c:order val="4"/>
          <c:tx>
            <c:v>nitrogen (no nh3) fit</c:v>
          </c:tx>
          <c:spPr>
            <a:ln w="12700">
              <a:solidFill>
                <a:srgbClr val="000000"/>
              </a:solidFill>
              <a:prstDash val="solid"/>
            </a:ln>
          </c:spPr>
          <c:marker>
            <c:symbol val="none"/>
          </c:marker>
          <c:xVal>
            <c:numRef>
              <c:f>Regression!$CG$3:$CG$26</c:f>
              <c:numCache>
                <c:formatCode>0.000</c:formatCode>
                <c:ptCount val="24"/>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Regression!$DK$3:$DK$26</c:f>
              <c:numCache>
                <c:formatCode>0.000</c:formatCode>
                <c:ptCount val="24"/>
                <c:pt idx="0">
                  <c:v>7.2515905654398987</c:v>
                </c:pt>
                <c:pt idx="1">
                  <c:v>3.2171601440101383</c:v>
                </c:pt>
                <c:pt idx="2">
                  <c:v>-3.8560505160146699</c:v>
                </c:pt>
                <c:pt idx="3">
                  <c:v>-10.591291536427756</c:v>
                </c:pt>
                <c:pt idx="4">
                  <c:v>-18.192364131717259</c:v>
                </c:pt>
                <c:pt idx="5">
                  <c:v>-24.281640285508978</c:v>
                </c:pt>
                <c:pt idx="6">
                  <c:v>-30.858105538798426</c:v>
                </c:pt>
                <c:pt idx="7">
                  <c:v>-35.482389514858006</c:v>
                </c:pt>
                <c:pt idx="8">
                  <c:v>-38.027383036506855</c:v>
                </c:pt>
                <c:pt idx="9">
                  <c:v>-37.69528000791118</c:v>
                </c:pt>
                <c:pt idx="10">
                  <c:v>-33.642255569457006</c:v>
                </c:pt>
                <c:pt idx="11">
                  <c:v>-25.719656896769095</c:v>
                </c:pt>
                <c:pt idx="12">
                  <c:v>-13.607890417553193</c:v>
                </c:pt>
                <c:pt idx="13">
                  <c:v>4.1268268686348506</c:v>
                </c:pt>
                <c:pt idx="14">
                  <c:v>28.331682836400574</c:v>
                </c:pt>
              </c:numCache>
            </c:numRef>
          </c:yVal>
          <c:smooth val="0"/>
          <c:extLst>
            <c:ext xmlns:c16="http://schemas.microsoft.com/office/drawing/2014/chart" uri="{C3380CC4-5D6E-409C-BE32-E72D297353CC}">
              <c16:uniqueId val="{00000004-C886-420A-8A75-2380AE59FDC9}"/>
            </c:ext>
          </c:extLst>
        </c:ser>
        <c:ser>
          <c:idx val="5"/>
          <c:order val="5"/>
          <c:tx>
            <c:v>aa carbon fit</c:v>
          </c:tx>
          <c:spPr>
            <a:ln w="12700">
              <a:solidFill>
                <a:srgbClr val="000000"/>
              </a:solidFill>
              <a:prstDash val="solid"/>
            </a:ln>
          </c:spPr>
          <c:marker>
            <c:symbol val="none"/>
          </c:marker>
          <c:xVal>
            <c:numRef>
              <c:f>Regression!$CG$3:$CG$26</c:f>
              <c:numCache>
                <c:formatCode>0.000</c:formatCode>
                <c:ptCount val="24"/>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Regression!$DL$3:$DL$26</c:f>
              <c:numCache>
                <c:formatCode>0.000</c:formatCode>
                <c:ptCount val="24"/>
                <c:pt idx="0">
                  <c:v>34.833629135683999</c:v>
                </c:pt>
                <c:pt idx="1">
                  <c:v>4.3428175981952348</c:v>
                </c:pt>
                <c:pt idx="2">
                  <c:v>-28.582332584870816</c:v>
                </c:pt>
                <c:pt idx="3">
                  <c:v>-49.585057108888549</c:v>
                </c:pt>
                <c:pt idx="4">
                  <c:v>-66.202058398401036</c:v>
                </c:pt>
                <c:pt idx="5">
                  <c:v>-75.16475373396915</c:v>
                </c:pt>
                <c:pt idx="6">
                  <c:v>-80.16412948986553</c:v>
                </c:pt>
                <c:pt idx="7">
                  <c:v>-78.865381983600869</c:v>
                </c:pt>
                <c:pt idx="8">
                  <c:v>-71.551431439844109</c:v>
                </c:pt>
                <c:pt idx="9">
                  <c:v>-58.557452001336699</c:v>
                </c:pt>
                <c:pt idx="10">
                  <c:v>-38.84865001196097</c:v>
                </c:pt>
                <c:pt idx="11">
                  <c:v>-14.695042302398335</c:v>
                </c:pt>
                <c:pt idx="12">
                  <c:v>13.912265867155398</c:v>
                </c:pt>
                <c:pt idx="13">
                  <c:v>48.789807379759445</c:v>
                </c:pt>
                <c:pt idx="14">
                  <c:v>89.829158250266943</c:v>
                </c:pt>
              </c:numCache>
            </c:numRef>
          </c:yVal>
          <c:smooth val="0"/>
          <c:extLst>
            <c:ext xmlns:c16="http://schemas.microsoft.com/office/drawing/2014/chart" uri="{C3380CC4-5D6E-409C-BE32-E72D297353CC}">
              <c16:uniqueId val="{00000005-C886-420A-8A75-2380AE59FDC9}"/>
            </c:ext>
          </c:extLst>
        </c:ser>
        <c:dLbls>
          <c:showLegendKey val="0"/>
          <c:showVal val="0"/>
          <c:showCatName val="0"/>
          <c:showSerName val="0"/>
          <c:showPercent val="0"/>
          <c:showBubbleSize val="0"/>
        </c:dLbls>
        <c:axId val="516664944"/>
        <c:axId val="516663768"/>
      </c:scatterChart>
      <c:valAx>
        <c:axId val="51666494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5115452801409534"/>
              <c:y val="0.79245446591903268"/>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3768"/>
        <c:crosses val="autoZero"/>
        <c:crossBetween val="midCat"/>
      </c:valAx>
      <c:valAx>
        <c:axId val="516663768"/>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Cumulative alanine consumption (mmol)</a:t>
                </a:r>
              </a:p>
            </c:rich>
          </c:tx>
          <c:layout>
            <c:manualLayout>
              <c:xMode val="edge"/>
              <c:yMode val="edge"/>
              <c:x val="3.1084551150506678E-2"/>
              <c:y val="5.9399241761446495E-2"/>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4944"/>
        <c:crosses val="autoZero"/>
        <c:crossBetween val="midCat"/>
      </c:valAx>
      <c:spPr>
        <a:noFill/>
        <a:ln w="25400">
          <a:noFill/>
        </a:ln>
      </c:spPr>
    </c:plotArea>
    <c:legend>
      <c:legendPos val="r"/>
      <c:legendEntry>
        <c:idx val="3"/>
        <c:delete val="1"/>
      </c:legendEntry>
      <c:legendEntry>
        <c:idx val="4"/>
        <c:delete val="1"/>
      </c:legendEntry>
      <c:legendEntry>
        <c:idx val="5"/>
        <c:delete val="1"/>
      </c:legendEntry>
      <c:layout>
        <c:manualLayout>
          <c:xMode val="edge"/>
          <c:yMode val="edge"/>
          <c:x val="1.7762034975985053E-2"/>
          <c:y val="0.86267607174103234"/>
          <c:w val="0.98223796502401495"/>
          <c:h val="0.13612022455526393"/>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Oxygen Consumed</a:t>
            </a:r>
          </a:p>
        </c:rich>
      </c:tx>
      <c:layout>
        <c:manualLayout>
          <c:xMode val="edge"/>
          <c:yMode val="edge"/>
          <c:x val="0.34402905416767204"/>
          <c:y val="1.7605807086614179E-2"/>
        </c:manualLayout>
      </c:layout>
      <c:overlay val="0"/>
      <c:spPr>
        <a:noFill/>
        <a:ln w="25400">
          <a:noFill/>
        </a:ln>
      </c:spPr>
    </c:title>
    <c:autoTitleDeleted val="0"/>
    <c:plotArea>
      <c:layout>
        <c:manualLayout>
          <c:layoutTarget val="inner"/>
          <c:xMode val="edge"/>
          <c:yMode val="edge"/>
          <c:x val="0.12834246940185878"/>
          <c:y val="0.12323943661971831"/>
          <c:w val="0.8362214313404478"/>
          <c:h val="0.7052447270926866"/>
        </c:manualLayout>
      </c:layout>
      <c:scatterChart>
        <c:scatterStyle val="lineMarker"/>
        <c:varyColors val="0"/>
        <c:ser>
          <c:idx val="0"/>
          <c:order val="0"/>
          <c:tx>
            <c:strRef>
              <c:f>'In Process Calc.'!$M$2</c:f>
              <c:strCache>
                <c:ptCount val="1"/>
                <c:pt idx="0">
                  <c:v>CUM OXYGEN CONS. (mmol)</c:v>
                </c:pt>
              </c:strCache>
            </c:strRef>
          </c:tx>
          <c:spPr>
            <a:ln w="28575">
              <a:noFill/>
            </a:ln>
          </c:spPr>
          <c:marker>
            <c:symbol val="diamond"/>
            <c:size val="5"/>
            <c:spPr>
              <a:solidFill>
                <a:srgbClr val="333399"/>
              </a:solidFill>
              <a:ln>
                <a:solidFill>
                  <a:srgbClr val="333399"/>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Calc.'!$M$3:$M$94</c:f>
              <c:numCache>
                <c:formatCode>0.0000</c:formatCode>
                <c:ptCount val="92"/>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6FFC-40CB-B31D-B31FCCE85F9B}"/>
            </c:ext>
          </c:extLst>
        </c:ser>
        <c:ser>
          <c:idx val="1"/>
          <c:order val="1"/>
          <c:tx>
            <c:v>oxygen fit</c:v>
          </c:tx>
          <c:spPr>
            <a:ln w="12700">
              <a:solidFill>
                <a:srgbClr val="000000"/>
              </a:solidFill>
              <a:prstDash val="solid"/>
            </a:ln>
          </c:spPr>
          <c:marker>
            <c:symbol val="none"/>
          </c:marker>
          <c:xVal>
            <c:numRef>
              <c:f>Regression!$CG$3:$CG$26</c:f>
              <c:numCache>
                <c:formatCode>0.000</c:formatCode>
                <c:ptCount val="24"/>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Regression!$CJ$3:$CJ$26</c:f>
              <c:numCache>
                <c:formatCode>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6FFC-40CB-B31D-B31FCCE85F9B}"/>
            </c:ext>
          </c:extLst>
        </c:ser>
        <c:dLbls>
          <c:showLegendKey val="0"/>
          <c:showVal val="0"/>
          <c:showCatName val="0"/>
          <c:showSerName val="0"/>
          <c:showPercent val="0"/>
          <c:showBubbleSize val="0"/>
        </c:dLbls>
        <c:axId val="475042264"/>
        <c:axId val="475045792"/>
      </c:scatterChart>
      <c:valAx>
        <c:axId val="47504226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8805763383993639"/>
              <c:y val="0.9082468769502553"/>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5792"/>
        <c:crosses val="autoZero"/>
        <c:crossBetween val="midCat"/>
      </c:valAx>
      <c:valAx>
        <c:axId val="475045792"/>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Cumulative Oxygen (mmol)</a:t>
                </a:r>
              </a:p>
            </c:rich>
          </c:tx>
          <c:layout>
            <c:manualLayout>
              <c:xMode val="edge"/>
              <c:yMode val="edge"/>
              <c:x val="8.9127351420905249E-3"/>
              <c:y val="0.2042251998329754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2264"/>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Essential Amino Acids</a:t>
            </a:r>
          </a:p>
        </c:rich>
      </c:tx>
      <c:layout>
        <c:manualLayout>
          <c:xMode val="edge"/>
          <c:yMode val="edge"/>
          <c:x val="0.33035705787822556"/>
          <c:y val="1.8116008959290646E-2"/>
        </c:manualLayout>
      </c:layout>
      <c:overlay val="0"/>
      <c:spPr>
        <a:noFill/>
        <a:ln w="25400">
          <a:noFill/>
        </a:ln>
      </c:spPr>
    </c:title>
    <c:autoTitleDeleted val="0"/>
    <c:plotArea>
      <c:layout>
        <c:manualLayout>
          <c:layoutTarget val="inner"/>
          <c:xMode val="edge"/>
          <c:yMode val="edge"/>
          <c:x val="0.14821428571428583"/>
          <c:y val="6.8840823287559749E-2"/>
          <c:w val="0.78697528226620417"/>
          <c:h val="0.7391330500348523"/>
        </c:manualLayout>
      </c:layout>
      <c:scatterChart>
        <c:scatterStyle val="lineMarker"/>
        <c:varyColors val="0"/>
        <c:ser>
          <c:idx val="0"/>
          <c:order val="0"/>
          <c:tx>
            <c:strRef>
              <c:f>'In Process Calc.'!$AH$2</c:f>
              <c:strCache>
                <c:ptCount val="1"/>
                <c:pt idx="0">
                  <c:v>CUM THREONINE CONS. (mmol)</c:v>
                </c:pt>
              </c:strCache>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Calc.'!$AH$3:$AH$94</c:f>
              <c:numCache>
                <c:formatCode>0.0000</c:formatCode>
                <c:ptCount val="92"/>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2930-4929-A36B-A9C3108E33A9}"/>
            </c:ext>
          </c:extLst>
        </c:ser>
        <c:ser>
          <c:idx val="1"/>
          <c:order val="1"/>
          <c:tx>
            <c:strRef>
              <c:f>'In Process Calc.'!$P$2</c:f>
              <c:strCache>
                <c:ptCount val="1"/>
                <c:pt idx="0">
                  <c:v>CUM ARGININE CONS. (mmol)</c:v>
                </c:pt>
              </c:strCache>
            </c:strRef>
          </c:tx>
          <c:spPr>
            <a:ln w="28575">
              <a:noFill/>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Calc.'!$P$3:$P$94</c:f>
              <c:numCache>
                <c:formatCode>0.0000</c:formatCode>
                <c:ptCount val="92"/>
                <c:pt idx="0" formatCode="General">
                  <c:v>0</c:v>
                </c:pt>
                <c:pt idx="1">
                  <c:v>-0.17880000000000018</c:v>
                </c:pt>
                <c:pt idx="2">
                  <c:v>0.30857999999999991</c:v>
                </c:pt>
                <c:pt idx="3">
                  <c:v>0.6113519999999999</c:v>
                </c:pt>
                <c:pt idx="4">
                  <c:v>-7.4980000000000491E-2</c:v>
                </c:pt>
                <c:pt idx="5">
                  <c:v>-0.85278262962962981</c:v>
                </c:pt>
                <c:pt idx="6">
                  <c:v>-1.8050884444444455</c:v>
                </c:pt>
                <c:pt idx="7">
                  <c:v>-2.7577387407407414</c:v>
                </c:pt>
                <c:pt idx="8">
                  <c:v>-2.0959375555555564</c:v>
                </c:pt>
                <c:pt idx="9">
                  <c:v>-1.1760944722222231</c:v>
                </c:pt>
                <c:pt idx="10">
                  <c:v>-0.62070363888888924</c:v>
                </c:pt>
                <c:pt idx="11">
                  <c:v>3.3720555555555087E-2</c:v>
                </c:pt>
                <c:pt idx="12">
                  <c:v>0.73322133333333284</c:v>
                </c:pt>
                <c:pt idx="13">
                  <c:v>1.4727088333333325</c:v>
                </c:pt>
                <c:pt idx="14">
                  <c:v>1.3043462222222213</c:v>
                </c:pt>
              </c:numCache>
            </c:numRef>
          </c:yVal>
          <c:smooth val="0"/>
          <c:extLst>
            <c:ext xmlns:c16="http://schemas.microsoft.com/office/drawing/2014/chart" uri="{C3380CC4-5D6E-409C-BE32-E72D297353CC}">
              <c16:uniqueId val="{00000001-2930-4929-A36B-A9C3108E33A9}"/>
            </c:ext>
          </c:extLst>
        </c:ser>
        <c:ser>
          <c:idx val="4"/>
          <c:order val="2"/>
          <c:tx>
            <c:strRef>
              <c:f>'In Process Calc.'!$AE$2</c:f>
              <c:strCache>
                <c:ptCount val="1"/>
                <c:pt idx="0">
                  <c:v>CUM PHENYLALANINE CONS. (mmol)</c:v>
                </c:pt>
              </c:strCache>
            </c:strRef>
          </c:tx>
          <c:spPr>
            <a:ln w="28575">
              <a:noFill/>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Calc.'!$AE$3:$AE$94</c:f>
              <c:numCache>
                <c:formatCode>0.0000</c:formatCode>
                <c:ptCount val="92"/>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2-2930-4929-A36B-A9C3108E33A9}"/>
            </c:ext>
          </c:extLst>
        </c:ser>
        <c:ser>
          <c:idx val="6"/>
          <c:order val="3"/>
          <c:tx>
            <c:strRef>
              <c:f>'In Process Calc.'!$AI$2</c:f>
              <c:strCache>
                <c:ptCount val="1"/>
                <c:pt idx="0">
                  <c:v>CUM TRYPTOPHAN CONS. (mmol)</c:v>
                </c:pt>
              </c:strCache>
            </c:strRef>
          </c:tx>
          <c:spPr>
            <a:ln w="28575">
              <a:noFill/>
            </a:ln>
          </c:spPr>
          <c:marker>
            <c:symbol val="star"/>
            <c:size val="7"/>
            <c:spPr>
              <a:ln>
                <a:solidFill>
                  <a:srgbClr val="7030A0"/>
                </a:solidFill>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Calc.'!$AI$3:$AI$94</c:f>
              <c:numCache>
                <c:formatCode>0.0000</c:formatCode>
                <c:ptCount val="92"/>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3-2930-4929-A36B-A9C3108E33A9}"/>
            </c:ext>
          </c:extLst>
        </c:ser>
        <c:ser>
          <c:idx val="2"/>
          <c:order val="4"/>
          <c:tx>
            <c:v>threonine fit</c:v>
          </c:tx>
          <c:spPr>
            <a:ln w="12700">
              <a:solidFill>
                <a:srgbClr val="000000"/>
              </a:solidFill>
              <a:prstDash val="solid"/>
            </a:ln>
          </c:spPr>
          <c:marker>
            <c:symbol val="none"/>
          </c:marker>
          <c:xVal>
            <c:numRef>
              <c:f>Regression!$CG$3:$CG$26</c:f>
              <c:numCache>
                <c:formatCode>0.000</c:formatCode>
                <c:ptCount val="24"/>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Regression!$DE$3:$DE$26</c:f>
              <c:numCache>
                <c:formatCode>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4-2930-4929-A36B-A9C3108E33A9}"/>
            </c:ext>
          </c:extLst>
        </c:ser>
        <c:ser>
          <c:idx val="3"/>
          <c:order val="5"/>
          <c:tx>
            <c:v>arginine fit</c:v>
          </c:tx>
          <c:spPr>
            <a:ln w="12700">
              <a:solidFill>
                <a:srgbClr val="000000"/>
              </a:solidFill>
              <a:prstDash val="solid"/>
            </a:ln>
          </c:spPr>
          <c:marker>
            <c:symbol val="none"/>
          </c:marker>
          <c:xVal>
            <c:numRef>
              <c:f>Regression!$CG$3:$CG$26</c:f>
              <c:numCache>
                <c:formatCode>0.000</c:formatCode>
                <c:ptCount val="24"/>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Regression!$CM$3:$CM$26</c:f>
              <c:numCache>
                <c:formatCode>0.000</c:formatCode>
                <c:ptCount val="24"/>
                <c:pt idx="0">
                  <c:v>0.39944108830973751</c:v>
                </c:pt>
                <c:pt idx="1">
                  <c:v>0.19847758727512943</c:v>
                </c:pt>
                <c:pt idx="2">
                  <c:v>-0.12476451606233363</c:v>
                </c:pt>
                <c:pt idx="3">
                  <c:v>-0.4154735163115042</c:v>
                </c:pt>
                <c:pt idx="4">
                  <c:v>-0.72849498034753846</c:v>
                </c:pt>
                <c:pt idx="5">
                  <c:v>-0.96685097446921586</c:v>
                </c:pt>
                <c:pt idx="6">
                  <c:v>-1.2057565957824896</c:v>
                </c:pt>
                <c:pt idx="7">
                  <c:v>-1.3484716651281414</c:v>
                </c:pt>
                <c:pt idx="8">
                  <c:v>-1.3849332124316911</c:v>
                </c:pt>
                <c:pt idx="9">
                  <c:v>-1.2840953667071622</c:v>
                </c:pt>
                <c:pt idx="10">
                  <c:v>-1.0032494554943074</c:v>
                </c:pt>
                <c:pt idx="11">
                  <c:v>-0.54750278174350342</c:v>
                </c:pt>
                <c:pt idx="12">
                  <c:v>9.8877337165403034E-2</c:v>
                </c:pt>
                <c:pt idx="13">
                  <c:v>1.0057626057845059</c:v>
                </c:pt>
                <c:pt idx="14">
                  <c:v>2.208837908906073</c:v>
                </c:pt>
              </c:numCache>
            </c:numRef>
          </c:yVal>
          <c:smooth val="0"/>
          <c:extLst>
            <c:ext xmlns:c16="http://schemas.microsoft.com/office/drawing/2014/chart" uri="{C3380CC4-5D6E-409C-BE32-E72D297353CC}">
              <c16:uniqueId val="{00000005-2930-4929-A36B-A9C3108E33A9}"/>
            </c:ext>
          </c:extLst>
        </c:ser>
        <c:ser>
          <c:idx val="5"/>
          <c:order val="6"/>
          <c:tx>
            <c:v>phenylalanine fit</c:v>
          </c:tx>
          <c:spPr>
            <a:ln w="12700">
              <a:solidFill>
                <a:srgbClr val="000000"/>
              </a:solidFill>
              <a:prstDash val="solid"/>
            </a:ln>
          </c:spPr>
          <c:marker>
            <c:symbol val="none"/>
          </c:marker>
          <c:xVal>
            <c:numRef>
              <c:f>Regression!$CG$3:$CG$26</c:f>
              <c:numCache>
                <c:formatCode>0.000</c:formatCode>
                <c:ptCount val="24"/>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Regression!$DB$3:$DB$26</c:f>
              <c:numCache>
                <c:formatCode>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6-2930-4929-A36B-A9C3108E33A9}"/>
            </c:ext>
          </c:extLst>
        </c:ser>
        <c:ser>
          <c:idx val="7"/>
          <c:order val="7"/>
          <c:tx>
            <c:v>tryptophan fit</c:v>
          </c:tx>
          <c:spPr>
            <a:ln w="12700">
              <a:solidFill>
                <a:srgbClr val="000000"/>
              </a:solidFill>
            </a:ln>
          </c:spPr>
          <c:marker>
            <c:symbol val="none"/>
          </c:marker>
          <c:xVal>
            <c:numRef>
              <c:f>Regression!$CG$3:$CG$26</c:f>
              <c:numCache>
                <c:formatCode>0.000</c:formatCode>
                <c:ptCount val="24"/>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Regression!$DF$3:$DF$26</c:f>
              <c:numCache>
                <c:formatCode>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7-2930-4929-A36B-A9C3108E33A9}"/>
            </c:ext>
          </c:extLst>
        </c:ser>
        <c:dLbls>
          <c:showLegendKey val="0"/>
          <c:showVal val="0"/>
          <c:showCatName val="0"/>
          <c:showSerName val="0"/>
          <c:showPercent val="0"/>
          <c:showBubbleSize val="0"/>
        </c:dLbls>
        <c:axId val="475761808"/>
        <c:axId val="475757888"/>
      </c:scatterChart>
      <c:valAx>
        <c:axId val="475761808"/>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6249995424212131"/>
              <c:y val="0.7934810384772284"/>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757888"/>
        <c:crosses val="autoZero"/>
        <c:crossBetween val="midCat"/>
      </c:valAx>
      <c:valAx>
        <c:axId val="475757888"/>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Cumulative consumption (mmol)</a:t>
                </a:r>
              </a:p>
            </c:rich>
          </c:tx>
          <c:layout>
            <c:manualLayout>
              <c:xMode val="edge"/>
              <c:yMode val="edge"/>
              <c:x val="8.9286433338092233E-3"/>
              <c:y val="0.14855104255663068"/>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761808"/>
        <c:crosses val="autoZero"/>
        <c:crossBetween val="midCat"/>
      </c:valAx>
      <c:spPr>
        <a:noFill/>
        <a:ln w="25400">
          <a:noFill/>
        </a:ln>
      </c:spPr>
    </c:plotArea>
    <c:legend>
      <c:legendPos val="r"/>
      <c:legendEntry>
        <c:idx val="4"/>
        <c:delete val="1"/>
      </c:legendEntry>
      <c:legendEntry>
        <c:idx val="5"/>
        <c:delete val="1"/>
      </c:legendEntry>
      <c:legendEntry>
        <c:idx val="6"/>
        <c:delete val="1"/>
      </c:legendEntry>
      <c:legendEntry>
        <c:idx val="7"/>
        <c:delete val="1"/>
      </c:legendEntry>
      <c:layout>
        <c:manualLayout>
          <c:xMode val="edge"/>
          <c:yMode val="edge"/>
          <c:x val="4.7979916387256745E-2"/>
          <c:y val="0.86738152522601342"/>
          <c:w val="0.92631368514642343"/>
          <c:h val="0.10915025032242208"/>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Essential Amino Acids Consumed</a:t>
            </a:r>
          </a:p>
        </c:rich>
      </c:tx>
      <c:layout>
        <c:manualLayout>
          <c:xMode val="edge"/>
          <c:yMode val="edge"/>
          <c:x val="0.32859672880695745"/>
          <c:y val="1.8867902086257347E-2"/>
        </c:manualLayout>
      </c:layout>
      <c:overlay val="0"/>
      <c:spPr>
        <a:noFill/>
        <a:ln w="25400">
          <a:noFill/>
        </a:ln>
      </c:spPr>
    </c:title>
    <c:autoTitleDeleted val="0"/>
    <c:plotArea>
      <c:layout>
        <c:manualLayout>
          <c:layoutTarget val="inner"/>
          <c:xMode val="edge"/>
          <c:yMode val="edge"/>
          <c:x val="0.12255772646536411"/>
          <c:y val="8.3019020892948284E-2"/>
          <c:w val="0.82099515938968104"/>
          <c:h val="0.72452963688391259"/>
        </c:manualLayout>
      </c:layout>
      <c:scatterChart>
        <c:scatterStyle val="lineMarker"/>
        <c:varyColors val="0"/>
        <c:ser>
          <c:idx val="0"/>
          <c:order val="0"/>
          <c:tx>
            <c:strRef>
              <c:f>'In Process Calc.'!$AK$2</c:f>
              <c:strCache>
                <c:ptCount val="1"/>
                <c:pt idx="0">
                  <c:v>CUM VALINE CONS. (mmol)</c:v>
                </c:pt>
              </c:strCache>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Calc.'!$AK$3:$AK$94</c:f>
              <c:numCache>
                <c:formatCode>0.0000</c:formatCode>
                <c:ptCount val="92"/>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DB81-4D1F-B201-48BF2807C7EC}"/>
            </c:ext>
          </c:extLst>
        </c:ser>
        <c:ser>
          <c:idx val="1"/>
          <c:order val="1"/>
          <c:tx>
            <c:strRef>
              <c:f>'In Process Calc.'!$Y$2</c:f>
              <c:strCache>
                <c:ptCount val="1"/>
                <c:pt idx="0">
                  <c:v>CUM ISOLEUCINE CONS. (mmol)</c:v>
                </c:pt>
              </c:strCache>
            </c:strRef>
          </c:tx>
          <c:spPr>
            <a:ln w="28575">
              <a:noFill/>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Calc.'!$Y$3:$Y$94</c:f>
              <c:numCache>
                <c:formatCode>0.0000</c:formatCode>
                <c:ptCount val="92"/>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DB81-4D1F-B201-48BF2807C7EC}"/>
            </c:ext>
          </c:extLst>
        </c:ser>
        <c:ser>
          <c:idx val="2"/>
          <c:order val="2"/>
          <c:tx>
            <c:strRef>
              <c:f>'In Process Calc.'!$AA$2</c:f>
              <c:strCache>
                <c:ptCount val="1"/>
                <c:pt idx="0">
                  <c:v>CUM LEUCINE CONS. (mmol)</c:v>
                </c:pt>
              </c:strCache>
            </c:strRef>
          </c:tx>
          <c:spPr>
            <a:ln w="28575">
              <a:noFill/>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Calc.'!$AA$3:$AA$94</c:f>
              <c:numCache>
                <c:formatCode>0.0000</c:formatCode>
                <c:ptCount val="92"/>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2-DB81-4D1F-B201-48BF2807C7EC}"/>
            </c:ext>
          </c:extLst>
        </c:ser>
        <c:ser>
          <c:idx val="3"/>
          <c:order val="3"/>
          <c:tx>
            <c:strRef>
              <c:f>'In Process Calc.'!$AB$2</c:f>
              <c:strCache>
                <c:ptCount val="1"/>
                <c:pt idx="0">
                  <c:v>CUM LYSINE CONS. (mmol)</c:v>
                </c:pt>
              </c:strCache>
            </c:strRef>
          </c:tx>
          <c:spPr>
            <a:ln w="28575">
              <a:noFill/>
            </a:ln>
          </c:spPr>
          <c:marker>
            <c:symbol val="circle"/>
            <c:size val="5"/>
            <c:spPr>
              <a:solidFill>
                <a:srgbClr val="996633"/>
              </a:solidFill>
              <a:ln>
                <a:solidFill>
                  <a:srgbClr val="996633"/>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Calc.'!$AB$3:$AB$94</c:f>
              <c:numCache>
                <c:formatCode>0.0000</c:formatCode>
                <c:ptCount val="92"/>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3-DB81-4D1F-B201-48BF2807C7EC}"/>
            </c:ext>
          </c:extLst>
        </c:ser>
        <c:ser>
          <c:idx val="4"/>
          <c:order val="4"/>
          <c:tx>
            <c:v>valine fit</c:v>
          </c:tx>
          <c:spPr>
            <a:ln w="12700">
              <a:solidFill>
                <a:srgbClr val="000000"/>
              </a:solidFill>
              <a:prstDash val="solid"/>
            </a:ln>
          </c:spPr>
          <c:marker>
            <c:symbol val="none"/>
          </c:marker>
          <c:xVal>
            <c:numRef>
              <c:f>Regression!$CG$3:$CG$26</c:f>
              <c:numCache>
                <c:formatCode>0.000</c:formatCode>
                <c:ptCount val="24"/>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Regression!$DH$3:$DH$26</c:f>
              <c:numCache>
                <c:formatCode>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4-DB81-4D1F-B201-48BF2807C7EC}"/>
            </c:ext>
          </c:extLst>
        </c:ser>
        <c:ser>
          <c:idx val="5"/>
          <c:order val="5"/>
          <c:tx>
            <c:v>isoleucine fit</c:v>
          </c:tx>
          <c:spPr>
            <a:ln w="12700">
              <a:solidFill>
                <a:srgbClr val="000000"/>
              </a:solidFill>
              <a:prstDash val="solid"/>
            </a:ln>
          </c:spPr>
          <c:marker>
            <c:symbol val="none"/>
          </c:marker>
          <c:xVal>
            <c:numRef>
              <c:f>Regression!$CG$3:$CG$26</c:f>
              <c:numCache>
                <c:formatCode>0.000</c:formatCode>
                <c:ptCount val="24"/>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Regression!$CV$3:$CV$26</c:f>
              <c:numCache>
                <c:formatCode>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5-DB81-4D1F-B201-48BF2807C7EC}"/>
            </c:ext>
          </c:extLst>
        </c:ser>
        <c:ser>
          <c:idx val="6"/>
          <c:order val="6"/>
          <c:tx>
            <c:v>leucine fit</c:v>
          </c:tx>
          <c:spPr>
            <a:ln w="12700">
              <a:solidFill>
                <a:srgbClr val="000000"/>
              </a:solidFill>
              <a:prstDash val="solid"/>
            </a:ln>
          </c:spPr>
          <c:marker>
            <c:symbol val="none"/>
          </c:marker>
          <c:xVal>
            <c:numRef>
              <c:f>Regression!$CG$3:$CG$26</c:f>
              <c:numCache>
                <c:formatCode>0.000</c:formatCode>
                <c:ptCount val="24"/>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Regression!$CX$3:$CX$26</c:f>
              <c:numCache>
                <c:formatCode>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6-DB81-4D1F-B201-48BF2807C7EC}"/>
            </c:ext>
          </c:extLst>
        </c:ser>
        <c:ser>
          <c:idx val="7"/>
          <c:order val="7"/>
          <c:tx>
            <c:v>lysine fit</c:v>
          </c:tx>
          <c:spPr>
            <a:ln w="12700">
              <a:solidFill>
                <a:srgbClr val="000000"/>
              </a:solidFill>
              <a:prstDash val="solid"/>
            </a:ln>
          </c:spPr>
          <c:marker>
            <c:symbol val="none"/>
          </c:marker>
          <c:xVal>
            <c:numRef>
              <c:f>Regression!$CG$3:$CG$26</c:f>
              <c:numCache>
                <c:formatCode>0.000</c:formatCode>
                <c:ptCount val="24"/>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Regression!$CY$3:$CY$26</c:f>
              <c:numCache>
                <c:formatCode>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7-DB81-4D1F-B201-48BF2807C7EC}"/>
            </c:ext>
          </c:extLst>
        </c:ser>
        <c:dLbls>
          <c:showLegendKey val="0"/>
          <c:showVal val="0"/>
          <c:showCatName val="0"/>
          <c:showSerName val="0"/>
          <c:showPercent val="0"/>
          <c:showBubbleSize val="0"/>
        </c:dLbls>
        <c:axId val="475046968"/>
        <c:axId val="475042656"/>
      </c:scatterChart>
      <c:valAx>
        <c:axId val="475046968"/>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4582600718599502"/>
              <c:y val="0.7924542664795301"/>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2656"/>
        <c:crosses val="autoZero"/>
        <c:crossBetween val="midCat"/>
      </c:valAx>
      <c:valAx>
        <c:axId val="475042656"/>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Cumulative consumption (mmol)</a:t>
                </a:r>
              </a:p>
            </c:rich>
          </c:tx>
          <c:layout>
            <c:manualLayout>
              <c:xMode val="edge"/>
              <c:yMode val="edge"/>
              <c:x val="8.8809287188616019E-3"/>
              <c:y val="0.13584937079239731"/>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6968"/>
        <c:crosses val="autoZero"/>
        <c:crossBetween val="midCat"/>
      </c:valAx>
      <c:spPr>
        <a:noFill/>
        <a:ln w="25400">
          <a:noFill/>
        </a:ln>
      </c:spPr>
    </c:plotArea>
    <c:legend>
      <c:legendPos val="r"/>
      <c:legendEntry>
        <c:idx val="4"/>
        <c:delete val="1"/>
      </c:legendEntry>
      <c:legendEntry>
        <c:idx val="5"/>
        <c:delete val="1"/>
      </c:legendEntry>
      <c:legendEntry>
        <c:idx val="6"/>
        <c:delete val="1"/>
      </c:legendEntry>
      <c:legendEntry>
        <c:idx val="7"/>
        <c:delete val="1"/>
      </c:legendEntry>
      <c:layout>
        <c:manualLayout>
          <c:xMode val="edge"/>
          <c:yMode val="edge"/>
          <c:x val="1.664616082960255E-2"/>
          <c:y val="0.8684324876057159"/>
          <c:w val="0.94182616201394398"/>
          <c:h val="0.11304899387576553"/>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verticalDpi="300"/>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Specific Rates of Growth and Antibody Production</a:t>
            </a:r>
          </a:p>
        </c:rich>
      </c:tx>
      <c:layout>
        <c:manualLayout>
          <c:xMode val="edge"/>
          <c:yMode val="edge"/>
          <c:x val="0.20346368468647311"/>
          <c:y val="1.6339908269042136E-2"/>
        </c:manualLayout>
      </c:layout>
      <c:overlay val="0"/>
      <c:spPr>
        <a:noFill/>
        <a:ln w="25400">
          <a:noFill/>
        </a:ln>
      </c:spPr>
    </c:title>
    <c:autoTitleDeleted val="0"/>
    <c:plotArea>
      <c:layout>
        <c:manualLayout>
          <c:layoutTarget val="inner"/>
          <c:xMode val="edge"/>
          <c:yMode val="edge"/>
          <c:x val="0.12554139090695793"/>
          <c:y val="9.1503559996553296E-2"/>
          <c:w val="0.72836125660503892"/>
          <c:h val="0.66340080997501161"/>
        </c:manualLayout>
      </c:layout>
      <c:scatterChart>
        <c:scatterStyle val="lineMarker"/>
        <c:varyColors val="0"/>
        <c:ser>
          <c:idx val="0"/>
          <c:order val="0"/>
          <c:tx>
            <c:strRef>
              <c:f>'Post Process Calc.'!$C$2</c:f>
              <c:strCache>
                <c:ptCount val="1"/>
                <c:pt idx="0">
                  <c:v>m (hr-1)</c:v>
                </c:pt>
              </c:strCache>
            </c:strRef>
          </c:tx>
          <c:spPr>
            <a:ln w="25400">
              <a:solidFill>
                <a:srgbClr val="000080"/>
              </a:solidFill>
              <a:prstDash val="solid"/>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Calc.'!$C$3:$C$97</c:f>
              <c:numCache>
                <c:formatCode>0.0000000</c:formatCode>
                <c:ptCount val="95"/>
                <c:pt idx="1">
                  <c:v>2.62375468366388E-2</c:v>
                </c:pt>
                <c:pt idx="2">
                  <c:v>2.5545985573235321E-2</c:v>
                </c:pt>
                <c:pt idx="3">
                  <c:v>2.4511890413168775E-2</c:v>
                </c:pt>
                <c:pt idx="4">
                  <c:v>2.2630896243082663E-2</c:v>
                </c:pt>
                <c:pt idx="5">
                  <c:v>2.0268260681068424E-2</c:v>
                </c:pt>
                <c:pt idx="6">
                  <c:v>1.6352391818789065E-2</c:v>
                </c:pt>
                <c:pt idx="7">
                  <c:v>1.2121238379291103E-2</c:v>
                </c:pt>
                <c:pt idx="8">
                  <c:v>8.029119649252462E-3</c:v>
                </c:pt>
                <c:pt idx="9">
                  <c:v>4.910763698539748E-3</c:v>
                </c:pt>
                <c:pt idx="10">
                  <c:v>2.7441330068173207E-3</c:v>
                </c:pt>
                <c:pt idx="11">
                  <c:v>1.5253730757170826E-3</c:v>
                </c:pt>
                <c:pt idx="12">
                  <c:v>8.4350394953332426E-4</c:v>
                </c:pt>
                <c:pt idx="13">
                  <c:v>4.5085852626342119E-4</c:v>
                </c:pt>
                <c:pt idx="14">
                  <c:v>2.3603367431453538E-4</c:v>
                </c:pt>
                <c:pt idx="16" formatCode="General">
                  <c:v>0</c:v>
                </c:pt>
                <c:pt idx="17" formatCode="0.000">
                  <c:v>0.14168145947515648</c:v>
                </c:pt>
                <c:pt idx="18" formatCode="0.000">
                  <c:v>9.6502611716234005E-2</c:v>
                </c:pt>
                <c:pt idx="19" formatCode="0.000">
                  <c:v>8.8933452765325743E-2</c:v>
                </c:pt>
                <c:pt idx="20" formatCode="0.000">
                  <c:v>7.6048059699223167E-2</c:v>
                </c:pt>
                <c:pt idx="21" formatCode="0.000">
                  <c:v>6.751274483686158E-2</c:v>
                </c:pt>
                <c:pt idx="22" formatCode="0.000">
                  <c:v>5.7172683262818207E-2</c:v>
                </c:pt>
                <c:pt idx="23" formatCode="0.000">
                  <c:v>4.7569789983488348E-2</c:v>
                </c:pt>
                <c:pt idx="24" formatCode="0.000">
                  <c:v>4.2933421169757249E-2</c:v>
                </c:pt>
                <c:pt idx="25" formatCode="0.000">
                  <c:v>3.9759826158421149E-2</c:v>
                </c:pt>
                <c:pt idx="26" formatCode="0.000">
                  <c:v>3.8905966759615829E-2</c:v>
                </c:pt>
                <c:pt idx="27" formatCode="0.000">
                  <c:v>4.1505521235241719E-2</c:v>
                </c:pt>
                <c:pt idx="28" formatCode="0.000">
                  <c:v>4.3242327972520873E-2</c:v>
                </c:pt>
                <c:pt idx="29" formatCode="0.000">
                  <c:v>4.2331157586141574E-2</c:v>
                </c:pt>
                <c:pt idx="30" formatCode="0.000">
                  <c:v>4.2853546043707065E-2</c:v>
                </c:pt>
                <c:pt idx="31" formatCode="0.000">
                  <c:v>4.2577756219971813E-3</c:v>
                </c:pt>
              </c:numCache>
            </c:numRef>
          </c:yVal>
          <c:smooth val="0"/>
          <c:extLst>
            <c:ext xmlns:c16="http://schemas.microsoft.com/office/drawing/2014/chart" uri="{C3380CC4-5D6E-409C-BE32-E72D297353CC}">
              <c16:uniqueId val="{00000000-CF9F-4269-8B64-92410068AAF3}"/>
            </c:ext>
          </c:extLst>
        </c:ser>
        <c:dLbls>
          <c:showLegendKey val="0"/>
          <c:showVal val="0"/>
          <c:showCatName val="0"/>
          <c:showSerName val="0"/>
          <c:showPercent val="0"/>
          <c:showBubbleSize val="0"/>
        </c:dLbls>
        <c:axId val="516672000"/>
        <c:axId val="516665336"/>
      </c:scatterChart>
      <c:scatterChart>
        <c:scatterStyle val="lineMarker"/>
        <c:varyColors val="0"/>
        <c:ser>
          <c:idx val="1"/>
          <c:order val="1"/>
          <c:tx>
            <c:strRef>
              <c:f>'Post Process Calc.'!$E$2</c:f>
              <c:strCache>
                <c:ptCount val="1"/>
                <c:pt idx="0">
                  <c:v>qAB (mg/109 cell/hr)</c:v>
                </c:pt>
              </c:strCache>
            </c:strRef>
          </c:tx>
          <c:spPr>
            <a:ln w="25400">
              <a:solidFill>
                <a:srgbClr val="FF00FF"/>
              </a:solidFill>
              <a:prstDash val="lgDash"/>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Calc.'!$E$3:$E$97</c:f>
              <c:numCache>
                <c:formatCode>0.0000</c:formatCode>
                <c:ptCount val="95"/>
                <c:pt idx="1">
                  <c:v>-22.145526018710882</c:v>
                </c:pt>
                <c:pt idx="2">
                  <c:v>-2.9350247970605818</c:v>
                </c:pt>
                <c:pt idx="3">
                  <c:v>2.3486089279641473</c:v>
                </c:pt>
                <c:pt idx="4">
                  <c:v>3.3385959438154305</c:v>
                </c:pt>
                <c:pt idx="5">
                  <c:v>3.3042979171676086</c:v>
                </c:pt>
                <c:pt idx="6">
                  <c:v>2.6648762780417101</c:v>
                </c:pt>
                <c:pt idx="7">
                  <c:v>2.1666540635460714</c:v>
                </c:pt>
                <c:pt idx="8">
                  <c:v>1.9687155750685648</c:v>
                </c:pt>
                <c:pt idx="9">
                  <c:v>1.7214131266917736</c:v>
                </c:pt>
                <c:pt idx="10">
                  <c:v>1.7444034793051153</c:v>
                </c:pt>
                <c:pt idx="11">
                  <c:v>1.8823653559298608</c:v>
                </c:pt>
                <c:pt idx="12">
                  <c:v>1.8805900397574131</c:v>
                </c:pt>
                <c:pt idx="13">
                  <c:v>1.8732600906828103</c:v>
                </c:pt>
                <c:pt idx="14">
                  <c:v>2.1672696599436696</c:v>
                </c:pt>
                <c:pt idx="16" formatCode="General">
                  <c:v>0</c:v>
                </c:pt>
                <c:pt idx="17" formatCode="General">
                  <c:v>-4.2635321586077531E-2</c:v>
                </c:pt>
                <c:pt idx="18" formatCode="General">
                  <c:v>6.1179004635509874E-3</c:v>
                </c:pt>
                <c:pt idx="19" formatCode="General">
                  <c:v>-8.8274764218137039E-4</c:v>
                </c:pt>
                <c:pt idx="20" formatCode="General">
                  <c:v>-7.0498276647476691E-3</c:v>
                </c:pt>
                <c:pt idx="21" formatCode="General">
                  <c:v>-8.0374712413070325E-3</c:v>
                </c:pt>
                <c:pt idx="22" formatCode="General">
                  <c:v>-6.3188815405761751E-3</c:v>
                </c:pt>
                <c:pt idx="23" formatCode="General">
                  <c:v>-3.9333998407575371E-3</c:v>
                </c:pt>
                <c:pt idx="24" formatCode="General">
                  <c:v>-2.0974193157728346E-3</c:v>
                </c:pt>
                <c:pt idx="25" formatCode="General">
                  <c:v>-6.5328513771699837E-4</c:v>
                </c:pt>
                <c:pt idx="26" formatCode="General">
                  <c:v>4.1782871129268488E-4</c:v>
                </c:pt>
                <c:pt idx="27" formatCode="General">
                  <c:v>1.2205660087457146E-3</c:v>
                </c:pt>
                <c:pt idx="28" formatCode="General">
                  <c:v>1.572698634273976E-3</c:v>
                </c:pt>
                <c:pt idx="29" formatCode="General">
                  <c:v>1.2380669007363977E-3</c:v>
                </c:pt>
                <c:pt idx="30" formatCode="General">
                  <c:v>8.3067224887842001E-5</c:v>
                </c:pt>
                <c:pt idx="31" formatCode="General">
                  <c:v>-5.9460028686340663E-3</c:v>
                </c:pt>
              </c:numCache>
            </c:numRef>
          </c:yVal>
          <c:smooth val="0"/>
          <c:extLst>
            <c:ext xmlns:c16="http://schemas.microsoft.com/office/drawing/2014/chart" uri="{C3380CC4-5D6E-409C-BE32-E72D297353CC}">
              <c16:uniqueId val="{00000001-CF9F-4269-8B64-92410068AAF3}"/>
            </c:ext>
          </c:extLst>
        </c:ser>
        <c:dLbls>
          <c:showLegendKey val="0"/>
          <c:showVal val="0"/>
          <c:showCatName val="0"/>
          <c:showSerName val="0"/>
          <c:showPercent val="0"/>
          <c:showBubbleSize val="0"/>
        </c:dLbls>
        <c:axId val="516662592"/>
        <c:axId val="516663376"/>
      </c:scatterChart>
      <c:valAx>
        <c:axId val="51667200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073689318247005"/>
              <c:y val="0.83987214666348564"/>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5336"/>
        <c:crosses val="autoZero"/>
        <c:crossBetween val="midCat"/>
      </c:valAx>
      <c:valAx>
        <c:axId val="516665336"/>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 growth rate (hr</a:t>
                </a:r>
                <a:r>
                  <a:rPr lang="en-US" sz="800" b="1" i="0" u="none" strike="noStrike" baseline="30000">
                    <a:solidFill>
                      <a:srgbClr val="000000"/>
                    </a:solidFill>
                    <a:latin typeface="Arial"/>
                    <a:cs typeface="Arial"/>
                  </a:rPr>
                  <a:t>-1</a:t>
                </a:r>
                <a:r>
                  <a:rPr lang="en-US" sz="800" b="1" i="0" u="none" strike="noStrike" baseline="0">
                    <a:solidFill>
                      <a:srgbClr val="000000"/>
                    </a:solidFill>
                    <a:latin typeface="Arial"/>
                    <a:cs typeface="Arial"/>
                  </a:rPr>
                  <a:t>)</a:t>
                </a:r>
              </a:p>
            </c:rich>
          </c:tx>
          <c:layout>
            <c:manualLayout>
              <c:xMode val="edge"/>
              <c:yMode val="edge"/>
              <c:x val="1.0822470720571697E-2"/>
              <c:y val="0.21568705426973145"/>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72000"/>
        <c:crosses val="autoZero"/>
        <c:crossBetween val="midCat"/>
      </c:valAx>
      <c:valAx>
        <c:axId val="516662592"/>
        <c:scaling>
          <c:orientation val="minMax"/>
        </c:scaling>
        <c:delete val="1"/>
        <c:axPos val="b"/>
        <c:numFmt formatCode="General" sourceLinked="1"/>
        <c:majorTickMark val="out"/>
        <c:minorTickMark val="none"/>
        <c:tickLblPos val="none"/>
        <c:crossAx val="516663376"/>
        <c:crosses val="autoZero"/>
        <c:crossBetween val="midCat"/>
      </c:valAx>
      <c:valAx>
        <c:axId val="516663376"/>
        <c:scaling>
          <c:orientation val="minMax"/>
        </c:scaling>
        <c:delete val="0"/>
        <c:axPos val="r"/>
        <c:title>
          <c:tx>
            <c:rich>
              <a:bodyPr/>
              <a:lstStyle/>
              <a:p>
                <a:pPr>
                  <a:defRPr sz="800" b="1" i="0" u="none" strike="noStrike" baseline="0">
                    <a:solidFill>
                      <a:srgbClr val="000000"/>
                    </a:solidFill>
                    <a:latin typeface="Arial"/>
                    <a:ea typeface="Arial"/>
                    <a:cs typeface="Arial"/>
                  </a:defRPr>
                </a:pPr>
                <a:r>
                  <a:rPr lang="en-US" sz="800" b="1" i="0" u="none" strike="noStrike" baseline="0">
                    <a:solidFill>
                      <a:srgbClr val="000000"/>
                    </a:solidFill>
                    <a:latin typeface="Arial"/>
                    <a:cs typeface="Arial"/>
                  </a:rPr>
                  <a:t>qAB (mg/10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0.94588941088246348"/>
              <c:y val="0.22875871576658977"/>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2592"/>
        <c:crosses val="max"/>
        <c:crossBetween val="midCat"/>
      </c:valAx>
      <c:spPr>
        <a:noFill/>
        <a:ln w="25400">
          <a:noFill/>
        </a:ln>
      </c:spPr>
    </c:plotArea>
    <c:legend>
      <c:legendPos val="r"/>
      <c:layout>
        <c:manualLayout>
          <c:xMode val="edge"/>
          <c:yMode val="edge"/>
          <c:x val="0.21212166049796341"/>
          <c:y val="0.9117676156799418"/>
          <c:w val="0.57359428604041141"/>
          <c:h val="5.8823717140641447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Growth Rate and Antibody Production</a:t>
            </a:r>
          </a:p>
        </c:rich>
      </c:tx>
      <c:layout>
        <c:manualLayout>
          <c:xMode val="edge"/>
          <c:yMode val="edge"/>
          <c:x val="0.21861513325934934"/>
          <c:y val="1.6181102362204727E-2"/>
        </c:manualLayout>
      </c:layout>
      <c:overlay val="0"/>
      <c:spPr>
        <a:noFill/>
        <a:ln w="25400">
          <a:noFill/>
        </a:ln>
      </c:spPr>
    </c:title>
    <c:autoTitleDeleted val="0"/>
    <c:plotArea>
      <c:layout>
        <c:manualLayout>
          <c:layoutTarget val="inner"/>
          <c:xMode val="edge"/>
          <c:yMode val="edge"/>
          <c:x val="0.15151547178425961"/>
          <c:y val="9.385142929380727E-2"/>
          <c:w val="0.69911643787889344"/>
          <c:h val="0.70226759161228136"/>
        </c:manualLayout>
      </c:layout>
      <c:scatterChart>
        <c:scatterStyle val="lineMarker"/>
        <c:varyColors val="0"/>
        <c:ser>
          <c:idx val="0"/>
          <c:order val="0"/>
          <c:tx>
            <c:strRef>
              <c:f>'In Process Calc.'!$AR$2</c:f>
              <c:strCache>
                <c:ptCount val="1"/>
                <c:pt idx="0">
                  <c:v>SP. GROWTH RATE, m (hr-1) [mv-kd]</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Calc.'!$AR$3:$AR$94</c:f>
              <c:numCache>
                <c:formatCode>0.0000</c:formatCode>
                <c:ptCount val="92"/>
                <c:pt idx="1">
                  <c:v>2.6843772371102317E-2</c:v>
                </c:pt>
                <c:pt idx="2">
                  <c:v>2.0129527055972703E-2</c:v>
                </c:pt>
                <c:pt idx="3">
                  <c:v>2.4369698596641922E-2</c:v>
                </c:pt>
                <c:pt idx="4">
                  <c:v>2.4486552505076642E-2</c:v>
                </c:pt>
                <c:pt idx="5">
                  <c:v>1.9190905646858589E-2</c:v>
                </c:pt>
                <c:pt idx="6">
                  <c:v>1.9990550669807563E-2</c:v>
                </c:pt>
                <c:pt idx="7">
                  <c:v>1.6586696872070986E-2</c:v>
                </c:pt>
                <c:pt idx="8">
                  <c:v>9.8788492458522156E-3</c:v>
                </c:pt>
                <c:pt idx="9">
                  <c:v>9.3292274104369629E-3</c:v>
                </c:pt>
                <c:pt idx="10">
                  <c:v>8.1449108054569271E-4</c:v>
                </c:pt>
                <c:pt idx="11">
                  <c:v>-1.989800836565248E-3</c:v>
                </c:pt>
                <c:pt idx="12">
                  <c:v>-4.966216774884753E-4</c:v>
                </c:pt>
                <c:pt idx="13">
                  <c:v>-3.3714386992780729E-4</c:v>
                </c:pt>
                <c:pt idx="14">
                  <c:v>-7.3261769943526621E-3</c:v>
                </c:pt>
              </c:numCache>
            </c:numRef>
          </c:yVal>
          <c:smooth val="0"/>
          <c:extLst>
            <c:ext xmlns:c16="http://schemas.microsoft.com/office/drawing/2014/chart" uri="{C3380CC4-5D6E-409C-BE32-E72D297353CC}">
              <c16:uniqueId val="{00000000-9FE5-4E30-AB8C-895A5E686CE6}"/>
            </c:ext>
          </c:extLst>
        </c:ser>
        <c:dLbls>
          <c:showLegendKey val="0"/>
          <c:showVal val="0"/>
          <c:showCatName val="0"/>
          <c:showSerName val="0"/>
          <c:showPercent val="0"/>
          <c:showBubbleSize val="0"/>
        </c:dLbls>
        <c:axId val="517534072"/>
        <c:axId val="517530152"/>
      </c:scatterChart>
      <c:scatterChart>
        <c:scatterStyle val="lineMarker"/>
        <c:varyColors val="0"/>
        <c:ser>
          <c:idx val="1"/>
          <c:order val="1"/>
          <c:tx>
            <c:strRef>
              <c:f>'In Process Calc.'!$AU$2</c:f>
              <c:strCache>
                <c:ptCount val="1"/>
                <c:pt idx="0">
                  <c:v>qAntibody (mg/109 cell/hr)</c:v>
                </c:pt>
              </c:strCache>
            </c:strRef>
          </c:tx>
          <c:spPr>
            <a:ln w="12700">
              <a:solidFill>
                <a:srgbClr val="FF00FF"/>
              </a:solidFill>
              <a:prstDash val="solid"/>
            </a:ln>
          </c:spPr>
          <c:marker>
            <c:symbol val="square"/>
            <c:size val="5"/>
            <c:spPr>
              <a:solidFill>
                <a:srgbClr val="FF00FF"/>
              </a:solidFill>
              <a:ln>
                <a:solidFill>
                  <a:srgbClr val="FF00FF"/>
                </a:solidFill>
                <a:prstDash val="solid"/>
              </a:ln>
            </c:spPr>
          </c:marker>
          <c:xVal>
            <c:numRef>
              <c:f>'In Process Calc.'!$C$3:$C$98</c:f>
              <c:numCache>
                <c:formatCode>General</c:formatCode>
                <c:ptCount val="96"/>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Calc.'!$AU$3:$AU$98</c:f>
              <c:numCache>
                <c:formatCode>0.0000</c:formatCode>
                <c:ptCount val="96"/>
                <c:pt idx="1">
                  <c:v>0</c:v>
                </c:pt>
                <c:pt idx="2">
                  <c:v>0</c:v>
                </c:pt>
                <c:pt idx="3">
                  <c:v>0</c:v>
                </c:pt>
                <c:pt idx="4">
                  <c:v>0.49399415832181015</c:v>
                </c:pt>
                <c:pt idx="5">
                  <c:v>0.82598515541732465</c:v>
                </c:pt>
                <c:pt idx="6">
                  <c:v>0.94038218588691924</c:v>
                </c:pt>
                <c:pt idx="7">
                  <c:v>1.0301667916674555</c:v>
                </c:pt>
                <c:pt idx="8">
                  <c:v>1.2358131208728869</c:v>
                </c:pt>
                <c:pt idx="9">
                  <c:v>1.2998005834225068</c:v>
                </c:pt>
                <c:pt idx="10">
                  <c:v>0.90094712015670364</c:v>
                </c:pt>
                <c:pt idx="11">
                  <c:v>1.1160449609330021</c:v>
                </c:pt>
                <c:pt idx="12">
                  <c:v>1.1827734368055296</c:v>
                </c:pt>
                <c:pt idx="13">
                  <c:v>0.96654477918216797</c:v>
                </c:pt>
                <c:pt idx="14">
                  <c:v>0.39334730109104238</c:v>
                </c:pt>
              </c:numCache>
            </c:numRef>
          </c:yVal>
          <c:smooth val="0"/>
          <c:extLst>
            <c:ext xmlns:c16="http://schemas.microsoft.com/office/drawing/2014/chart" uri="{C3380CC4-5D6E-409C-BE32-E72D297353CC}">
              <c16:uniqueId val="{00000001-9FE5-4E30-AB8C-895A5E686CE6}"/>
            </c:ext>
          </c:extLst>
        </c:ser>
        <c:dLbls>
          <c:showLegendKey val="0"/>
          <c:showVal val="0"/>
          <c:showCatName val="0"/>
          <c:showSerName val="0"/>
          <c:showPercent val="0"/>
          <c:showBubbleSize val="0"/>
        </c:dLbls>
        <c:axId val="517537600"/>
        <c:axId val="517538776"/>
      </c:scatterChart>
      <c:valAx>
        <c:axId val="51753407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456358623520103"/>
              <c:y val="0.7998855541956843"/>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0152"/>
        <c:crosses val="autoZero"/>
        <c:crossBetween val="midCat"/>
      </c:valAx>
      <c:valAx>
        <c:axId val="517530152"/>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 growth rate (hr</a:t>
                </a:r>
                <a:r>
                  <a:rPr lang="en-US" sz="800" b="1" i="0" u="none" strike="noStrike" baseline="30000">
                    <a:solidFill>
                      <a:srgbClr val="000000"/>
                    </a:solidFill>
                    <a:latin typeface="Arial"/>
                    <a:cs typeface="Arial"/>
                  </a:rPr>
                  <a:t>-1</a:t>
                </a:r>
                <a:r>
                  <a:rPr lang="en-US" sz="800" b="1" i="0" u="none" strike="noStrike" baseline="0">
                    <a:solidFill>
                      <a:srgbClr val="000000"/>
                    </a:solidFill>
                    <a:latin typeface="Arial"/>
                    <a:cs typeface="Arial"/>
                  </a:rPr>
                  <a:t>)</a:t>
                </a:r>
              </a:p>
            </c:rich>
          </c:tx>
          <c:layout>
            <c:manualLayout>
              <c:xMode val="edge"/>
              <c:yMode val="edge"/>
              <c:x val="1.0822588032200679E-2"/>
              <c:y val="0.22977427821522314"/>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4072"/>
        <c:crosses val="autoZero"/>
        <c:crossBetween val="midCat"/>
      </c:valAx>
      <c:valAx>
        <c:axId val="517537600"/>
        <c:scaling>
          <c:orientation val="minMax"/>
        </c:scaling>
        <c:delete val="1"/>
        <c:axPos val="b"/>
        <c:numFmt formatCode="General" sourceLinked="1"/>
        <c:majorTickMark val="out"/>
        <c:minorTickMark val="none"/>
        <c:tickLblPos val="none"/>
        <c:crossAx val="517538776"/>
        <c:crosses val="autoZero"/>
        <c:crossBetween val="midCat"/>
      </c:valAx>
      <c:valAx>
        <c:axId val="517538776"/>
        <c:scaling>
          <c:orientation val="minMax"/>
        </c:scaling>
        <c:delete val="0"/>
        <c:axPos val="r"/>
        <c:title>
          <c:tx>
            <c:rich>
              <a:bodyPr/>
              <a:lstStyle/>
              <a:p>
                <a:pPr>
                  <a:defRPr sz="800" b="1" i="0" u="none" strike="noStrike" baseline="0">
                    <a:solidFill>
                      <a:srgbClr val="000000"/>
                    </a:solidFill>
                    <a:latin typeface="Arial"/>
                    <a:ea typeface="Arial"/>
                    <a:cs typeface="Arial"/>
                  </a:defRPr>
                </a:pPr>
                <a:r>
                  <a:rPr lang="en-US"/>
                  <a:t>qAB (mg/109 cells/hr)</a:t>
                </a:r>
              </a:p>
            </c:rich>
          </c:tx>
          <c:layout>
            <c:manualLayout>
              <c:xMode val="edge"/>
              <c:yMode val="edge"/>
              <c:x val="0.95155807957633609"/>
              <c:y val="0.24919178726216493"/>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7600"/>
        <c:crosses val="max"/>
        <c:crossBetween val="midCat"/>
      </c:valAx>
      <c:spPr>
        <a:noFill/>
        <a:ln w="25400">
          <a:noFill/>
        </a:ln>
      </c:spPr>
    </c:plotArea>
    <c:legend>
      <c:legendPos val="r"/>
      <c:layout>
        <c:manualLayout>
          <c:xMode val="edge"/>
          <c:yMode val="edge"/>
          <c:x val="1.5789293677508469E-2"/>
          <c:y val="0.90534176694213087"/>
          <c:w val="0.98066414459857087"/>
          <c:h val="8.0903074873550015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Specific Uptake Rate of Essential Amino Acids</a:t>
            </a:r>
          </a:p>
        </c:rich>
      </c:tx>
      <c:layout>
        <c:manualLayout>
          <c:xMode val="edge"/>
          <c:yMode val="edge"/>
          <c:x val="0.27489254698867338"/>
          <c:y val="1.6339908269042136E-2"/>
        </c:manualLayout>
      </c:layout>
      <c:overlay val="0"/>
      <c:spPr>
        <a:noFill/>
        <a:ln w="25400">
          <a:noFill/>
        </a:ln>
      </c:spPr>
    </c:title>
    <c:autoTitleDeleted val="0"/>
    <c:plotArea>
      <c:layout>
        <c:manualLayout>
          <c:layoutTarget val="inner"/>
          <c:xMode val="edge"/>
          <c:yMode val="edge"/>
          <c:x val="0.12936103575288385"/>
          <c:y val="7.1895596383785357E-2"/>
          <c:w val="0.81932927501709341"/>
          <c:h val="0.69934863711651485"/>
        </c:manualLayout>
      </c:layout>
      <c:scatterChart>
        <c:scatterStyle val="lineMarker"/>
        <c:varyColors val="0"/>
        <c:ser>
          <c:idx val="0"/>
          <c:order val="0"/>
          <c:tx>
            <c:strRef>
              <c:f>'Post Process Calc.'!$Y$2</c:f>
              <c:strCache>
                <c:ptCount val="1"/>
                <c:pt idx="0">
                  <c:v>qThreonine (mmol/109 cell/hr)</c:v>
                </c:pt>
              </c:strCache>
            </c:strRef>
          </c:tx>
          <c:spPr>
            <a:ln w="25400">
              <a:solidFill>
                <a:srgbClr val="000080"/>
              </a:solidFill>
              <a:prstDash val="solid"/>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Calc.'!$Y$3:$Y$97</c:f>
              <c:numCache>
                <c:formatCode>0.0000</c:formatCode>
                <c:ptCount val="95"/>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E960-46CA-87B0-E4A287CE7A39}"/>
            </c:ext>
          </c:extLst>
        </c:ser>
        <c:ser>
          <c:idx val="1"/>
          <c:order val="1"/>
          <c:tx>
            <c:strRef>
              <c:f>'Post Process Calc.'!$G$2</c:f>
              <c:strCache>
                <c:ptCount val="1"/>
                <c:pt idx="0">
                  <c:v>qArginine (mmol/109 cell/hr)</c:v>
                </c:pt>
              </c:strCache>
            </c:strRef>
          </c:tx>
          <c:spPr>
            <a:ln w="25400">
              <a:solidFill>
                <a:srgbClr val="FF00FF"/>
              </a:solidFill>
              <a:prstDash val="lgDash"/>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Calc.'!$G$3:$G$97</c:f>
              <c:numCache>
                <c:formatCode>0.0000</c:formatCode>
                <c:ptCount val="95"/>
                <c:pt idx="1">
                  <c:v>-1.2174255144236338E-2</c:v>
                </c:pt>
                <c:pt idx="2">
                  <c:v>-8.0912620435651898E-3</c:v>
                </c:pt>
                <c:pt idx="3">
                  <c:v>-4.7538692755013543E-3</c:v>
                </c:pt>
                <c:pt idx="4">
                  <c:v>-2.424094763239769E-3</c:v>
                </c:pt>
                <c:pt idx="5">
                  <c:v>-1.4335126007701579E-3</c:v>
                </c:pt>
                <c:pt idx="6">
                  <c:v>-6.2326187671923677E-4</c:v>
                </c:pt>
                <c:pt idx="7">
                  <c:v>-2.1151789644756398E-4</c:v>
                </c:pt>
                <c:pt idx="8">
                  <c:v>4.9628592869793582E-5</c:v>
                </c:pt>
                <c:pt idx="9">
                  <c:v>2.4671264554532277E-4</c:v>
                </c:pt>
                <c:pt idx="10">
                  <c:v>4.9388630130191562E-4</c:v>
                </c:pt>
                <c:pt idx="11">
                  <c:v>8.0524652259067236E-4</c:v>
                </c:pt>
                <c:pt idx="12">
                  <c:v>1.1337540677204352E-3</c:v>
                </c:pt>
                <c:pt idx="13">
                  <c:v>1.5145551849792805E-3</c:v>
                </c:pt>
                <c:pt idx="14">
                  <c:v>2.3132511250077438E-3</c:v>
                </c:pt>
                <c:pt idx="16" formatCode="General">
                  <c:v>0</c:v>
                </c:pt>
                <c:pt idx="17" formatCode="General">
                  <c:v>7.778113486920453E-2</c:v>
                </c:pt>
                <c:pt idx="18" formatCode="General">
                  <c:v>9.9977312225397602E-3</c:v>
                </c:pt>
                <c:pt idx="19" formatCode="General">
                  <c:v>-7.1214510274316793E-3</c:v>
                </c:pt>
                <c:pt idx="20" formatCode="General">
                  <c:v>-7.3770227471512129E-3</c:v>
                </c:pt>
                <c:pt idx="21" formatCode="General">
                  <c:v>-5.1594592978489069E-3</c:v>
                </c:pt>
                <c:pt idx="22" formatCode="General">
                  <c:v>-2.9030930592888636E-3</c:v>
                </c:pt>
                <c:pt idx="23" formatCode="General">
                  <c:v>-1.2864779853748109E-3</c:v>
                </c:pt>
                <c:pt idx="24" formatCode="General">
                  <c:v>-3.7844230722389063E-4</c:v>
                </c:pt>
                <c:pt idx="25" formatCode="General">
                  <c:v>1.800795084200868E-4</c:v>
                </c:pt>
                <c:pt idx="26" formatCode="General">
                  <c:v>5.3545626630083806E-4</c:v>
                </c:pt>
                <c:pt idx="27" formatCode="General">
                  <c:v>7.7561129032786846E-4</c:v>
                </c:pt>
                <c:pt idx="28" formatCode="General">
                  <c:v>8.0862168860272978E-4</c:v>
                </c:pt>
                <c:pt idx="29" formatCode="General">
                  <c:v>5.2896110643810474E-4</c:v>
                </c:pt>
                <c:pt idx="30" formatCode="General">
                  <c:v>-1.7537725006085017E-4</c:v>
                </c:pt>
                <c:pt idx="31" formatCode="General">
                  <c:v>6.5457376246324042E-3</c:v>
                </c:pt>
              </c:numCache>
            </c:numRef>
          </c:yVal>
          <c:smooth val="0"/>
          <c:extLst>
            <c:ext xmlns:c16="http://schemas.microsoft.com/office/drawing/2014/chart" uri="{C3380CC4-5D6E-409C-BE32-E72D297353CC}">
              <c16:uniqueId val="{00000001-E960-46CA-87B0-E4A287CE7A39}"/>
            </c:ext>
          </c:extLst>
        </c:ser>
        <c:ser>
          <c:idx val="4"/>
          <c:order val="2"/>
          <c:tx>
            <c:strRef>
              <c:f>'Post Process Calc.'!$V$2</c:f>
              <c:strCache>
                <c:ptCount val="1"/>
                <c:pt idx="0">
                  <c:v>qPhenylalanine (mmol/109 cell/hr)</c:v>
                </c:pt>
              </c:strCache>
            </c:strRef>
          </c:tx>
          <c:spPr>
            <a:ln w="25400">
              <a:solidFill>
                <a:srgbClr val="339933"/>
              </a:solidFill>
              <a:prstDash val="sysDash"/>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Calc.'!$V$3:$V$97</c:f>
              <c:numCache>
                <c:formatCode>0.0000</c:formatCode>
                <c:ptCount val="95"/>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2-E960-46CA-87B0-E4A287CE7A39}"/>
            </c:ext>
          </c:extLst>
        </c:ser>
        <c:ser>
          <c:idx val="2"/>
          <c:order val="3"/>
          <c:tx>
            <c:strRef>
              <c:f>'Post Process Calc.'!$Z$2</c:f>
              <c:strCache>
                <c:ptCount val="1"/>
                <c:pt idx="0">
                  <c:v>qTryptophan (mmol/109 cell/hr)</c:v>
                </c:pt>
              </c:strCache>
            </c:strRef>
          </c:tx>
          <c:spPr>
            <a:ln>
              <a:solidFill>
                <a:srgbClr val="993300"/>
              </a:solidFill>
              <a:prstDash val="dashDot"/>
            </a:ln>
          </c:spPr>
          <c:marker>
            <c:symbol val="none"/>
          </c:marker>
          <c:xVal>
            <c:numRef>
              <c:f>'In Process Calc.'!$C$3:$C$93</c:f>
              <c:numCache>
                <c:formatCode>General</c:formatCode>
                <c:ptCount val="91"/>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Calc.'!$Z$3:$Z$100</c:f>
              <c:numCache>
                <c:formatCode>0.0000</c:formatCode>
                <c:ptCount val="98"/>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3-E960-46CA-87B0-E4A287CE7A39}"/>
            </c:ext>
          </c:extLst>
        </c:ser>
        <c:dLbls>
          <c:showLegendKey val="0"/>
          <c:showVal val="0"/>
          <c:showCatName val="0"/>
          <c:showSerName val="0"/>
          <c:showPercent val="0"/>
          <c:showBubbleSize val="0"/>
        </c:dLbls>
        <c:axId val="516667296"/>
        <c:axId val="516667688"/>
      </c:scatterChart>
      <c:valAx>
        <c:axId val="516667296"/>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2857237224541578"/>
              <c:y val="0.77124426681513314"/>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688"/>
        <c:crosses val="autoZero"/>
        <c:crossBetween val="midCat"/>
      </c:valAx>
      <c:valAx>
        <c:axId val="516667688"/>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0822588032200679E-2"/>
              <c:y val="0.14052334367295002"/>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296"/>
        <c:crosses val="autoZero"/>
        <c:crossBetween val="midCat"/>
      </c:valAx>
      <c:spPr>
        <a:noFill/>
        <a:ln w="25400">
          <a:noFill/>
        </a:ln>
      </c:spPr>
    </c:plotArea>
    <c:legend>
      <c:legendPos val="r"/>
      <c:layout>
        <c:manualLayout>
          <c:xMode val="edge"/>
          <c:yMode val="edge"/>
          <c:x val="4.0118694764390228E-2"/>
          <c:y val="0.87272725923033578"/>
          <c:w val="0.94672244094488189"/>
          <c:h val="0.12727274076966419"/>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Uptake Rate of Essential Amino Acids</a:t>
            </a:r>
          </a:p>
        </c:rich>
      </c:tx>
      <c:layout>
        <c:manualLayout>
          <c:xMode val="edge"/>
          <c:yMode val="edge"/>
          <c:x val="0.26562521322616306"/>
          <c:y val="2.0202133824181071E-2"/>
        </c:manualLayout>
      </c:layout>
      <c:overlay val="0"/>
      <c:spPr>
        <a:noFill/>
        <a:ln w="25400">
          <a:noFill/>
        </a:ln>
      </c:spPr>
    </c:title>
    <c:autoTitleDeleted val="0"/>
    <c:plotArea>
      <c:layout>
        <c:manualLayout>
          <c:layoutTarget val="inner"/>
          <c:xMode val="edge"/>
          <c:yMode val="edge"/>
          <c:x val="0.13384569020292436"/>
          <c:y val="8.2915025864175332E-2"/>
          <c:w val="0.77881121014686816"/>
          <c:h val="0.735494517045435"/>
        </c:manualLayout>
      </c:layout>
      <c:scatterChart>
        <c:scatterStyle val="lineMarker"/>
        <c:varyColors val="0"/>
        <c:ser>
          <c:idx val="0"/>
          <c:order val="0"/>
          <c:tx>
            <c:strRef>
              <c:f>'Post Process Calc.'!$Y$2</c:f>
              <c:strCache>
                <c:ptCount val="1"/>
                <c:pt idx="0">
                  <c:v>qThreonine (mmol/109 cell/hr)</c:v>
                </c:pt>
              </c:strCache>
            </c:strRef>
          </c:tx>
          <c:spPr>
            <a:ln w="25400">
              <a:solidFill>
                <a:srgbClr val="000080"/>
              </a:solidFill>
              <a:prstDash val="solid"/>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Calc.'!$BO$3:$BO$94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F3CA-45B6-BA8F-E772C0C9462D}"/>
            </c:ext>
          </c:extLst>
        </c:ser>
        <c:ser>
          <c:idx val="1"/>
          <c:order val="1"/>
          <c:tx>
            <c:strRef>
              <c:f>'Post Process Calc.'!$G$2</c:f>
              <c:strCache>
                <c:ptCount val="1"/>
                <c:pt idx="0">
                  <c:v>qArginine (mmol/109 cell/hr)</c:v>
                </c:pt>
              </c:strCache>
            </c:strRef>
          </c:tx>
          <c:spPr>
            <a:ln w="25400">
              <a:solidFill>
                <a:srgbClr val="FF00FF"/>
              </a:solidFill>
              <a:prstDash val="lgDash"/>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Calc.'!$AW$3:$AW$94</c:f>
              <c:numCache>
                <c:formatCode>0.0000</c:formatCode>
                <c:ptCount val="92"/>
                <c:pt idx="1">
                  <c:v>-1.2426514914063826E-2</c:v>
                </c:pt>
                <c:pt idx="2">
                  <c:v>1.4582892628776586E-2</c:v>
                </c:pt>
                <c:pt idx="3">
                  <c:v>6.2526740551706681E-3</c:v>
                </c:pt>
                <c:pt idx="4">
                  <c:v>-7.1584978958927339E-3</c:v>
                </c:pt>
                <c:pt idx="5">
                  <c:v>-6.0123782273619215E-3</c:v>
                </c:pt>
                <c:pt idx="6">
                  <c:v>-3.7334228611692897E-3</c:v>
                </c:pt>
                <c:pt idx="7">
                  <c:v>-2.5553611549152962E-3</c:v>
                </c:pt>
                <c:pt idx="8">
                  <c:v>1.2661024995738097E-3</c:v>
                </c:pt>
                <c:pt idx="9">
                  <c:v>1.4203823713032366E-3</c:v>
                </c:pt>
                <c:pt idx="10">
                  <c:v>7.2807176071529062E-4</c:v>
                </c:pt>
                <c:pt idx="11">
                  <c:v>9.2309483665295087E-4</c:v>
                </c:pt>
                <c:pt idx="12">
                  <c:v>1.0449429398285165E-3</c:v>
                </c:pt>
                <c:pt idx="13">
                  <c:v>1.0764826393254464E-3</c:v>
                </c:pt>
                <c:pt idx="14">
                  <c:v>-2.6233856343209686E-4</c:v>
                </c:pt>
              </c:numCache>
            </c:numRef>
          </c:yVal>
          <c:smooth val="0"/>
          <c:extLst>
            <c:ext xmlns:c16="http://schemas.microsoft.com/office/drawing/2014/chart" uri="{C3380CC4-5D6E-409C-BE32-E72D297353CC}">
              <c16:uniqueId val="{00000001-F3CA-45B6-BA8F-E772C0C9462D}"/>
            </c:ext>
          </c:extLst>
        </c:ser>
        <c:ser>
          <c:idx val="4"/>
          <c:order val="2"/>
          <c:tx>
            <c:strRef>
              <c:f>'Post Process Calc.'!$V$2</c:f>
              <c:strCache>
                <c:ptCount val="1"/>
                <c:pt idx="0">
                  <c:v>qPhenylalanine (mmol/109 cell/hr)</c:v>
                </c:pt>
              </c:strCache>
            </c:strRef>
          </c:tx>
          <c:spPr>
            <a:ln w="25400">
              <a:solidFill>
                <a:srgbClr val="339933"/>
              </a:solidFill>
              <a:prstDash val="sysDash"/>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Calc.'!$BL$3:$BL$94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2-F3CA-45B6-BA8F-E772C0C9462D}"/>
            </c:ext>
          </c:extLst>
        </c:ser>
        <c:ser>
          <c:idx val="2"/>
          <c:order val="3"/>
          <c:tx>
            <c:strRef>
              <c:f>'In Process Calc.'!$BP$2</c:f>
              <c:strCache>
                <c:ptCount val="1"/>
                <c:pt idx="0">
                  <c:v>qTryptophan (mmol/109 cell/hr)</c:v>
                </c:pt>
              </c:strCache>
            </c:strRef>
          </c:tx>
          <c:spPr>
            <a:ln>
              <a:solidFill>
                <a:srgbClr val="993300"/>
              </a:solidFill>
              <a:prstDash val="dashDot"/>
            </a:ln>
          </c:spPr>
          <c:marker>
            <c:symbol val="none"/>
          </c:marker>
          <c:xVal>
            <c:numRef>
              <c:f>'In Process Calc.'!$C$3:$C$93</c:f>
              <c:numCache>
                <c:formatCode>General</c:formatCode>
                <c:ptCount val="91"/>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Calc.'!$BP$3:$BP$93</c:f>
              <c:numCache>
                <c:formatCode>0.0000</c:formatCode>
                <c:ptCount val="91"/>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3-F3CA-45B6-BA8F-E772C0C9462D}"/>
            </c:ext>
          </c:extLst>
        </c:ser>
        <c:dLbls>
          <c:showLegendKey val="0"/>
          <c:showVal val="0"/>
          <c:showCatName val="0"/>
          <c:showSerName val="0"/>
          <c:showPercent val="0"/>
          <c:showBubbleSize val="0"/>
        </c:dLbls>
        <c:axId val="518171096"/>
        <c:axId val="518167568"/>
      </c:scatterChart>
      <c:valAx>
        <c:axId val="518171096"/>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5312549752771381"/>
              <c:y val="0.7474772471622867"/>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67568"/>
        <c:crosses val="autoZero"/>
        <c:crossBetween val="midCat"/>
      </c:valAx>
      <c:valAx>
        <c:axId val="518167568"/>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1160769115299066E-2"/>
              <c:y val="0.24915908238742895"/>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71096"/>
        <c:crosses val="autoZero"/>
        <c:crossBetween val="midCat"/>
      </c:valAx>
      <c:spPr>
        <a:noFill/>
        <a:ln w="25400">
          <a:noFill/>
        </a:ln>
      </c:spPr>
    </c:plotArea>
    <c:legend>
      <c:legendPos val="r"/>
      <c:layout>
        <c:manualLayout>
          <c:xMode val="edge"/>
          <c:yMode val="edge"/>
          <c:x val="2.1715764164067404E-2"/>
          <c:y val="0.8740048597035337"/>
          <c:w val="0.97209248510065516"/>
          <c:h val="0.12599514029646633"/>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span"/>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Specific Rates of Glucose Consumption and Lactate Production</a:t>
            </a:r>
          </a:p>
        </c:rich>
      </c:tx>
      <c:layout>
        <c:manualLayout>
          <c:xMode val="edge"/>
          <c:yMode val="edge"/>
          <c:x val="0.12121242197666474"/>
          <c:y val="1.6339908269042136E-2"/>
        </c:manualLayout>
      </c:layout>
      <c:overlay val="0"/>
      <c:spPr>
        <a:noFill/>
        <a:ln w="25400">
          <a:noFill/>
        </a:ln>
      </c:spPr>
    </c:title>
    <c:autoTitleDeleted val="0"/>
    <c:plotArea>
      <c:layout>
        <c:manualLayout>
          <c:layoutTarget val="inner"/>
          <c:xMode val="edge"/>
          <c:yMode val="edge"/>
          <c:x val="0.12337688416718277"/>
          <c:y val="9.4771544282144501E-2"/>
          <c:w val="0.73160327804399661"/>
          <c:h val="0.6568648414038295"/>
        </c:manualLayout>
      </c:layout>
      <c:scatterChart>
        <c:scatterStyle val="lineMarker"/>
        <c:varyColors val="0"/>
        <c:ser>
          <c:idx val="0"/>
          <c:order val="0"/>
          <c:tx>
            <c:strRef>
              <c:f>'Post Process Calc.'!$K$2</c:f>
              <c:strCache>
                <c:ptCount val="1"/>
                <c:pt idx="0">
                  <c:v>qGlucose (mmol/109 cells/hr)</c:v>
                </c:pt>
              </c:strCache>
            </c:strRef>
          </c:tx>
          <c:spPr>
            <a:ln w="25400">
              <a:solidFill>
                <a:srgbClr val="000080"/>
              </a:solidFill>
              <a:prstDash val="solid"/>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Calc.'!$K$3:$K$97</c:f>
              <c:numCache>
                <c:formatCode>0.0000</c:formatCode>
                <c:ptCount val="95"/>
                <c:pt idx="1">
                  <c:v>0.11260218115305266</c:v>
                </c:pt>
                <c:pt idx="2">
                  <c:v>9.8048409829188124E-2</c:v>
                </c:pt>
                <c:pt idx="3">
                  <c:v>8.6970115367674058E-2</c:v>
                </c:pt>
                <c:pt idx="4">
                  <c:v>7.1657987708768633E-2</c:v>
                </c:pt>
                <c:pt idx="5">
                  <c:v>6.5145019234047877E-2</c:v>
                </c:pt>
                <c:pt idx="6">
                  <c:v>5.2549552900225019E-2</c:v>
                </c:pt>
                <c:pt idx="7">
                  <c:v>4.4157204002955426E-2</c:v>
                </c:pt>
                <c:pt idx="8">
                  <c:v>4.1801149985527301E-2</c:v>
                </c:pt>
                <c:pt idx="9">
                  <c:v>3.791441420650872E-2</c:v>
                </c:pt>
                <c:pt idx="10">
                  <c:v>3.9523240928229945E-2</c:v>
                </c:pt>
                <c:pt idx="11">
                  <c:v>4.3179612487732548E-2</c:v>
                </c:pt>
                <c:pt idx="12">
                  <c:v>4.2855703956809273E-2</c:v>
                </c:pt>
                <c:pt idx="13">
                  <c:v>4.1231543662370175E-2</c:v>
                </c:pt>
                <c:pt idx="14">
                  <c:v>4.396342073006148E-2</c:v>
                </c:pt>
              </c:numCache>
            </c:numRef>
          </c:yVal>
          <c:smooth val="0"/>
          <c:extLst>
            <c:ext xmlns:c16="http://schemas.microsoft.com/office/drawing/2014/chart" uri="{C3380CC4-5D6E-409C-BE32-E72D297353CC}">
              <c16:uniqueId val="{00000000-29A0-45BE-BBFF-B63798DDB34B}"/>
            </c:ext>
          </c:extLst>
        </c:ser>
        <c:ser>
          <c:idx val="1"/>
          <c:order val="1"/>
          <c:tx>
            <c:strRef>
              <c:f>'Post Process Calc.'!$Q$2</c:f>
              <c:strCache>
                <c:ptCount val="1"/>
                <c:pt idx="0">
                  <c:v>qLactate (mmol/109 cells/hr)</c:v>
                </c:pt>
              </c:strCache>
            </c:strRef>
          </c:tx>
          <c:spPr>
            <a:ln w="25400">
              <a:solidFill>
                <a:srgbClr val="FF00FF"/>
              </a:solidFill>
              <a:prstDash val="lgDash"/>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Calc.'!$Q$3:$Q$97</c:f>
              <c:numCache>
                <c:formatCode>0.0000</c:formatCode>
                <c:ptCount val="95"/>
                <c:pt idx="1">
                  <c:v>4.3263079253742544E-2</c:v>
                </c:pt>
                <c:pt idx="2">
                  <c:v>6.4041090526176458E-2</c:v>
                </c:pt>
                <c:pt idx="3">
                  <c:v>5.1533007128908959E-2</c:v>
                </c:pt>
                <c:pt idx="4">
                  <c:v>3.2183198605669025E-2</c:v>
                </c:pt>
                <c:pt idx="5">
                  <c:v>2.1061226621527995E-2</c:v>
                </c:pt>
                <c:pt idx="6">
                  <c:v>9.741820091299553E-3</c:v>
                </c:pt>
                <c:pt idx="7">
                  <c:v>3.290574235022793E-3</c:v>
                </c:pt>
                <c:pt idx="8">
                  <c:v>-8.4527404757693807E-4</c:v>
                </c:pt>
                <c:pt idx="9">
                  <c:v>-3.5232107501196523E-3</c:v>
                </c:pt>
                <c:pt idx="10">
                  <c:v>-5.8502441791246553E-3</c:v>
                </c:pt>
                <c:pt idx="11">
                  <c:v>-7.1231738177513285E-3</c:v>
                </c:pt>
                <c:pt idx="12">
                  <c:v>-5.9164468412406714E-3</c:v>
                </c:pt>
                <c:pt idx="13">
                  <c:v>-1.0711425420801498E-3</c:v>
                </c:pt>
                <c:pt idx="14">
                  <c:v>1.0867214874817652E-2</c:v>
                </c:pt>
              </c:numCache>
            </c:numRef>
          </c:yVal>
          <c:smooth val="0"/>
          <c:extLst>
            <c:ext xmlns:c16="http://schemas.microsoft.com/office/drawing/2014/chart" uri="{C3380CC4-5D6E-409C-BE32-E72D297353CC}">
              <c16:uniqueId val="{00000001-29A0-45BE-BBFF-B63798DDB34B}"/>
            </c:ext>
          </c:extLst>
        </c:ser>
        <c:dLbls>
          <c:showLegendKey val="0"/>
          <c:showVal val="0"/>
          <c:showCatName val="0"/>
          <c:showSerName val="0"/>
          <c:showPercent val="0"/>
          <c:showBubbleSize val="0"/>
        </c:dLbls>
        <c:axId val="516664160"/>
        <c:axId val="516670824"/>
      </c:scatterChart>
      <c:valAx>
        <c:axId val="51666416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073689318247005"/>
              <c:y val="0.83987214666348564"/>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70824"/>
        <c:crosses val="autoZero"/>
        <c:crossBetween val="midCat"/>
      </c:valAx>
      <c:valAx>
        <c:axId val="516670824"/>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0822470720571697E-2"/>
              <c:y val="0.17647140698321803"/>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4160"/>
        <c:crosses val="autoZero"/>
        <c:crossBetween val="midCat"/>
      </c:valAx>
      <c:spPr>
        <a:noFill/>
        <a:ln w="25400">
          <a:noFill/>
        </a:ln>
      </c:spPr>
    </c:plotArea>
    <c:legend>
      <c:legendPos val="r"/>
      <c:layout>
        <c:manualLayout>
          <c:xMode val="edge"/>
          <c:yMode val="edge"/>
          <c:x val="5.1948161754603282E-2"/>
          <c:y val="0.9117676156799418"/>
          <c:w val="0.8982702970066816"/>
          <c:h val="5.8823717140641447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userShapes r:id="rId1"/>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Rates of Glucose Consumption and Lactate Production</a:t>
            </a:r>
          </a:p>
        </c:rich>
      </c:tx>
      <c:layout>
        <c:manualLayout>
          <c:xMode val="edge"/>
          <c:yMode val="edge"/>
          <c:x val="0.13558782494035337"/>
          <c:y val="1.6181023042263785E-2"/>
        </c:manualLayout>
      </c:layout>
      <c:overlay val="0"/>
      <c:spPr>
        <a:noFill/>
        <a:ln w="25400">
          <a:noFill/>
        </a:ln>
      </c:spPr>
    </c:title>
    <c:autoTitleDeleted val="0"/>
    <c:plotArea>
      <c:layout>
        <c:manualLayout>
          <c:layoutTarget val="inner"/>
          <c:xMode val="edge"/>
          <c:yMode val="edge"/>
          <c:x val="0.12472661028810769"/>
          <c:y val="9.385142929380727E-2"/>
          <c:w val="0.72866598641999736"/>
          <c:h val="0.66019626123919573"/>
        </c:manualLayout>
      </c:layout>
      <c:scatterChart>
        <c:scatterStyle val="lineMarker"/>
        <c:varyColors val="0"/>
        <c:ser>
          <c:idx val="0"/>
          <c:order val="0"/>
          <c:tx>
            <c:strRef>
              <c:f>'Post Process Calc.'!$K$2</c:f>
              <c:strCache>
                <c:ptCount val="1"/>
                <c:pt idx="0">
                  <c:v>qGlucose (mmol/109 cells/hr)</c:v>
                </c:pt>
              </c:strCache>
            </c:strRef>
          </c:tx>
          <c:spPr>
            <a:ln w="25400">
              <a:solidFill>
                <a:srgbClr val="000080"/>
              </a:solidFill>
              <a:prstDash val="solid"/>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Calc.'!$BA$3:$BA$94</c:f>
              <c:numCache>
                <c:formatCode>0.0000</c:formatCode>
                <c:ptCount val="92"/>
                <c:pt idx="1">
                  <c:v>0.1449857625715468</c:v>
                </c:pt>
                <c:pt idx="2">
                  <c:v>5.2687416642327865E-2</c:v>
                </c:pt>
                <c:pt idx="3">
                  <c:v>0.10113035026121092</c:v>
                </c:pt>
                <c:pt idx="4">
                  <c:v>7.9511007546199414E-2</c:v>
                </c:pt>
                <c:pt idx="5">
                  <c:v>5.4698722786507108E-2</c:v>
                </c:pt>
                <c:pt idx="6">
                  <c:v>5.1606859714009856E-2</c:v>
                </c:pt>
                <c:pt idx="7">
                  <c:v>3.9303993792439866E-2</c:v>
                </c:pt>
                <c:pt idx="8">
                  <c:v>3.3393142088633906E-2</c:v>
                </c:pt>
                <c:pt idx="9">
                  <c:v>2.9533231743167482E-2</c:v>
                </c:pt>
                <c:pt idx="10">
                  <c:v>2.4144522984423475E-2</c:v>
                </c:pt>
                <c:pt idx="11">
                  <c:v>3.1093867846328657E-2</c:v>
                </c:pt>
                <c:pt idx="12">
                  <c:v>3.4066597514338048E-2</c:v>
                </c:pt>
                <c:pt idx="13">
                  <c:v>3.6613476096878504E-2</c:v>
                </c:pt>
                <c:pt idx="14">
                  <c:v>3.9810151286534236E-2</c:v>
                </c:pt>
              </c:numCache>
            </c:numRef>
          </c:yVal>
          <c:smooth val="0"/>
          <c:extLst>
            <c:ext xmlns:c16="http://schemas.microsoft.com/office/drawing/2014/chart" uri="{C3380CC4-5D6E-409C-BE32-E72D297353CC}">
              <c16:uniqueId val="{00000000-2387-487F-B8C8-3D28443B696F}"/>
            </c:ext>
          </c:extLst>
        </c:ser>
        <c:ser>
          <c:idx val="1"/>
          <c:order val="1"/>
          <c:tx>
            <c:strRef>
              <c:f>'Post Process Calc.'!$Q$2</c:f>
              <c:strCache>
                <c:ptCount val="1"/>
                <c:pt idx="0">
                  <c:v>qLactate (mmol/109 cells/hr)</c:v>
                </c:pt>
              </c:strCache>
            </c:strRef>
          </c:tx>
          <c:spPr>
            <a:ln w="25400">
              <a:solidFill>
                <a:srgbClr val="FF00FF"/>
              </a:solidFill>
              <a:prstDash val="lgDash"/>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Calc.'!$BG$3:$BG$94</c:f>
              <c:numCache>
                <c:formatCode>0.0000</c:formatCode>
                <c:ptCount val="92"/>
                <c:pt idx="1">
                  <c:v>0.12206797753233189</c:v>
                </c:pt>
                <c:pt idx="2">
                  <c:v>5.7180500911901681E-2</c:v>
                </c:pt>
                <c:pt idx="3">
                  <c:v>3.4283263842969779E-2</c:v>
                </c:pt>
                <c:pt idx="4">
                  <c:v>3.9649972735798795E-2</c:v>
                </c:pt>
                <c:pt idx="5">
                  <c:v>2.1589471284054945E-2</c:v>
                </c:pt>
                <c:pt idx="6">
                  <c:v>1.9559734864274498E-2</c:v>
                </c:pt>
                <c:pt idx="7">
                  <c:v>6.7571345057275255E-3</c:v>
                </c:pt>
                <c:pt idx="8">
                  <c:v>3.3011045832648299E-4</c:v>
                </c:pt>
                <c:pt idx="9">
                  <c:v>-9.5454418647481082E-3</c:v>
                </c:pt>
                <c:pt idx="10">
                  <c:v>-1.0512866189746886E-2</c:v>
                </c:pt>
                <c:pt idx="11">
                  <c:v>-5.1656847741637165E-4</c:v>
                </c:pt>
                <c:pt idx="12">
                  <c:v>4.6220917623535286E-4</c:v>
                </c:pt>
                <c:pt idx="13">
                  <c:v>-2.2865149991606868E-3</c:v>
                </c:pt>
                <c:pt idx="14">
                  <c:v>5.5544633826823961E-3</c:v>
                </c:pt>
              </c:numCache>
            </c:numRef>
          </c:yVal>
          <c:smooth val="0"/>
          <c:extLst>
            <c:ext xmlns:c16="http://schemas.microsoft.com/office/drawing/2014/chart" uri="{C3380CC4-5D6E-409C-BE32-E72D297353CC}">
              <c16:uniqueId val="{00000001-2387-487F-B8C8-3D28443B696F}"/>
            </c:ext>
          </c:extLst>
        </c:ser>
        <c:dLbls>
          <c:showLegendKey val="0"/>
          <c:showVal val="0"/>
          <c:showCatName val="0"/>
          <c:showSerName val="0"/>
          <c:showPercent val="0"/>
          <c:showBubbleSize val="0"/>
        </c:dLbls>
        <c:axId val="517535640"/>
        <c:axId val="517536032"/>
      </c:scatterChart>
      <c:valAx>
        <c:axId val="51753564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2888453671644211"/>
              <c:y val="0.84142650918635142"/>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6032"/>
        <c:crosses val="autoZero"/>
        <c:crossBetween val="midCat"/>
      </c:valAx>
      <c:valAx>
        <c:axId val="517536032"/>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0940960478412191E-2"/>
              <c:y val="0.18123031496062991"/>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5640"/>
        <c:crosses val="autoZero"/>
        <c:crossBetween val="midCat"/>
      </c:valAx>
      <c:spPr>
        <a:noFill/>
        <a:ln w="25400">
          <a:noFill/>
        </a:ln>
      </c:spPr>
    </c:plotArea>
    <c:legend>
      <c:legendPos val="r"/>
      <c:layout>
        <c:manualLayout>
          <c:xMode val="edge"/>
          <c:yMode val="edge"/>
          <c:x val="4.814009519891873E-2"/>
          <c:y val="0.91262424347771143"/>
          <c:w val="0.89934450576161773"/>
          <c:h val="5.8252611285811398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userShapes r:id="rId1"/>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Rates of Ammonia Production and</a:t>
            </a:r>
            <a:r>
              <a:rPr lang="en-US" baseline="0"/>
              <a:t> Glutamine &amp; </a:t>
            </a:r>
            <a:r>
              <a:rPr lang="en-US"/>
              <a:t>Alanine Consumption</a:t>
            </a:r>
          </a:p>
        </c:rich>
      </c:tx>
      <c:layout>
        <c:manualLayout>
          <c:xMode val="edge"/>
          <c:yMode val="edge"/>
          <c:x val="0.15184389830059128"/>
          <c:y val="1.6778470872959063E-2"/>
        </c:manualLayout>
      </c:layout>
      <c:overlay val="0"/>
      <c:spPr>
        <a:noFill/>
        <a:ln w="25400">
          <a:noFill/>
        </a:ln>
      </c:spPr>
    </c:title>
    <c:autoTitleDeleted val="0"/>
    <c:plotArea>
      <c:layout>
        <c:manualLayout>
          <c:layoutTarget val="inner"/>
          <c:xMode val="edge"/>
          <c:yMode val="edge"/>
          <c:x val="0.12798264642082435"/>
          <c:y val="8.7248465106676568E-2"/>
          <c:w val="0.80694143167028243"/>
          <c:h val="0.74832337379957192"/>
        </c:manualLayout>
      </c:layout>
      <c:scatterChart>
        <c:scatterStyle val="lineMarker"/>
        <c:varyColors val="0"/>
        <c:ser>
          <c:idx val="0"/>
          <c:order val="0"/>
          <c:tx>
            <c:strRef>
              <c:f>'Post Process Calc.'!$L$2</c:f>
              <c:strCache>
                <c:ptCount val="1"/>
                <c:pt idx="0">
                  <c:v>qGlutamine (mmol/109 cell/hr)</c:v>
                </c:pt>
              </c:strCache>
            </c:strRef>
          </c:tx>
          <c:spPr>
            <a:ln w="25400">
              <a:solidFill>
                <a:srgbClr val="000080"/>
              </a:solidFill>
              <a:prstDash val="solid"/>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Calc.'!$BB$3:$BB$94</c:f>
              <c:numCache>
                <c:formatCode>0.0000</c:formatCode>
                <c:ptCount val="92"/>
                <c:pt idx="1">
                  <c:v>0</c:v>
                </c:pt>
                <c:pt idx="2">
                  <c:v>-1.5674859197957105E-2</c:v>
                </c:pt>
                <c:pt idx="3">
                  <c:v>-3.3608339886532766E-3</c:v>
                </c:pt>
                <c:pt idx="4">
                  <c:v>-5.8046734685210282E-3</c:v>
                </c:pt>
                <c:pt idx="5">
                  <c:v>-4.9515637726571284E-3</c:v>
                </c:pt>
                <c:pt idx="6">
                  <c:v>-5.0738515842508941E-3</c:v>
                </c:pt>
                <c:pt idx="7">
                  <c:v>-5.1143210577165362E-3</c:v>
                </c:pt>
                <c:pt idx="8">
                  <c:v>-3.065379684902132E-3</c:v>
                </c:pt>
                <c:pt idx="9">
                  <c:v>-3.1432660640688816E-4</c:v>
                </c:pt>
                <c:pt idx="10">
                  <c:v>4.9072494838001363E-4</c:v>
                </c:pt>
                <c:pt idx="11">
                  <c:v>2.4920275704379169E-3</c:v>
                </c:pt>
                <c:pt idx="12">
                  <c:v>4.3637128828946106E-4</c:v>
                </c:pt>
                <c:pt idx="13">
                  <c:v>5.6929854265128955E-4</c:v>
                </c:pt>
                <c:pt idx="14">
                  <c:v>9.8097318487689786E-4</c:v>
                </c:pt>
              </c:numCache>
            </c:numRef>
          </c:yVal>
          <c:smooth val="0"/>
          <c:extLst>
            <c:ext xmlns:c16="http://schemas.microsoft.com/office/drawing/2014/chart" uri="{C3380CC4-5D6E-409C-BE32-E72D297353CC}">
              <c16:uniqueId val="{00000000-2C2E-446A-B6EB-B2FB396734ED}"/>
            </c:ext>
          </c:extLst>
        </c:ser>
        <c:ser>
          <c:idx val="1"/>
          <c:order val="1"/>
          <c:tx>
            <c:strRef>
              <c:f>'Post Process Calc.'!$U$2</c:f>
              <c:strCache>
                <c:ptCount val="1"/>
                <c:pt idx="0">
                  <c:v>qNH3 (mmol/109 cells/hr)</c:v>
                </c:pt>
              </c:strCache>
            </c:strRef>
          </c:tx>
          <c:spPr>
            <a:ln w="25400">
              <a:solidFill>
                <a:srgbClr val="FF00FF"/>
              </a:solidFill>
              <a:prstDash val="lgDash"/>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Calc.'!$BK$3:$BK$94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2C2E-446A-B6EB-B2FB396734ED}"/>
            </c:ext>
          </c:extLst>
        </c:ser>
        <c:ser>
          <c:idx val="2"/>
          <c:order val="2"/>
          <c:tx>
            <c:strRef>
              <c:f>'Post Process Calc.'!$F$2</c:f>
              <c:strCache>
                <c:ptCount val="1"/>
                <c:pt idx="0">
                  <c:v>qAlanine (mmol/109 cell/hr)</c:v>
                </c:pt>
              </c:strCache>
            </c:strRef>
          </c:tx>
          <c:spPr>
            <a:ln w="25400">
              <a:solidFill>
                <a:srgbClr val="339933"/>
              </a:solidFill>
              <a:prstDash val="sysDash"/>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Calc.'!$AV$3:$AV$94</c:f>
              <c:numCache>
                <c:formatCode>0.0000</c:formatCode>
                <c:ptCount val="92"/>
                <c:pt idx="1">
                  <c:v>-1.0060056117509729E-3</c:v>
                </c:pt>
                <c:pt idx="2">
                  <c:v>8.7070084020148564E-5</c:v>
                </c:pt>
                <c:pt idx="3">
                  <c:v>-1.3939300641271639E-3</c:v>
                </c:pt>
                <c:pt idx="4">
                  <c:v>-3.3224708002001098E-3</c:v>
                </c:pt>
                <c:pt idx="5">
                  <c:v>-4.7140457750650599E-3</c:v>
                </c:pt>
                <c:pt idx="6">
                  <c:v>-6.2669948208697018E-3</c:v>
                </c:pt>
                <c:pt idx="7">
                  <c:v>-7.1965243563368404E-3</c:v>
                </c:pt>
                <c:pt idx="8">
                  <c:v>-7.6451936916203311E-3</c:v>
                </c:pt>
                <c:pt idx="9">
                  <c:v>-4.8192136100789849E-3</c:v>
                </c:pt>
                <c:pt idx="10">
                  <c:v>-1.5307443244447878E-3</c:v>
                </c:pt>
                <c:pt idx="11">
                  <c:v>3.0938777755510466E-3</c:v>
                </c:pt>
                <c:pt idx="12">
                  <c:v>3.9405003420076544E-3</c:v>
                </c:pt>
                <c:pt idx="13">
                  <c:v>5.1972875638332397E-3</c:v>
                </c:pt>
                <c:pt idx="14">
                  <c:v>1.0842410330863452E-3</c:v>
                </c:pt>
              </c:numCache>
            </c:numRef>
          </c:yVal>
          <c:smooth val="0"/>
          <c:extLst>
            <c:ext xmlns:c16="http://schemas.microsoft.com/office/drawing/2014/chart" uri="{C3380CC4-5D6E-409C-BE32-E72D297353CC}">
              <c16:uniqueId val="{00000002-2C2E-446A-B6EB-B2FB396734ED}"/>
            </c:ext>
          </c:extLst>
        </c:ser>
        <c:dLbls>
          <c:showLegendKey val="0"/>
          <c:showVal val="0"/>
          <c:showCatName val="0"/>
          <c:showSerName val="0"/>
          <c:showPercent val="0"/>
          <c:showBubbleSize val="0"/>
        </c:dLbls>
        <c:axId val="517536424"/>
        <c:axId val="517544656"/>
      </c:scatterChart>
      <c:valAx>
        <c:axId val="51753642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6203902542485231"/>
              <c:y val="0.7852363909056820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44656"/>
        <c:crosses val="autoZero"/>
        <c:crossBetween val="midCat"/>
      </c:valAx>
      <c:valAx>
        <c:axId val="517544656"/>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0845992735756517E-2"/>
              <c:y val="0.22147697446910047"/>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6424"/>
        <c:crosses val="autoZero"/>
        <c:crossBetween val="midCat"/>
      </c:valAx>
      <c:spPr>
        <a:noFill/>
        <a:ln w="25400">
          <a:noFill/>
        </a:ln>
      </c:spPr>
    </c:plotArea>
    <c:legend>
      <c:legendPos val="r"/>
      <c:layout>
        <c:manualLayout>
          <c:xMode val="edge"/>
          <c:yMode val="edge"/>
          <c:x val="9.3275561835898552E-2"/>
          <c:y val="0.86115390600819586"/>
          <c:w val="0.88720173535791758"/>
          <c:h val="0.1208055670707829"/>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userShapes r:id="rId1"/>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a:t>
            </a:r>
            <a:r>
              <a:rPr lang="en-US" sz="800" b="1" i="0" u="none" strike="noStrike" baseline="0">
                <a:effectLst/>
              </a:rPr>
              <a:t>Specific Rates of Ammonia Production and Glutamine &amp; Alanine Consumption</a:t>
            </a:r>
            <a:endParaRPr lang="en-US"/>
          </a:p>
        </c:rich>
      </c:tx>
      <c:layout>
        <c:manualLayout>
          <c:xMode val="edge"/>
          <c:yMode val="edge"/>
          <c:x val="0.15151547233066462"/>
          <c:y val="1.6339908269042136E-2"/>
        </c:manualLayout>
      </c:layout>
      <c:overlay val="0"/>
      <c:spPr>
        <a:noFill/>
        <a:ln w="25400">
          <a:noFill/>
        </a:ln>
      </c:spPr>
    </c:title>
    <c:autoTitleDeleted val="0"/>
    <c:plotArea>
      <c:layout>
        <c:manualLayout>
          <c:layoutTarget val="inner"/>
          <c:xMode val="edge"/>
          <c:yMode val="edge"/>
          <c:x val="0.14285744482515905"/>
          <c:y val="8.4967591425370928E-2"/>
          <c:w val="0.71212271738601995"/>
          <c:h val="0.75490436997156452"/>
        </c:manualLayout>
      </c:layout>
      <c:scatterChart>
        <c:scatterStyle val="lineMarker"/>
        <c:varyColors val="0"/>
        <c:ser>
          <c:idx val="0"/>
          <c:order val="0"/>
          <c:tx>
            <c:strRef>
              <c:f>'Post Process Calc.'!$L$2</c:f>
              <c:strCache>
                <c:ptCount val="1"/>
                <c:pt idx="0">
                  <c:v>qGlutamine (mmol/109 cell/hr)</c:v>
                </c:pt>
              </c:strCache>
            </c:strRef>
          </c:tx>
          <c:spPr>
            <a:ln w="25400">
              <a:solidFill>
                <a:srgbClr val="000080"/>
              </a:solidFill>
              <a:prstDash val="solid"/>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Calc.'!$L$3:$L$97</c:f>
              <c:numCache>
                <c:formatCode>0.0000</c:formatCode>
                <c:ptCount val="95"/>
                <c:pt idx="1">
                  <c:v>-6.5099020312279739E-3</c:v>
                </c:pt>
                <c:pt idx="2">
                  <c:v>3.9564734369251127E-3</c:v>
                </c:pt>
                <c:pt idx="3">
                  <c:v>-4.9202861570126263E-3</c:v>
                </c:pt>
                <c:pt idx="4">
                  <c:v>-8.0897615215411237E-3</c:v>
                </c:pt>
                <c:pt idx="5">
                  <c:v>-7.7113372375799466E-3</c:v>
                </c:pt>
                <c:pt idx="6">
                  <c:v>-5.1343090476070278E-3</c:v>
                </c:pt>
                <c:pt idx="7">
                  <c:v>-2.930538987917751E-3</c:v>
                </c:pt>
                <c:pt idx="8">
                  <c:v>-1.3336973026113314E-3</c:v>
                </c:pt>
                <c:pt idx="9">
                  <c:v>-8.7606768564061542E-5</c:v>
                </c:pt>
                <c:pt idx="10">
                  <c:v>8.5858801908902797E-4</c:v>
                </c:pt>
                <c:pt idx="11">
                  <c:v>1.4807072490990378E-3</c:v>
                </c:pt>
                <c:pt idx="12">
                  <c:v>1.5029904364080862E-3</c:v>
                </c:pt>
                <c:pt idx="13">
                  <c:v>7.6880888906818827E-4</c:v>
                </c:pt>
                <c:pt idx="14">
                  <c:v>-9.727627145118239E-4</c:v>
                </c:pt>
              </c:numCache>
            </c:numRef>
          </c:yVal>
          <c:smooth val="0"/>
          <c:extLst>
            <c:ext xmlns:c16="http://schemas.microsoft.com/office/drawing/2014/chart" uri="{C3380CC4-5D6E-409C-BE32-E72D297353CC}">
              <c16:uniqueId val="{00000000-E82D-4F8A-B25C-4360E821160A}"/>
            </c:ext>
          </c:extLst>
        </c:ser>
        <c:ser>
          <c:idx val="1"/>
          <c:order val="1"/>
          <c:tx>
            <c:strRef>
              <c:f>'Post Process Calc.'!$U$2</c:f>
              <c:strCache>
                <c:ptCount val="1"/>
                <c:pt idx="0">
                  <c:v>qNH3 (mmol/109 cells/hr)</c:v>
                </c:pt>
              </c:strCache>
            </c:strRef>
          </c:tx>
          <c:spPr>
            <a:ln w="25400">
              <a:solidFill>
                <a:srgbClr val="FF00FF"/>
              </a:solidFill>
              <a:prstDash val="lgDash"/>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Calc.'!$U$3:$U$97</c:f>
              <c:numCache>
                <c:formatCode>0.0000</c:formatCode>
                <c:ptCount val="95"/>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E82D-4F8A-B25C-4360E821160A}"/>
            </c:ext>
          </c:extLst>
        </c:ser>
        <c:ser>
          <c:idx val="2"/>
          <c:order val="2"/>
          <c:tx>
            <c:strRef>
              <c:f>'Post Process Calc.'!$F$2</c:f>
              <c:strCache>
                <c:ptCount val="1"/>
                <c:pt idx="0">
                  <c:v>qAlanine (mmol/109 cell/hr)</c:v>
                </c:pt>
              </c:strCache>
            </c:strRef>
          </c:tx>
          <c:spPr>
            <a:ln w="25400">
              <a:solidFill>
                <a:srgbClr val="339933"/>
              </a:solidFill>
              <a:prstDash val="sysDash"/>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Calc.'!$F$3:$F$101</c:f>
              <c:numCache>
                <c:formatCode>0.0000</c:formatCode>
                <c:ptCount val="99"/>
                <c:pt idx="1">
                  <c:v>0.12311153332894548</c:v>
                </c:pt>
                <c:pt idx="2">
                  <c:v>-1.8627651942847499E-3</c:v>
                </c:pt>
                <c:pt idx="3">
                  <c:v>-2.6847456486202868E-2</c:v>
                </c:pt>
                <c:pt idx="4">
                  <c:v>-2.5371969818058906E-2</c:v>
                </c:pt>
                <c:pt idx="5">
                  <c:v>-2.1232211798841643E-2</c:v>
                </c:pt>
                <c:pt idx="6">
                  <c:v>-1.4166458768869149E-2</c:v>
                </c:pt>
                <c:pt idx="7">
                  <c:v>-9.371292437248541E-3</c:v>
                </c:pt>
                <c:pt idx="8">
                  <c:v>-6.3950624334056429E-3</c:v>
                </c:pt>
                <c:pt idx="9">
                  <c:v>-3.5741959131809398E-3</c:v>
                </c:pt>
                <c:pt idx="10">
                  <c:v>-1.1652344887837774E-3</c:v>
                </c:pt>
                <c:pt idx="11">
                  <c:v>1.6700172612508818E-3</c:v>
                </c:pt>
                <c:pt idx="12">
                  <c:v>5.0523542007478387E-3</c:v>
                </c:pt>
                <c:pt idx="13">
                  <c:v>9.2845168664395118E-3</c:v>
                </c:pt>
                <c:pt idx="14">
                  <c:v>1.7057562992790494E-2</c:v>
                </c:pt>
                <c:pt idx="16" formatCode="General">
                  <c:v>0</c:v>
                </c:pt>
                <c:pt idx="17" formatCode="General">
                  <c:v>1.5869383937746361E-2</c:v>
                </c:pt>
                <c:pt idx="18" formatCode="General">
                  <c:v>-5.0216146734615988E-3</c:v>
                </c:pt>
                <c:pt idx="19" formatCode="General">
                  <c:v>-3.2568936396333761E-3</c:v>
                </c:pt>
                <c:pt idx="20" formatCode="General">
                  <c:v>1.0290447878109857E-3</c:v>
                </c:pt>
                <c:pt idx="21" formatCode="General">
                  <c:v>3.4329040275665854E-3</c:v>
                </c:pt>
                <c:pt idx="22" formatCode="General">
                  <c:v>4.2852971946348148E-3</c:v>
                </c:pt>
                <c:pt idx="23" formatCode="General">
                  <c:v>4.2286911415685743E-3</c:v>
                </c:pt>
                <c:pt idx="24" formatCode="General">
                  <c:v>3.992106310231283E-3</c:v>
                </c:pt>
                <c:pt idx="25" formatCode="General">
                  <c:v>3.5677549154578773E-3</c:v>
                </c:pt>
                <c:pt idx="26" formatCode="General">
                  <c:v>3.1241600509410244E-3</c:v>
                </c:pt>
                <c:pt idx="27" formatCode="General">
                  <c:v>2.5481701656887615E-3</c:v>
                </c:pt>
                <c:pt idx="28" formatCode="General">
                  <c:v>1.3377771083031723E-3</c:v>
                </c:pt>
                <c:pt idx="29" formatCode="General">
                  <c:v>-7.6082506240339443E-4</c:v>
                </c:pt>
                <c:pt idx="30" formatCode="General">
                  <c:v>-4.2828443381643846E-3</c:v>
                </c:pt>
                <c:pt idx="31" formatCode="General">
                  <c:v>2.0940473865251898E-3</c:v>
                </c:pt>
              </c:numCache>
            </c:numRef>
          </c:yVal>
          <c:smooth val="0"/>
          <c:extLst>
            <c:ext xmlns:c16="http://schemas.microsoft.com/office/drawing/2014/chart" uri="{C3380CC4-5D6E-409C-BE32-E72D297353CC}">
              <c16:uniqueId val="{00000002-E82D-4F8A-B25C-4360E821160A}"/>
            </c:ext>
          </c:extLst>
        </c:ser>
        <c:dLbls>
          <c:showLegendKey val="0"/>
          <c:showVal val="0"/>
          <c:showCatName val="0"/>
          <c:showSerName val="0"/>
          <c:showPercent val="0"/>
          <c:showBubbleSize val="0"/>
        </c:dLbls>
        <c:axId val="517541520"/>
        <c:axId val="517541912"/>
      </c:scatterChart>
      <c:valAx>
        <c:axId val="51754152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2857231081408947"/>
              <c:y val="0.7908520904583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41912"/>
        <c:crosses val="autoZero"/>
        <c:crossBetween val="midCat"/>
      </c:valAx>
      <c:valAx>
        <c:axId val="517541912"/>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9480579633428193E-2"/>
              <c:y val="0.16339941408839054"/>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41520"/>
        <c:crosses val="autoZero"/>
        <c:crossBetween val="midCat"/>
      </c:valAx>
      <c:spPr>
        <a:noFill/>
        <a:ln w="25400">
          <a:noFill/>
        </a:ln>
      </c:spPr>
    </c:plotArea>
    <c:legend>
      <c:legendPos val="r"/>
      <c:layout>
        <c:manualLayout>
          <c:xMode val="edge"/>
          <c:yMode val="edge"/>
          <c:x val="5.1948161754603282E-2"/>
          <c:y val="0.8660158356816654"/>
          <c:w val="0.9155863509248825"/>
          <c:h val="0.11764743428128287"/>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horizontalDpi="0"/>
  </c:printSettings>
  <c:userShapes r:id="rId1"/>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Specific Uptake Rate of Essential Amino Acids</a:t>
            </a:r>
          </a:p>
        </c:rich>
      </c:tx>
      <c:layout>
        <c:manualLayout>
          <c:xMode val="edge"/>
          <c:yMode val="edge"/>
          <c:x val="0.24242462339266421"/>
          <c:y val="1.6339908269042136E-2"/>
        </c:manualLayout>
      </c:layout>
      <c:overlay val="0"/>
      <c:spPr>
        <a:noFill/>
        <a:ln w="25400">
          <a:noFill/>
        </a:ln>
      </c:spPr>
    </c:title>
    <c:autoTitleDeleted val="0"/>
    <c:plotArea>
      <c:layout>
        <c:manualLayout>
          <c:layoutTarget val="inner"/>
          <c:xMode val="edge"/>
          <c:yMode val="edge"/>
          <c:x val="0.14502195156493422"/>
          <c:y val="0.11437944999569161"/>
          <c:w val="0.7662353858803983"/>
          <c:h val="0.69281266854533208"/>
        </c:manualLayout>
      </c:layout>
      <c:scatterChart>
        <c:scatterStyle val="lineMarker"/>
        <c:varyColors val="0"/>
        <c:ser>
          <c:idx val="0"/>
          <c:order val="0"/>
          <c:tx>
            <c:strRef>
              <c:f>'Post Process Calc.'!$AB$2</c:f>
              <c:strCache>
                <c:ptCount val="1"/>
                <c:pt idx="0">
                  <c:v>qValine (mmol/109 cell/hr)</c:v>
                </c:pt>
              </c:strCache>
            </c:strRef>
          </c:tx>
          <c:spPr>
            <a:ln w="25400">
              <a:solidFill>
                <a:srgbClr val="000080"/>
              </a:solidFill>
              <a:prstDash val="solid"/>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Calc.'!$AB$3:$AB$97</c:f>
              <c:numCache>
                <c:formatCode>0.0000</c:formatCode>
                <c:ptCount val="95"/>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3367-46A1-95F1-680A65D0D341}"/>
            </c:ext>
          </c:extLst>
        </c:ser>
        <c:ser>
          <c:idx val="1"/>
          <c:order val="1"/>
          <c:tx>
            <c:strRef>
              <c:f>'Post Process Calc.'!$P$2</c:f>
              <c:strCache>
                <c:ptCount val="1"/>
                <c:pt idx="0">
                  <c:v>qIsoleucine (mmol/109 cell/hr)</c:v>
                </c:pt>
              </c:strCache>
            </c:strRef>
          </c:tx>
          <c:spPr>
            <a:ln w="25400">
              <a:solidFill>
                <a:srgbClr val="FF00FF"/>
              </a:solidFill>
              <a:prstDash val="lgDash"/>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Calc.'!$P$3:$P$97</c:f>
              <c:numCache>
                <c:formatCode>0.0000</c:formatCode>
                <c:ptCount val="95"/>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3367-46A1-95F1-680A65D0D341}"/>
            </c:ext>
          </c:extLst>
        </c:ser>
        <c:ser>
          <c:idx val="2"/>
          <c:order val="2"/>
          <c:tx>
            <c:strRef>
              <c:f>'Post Process Calc.'!$R$2</c:f>
              <c:strCache>
                <c:ptCount val="1"/>
                <c:pt idx="0">
                  <c:v>qLeucine (mmol/109 cell/hr)</c:v>
                </c:pt>
              </c:strCache>
            </c:strRef>
          </c:tx>
          <c:spPr>
            <a:ln w="25400">
              <a:solidFill>
                <a:srgbClr val="339933"/>
              </a:solidFill>
              <a:prstDash val="sysDash"/>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Calc.'!$R$3:$R$97</c:f>
              <c:numCache>
                <c:formatCode>0.0000</c:formatCode>
                <c:ptCount val="95"/>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2-3367-46A1-95F1-680A65D0D341}"/>
            </c:ext>
          </c:extLst>
        </c:ser>
        <c:ser>
          <c:idx val="3"/>
          <c:order val="3"/>
          <c:tx>
            <c:strRef>
              <c:f>'Post Process Calc.'!$S$2</c:f>
              <c:strCache>
                <c:ptCount val="1"/>
                <c:pt idx="0">
                  <c:v>qLysine (mmol/109 cell/hr)</c:v>
                </c:pt>
              </c:strCache>
            </c:strRef>
          </c:tx>
          <c:spPr>
            <a:ln w="25400">
              <a:solidFill>
                <a:srgbClr val="996633"/>
              </a:solidFill>
              <a:prstDash val="lgDashDot"/>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Calc.'!$S$3:$S$97</c:f>
              <c:numCache>
                <c:formatCode>0.0000</c:formatCode>
                <c:ptCount val="95"/>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3-3367-46A1-95F1-680A65D0D341}"/>
            </c:ext>
          </c:extLst>
        </c:ser>
        <c:dLbls>
          <c:showLegendKey val="0"/>
          <c:showVal val="0"/>
          <c:showCatName val="0"/>
          <c:showSerName val="0"/>
          <c:showPercent val="0"/>
          <c:showBubbleSize val="0"/>
        </c:dLbls>
        <c:axId val="516675920"/>
        <c:axId val="516676704"/>
      </c:scatterChart>
      <c:valAx>
        <c:axId val="51667592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4372394627142181"/>
              <c:y val="0.7451002810254781"/>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76704"/>
        <c:crosses val="autoZero"/>
        <c:crossBetween val="midCat"/>
      </c:valAx>
      <c:valAx>
        <c:axId val="516676704"/>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a:t>
                </a:r>
                <a:r>
                  <a:rPr lang="en-US" sz="800" b="1" i="0" u="none" strike="noStrike" baseline="0">
                    <a:solidFill>
                      <a:srgbClr val="000000"/>
                    </a:solidFill>
                    <a:latin typeface="Arial"/>
                    <a:cs typeface="Arial"/>
                  </a:rPr>
                  <a:t> cell/hr)</a:t>
                </a:r>
              </a:p>
            </c:rich>
          </c:tx>
          <c:layout>
            <c:manualLayout>
              <c:xMode val="edge"/>
              <c:yMode val="edge"/>
              <c:x val="1.0822470720571697E-2"/>
              <c:y val="0.23856279328720278"/>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75920"/>
        <c:crosses val="autoZero"/>
        <c:crossBetween val="midCat"/>
      </c:valAx>
      <c:spPr>
        <a:noFill/>
        <a:ln w="25400">
          <a:noFill/>
        </a:ln>
      </c:spPr>
    </c:plotArea>
    <c:legend>
      <c:legendPos val="r"/>
      <c:layout>
        <c:manualLayout>
          <c:xMode val="edge"/>
          <c:yMode val="edge"/>
          <c:x val="1.9249479354410789E-2"/>
          <c:y val="0.85947986711048296"/>
          <c:w val="0.96366769533955832"/>
          <c:h val="0.11764743428128287"/>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horizontalDpi="0"/>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Specific Uptake Rate of Non-essential Amino Acids</a:t>
            </a:r>
          </a:p>
        </c:rich>
      </c:tx>
      <c:layout>
        <c:manualLayout>
          <c:xMode val="edge"/>
          <c:yMode val="edge"/>
          <c:x val="0.26406973876587581"/>
          <c:y val="1.6339908269042136E-2"/>
        </c:manualLayout>
      </c:layout>
      <c:overlay val="0"/>
      <c:spPr>
        <a:noFill/>
        <a:ln w="25400">
          <a:noFill/>
        </a:ln>
      </c:spPr>
    </c:title>
    <c:autoTitleDeleted val="0"/>
    <c:plotArea>
      <c:layout>
        <c:manualLayout>
          <c:layoutTarget val="inner"/>
          <c:xMode val="edge"/>
          <c:yMode val="edge"/>
          <c:x val="0.12655991530470456"/>
          <c:y val="6.9989428404782728E-2"/>
          <c:w val="0.83397141533778874"/>
          <c:h val="0.73529646425801765"/>
        </c:manualLayout>
      </c:layout>
      <c:scatterChart>
        <c:scatterStyle val="lineMarker"/>
        <c:varyColors val="0"/>
        <c:ser>
          <c:idx val="0"/>
          <c:order val="0"/>
          <c:tx>
            <c:strRef>
              <c:f>'Post Process Calc.'!$T$2</c:f>
              <c:strCache>
                <c:ptCount val="1"/>
                <c:pt idx="0">
                  <c:v>qMethionine (mmol/109 cell/hr)</c:v>
                </c:pt>
              </c:strCache>
            </c:strRef>
          </c:tx>
          <c:spPr>
            <a:ln w="25400">
              <a:solidFill>
                <a:srgbClr val="000080"/>
              </a:solidFill>
              <a:prstDash val="solid"/>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Calc.'!$T$3:$T$97</c:f>
              <c:numCache>
                <c:formatCode>0.0000</c:formatCode>
                <c:ptCount val="95"/>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A6EC-4B4F-9878-3DCD1B0A6248}"/>
            </c:ext>
          </c:extLst>
        </c:ser>
        <c:ser>
          <c:idx val="2"/>
          <c:order val="1"/>
          <c:tx>
            <c:strRef>
              <c:f>'Post Process Calc.'!$X$2</c:f>
              <c:strCache>
                <c:ptCount val="1"/>
                <c:pt idx="0">
                  <c:v>qSerine (mmol/109 cell/hr)</c:v>
                </c:pt>
              </c:strCache>
            </c:strRef>
          </c:tx>
          <c:spPr>
            <a:ln w="25400">
              <a:solidFill>
                <a:srgbClr val="FF00FF"/>
              </a:solidFill>
              <a:prstDash val="lgDash"/>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Calc.'!$X$3:$X$97</c:f>
              <c:numCache>
                <c:formatCode>0.0000</c:formatCode>
                <c:ptCount val="95"/>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A6EC-4B4F-9878-3DCD1B0A6248}"/>
            </c:ext>
          </c:extLst>
        </c:ser>
        <c:ser>
          <c:idx val="3"/>
          <c:order val="2"/>
          <c:tx>
            <c:strRef>
              <c:f>'Post Process Calc.'!$AA$2</c:f>
              <c:strCache>
                <c:ptCount val="1"/>
                <c:pt idx="0">
                  <c:v>qTyrosine (mmol/109 cell/hr)</c:v>
                </c:pt>
              </c:strCache>
            </c:strRef>
          </c:tx>
          <c:spPr>
            <a:ln w="25400">
              <a:solidFill>
                <a:srgbClr val="339933"/>
              </a:solidFill>
              <a:prstDash val="sysDash"/>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Calc.'!$AA$3:$AA$97</c:f>
              <c:numCache>
                <c:formatCode>0.0000</c:formatCode>
                <c:ptCount val="95"/>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2-A6EC-4B4F-9878-3DCD1B0A6248}"/>
            </c:ext>
          </c:extLst>
        </c:ser>
        <c:ser>
          <c:idx val="1"/>
          <c:order val="3"/>
          <c:tx>
            <c:strRef>
              <c:f>'Post Process Calc.'!$N$2</c:f>
              <c:strCache>
                <c:ptCount val="1"/>
                <c:pt idx="0">
                  <c:v>qGlycine (mmol/109 cell/hr)</c:v>
                </c:pt>
              </c:strCache>
            </c:strRef>
          </c:tx>
          <c:spPr>
            <a:ln w="25400">
              <a:solidFill>
                <a:srgbClr val="996633"/>
              </a:solidFill>
              <a:prstDash val="lgDashDot"/>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Calc.'!$N$3:$N$97</c:f>
              <c:numCache>
                <c:formatCode>0.0000</c:formatCode>
                <c:ptCount val="95"/>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3-A6EC-4B4F-9878-3DCD1B0A6248}"/>
            </c:ext>
          </c:extLst>
        </c:ser>
        <c:ser>
          <c:idx val="4"/>
          <c:order val="4"/>
          <c:tx>
            <c:strRef>
              <c:f>'Post Process Calc.'!$I$2</c:f>
              <c:strCache>
                <c:ptCount val="1"/>
                <c:pt idx="0">
                  <c:v>qAspartate (mmol/109 cell/hr)</c:v>
                </c:pt>
              </c:strCache>
            </c:strRef>
          </c:tx>
          <c:spPr>
            <a:ln w="25400">
              <a:solidFill>
                <a:srgbClr val="800080"/>
              </a:solidFill>
              <a:prstDash val="solid"/>
            </a:ln>
          </c:spPr>
          <c:marker>
            <c:symbol val="none"/>
          </c:marker>
          <c:xVal>
            <c:numRef>
              <c:f>'In Process Calc.'!$C$3:$C$98</c:f>
              <c:numCache>
                <c:formatCode>General</c:formatCode>
                <c:ptCount val="96"/>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Calc.'!$I$3:$I$101</c:f>
              <c:numCache>
                <c:formatCode>0.0000</c:formatCode>
                <c:ptCount val="99"/>
                <c:pt idx="1">
                  <c:v>7.3584177928993827E-2</c:v>
                </c:pt>
                <c:pt idx="2">
                  <c:v>-5.727602038660763E-3</c:v>
                </c:pt>
                <c:pt idx="3">
                  <c:v>-1.5863210389686681E-2</c:v>
                </c:pt>
                <c:pt idx="4">
                  <c:v>-1.1674545885499031E-2</c:v>
                </c:pt>
                <c:pt idx="5">
                  <c:v>-7.9029694298539364E-3</c:v>
                </c:pt>
                <c:pt idx="6">
                  <c:v>-3.754540503836726E-3</c:v>
                </c:pt>
                <c:pt idx="7">
                  <c:v>-1.4613276959805123E-3</c:v>
                </c:pt>
                <c:pt idx="8">
                  <c:v>-1.2007641469649164E-4</c:v>
                </c:pt>
                <c:pt idx="9">
                  <c:v>6.9029737870183029E-4</c:v>
                </c:pt>
                <c:pt idx="10">
                  <c:v>1.2484241344287452E-3</c:v>
                </c:pt>
                <c:pt idx="11">
                  <c:v>1.5396615856187272E-3</c:v>
                </c:pt>
                <c:pt idx="12">
                  <c:v>1.2920330690850638E-3</c:v>
                </c:pt>
                <c:pt idx="13">
                  <c:v>4.3988780188284834E-4</c:v>
                </c:pt>
                <c:pt idx="14">
                  <c:v>-1.4855981652993732E-3</c:v>
                </c:pt>
              </c:numCache>
            </c:numRef>
          </c:yVal>
          <c:smooth val="0"/>
          <c:extLst>
            <c:ext xmlns:c16="http://schemas.microsoft.com/office/drawing/2014/chart" uri="{C3380CC4-5D6E-409C-BE32-E72D297353CC}">
              <c16:uniqueId val="{00000004-A6EC-4B4F-9878-3DCD1B0A6248}"/>
            </c:ext>
          </c:extLst>
        </c:ser>
        <c:ser>
          <c:idx val="5"/>
          <c:order val="5"/>
          <c:tx>
            <c:strRef>
              <c:f>'Post Process Calc.'!$J$2</c:f>
              <c:strCache>
                <c:ptCount val="1"/>
                <c:pt idx="0">
                  <c:v>qCystine (mmol/109 cell/hr)</c:v>
                </c:pt>
              </c:strCache>
            </c:strRef>
          </c:tx>
          <c:marker>
            <c:symbol val="none"/>
          </c:marker>
          <c:xVal>
            <c:numRef>
              <c:f>'In Process Calc.'!$C$3:$C$93</c:f>
              <c:numCache>
                <c:formatCode>General</c:formatCode>
                <c:ptCount val="91"/>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Calc.'!$J$3:$J$100</c:f>
              <c:numCache>
                <c:formatCode>0.0000</c:formatCode>
                <c:ptCount val="98"/>
                <c:pt idx="1">
                  <c:v>-2.9438385667534053E-3</c:v>
                </c:pt>
                <c:pt idx="2">
                  <c:v>4.2247286694923961E-3</c:v>
                </c:pt>
                <c:pt idx="3">
                  <c:v>4.502982344180971E-3</c:v>
                </c:pt>
                <c:pt idx="4">
                  <c:v>3.321676135659864E-3</c:v>
                </c:pt>
                <c:pt idx="5">
                  <c:v>2.5873804463297555E-3</c:v>
                </c:pt>
                <c:pt idx="6">
                  <c:v>1.6760986073800876E-3</c:v>
                </c:pt>
                <c:pt idx="7">
                  <c:v>1.1202908606640974E-3</c:v>
                </c:pt>
                <c:pt idx="8">
                  <c:v>8.0772592898223589E-4</c:v>
                </c:pt>
                <c:pt idx="9">
                  <c:v>5.221405585821348E-4</c:v>
                </c:pt>
                <c:pt idx="10">
                  <c:v>3.1654602679736979E-4</c:v>
                </c:pt>
                <c:pt idx="11">
                  <c:v>9.6771126895991909E-5</c:v>
                </c:pt>
                <c:pt idx="12">
                  <c:v>-1.8027939555403895E-4</c:v>
                </c:pt>
                <c:pt idx="13">
                  <c:v>-5.2251859398054316E-4</c:v>
                </c:pt>
                <c:pt idx="14">
                  <c:v>-1.1087487352377391E-3</c:v>
                </c:pt>
              </c:numCache>
            </c:numRef>
          </c:yVal>
          <c:smooth val="0"/>
          <c:extLst>
            <c:ext xmlns:c16="http://schemas.microsoft.com/office/drawing/2014/chart" uri="{C3380CC4-5D6E-409C-BE32-E72D297353CC}">
              <c16:uniqueId val="{00000005-A6EC-4B4F-9878-3DCD1B0A6248}"/>
            </c:ext>
          </c:extLst>
        </c:ser>
        <c:dLbls>
          <c:showLegendKey val="0"/>
          <c:showVal val="0"/>
          <c:showCatName val="0"/>
          <c:showSerName val="0"/>
          <c:showPercent val="0"/>
          <c:showBubbleSize val="0"/>
        </c:dLbls>
        <c:axId val="516673960"/>
        <c:axId val="516674352"/>
      </c:scatterChart>
      <c:valAx>
        <c:axId val="51667396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723026651869856"/>
              <c:y val="0.75163644317187672"/>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74352"/>
        <c:crosses val="autoZero"/>
        <c:crossBetween val="midCat"/>
      </c:valAx>
      <c:valAx>
        <c:axId val="516674352"/>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0822588032200679E-2"/>
              <c:y val="0.1372550969007662"/>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73960"/>
        <c:crosses val="autoZero"/>
        <c:crossBetween val="midCat"/>
      </c:valAx>
      <c:spPr>
        <a:noFill/>
        <a:ln w="25400">
          <a:noFill/>
        </a:ln>
      </c:spPr>
    </c:plotArea>
    <c:legend>
      <c:legendPos val="r"/>
      <c:layout>
        <c:manualLayout>
          <c:xMode val="edge"/>
          <c:yMode val="edge"/>
          <c:x val="2.6614566324541591E-2"/>
          <c:y val="0.83030301230711445"/>
          <c:w val="0.96718088363954491"/>
          <c:h val="0.1649831824791943"/>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horizontalDpi="0"/>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Uptake Rate of Essential Amino Acids</a:t>
            </a:r>
          </a:p>
        </c:rich>
      </c:tx>
      <c:layout>
        <c:manualLayout>
          <c:xMode val="edge"/>
          <c:yMode val="edge"/>
          <c:x val="0.24130466588635888"/>
          <c:y val="1.6286518971022828E-2"/>
        </c:manualLayout>
      </c:layout>
      <c:overlay val="0"/>
      <c:spPr>
        <a:noFill/>
        <a:ln w="25400">
          <a:noFill/>
        </a:ln>
      </c:spPr>
    </c:title>
    <c:autoTitleDeleted val="0"/>
    <c:plotArea>
      <c:layout>
        <c:manualLayout>
          <c:layoutTarget val="inner"/>
          <c:xMode val="edge"/>
          <c:yMode val="edge"/>
          <c:x val="0.12608709036078716"/>
          <c:y val="0.11400669598479486"/>
          <c:w val="0.78478344172834757"/>
          <c:h val="0.67752550756678132"/>
        </c:manualLayout>
      </c:layout>
      <c:scatterChart>
        <c:scatterStyle val="lineMarker"/>
        <c:varyColors val="0"/>
        <c:ser>
          <c:idx val="0"/>
          <c:order val="0"/>
          <c:tx>
            <c:strRef>
              <c:f>'Post Process Calc.'!$AB$2</c:f>
              <c:strCache>
                <c:ptCount val="1"/>
                <c:pt idx="0">
                  <c:v>qValine (mmol/109 cell/hr)</c:v>
                </c:pt>
              </c:strCache>
            </c:strRef>
          </c:tx>
          <c:spPr>
            <a:ln w="25400">
              <a:solidFill>
                <a:srgbClr val="000080"/>
              </a:solidFill>
              <a:prstDash val="solid"/>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Calc.'!$BR$3:$BR$94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39C7-4737-8612-1568D5960BDF}"/>
            </c:ext>
          </c:extLst>
        </c:ser>
        <c:ser>
          <c:idx val="1"/>
          <c:order val="1"/>
          <c:tx>
            <c:strRef>
              <c:f>'Post Process Calc.'!$P$2</c:f>
              <c:strCache>
                <c:ptCount val="1"/>
                <c:pt idx="0">
                  <c:v>qIsoleucine (mmol/109 cell/hr)</c:v>
                </c:pt>
              </c:strCache>
            </c:strRef>
          </c:tx>
          <c:spPr>
            <a:ln w="25400">
              <a:solidFill>
                <a:srgbClr val="FF00FF"/>
              </a:solidFill>
              <a:prstDash val="lgDash"/>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Calc.'!$BF$3:$BF$94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39C7-4737-8612-1568D5960BDF}"/>
            </c:ext>
          </c:extLst>
        </c:ser>
        <c:ser>
          <c:idx val="2"/>
          <c:order val="2"/>
          <c:tx>
            <c:strRef>
              <c:f>'Post Process Calc.'!$R$2</c:f>
              <c:strCache>
                <c:ptCount val="1"/>
                <c:pt idx="0">
                  <c:v>qLeucine (mmol/109 cell/hr)</c:v>
                </c:pt>
              </c:strCache>
            </c:strRef>
          </c:tx>
          <c:spPr>
            <a:ln w="25400">
              <a:solidFill>
                <a:srgbClr val="339933"/>
              </a:solidFill>
              <a:prstDash val="sysDash"/>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Calc.'!$BH$3:$BH$94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2-39C7-4737-8612-1568D5960BDF}"/>
            </c:ext>
          </c:extLst>
        </c:ser>
        <c:ser>
          <c:idx val="3"/>
          <c:order val="3"/>
          <c:tx>
            <c:strRef>
              <c:f>'Post Process Calc.'!$S$2</c:f>
              <c:strCache>
                <c:ptCount val="1"/>
                <c:pt idx="0">
                  <c:v>qLysine (mmol/109 cell/hr)</c:v>
                </c:pt>
              </c:strCache>
            </c:strRef>
          </c:tx>
          <c:spPr>
            <a:ln w="25400">
              <a:solidFill>
                <a:srgbClr val="996633"/>
              </a:solidFill>
              <a:prstDash val="lgDashDot"/>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Calc.'!$BI$3:$BI$94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3-39C7-4737-8612-1568D5960BDF}"/>
            </c:ext>
          </c:extLst>
        </c:ser>
        <c:dLbls>
          <c:showLegendKey val="0"/>
          <c:showVal val="0"/>
          <c:showCatName val="0"/>
          <c:showSerName val="0"/>
          <c:showPercent val="0"/>
          <c:showBubbleSize val="0"/>
        </c:dLbls>
        <c:axId val="518166784"/>
        <c:axId val="518172664"/>
      </c:scatterChart>
      <c:valAx>
        <c:axId val="51816678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4130488756473024"/>
              <c:y val="0.73941470477399396"/>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72664"/>
        <c:crosses val="autoZero"/>
        <c:crossBetween val="midCat"/>
      </c:valAx>
      <c:valAx>
        <c:axId val="518172664"/>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a:t>
                </a:r>
                <a:r>
                  <a:rPr lang="en-US" sz="800" b="1" i="0" u="none" strike="noStrike" baseline="0">
                    <a:solidFill>
                      <a:srgbClr val="000000"/>
                    </a:solidFill>
                    <a:latin typeface="Arial"/>
                    <a:cs typeface="Arial"/>
                  </a:rPr>
                  <a:t> cell/hr)</a:t>
                </a:r>
              </a:p>
            </c:rich>
          </c:tx>
          <c:layout>
            <c:manualLayout>
              <c:xMode val="edge"/>
              <c:yMode val="edge"/>
              <c:x val="1.0869555579201252E-2"/>
              <c:y val="0.2312706188804485"/>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66784"/>
        <c:crosses val="autoZero"/>
        <c:crossBetween val="midCat"/>
      </c:valAx>
      <c:spPr>
        <a:noFill/>
        <a:ln w="25400">
          <a:noFill/>
        </a:ln>
      </c:spPr>
    </c:plotArea>
    <c:legend>
      <c:legendPos val="r"/>
      <c:layout>
        <c:manualLayout>
          <c:xMode val="edge"/>
          <c:yMode val="edge"/>
          <c:x val="1.7784958295239534E-2"/>
          <c:y val="0.8631935553134471"/>
          <c:w val="0.96225737353615293"/>
          <c:h val="0.11726403015578905"/>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span"/>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Uptake Rate of Non-essential Amino Acids</a:t>
            </a:r>
          </a:p>
        </c:rich>
      </c:tx>
      <c:layout>
        <c:manualLayout>
          <c:xMode val="edge"/>
          <c:yMode val="edge"/>
          <c:x val="0.2656590744948828"/>
          <c:y val="1.6447276151549756E-2"/>
        </c:manualLayout>
      </c:layout>
      <c:overlay val="0"/>
      <c:spPr>
        <a:noFill/>
        <a:ln w="25400">
          <a:noFill/>
        </a:ln>
      </c:spPr>
    </c:title>
    <c:autoTitleDeleted val="0"/>
    <c:plotArea>
      <c:layout>
        <c:manualLayout>
          <c:layoutTarget val="inner"/>
          <c:xMode val="edge"/>
          <c:yMode val="edge"/>
          <c:x val="0.12349207921336877"/>
          <c:y val="6.5789579649824112E-2"/>
          <c:w val="0.81756406235384105"/>
          <c:h val="0.73355380980451068"/>
        </c:manualLayout>
      </c:layout>
      <c:scatterChart>
        <c:scatterStyle val="lineMarker"/>
        <c:varyColors val="0"/>
        <c:ser>
          <c:idx val="0"/>
          <c:order val="0"/>
          <c:tx>
            <c:strRef>
              <c:f>'Post Process Calc.'!$T$2</c:f>
              <c:strCache>
                <c:ptCount val="1"/>
                <c:pt idx="0">
                  <c:v>qMethionine (mmol/109 cell/hr)</c:v>
                </c:pt>
              </c:strCache>
            </c:strRef>
          </c:tx>
          <c:spPr>
            <a:ln w="25400">
              <a:solidFill>
                <a:srgbClr val="000080"/>
              </a:solidFill>
              <a:prstDash val="solid"/>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Calc.'!$BJ$3:$BJ$94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058B-4FEC-9C1A-AB4897198F45}"/>
            </c:ext>
          </c:extLst>
        </c:ser>
        <c:ser>
          <c:idx val="2"/>
          <c:order val="1"/>
          <c:tx>
            <c:strRef>
              <c:f>'Post Process Calc.'!$X$2</c:f>
              <c:strCache>
                <c:ptCount val="1"/>
                <c:pt idx="0">
                  <c:v>qSerine (mmol/109 cell/hr)</c:v>
                </c:pt>
              </c:strCache>
            </c:strRef>
          </c:tx>
          <c:spPr>
            <a:ln w="25400">
              <a:solidFill>
                <a:srgbClr val="FF00FF"/>
              </a:solidFill>
              <a:prstDash val="lgDash"/>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Calc.'!$BN$3:$BN$94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058B-4FEC-9C1A-AB4897198F45}"/>
            </c:ext>
          </c:extLst>
        </c:ser>
        <c:ser>
          <c:idx val="3"/>
          <c:order val="2"/>
          <c:tx>
            <c:strRef>
              <c:f>'Post Process Calc.'!$AA$2</c:f>
              <c:strCache>
                <c:ptCount val="1"/>
                <c:pt idx="0">
                  <c:v>qTyrosine (mmol/109 cell/hr)</c:v>
                </c:pt>
              </c:strCache>
            </c:strRef>
          </c:tx>
          <c:spPr>
            <a:ln w="25400">
              <a:solidFill>
                <a:srgbClr val="339933"/>
              </a:solidFill>
              <a:prstDash val="sysDash"/>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Calc.'!$BQ$3:$BQ$94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2-058B-4FEC-9C1A-AB4897198F45}"/>
            </c:ext>
          </c:extLst>
        </c:ser>
        <c:ser>
          <c:idx val="1"/>
          <c:order val="3"/>
          <c:tx>
            <c:strRef>
              <c:f>'Post Process Calc.'!$N$2</c:f>
              <c:strCache>
                <c:ptCount val="1"/>
                <c:pt idx="0">
                  <c:v>qGlycine (mmol/109 cell/hr)</c:v>
                </c:pt>
              </c:strCache>
            </c:strRef>
          </c:tx>
          <c:spPr>
            <a:ln w="25400">
              <a:solidFill>
                <a:srgbClr val="996633"/>
              </a:solidFill>
              <a:prstDash val="lgDashDot"/>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Calc.'!$BD$3:$BD$94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3-058B-4FEC-9C1A-AB4897198F45}"/>
            </c:ext>
          </c:extLst>
        </c:ser>
        <c:ser>
          <c:idx val="4"/>
          <c:order val="4"/>
          <c:tx>
            <c:strRef>
              <c:f>'Post Process Calc.'!$I$2</c:f>
              <c:strCache>
                <c:ptCount val="1"/>
                <c:pt idx="0">
                  <c:v>qAspartate (mmol/109 cell/hr)</c:v>
                </c:pt>
              </c:strCache>
            </c:strRef>
          </c:tx>
          <c:spPr>
            <a:ln w="25400">
              <a:solidFill>
                <a:srgbClr val="800080"/>
              </a:solidFill>
              <a:prstDash val="solid"/>
            </a:ln>
          </c:spPr>
          <c:marker>
            <c:symbol val="none"/>
          </c:marker>
          <c:xVal>
            <c:numRef>
              <c:f>'In Process Calc.'!$C$3:$C$98</c:f>
              <c:numCache>
                <c:formatCode>General</c:formatCode>
                <c:ptCount val="96"/>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Calc.'!$AY$3:$AY$98</c:f>
              <c:numCache>
                <c:formatCode>0.0000</c:formatCode>
                <c:ptCount val="96"/>
                <c:pt idx="1">
                  <c:v>-1.5042129504616334E-2</c:v>
                </c:pt>
                <c:pt idx="2">
                  <c:v>7.4880272257327567E-3</c:v>
                </c:pt>
                <c:pt idx="3">
                  <c:v>2.4563634114720544E-3</c:v>
                </c:pt>
                <c:pt idx="4">
                  <c:v>8.2433096912862866E-4</c:v>
                </c:pt>
                <c:pt idx="5">
                  <c:v>-1.6365717451355588E-3</c:v>
                </c:pt>
                <c:pt idx="6">
                  <c:v>-3.3119829909783807E-3</c:v>
                </c:pt>
                <c:pt idx="7">
                  <c:v>-3.4165971385053265E-3</c:v>
                </c:pt>
                <c:pt idx="8">
                  <c:v>-2.8047525489370041E-3</c:v>
                </c:pt>
                <c:pt idx="9">
                  <c:v>1.223724465370523E-3</c:v>
                </c:pt>
                <c:pt idx="10">
                  <c:v>1.4503837489276525E-3</c:v>
                </c:pt>
                <c:pt idx="11">
                  <c:v>4.7830404753944659E-4</c:v>
                </c:pt>
                <c:pt idx="12">
                  <c:v>1.3390842158688208E-3</c:v>
                </c:pt>
                <c:pt idx="13">
                  <c:v>1.5287466734533203E-3</c:v>
                </c:pt>
                <c:pt idx="14">
                  <c:v>-2.8168967115056527E-3</c:v>
                </c:pt>
              </c:numCache>
            </c:numRef>
          </c:yVal>
          <c:smooth val="0"/>
          <c:extLst>
            <c:ext xmlns:c16="http://schemas.microsoft.com/office/drawing/2014/chart" uri="{C3380CC4-5D6E-409C-BE32-E72D297353CC}">
              <c16:uniqueId val="{00000004-058B-4FEC-9C1A-AB4897198F45}"/>
            </c:ext>
          </c:extLst>
        </c:ser>
        <c:ser>
          <c:idx val="5"/>
          <c:order val="5"/>
          <c:tx>
            <c:strRef>
              <c:f>'In Process Calc.'!$AZ$2</c:f>
              <c:strCache>
                <c:ptCount val="1"/>
                <c:pt idx="0">
                  <c:v>qCystine (mmol/109 cell/hr)</c:v>
                </c:pt>
              </c:strCache>
            </c:strRef>
          </c:tx>
          <c:marker>
            <c:symbol val="none"/>
          </c:marker>
          <c:xVal>
            <c:numRef>
              <c:f>'In Process Calc.'!$C$3:$C$93</c:f>
              <c:numCache>
                <c:formatCode>General</c:formatCode>
                <c:ptCount val="91"/>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Calc.'!$AZ$3:$AZ$93</c:f>
              <c:numCache>
                <c:formatCode>0.0000</c:formatCode>
                <c:ptCount val="91"/>
                <c:pt idx="1">
                  <c:v>-1.2151296798517442E-2</c:v>
                </c:pt>
                <c:pt idx="2">
                  <c:v>5.3453850550513726E-3</c:v>
                </c:pt>
                <c:pt idx="3">
                  <c:v>3.9874189552549892E-3</c:v>
                </c:pt>
                <c:pt idx="4">
                  <c:v>1.6421327079680723E-3</c:v>
                </c:pt>
                <c:pt idx="5">
                  <c:v>1.2113447079242369E-3</c:v>
                </c:pt>
                <c:pt idx="6">
                  <c:v>6.0809941901960305E-4</c:v>
                </c:pt>
                <c:pt idx="7">
                  <c:v>5.0150504953802306E-4</c:v>
                </c:pt>
                <c:pt idx="8">
                  <c:v>6.222381050451888E-4</c:v>
                </c:pt>
                <c:pt idx="9">
                  <c:v>5.1395405542222655E-4</c:v>
                </c:pt>
                <c:pt idx="10">
                  <c:v>2.689229635719225E-4</c:v>
                </c:pt>
                <c:pt idx="11">
                  <c:v>1.2991997985209024E-4</c:v>
                </c:pt>
                <c:pt idx="12">
                  <c:v>-2.6721578794918942E-5</c:v>
                </c:pt>
                <c:pt idx="13">
                  <c:v>-1.9595857449255431E-4</c:v>
                </c:pt>
                <c:pt idx="14">
                  <c:v>-6.7543947504669329E-4</c:v>
                </c:pt>
              </c:numCache>
            </c:numRef>
          </c:yVal>
          <c:smooth val="0"/>
          <c:extLst>
            <c:ext xmlns:c16="http://schemas.microsoft.com/office/drawing/2014/chart" uri="{C3380CC4-5D6E-409C-BE32-E72D297353CC}">
              <c16:uniqueId val="{00000005-058B-4FEC-9C1A-AB4897198F45}"/>
            </c:ext>
          </c:extLst>
        </c:ser>
        <c:dLbls>
          <c:showLegendKey val="0"/>
          <c:showVal val="0"/>
          <c:showCatName val="0"/>
          <c:showSerName val="0"/>
          <c:showPercent val="0"/>
          <c:showBubbleSize val="0"/>
        </c:dLbls>
        <c:axId val="518171488"/>
        <c:axId val="518164040"/>
      </c:scatterChart>
      <c:valAx>
        <c:axId val="518171488"/>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5140437562754337"/>
              <c:y val="0.73684324764747955"/>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64040"/>
        <c:crosses val="autoZero"/>
        <c:crossBetween val="midCat"/>
      </c:valAx>
      <c:valAx>
        <c:axId val="518164040"/>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0799027638323733E-2"/>
              <c:y val="0.13486873301142707"/>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71488"/>
        <c:crosses val="autoZero"/>
        <c:crossBetween val="midCat"/>
      </c:valAx>
      <c:spPr>
        <a:noFill/>
        <a:ln w="25400">
          <a:noFill/>
        </a:ln>
      </c:spPr>
    </c:plotArea>
    <c:legend>
      <c:legendPos val="r"/>
      <c:layout>
        <c:manualLayout>
          <c:xMode val="edge"/>
          <c:yMode val="edge"/>
          <c:x val="2.1870247591925164E-2"/>
          <c:y val="0.83448184438984685"/>
          <c:w val="0.97493377739674669"/>
          <c:h val="0.16078906544986307"/>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span"/>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sz="800" b="1" i="0" u="none" strike="noStrike" baseline="0">
                <a:solidFill>
                  <a:srgbClr val="000000"/>
                </a:solidFill>
                <a:latin typeface="Arial"/>
                <a:cs typeface="Arial"/>
              </a:rPr>
              <a:t>Two-Point Calculations</a:t>
            </a:r>
            <a:endParaRPr lang="en-US" sz="800" b="1" i="0" u="none" strike="noStrike" baseline="0">
              <a:solidFill>
                <a:srgbClr val="000000"/>
              </a:solidFill>
              <a:latin typeface="Symbol"/>
              <a:cs typeface="Arial"/>
            </a:endParaRPr>
          </a:p>
          <a:p>
            <a:pPr>
              <a:defRPr sz="800" b="1" i="0" u="none" strike="noStrike" baseline="0">
                <a:solidFill>
                  <a:srgbClr val="000000"/>
                </a:solidFill>
                <a:latin typeface="Arial"/>
                <a:ea typeface="Arial"/>
                <a:cs typeface="Arial"/>
              </a:defRPr>
            </a:pPr>
            <a:r>
              <a:rPr lang="en-US" sz="800" b="1" i="0" u="none" strike="noStrike" baseline="0">
                <a:solidFill>
                  <a:srgbClr val="000000"/>
                </a:solidFill>
                <a:latin typeface="Symbol"/>
              </a:rPr>
              <a:t>D</a:t>
            </a:r>
            <a:r>
              <a:rPr lang="en-US" sz="800" b="1" i="0" u="none" strike="noStrike" baseline="0">
                <a:solidFill>
                  <a:srgbClr val="000000"/>
                </a:solidFill>
                <a:latin typeface="Arial"/>
                <a:cs typeface="Arial"/>
              </a:rPr>
              <a:t>L/</a:t>
            </a:r>
            <a:r>
              <a:rPr lang="en-US" sz="800" b="1" i="0" u="none" strike="noStrike" baseline="0">
                <a:solidFill>
                  <a:srgbClr val="000000"/>
                </a:solidFill>
                <a:latin typeface="Symbol"/>
                <a:cs typeface="Arial"/>
              </a:rPr>
              <a:t>D</a:t>
            </a:r>
            <a:r>
              <a:rPr lang="en-US" sz="800" b="1" i="0" u="none" strike="noStrike" baseline="0">
                <a:solidFill>
                  <a:srgbClr val="000000"/>
                </a:solidFill>
                <a:latin typeface="Arial"/>
                <a:cs typeface="Arial"/>
              </a:rPr>
              <a:t>G and OC/GC</a:t>
            </a:r>
            <a:endParaRPr lang="en-US"/>
          </a:p>
        </c:rich>
      </c:tx>
      <c:layout>
        <c:manualLayout>
          <c:xMode val="edge"/>
          <c:yMode val="edge"/>
          <c:x val="0.37473230090424753"/>
          <c:y val="1.5576418332323844E-2"/>
        </c:manualLayout>
      </c:layout>
      <c:overlay val="0"/>
      <c:spPr>
        <a:noFill/>
        <a:ln w="25400">
          <a:noFill/>
        </a:ln>
      </c:spPr>
    </c:title>
    <c:autoTitleDeleted val="0"/>
    <c:plotArea>
      <c:layout>
        <c:manualLayout>
          <c:layoutTarget val="inner"/>
          <c:xMode val="edge"/>
          <c:yMode val="edge"/>
          <c:x val="0.11134903640256956"/>
          <c:y val="9.9688776798508072E-2"/>
          <c:w val="0.79871520342612445"/>
          <c:h val="0.65109232346525592"/>
        </c:manualLayout>
      </c:layout>
      <c:scatterChart>
        <c:scatterStyle val="lineMarker"/>
        <c:varyColors val="0"/>
        <c:ser>
          <c:idx val="0"/>
          <c:order val="0"/>
          <c:tx>
            <c:strRef>
              <c:f>'Post Process Calc.'!$AG$2</c:f>
              <c:strCache>
                <c:ptCount val="1"/>
                <c:pt idx="0">
                  <c:v>DL/DG (mol/mol)</c:v>
                </c:pt>
              </c:strCache>
            </c:strRef>
          </c:tx>
          <c:spPr>
            <a:ln w="25400">
              <a:solidFill>
                <a:srgbClr val="000080"/>
              </a:solidFill>
              <a:prstDash val="solid"/>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Calc.'!$BX$3:$BX$94</c:f>
              <c:numCache>
                <c:formatCode>0.0000</c:formatCode>
                <c:ptCount val="92"/>
                <c:pt idx="1">
                  <c:v>0.84193078939109234</c:v>
                </c:pt>
                <c:pt idx="2">
                  <c:v>1.0852781281738566</c:v>
                </c:pt>
                <c:pt idx="3">
                  <c:v>0.33900074264965052</c:v>
                </c:pt>
                <c:pt idx="4">
                  <c:v>0.49867274933927114</c:v>
                </c:pt>
                <c:pt idx="5">
                  <c:v>0.39469790489112777</c:v>
                </c:pt>
                <c:pt idx="6">
                  <c:v>0.37901424292562724</c:v>
                </c:pt>
                <c:pt idx="7">
                  <c:v>0.17191979373422511</c:v>
                </c:pt>
                <c:pt idx="8">
                  <c:v>9.8855764291448153E-3</c:v>
                </c:pt>
                <c:pt idx="9">
                  <c:v>-0.32321020427967379</c:v>
                </c:pt>
                <c:pt idx="10">
                  <c:v>-0.43541411841224298</c:v>
                </c:pt>
                <c:pt idx="11">
                  <c:v>-1.6613194600599179E-2</c:v>
                </c:pt>
                <c:pt idx="12">
                  <c:v>1.3567811579680563E-2</c:v>
                </c:pt>
                <c:pt idx="13">
                  <c:v>-6.2450093323851992E-2</c:v>
                </c:pt>
                <c:pt idx="14">
                  <c:v>0.13952379489100789</c:v>
                </c:pt>
              </c:numCache>
            </c:numRef>
          </c:yVal>
          <c:smooth val="0"/>
          <c:extLst>
            <c:ext xmlns:c16="http://schemas.microsoft.com/office/drawing/2014/chart" uri="{C3380CC4-5D6E-409C-BE32-E72D297353CC}">
              <c16:uniqueId val="{00000000-F3BE-4FBB-9D19-C3EE950E91C2}"/>
            </c:ext>
          </c:extLst>
        </c:ser>
        <c:dLbls>
          <c:showLegendKey val="0"/>
          <c:showVal val="0"/>
          <c:showCatName val="0"/>
          <c:showSerName val="0"/>
          <c:showPercent val="0"/>
          <c:showBubbleSize val="0"/>
        </c:dLbls>
        <c:axId val="517544264"/>
        <c:axId val="517545048"/>
      </c:scatterChart>
      <c:scatterChart>
        <c:scatterStyle val="lineMarker"/>
        <c:varyColors val="0"/>
        <c:ser>
          <c:idx val="1"/>
          <c:order val="1"/>
          <c:tx>
            <c:strRef>
              <c:f>'Post Process Calc.'!$AH$2</c:f>
              <c:strCache>
                <c:ptCount val="1"/>
                <c:pt idx="0">
                  <c:v>OC/GC (mol/mol)</c:v>
                </c:pt>
              </c:strCache>
            </c:strRef>
          </c:tx>
          <c:spPr>
            <a:ln w="25400">
              <a:solidFill>
                <a:srgbClr val="FF00FF"/>
              </a:solidFill>
              <a:prstDash val="lgDash"/>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Calc.'!$BY$3:$BY$94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F3BE-4FBB-9D19-C3EE950E91C2}"/>
            </c:ext>
          </c:extLst>
        </c:ser>
        <c:dLbls>
          <c:showLegendKey val="0"/>
          <c:showVal val="0"/>
          <c:showCatName val="0"/>
          <c:showSerName val="0"/>
          <c:showPercent val="0"/>
          <c:showBubbleSize val="0"/>
        </c:dLbls>
        <c:axId val="517543872"/>
        <c:axId val="517542696"/>
      </c:scatterChart>
      <c:valAx>
        <c:axId val="51754426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4539614234267244"/>
              <c:y val="0.83489362507571174"/>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45048"/>
        <c:crosses val="autoZero"/>
        <c:crossBetween val="midCat"/>
      </c:valAx>
      <c:valAx>
        <c:axId val="517545048"/>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Symbol"/>
                  </a:rPr>
                  <a:t>D</a:t>
                </a:r>
                <a:r>
                  <a:rPr lang="en-US" sz="800" b="1" i="0" u="none" strike="noStrike" baseline="0">
                    <a:solidFill>
                      <a:srgbClr val="000000"/>
                    </a:solidFill>
                    <a:latin typeface="Arial"/>
                    <a:cs typeface="Arial"/>
                  </a:rPr>
                  <a:t>L/</a:t>
                </a:r>
                <a:r>
                  <a:rPr lang="en-US" sz="800" b="1" i="0" u="none" strike="noStrike" baseline="0">
                    <a:solidFill>
                      <a:srgbClr val="000000"/>
                    </a:solidFill>
                    <a:latin typeface="Symbol"/>
                    <a:cs typeface="Arial"/>
                  </a:rPr>
                  <a:t>D</a:t>
                </a:r>
                <a:r>
                  <a:rPr lang="en-US" sz="800" b="1" i="0" u="none" strike="noStrike" baseline="0">
                    <a:solidFill>
                      <a:srgbClr val="000000"/>
                    </a:solidFill>
                    <a:latin typeface="Arial"/>
                    <a:cs typeface="Arial"/>
                  </a:rPr>
                  <a:t>G (mol/mol)</a:t>
                </a:r>
                <a:endParaRPr lang="en-US"/>
              </a:p>
            </c:rich>
          </c:tx>
          <c:layout>
            <c:manualLayout>
              <c:xMode val="edge"/>
              <c:yMode val="edge"/>
              <c:x val="2.7837218022165856E-2"/>
              <c:y val="0.26791338582677177"/>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44264"/>
        <c:crosses val="autoZero"/>
        <c:crossBetween val="midCat"/>
      </c:valAx>
      <c:valAx>
        <c:axId val="517543872"/>
        <c:scaling>
          <c:orientation val="minMax"/>
        </c:scaling>
        <c:delete val="1"/>
        <c:axPos val="b"/>
        <c:numFmt formatCode="General" sourceLinked="1"/>
        <c:majorTickMark val="out"/>
        <c:minorTickMark val="none"/>
        <c:tickLblPos val="none"/>
        <c:crossAx val="517542696"/>
        <c:crosses val="autoZero"/>
        <c:crossBetween val="midCat"/>
      </c:valAx>
      <c:valAx>
        <c:axId val="517542696"/>
        <c:scaling>
          <c:orientation val="minMax"/>
          <c:max val="6"/>
          <c:min val="0"/>
        </c:scaling>
        <c:delete val="0"/>
        <c:axPos val="r"/>
        <c:title>
          <c:tx>
            <c:rich>
              <a:bodyPr/>
              <a:lstStyle/>
              <a:p>
                <a:pPr>
                  <a:defRPr sz="800" b="1" i="0" u="none" strike="noStrike" baseline="0">
                    <a:solidFill>
                      <a:srgbClr val="000000"/>
                    </a:solidFill>
                    <a:latin typeface="Arial"/>
                    <a:ea typeface="Arial"/>
                    <a:cs typeface="Arial"/>
                  </a:defRPr>
                </a:pPr>
                <a:r>
                  <a:rPr lang="en-US"/>
                  <a:t>OC/GC (mol/mol)</a:t>
                </a:r>
              </a:p>
            </c:rich>
          </c:tx>
          <c:layout>
            <c:manualLayout>
              <c:xMode val="edge"/>
              <c:yMode val="edge"/>
              <c:x val="0.94646672072967608"/>
              <c:y val="0.24610652634766808"/>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43872"/>
        <c:crosses val="max"/>
        <c:crossBetween val="midCat"/>
      </c:valAx>
      <c:spPr>
        <a:noFill/>
        <a:ln w="25400">
          <a:noFill/>
        </a:ln>
      </c:spPr>
    </c:plotArea>
    <c:legend>
      <c:legendPos val="r"/>
      <c:layout>
        <c:manualLayout>
          <c:xMode val="edge"/>
          <c:yMode val="edge"/>
          <c:x val="1.1369508812600286E-2"/>
          <c:y val="0.91277537751056304"/>
          <c:w val="0.97866314719194369"/>
          <c:h val="7.4766582598881082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OUR</a:t>
            </a:r>
          </a:p>
        </c:rich>
      </c:tx>
      <c:layout>
        <c:manualLayout>
          <c:xMode val="edge"/>
          <c:yMode val="edge"/>
          <c:x val="0.36764695807803793"/>
          <c:y val="1.655624249014909E-2"/>
        </c:manualLayout>
      </c:layout>
      <c:overlay val="0"/>
      <c:spPr>
        <a:noFill/>
        <a:ln w="25400">
          <a:noFill/>
        </a:ln>
      </c:spPr>
    </c:title>
    <c:autoTitleDeleted val="0"/>
    <c:plotArea>
      <c:layout>
        <c:manualLayout>
          <c:layoutTarget val="inner"/>
          <c:xMode val="edge"/>
          <c:yMode val="edge"/>
          <c:x val="0.14915966386554622"/>
          <c:y val="7.9470198675496692E-2"/>
          <c:w val="0.70588235294117663"/>
          <c:h val="0.75496688741721851"/>
        </c:manualLayout>
      </c:layout>
      <c:scatterChart>
        <c:scatterStyle val="lineMarker"/>
        <c:varyColors val="0"/>
        <c:ser>
          <c:idx val="1"/>
          <c:order val="0"/>
          <c:tx>
            <c:strRef>
              <c:f>'Post Process Calc.'!$D$2</c:f>
              <c:strCache>
                <c:ptCount val="1"/>
                <c:pt idx="0">
                  <c:v>Sp. OUR (mmol/109 cells/hr)</c:v>
                </c:pt>
              </c:strCache>
            </c:strRef>
          </c:tx>
          <c:spPr>
            <a:ln w="25400">
              <a:solidFill>
                <a:srgbClr val="000080"/>
              </a:solidFill>
              <a:prstDash val="solid"/>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Calc.'!$AP$3:$AP$94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B816-4D65-BE50-F782BC688401}"/>
            </c:ext>
          </c:extLst>
        </c:ser>
        <c:dLbls>
          <c:showLegendKey val="0"/>
          <c:showVal val="0"/>
          <c:showCatName val="0"/>
          <c:showSerName val="0"/>
          <c:showPercent val="0"/>
          <c:showBubbleSize val="0"/>
        </c:dLbls>
        <c:axId val="517542304"/>
        <c:axId val="517543480"/>
      </c:scatterChart>
      <c:valAx>
        <c:axId val="51754230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697469096950187"/>
              <c:y val="0.90397359217565842"/>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43480"/>
        <c:crosses val="autoZero"/>
        <c:crossBetween val="midCat"/>
      </c:valAx>
      <c:valAx>
        <c:axId val="517543480"/>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050425385244462E-2"/>
              <c:y val="0.15562928355183234"/>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42304"/>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Specific OUR</a:t>
            </a:r>
          </a:p>
        </c:rich>
      </c:tx>
      <c:layout>
        <c:manualLayout>
          <c:xMode val="edge"/>
          <c:yMode val="edge"/>
          <c:x val="0.35930810119323336"/>
          <c:y val="1.6339908269042136E-2"/>
        </c:manualLayout>
      </c:layout>
      <c:overlay val="0"/>
      <c:spPr>
        <a:noFill/>
        <a:ln w="25400">
          <a:noFill/>
        </a:ln>
      </c:spPr>
    </c:title>
    <c:autoTitleDeleted val="0"/>
    <c:plotArea>
      <c:layout>
        <c:manualLayout>
          <c:layoutTarget val="inner"/>
          <c:xMode val="edge"/>
          <c:yMode val="edge"/>
          <c:x val="0.1536799785240347"/>
          <c:y val="7.8431622854188587E-2"/>
          <c:w val="0.7013001836871442"/>
          <c:h val="0.7581723542571559"/>
        </c:manualLayout>
      </c:layout>
      <c:scatterChart>
        <c:scatterStyle val="lineMarker"/>
        <c:varyColors val="0"/>
        <c:ser>
          <c:idx val="1"/>
          <c:order val="0"/>
          <c:tx>
            <c:strRef>
              <c:f>'Post Process Calc.'!$D$2</c:f>
              <c:strCache>
                <c:ptCount val="1"/>
                <c:pt idx="0">
                  <c:v>Sp. OUR (mmol/109 cells/hr)</c:v>
                </c:pt>
              </c:strCache>
            </c:strRef>
          </c:tx>
          <c:spPr>
            <a:ln w="25400">
              <a:solidFill>
                <a:srgbClr val="000080"/>
              </a:solidFill>
              <a:prstDash val="solid"/>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Calc.'!$D$3:$D$97</c:f>
              <c:numCache>
                <c:formatCode>0.0000</c:formatCode>
                <c:ptCount val="95"/>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6" formatCode="General">
                  <c:v>0</c:v>
                </c:pt>
                <c:pt idx="17" formatCode="General">
                  <c:v>2.3868760813708263E-2</c:v>
                </c:pt>
                <c:pt idx="18" formatCode="General">
                  <c:v>5.6760330276691424E-2</c:v>
                </c:pt>
                <c:pt idx="19" formatCode="General">
                  <c:v>5.6962083011659413E-2</c:v>
                </c:pt>
                <c:pt idx="20" formatCode="General">
                  <c:v>3.9844846263097651E-2</c:v>
                </c:pt>
                <c:pt idx="21" formatCode="General">
                  <c:v>2.5972966531969826E-2</c:v>
                </c:pt>
                <c:pt idx="22" formatCode="General">
                  <c:v>1.4386234443646301E-2</c:v>
                </c:pt>
                <c:pt idx="23" formatCode="General">
                  <c:v>6.0691215806835492E-3</c:v>
                </c:pt>
                <c:pt idx="24" formatCode="General">
                  <c:v>1.0503141586855438E-3</c:v>
                </c:pt>
                <c:pt idx="25" formatCode="General">
                  <c:v>-2.352584080629559E-3</c:v>
                </c:pt>
                <c:pt idx="26" formatCode="General">
                  <c:v>-4.8190449396288615E-3</c:v>
                </c:pt>
                <c:pt idx="27" formatCode="General">
                  <c:v>-6.6933398724203438E-3</c:v>
                </c:pt>
                <c:pt idx="28" formatCode="General">
                  <c:v>-6.8652389860441717E-3</c:v>
                </c:pt>
                <c:pt idx="29" formatCode="General">
                  <c:v>-4.0334080743014318E-3</c:v>
                </c:pt>
                <c:pt idx="30" formatCode="General">
                  <c:v>3.5479888088676306E-3</c:v>
                </c:pt>
                <c:pt idx="31" formatCode="General">
                  <c:v>-2.1238063735241455E-4</c:v>
                </c:pt>
              </c:numCache>
            </c:numRef>
          </c:yVal>
          <c:smooth val="0"/>
          <c:extLst>
            <c:ext xmlns:c16="http://schemas.microsoft.com/office/drawing/2014/chart" uri="{C3380CC4-5D6E-409C-BE32-E72D297353CC}">
              <c16:uniqueId val="{00000000-4BDE-4D97-9271-2A08CFE01718}"/>
            </c:ext>
          </c:extLst>
        </c:ser>
        <c:dLbls>
          <c:showLegendKey val="0"/>
          <c:showVal val="0"/>
          <c:showCatName val="0"/>
          <c:showSerName val="0"/>
          <c:showPercent val="0"/>
          <c:showBubbleSize val="0"/>
        </c:dLbls>
        <c:axId val="516666512"/>
        <c:axId val="516668472"/>
      </c:scatterChart>
      <c:valAx>
        <c:axId val="51666651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290125499018506"/>
              <c:y val="0.91830377263448171"/>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8472"/>
        <c:crosses val="autoZero"/>
        <c:crossBetween val="midCat"/>
      </c:valAx>
      <c:valAx>
        <c:axId val="516668472"/>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2987053088952122E-2"/>
              <c:y val="0.16013116731620669"/>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6512"/>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sz="800" b="1" i="0" u="none" strike="noStrike" baseline="0">
                <a:solidFill>
                  <a:srgbClr val="000000"/>
                </a:solidFill>
                <a:latin typeface="Arial"/>
                <a:cs typeface="Arial"/>
              </a:rPr>
              <a:t>Polynomial Fit Estimate</a:t>
            </a:r>
            <a:endParaRPr lang="en-US" sz="800" b="1" i="0" u="none" strike="noStrike" baseline="0">
              <a:solidFill>
                <a:srgbClr val="000000"/>
              </a:solidFill>
              <a:latin typeface="Symbol"/>
              <a:cs typeface="Arial"/>
            </a:endParaRPr>
          </a:p>
          <a:p>
            <a:pPr>
              <a:defRPr sz="800" b="1" i="0" u="none" strike="noStrike" baseline="0">
                <a:solidFill>
                  <a:srgbClr val="000000"/>
                </a:solidFill>
                <a:latin typeface="Arial"/>
                <a:ea typeface="Arial"/>
                <a:cs typeface="Arial"/>
              </a:defRPr>
            </a:pPr>
            <a:r>
              <a:rPr lang="en-US" sz="800" b="1" i="0" u="none" strike="noStrike" baseline="0">
                <a:solidFill>
                  <a:srgbClr val="000000"/>
                </a:solidFill>
                <a:latin typeface="Symbol"/>
              </a:rPr>
              <a:t>D</a:t>
            </a:r>
            <a:r>
              <a:rPr lang="en-US" sz="800" b="1" i="0" u="none" strike="noStrike" baseline="0">
                <a:solidFill>
                  <a:srgbClr val="000000"/>
                </a:solidFill>
                <a:latin typeface="Arial"/>
                <a:cs typeface="Arial"/>
              </a:rPr>
              <a:t>L/</a:t>
            </a:r>
            <a:r>
              <a:rPr lang="en-US" sz="800" b="1" i="0" u="none" strike="noStrike" baseline="0">
                <a:solidFill>
                  <a:srgbClr val="000000"/>
                </a:solidFill>
                <a:latin typeface="Symbol"/>
                <a:cs typeface="Arial"/>
              </a:rPr>
              <a:t>D</a:t>
            </a:r>
            <a:r>
              <a:rPr lang="en-US" sz="800" b="1" i="0" u="none" strike="noStrike" baseline="0">
                <a:solidFill>
                  <a:srgbClr val="000000"/>
                </a:solidFill>
                <a:latin typeface="Arial"/>
                <a:cs typeface="Arial"/>
              </a:rPr>
              <a:t>G and OC/GC</a:t>
            </a:r>
            <a:endParaRPr lang="en-US"/>
          </a:p>
        </c:rich>
      </c:tx>
      <c:layout>
        <c:manualLayout>
          <c:xMode val="edge"/>
          <c:yMode val="edge"/>
          <c:x val="0.36796598954542453"/>
          <c:y val="1.6339908269042136E-2"/>
        </c:manualLayout>
      </c:layout>
      <c:overlay val="0"/>
      <c:spPr>
        <a:noFill/>
        <a:ln w="25400">
          <a:noFill/>
        </a:ln>
      </c:spPr>
    </c:title>
    <c:autoTitleDeleted val="0"/>
    <c:plotArea>
      <c:layout>
        <c:manualLayout>
          <c:layoutTarget val="inner"/>
          <c:xMode val="edge"/>
          <c:yMode val="edge"/>
          <c:x val="0.12554139090695793"/>
          <c:y val="0.10457549713891806"/>
          <c:w val="0.72510975782467091"/>
          <c:h val="0.63398895140469091"/>
        </c:manualLayout>
      </c:layout>
      <c:scatterChart>
        <c:scatterStyle val="lineMarker"/>
        <c:varyColors val="0"/>
        <c:ser>
          <c:idx val="0"/>
          <c:order val="0"/>
          <c:tx>
            <c:strRef>
              <c:f>'Post Process Calc.'!$AG$2</c:f>
              <c:strCache>
                <c:ptCount val="1"/>
                <c:pt idx="0">
                  <c:v>DL/DG (mol/mol)</c:v>
                </c:pt>
              </c:strCache>
            </c:strRef>
          </c:tx>
          <c:spPr>
            <a:ln w="25400">
              <a:solidFill>
                <a:srgbClr val="000080"/>
              </a:solidFill>
              <a:prstDash val="solid"/>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Calc.'!$AG$3:$AG$97</c:f>
              <c:numCache>
                <c:formatCode>0.0000</c:formatCode>
                <c:ptCount val="95"/>
                <c:pt idx="1">
                  <c:v>0.38421173382900919</c:v>
                </c:pt>
                <c:pt idx="2">
                  <c:v>0.65315787005361514</c:v>
                </c:pt>
                <c:pt idx="3">
                  <c:v>0.59253695261928185</c:v>
                </c:pt>
                <c:pt idx="4">
                  <c:v>0.44912227700933383</c:v>
                </c:pt>
                <c:pt idx="5">
                  <c:v>0.32329757315537638</c:v>
                </c:pt>
                <c:pt idx="6">
                  <c:v>0.18538350097471215</c:v>
                </c:pt>
                <c:pt idx="7">
                  <c:v>7.451953332014763E-2</c:v>
                </c:pt>
                <c:pt idx="8">
                  <c:v>-2.0221310845983782E-2</c:v>
                </c:pt>
                <c:pt idx="9">
                  <c:v>-9.2925364240886182E-2</c:v>
                </c:pt>
                <c:pt idx="10">
                  <c:v>-0.14802035566233257</c:v>
                </c:pt>
                <c:pt idx="11">
                  <c:v>-0.16496613580714839</c:v>
                </c:pt>
                <c:pt idx="12">
                  <c:v>-0.13805506140334015</c:v>
                </c:pt>
                <c:pt idx="13">
                  <c:v>-2.5978715491501821E-2</c:v>
                </c:pt>
                <c:pt idx="14">
                  <c:v>0.24718765497214429</c:v>
                </c:pt>
              </c:numCache>
            </c:numRef>
          </c:yVal>
          <c:smooth val="0"/>
          <c:extLst>
            <c:ext xmlns:c16="http://schemas.microsoft.com/office/drawing/2014/chart" uri="{C3380CC4-5D6E-409C-BE32-E72D297353CC}">
              <c16:uniqueId val="{00000000-8E37-44E8-B03D-04CD2133F053}"/>
            </c:ext>
          </c:extLst>
        </c:ser>
        <c:dLbls>
          <c:showLegendKey val="0"/>
          <c:showVal val="0"/>
          <c:showCatName val="0"/>
          <c:showSerName val="0"/>
          <c:showPercent val="0"/>
          <c:showBubbleSize val="0"/>
        </c:dLbls>
        <c:axId val="517539952"/>
        <c:axId val="517538384"/>
      </c:scatterChart>
      <c:scatterChart>
        <c:scatterStyle val="lineMarker"/>
        <c:varyColors val="0"/>
        <c:ser>
          <c:idx val="1"/>
          <c:order val="1"/>
          <c:tx>
            <c:strRef>
              <c:f>'Post Process Calc.'!$AH$2</c:f>
              <c:strCache>
                <c:ptCount val="1"/>
                <c:pt idx="0">
                  <c:v>OC/GC (mol/mol)</c:v>
                </c:pt>
              </c:strCache>
            </c:strRef>
          </c:tx>
          <c:spPr>
            <a:ln w="25400">
              <a:solidFill>
                <a:srgbClr val="FF00FF"/>
              </a:solidFill>
              <a:prstDash val="lgDash"/>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Calc.'!$AH$3:$AH$97</c:f>
              <c:numCache>
                <c:formatCode>0.0000</c:formatCode>
                <c:ptCount val="95"/>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8E37-44E8-B03D-04CD2133F053}"/>
            </c:ext>
          </c:extLst>
        </c:ser>
        <c:dLbls>
          <c:showLegendKey val="0"/>
          <c:showVal val="0"/>
          <c:showCatName val="0"/>
          <c:showSerName val="0"/>
          <c:showPercent val="0"/>
          <c:showBubbleSize val="0"/>
        </c:dLbls>
        <c:axId val="517537208"/>
        <c:axId val="517537992"/>
      </c:scatterChart>
      <c:valAx>
        <c:axId val="51753995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2207878426961359"/>
              <c:y val="0.8268001537686577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8384"/>
        <c:crosses val="autoZero"/>
        <c:crossBetween val="midCat"/>
      </c:valAx>
      <c:valAx>
        <c:axId val="517538384"/>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Symbol"/>
                  </a:rPr>
                  <a:t>D</a:t>
                </a:r>
                <a:r>
                  <a:rPr lang="en-US" sz="800" b="1" i="0" u="none" strike="noStrike" baseline="0">
                    <a:solidFill>
                      <a:srgbClr val="000000"/>
                    </a:solidFill>
                    <a:latin typeface="Arial"/>
                    <a:cs typeface="Arial"/>
                  </a:rPr>
                  <a:t>L/</a:t>
                </a:r>
                <a:r>
                  <a:rPr lang="en-US" sz="800" b="1" i="0" u="none" strike="noStrike" baseline="0">
                    <a:solidFill>
                      <a:srgbClr val="000000"/>
                    </a:solidFill>
                    <a:latin typeface="Symbol"/>
                    <a:cs typeface="Arial"/>
                  </a:rPr>
                  <a:t>D</a:t>
                </a:r>
                <a:r>
                  <a:rPr lang="en-US" sz="800" b="1" i="0" u="none" strike="noStrike" baseline="0">
                    <a:solidFill>
                      <a:srgbClr val="000000"/>
                    </a:solidFill>
                    <a:latin typeface="Arial"/>
                    <a:cs typeface="Arial"/>
                  </a:rPr>
                  <a:t>G (mol/mol)</a:t>
                </a:r>
                <a:endParaRPr lang="en-US"/>
              </a:p>
            </c:rich>
          </c:tx>
          <c:layout>
            <c:manualLayout>
              <c:xMode val="edge"/>
              <c:yMode val="edge"/>
              <c:x val="1.0822470720571697E-2"/>
              <c:y val="0.25163478618203028"/>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9952"/>
        <c:crosses val="autoZero"/>
        <c:crossBetween val="midCat"/>
      </c:valAx>
      <c:valAx>
        <c:axId val="517537208"/>
        <c:scaling>
          <c:orientation val="minMax"/>
        </c:scaling>
        <c:delete val="1"/>
        <c:axPos val="b"/>
        <c:numFmt formatCode="General" sourceLinked="1"/>
        <c:majorTickMark val="out"/>
        <c:minorTickMark val="none"/>
        <c:tickLblPos val="none"/>
        <c:crossAx val="517537992"/>
        <c:crosses val="autoZero"/>
        <c:crossBetween val="midCat"/>
      </c:valAx>
      <c:valAx>
        <c:axId val="517537992"/>
        <c:scaling>
          <c:orientation val="minMax"/>
          <c:max val="6"/>
          <c:min val="0"/>
        </c:scaling>
        <c:delete val="0"/>
        <c:axPos val="r"/>
        <c:title>
          <c:tx>
            <c:rich>
              <a:bodyPr/>
              <a:lstStyle/>
              <a:p>
                <a:pPr>
                  <a:defRPr sz="800" b="1" i="0" u="none" strike="noStrike" baseline="0">
                    <a:solidFill>
                      <a:srgbClr val="000000"/>
                    </a:solidFill>
                    <a:latin typeface="Arial"/>
                    <a:ea typeface="Arial"/>
                    <a:cs typeface="Arial"/>
                  </a:defRPr>
                </a:pPr>
                <a:r>
                  <a:rPr lang="en-US"/>
                  <a:t>OC/GC (mol/mol)</a:t>
                </a:r>
              </a:p>
            </c:rich>
          </c:tx>
          <c:layout>
            <c:manualLayout>
              <c:xMode val="edge"/>
              <c:yMode val="edge"/>
              <c:x val="0.94588941088246348"/>
              <c:y val="0.23856279328720278"/>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7208"/>
        <c:crosses val="max"/>
        <c:crossBetween val="midCat"/>
      </c:valAx>
      <c:spPr>
        <a:noFill/>
        <a:ln w="25400">
          <a:noFill/>
        </a:ln>
      </c:spPr>
    </c:plotArea>
    <c:legend>
      <c:legendPos val="r"/>
      <c:layout>
        <c:manualLayout>
          <c:xMode val="edge"/>
          <c:yMode val="edge"/>
          <c:x val="0"/>
          <c:y val="0.9117676156799418"/>
          <c:w val="0.96086751240673041"/>
          <c:h val="8.2894405158345841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Specific Uptake Rate of Non-essential Amino Acids</a:t>
            </a:r>
          </a:p>
        </c:rich>
      </c:tx>
      <c:layout>
        <c:manualLayout>
          <c:xMode val="edge"/>
          <c:yMode val="edge"/>
          <c:x val="0.19264121396590131"/>
          <c:y val="1.6339908269042136E-2"/>
        </c:manualLayout>
      </c:layout>
      <c:overlay val="0"/>
      <c:spPr>
        <a:noFill/>
        <a:ln w="25400">
          <a:noFill/>
        </a:ln>
      </c:spPr>
    </c:title>
    <c:autoTitleDeleted val="0"/>
    <c:plotArea>
      <c:layout>
        <c:manualLayout>
          <c:layoutTarget val="inner"/>
          <c:xMode val="edge"/>
          <c:yMode val="edge"/>
          <c:x val="0.14285744482515905"/>
          <c:y val="4.9019764283867839E-2"/>
          <c:w val="0.77922242631904948"/>
          <c:h val="0.73529646425801765"/>
        </c:manualLayout>
      </c:layout>
      <c:scatterChart>
        <c:scatterStyle val="lineMarker"/>
        <c:varyColors val="0"/>
        <c:ser>
          <c:idx val="3"/>
          <c:order val="0"/>
          <c:tx>
            <c:strRef>
              <c:f>'Post Process Calc.'!$F$2</c:f>
              <c:strCache>
                <c:ptCount val="1"/>
                <c:pt idx="0">
                  <c:v>qAlanine (mmol/109 cell/hr)</c:v>
                </c:pt>
              </c:strCache>
            </c:strRef>
          </c:tx>
          <c:spPr>
            <a:ln w="25400">
              <a:solidFill>
                <a:srgbClr val="000080"/>
              </a:solidFill>
              <a:prstDash val="solid"/>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Calc.'!$F$3:$F$97</c:f>
              <c:numCache>
                <c:formatCode>0.0000</c:formatCode>
                <c:ptCount val="95"/>
                <c:pt idx="1">
                  <c:v>0.12311153332894548</c:v>
                </c:pt>
                <c:pt idx="2">
                  <c:v>-1.8627651942847499E-3</c:v>
                </c:pt>
                <c:pt idx="3">
                  <c:v>-2.6847456486202868E-2</c:v>
                </c:pt>
                <c:pt idx="4">
                  <c:v>-2.5371969818058906E-2</c:v>
                </c:pt>
                <c:pt idx="5">
                  <c:v>-2.1232211798841643E-2</c:v>
                </c:pt>
                <c:pt idx="6">
                  <c:v>-1.4166458768869149E-2</c:v>
                </c:pt>
                <c:pt idx="7">
                  <c:v>-9.371292437248541E-3</c:v>
                </c:pt>
                <c:pt idx="8">
                  <c:v>-6.3950624334056429E-3</c:v>
                </c:pt>
                <c:pt idx="9">
                  <c:v>-3.5741959131809398E-3</c:v>
                </c:pt>
                <c:pt idx="10">
                  <c:v>-1.1652344887837774E-3</c:v>
                </c:pt>
                <c:pt idx="11">
                  <c:v>1.6700172612508818E-3</c:v>
                </c:pt>
                <c:pt idx="12">
                  <c:v>5.0523542007478387E-3</c:v>
                </c:pt>
                <c:pt idx="13">
                  <c:v>9.2845168664395118E-3</c:v>
                </c:pt>
                <c:pt idx="14">
                  <c:v>1.7057562992790494E-2</c:v>
                </c:pt>
                <c:pt idx="16" formatCode="General">
                  <c:v>0</c:v>
                </c:pt>
                <c:pt idx="17" formatCode="General">
                  <c:v>1.5869383937746361E-2</c:v>
                </c:pt>
                <c:pt idx="18" formatCode="General">
                  <c:v>-5.0216146734615988E-3</c:v>
                </c:pt>
                <c:pt idx="19" formatCode="General">
                  <c:v>-3.2568936396333761E-3</c:v>
                </c:pt>
                <c:pt idx="20" formatCode="General">
                  <c:v>1.0290447878109857E-3</c:v>
                </c:pt>
                <c:pt idx="21" formatCode="General">
                  <c:v>3.4329040275665854E-3</c:v>
                </c:pt>
                <c:pt idx="22" formatCode="General">
                  <c:v>4.2852971946348148E-3</c:v>
                </c:pt>
                <c:pt idx="23" formatCode="General">
                  <c:v>4.2286911415685743E-3</c:v>
                </c:pt>
                <c:pt idx="24" formatCode="General">
                  <c:v>3.992106310231283E-3</c:v>
                </c:pt>
                <c:pt idx="25" formatCode="General">
                  <c:v>3.5677549154578773E-3</c:v>
                </c:pt>
                <c:pt idx="26" formatCode="General">
                  <c:v>3.1241600509410244E-3</c:v>
                </c:pt>
                <c:pt idx="27" formatCode="General">
                  <c:v>2.5481701656887615E-3</c:v>
                </c:pt>
                <c:pt idx="28" formatCode="General">
                  <c:v>1.3377771083031723E-3</c:v>
                </c:pt>
                <c:pt idx="29" formatCode="General">
                  <c:v>-7.6082506240339443E-4</c:v>
                </c:pt>
                <c:pt idx="30" formatCode="General">
                  <c:v>-4.2828443381643846E-3</c:v>
                </c:pt>
                <c:pt idx="31" formatCode="General">
                  <c:v>2.0940473865251898E-3</c:v>
                </c:pt>
              </c:numCache>
            </c:numRef>
          </c:yVal>
          <c:smooth val="0"/>
          <c:extLst>
            <c:ext xmlns:c16="http://schemas.microsoft.com/office/drawing/2014/chart" uri="{C3380CC4-5D6E-409C-BE32-E72D297353CC}">
              <c16:uniqueId val="{00000000-BEE9-4D07-B91E-DDFDCB4A9EDE}"/>
            </c:ext>
          </c:extLst>
        </c:ser>
        <c:ser>
          <c:idx val="1"/>
          <c:order val="1"/>
          <c:tx>
            <c:strRef>
              <c:f>'Post Process Calc.'!$O$2</c:f>
              <c:strCache>
                <c:ptCount val="1"/>
                <c:pt idx="0">
                  <c:v>qHistidine (mmol/109 cell/hr)</c:v>
                </c:pt>
              </c:strCache>
            </c:strRef>
          </c:tx>
          <c:spPr>
            <a:ln w="25400">
              <a:solidFill>
                <a:srgbClr val="FF00FF"/>
              </a:solidFill>
              <a:prstDash val="lgDash"/>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Calc.'!$O$3:$O$97</c:f>
              <c:numCache>
                <c:formatCode>0.0000</c:formatCode>
                <c:ptCount val="95"/>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BEE9-4D07-B91E-DDFDCB4A9EDE}"/>
            </c:ext>
          </c:extLst>
        </c:ser>
        <c:ser>
          <c:idx val="0"/>
          <c:order val="2"/>
          <c:tx>
            <c:strRef>
              <c:f>'Post Process Calc.'!$H$2</c:f>
              <c:strCache>
                <c:ptCount val="1"/>
                <c:pt idx="0">
                  <c:v>qAsparagine (mmol/109 cell/hr)</c:v>
                </c:pt>
              </c:strCache>
            </c:strRef>
          </c:tx>
          <c:spPr>
            <a:ln w="25400">
              <a:solidFill>
                <a:srgbClr val="339933"/>
              </a:solidFill>
              <a:prstDash val="sysDash"/>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Calc.'!$H$3:$H$97</c:f>
              <c:numCache>
                <c:formatCode>0.0000</c:formatCode>
                <c:ptCount val="95"/>
                <c:pt idx="1">
                  <c:v>1.5656502239925847E-3</c:v>
                </c:pt>
                <c:pt idx="2">
                  <c:v>-5.4315354534614398E-3</c:v>
                </c:pt>
                <c:pt idx="3">
                  <c:v>-1.062236925422217E-3</c:v>
                </c:pt>
                <c:pt idx="4">
                  <c:v>2.5607790631026299E-3</c:v>
                </c:pt>
                <c:pt idx="5">
                  <c:v>4.1171193990807891E-3</c:v>
                </c:pt>
                <c:pt idx="6">
                  <c:v>4.3902918478960426E-3</c:v>
                </c:pt>
                <c:pt idx="7">
                  <c:v>4.0691404102983098E-3</c:v>
                </c:pt>
                <c:pt idx="8">
                  <c:v>3.8451364505081302E-3</c:v>
                </c:pt>
                <c:pt idx="9">
                  <c:v>3.24532621318559E-3</c:v>
                </c:pt>
                <c:pt idx="10">
                  <c:v>2.8595167128545669E-3</c:v>
                </c:pt>
                <c:pt idx="11">
                  <c:v>2.0517262868168973E-3</c:v>
                </c:pt>
                <c:pt idx="12">
                  <c:v>4.2136038626518224E-4</c:v>
                </c:pt>
                <c:pt idx="13">
                  <c:v>-2.1971099744361533E-3</c:v>
                </c:pt>
                <c:pt idx="14">
                  <c:v>-7.1264018794326969E-3</c:v>
                </c:pt>
              </c:numCache>
            </c:numRef>
          </c:yVal>
          <c:smooth val="0"/>
          <c:extLst>
            <c:ext xmlns:c16="http://schemas.microsoft.com/office/drawing/2014/chart" uri="{C3380CC4-5D6E-409C-BE32-E72D297353CC}">
              <c16:uniqueId val="{00000002-BEE9-4D07-B91E-DDFDCB4A9EDE}"/>
            </c:ext>
          </c:extLst>
        </c:ser>
        <c:ser>
          <c:idx val="2"/>
          <c:order val="3"/>
          <c:tx>
            <c:strRef>
              <c:f>'Post Process Calc.'!$M$2</c:f>
              <c:strCache>
                <c:ptCount val="1"/>
                <c:pt idx="0">
                  <c:v>qGlutamate (mmol/109 cell/hr)</c:v>
                </c:pt>
              </c:strCache>
            </c:strRef>
          </c:tx>
          <c:spPr>
            <a:ln w="25400">
              <a:solidFill>
                <a:srgbClr val="996633"/>
              </a:solidFill>
              <a:prstDash val="lgDashDot"/>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Calc.'!$M$3:$M$97</c:f>
              <c:numCache>
                <c:formatCode>0.0000</c:formatCode>
                <c:ptCount val="95"/>
                <c:pt idx="1">
                  <c:v>-0.37380400607284509</c:v>
                </c:pt>
                <c:pt idx="2">
                  <c:v>-0.1999058935372445</c:v>
                </c:pt>
                <c:pt idx="3">
                  <c:v>-0.10324256382109183</c:v>
                </c:pt>
                <c:pt idx="4">
                  <c:v>-4.7970594474886691E-2</c:v>
                </c:pt>
                <c:pt idx="5">
                  <c:v>-2.7279713004821314E-2</c:v>
                </c:pt>
                <c:pt idx="6">
                  <c:v>-1.1748072469746521E-2</c:v>
                </c:pt>
                <c:pt idx="7">
                  <c:v>-4.4321360983902479E-3</c:v>
                </c:pt>
                <c:pt idx="8">
                  <c:v>-1.9205675361797805E-4</c:v>
                </c:pt>
                <c:pt idx="9">
                  <c:v>2.8163690574395223E-3</c:v>
                </c:pt>
                <c:pt idx="10">
                  <c:v>6.0019955543282304E-3</c:v>
                </c:pt>
                <c:pt idx="11">
                  <c:v>9.8733493066436705E-3</c:v>
                </c:pt>
                <c:pt idx="12">
                  <c:v>1.3538631146859709E-2</c:v>
                </c:pt>
                <c:pt idx="13">
                  <c:v>1.7891795965451585E-2</c:v>
                </c:pt>
                <c:pt idx="14">
                  <c:v>2.7027592334932272E-2</c:v>
                </c:pt>
              </c:numCache>
            </c:numRef>
          </c:yVal>
          <c:smooth val="0"/>
          <c:extLst>
            <c:ext xmlns:c16="http://schemas.microsoft.com/office/drawing/2014/chart" uri="{C3380CC4-5D6E-409C-BE32-E72D297353CC}">
              <c16:uniqueId val="{00000003-BEE9-4D07-B91E-DDFDCB4A9EDE}"/>
            </c:ext>
          </c:extLst>
        </c:ser>
        <c:dLbls>
          <c:showLegendKey val="0"/>
          <c:showVal val="0"/>
          <c:showCatName val="0"/>
          <c:showSerName val="0"/>
          <c:showPercent val="0"/>
          <c:showBubbleSize val="0"/>
        </c:dLbls>
        <c:axId val="475757496"/>
        <c:axId val="475758280"/>
      </c:scatterChart>
      <c:valAx>
        <c:axId val="475757496"/>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8052030260923284"/>
              <c:y val="0.76470843606670424"/>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758280"/>
        <c:crosses val="autoZero"/>
        <c:crossBetween val="midCat"/>
      </c:valAx>
      <c:valAx>
        <c:axId val="475758280"/>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of Ala, His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2.0237577664755094E-2"/>
              <c:y val="4.6704484933028319E-2"/>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757496"/>
        <c:crosses val="autoZero"/>
        <c:crossBetween val="midCat"/>
      </c:valAx>
      <c:spPr>
        <a:noFill/>
        <a:ln w="25400">
          <a:noFill/>
        </a:ln>
      </c:spPr>
    </c:plotArea>
    <c:legend>
      <c:legendPos val="r"/>
      <c:layout>
        <c:manualLayout>
          <c:xMode val="edge"/>
          <c:yMode val="edge"/>
          <c:x val="1.6284370236361246E-2"/>
          <c:y val="0.87663372401448114"/>
          <c:w val="0.9609398853506208"/>
          <c:h val="0.10049338000931314"/>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horizontalDpi="0"/>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Uptake Rate of Non-essential Amino Acids</a:t>
            </a:r>
          </a:p>
        </c:rich>
      </c:tx>
      <c:layout>
        <c:manualLayout>
          <c:xMode val="edge"/>
          <c:yMode val="edge"/>
          <c:x val="0.19700211892118139"/>
          <c:y val="1.6286518971022828E-2"/>
        </c:manualLayout>
      </c:layout>
      <c:overlay val="0"/>
      <c:spPr>
        <a:noFill/>
        <a:ln w="25400">
          <a:noFill/>
        </a:ln>
      </c:spPr>
    </c:title>
    <c:autoTitleDeleted val="0"/>
    <c:plotArea>
      <c:layout>
        <c:manualLayout>
          <c:layoutTarget val="inner"/>
          <c:xMode val="edge"/>
          <c:yMode val="edge"/>
          <c:x val="0.14132762312633834"/>
          <c:y val="4.8860012564912077E-2"/>
          <c:w val="0.78158458244111351"/>
          <c:h val="0.73615752264467571"/>
        </c:manualLayout>
      </c:layout>
      <c:scatterChart>
        <c:scatterStyle val="lineMarker"/>
        <c:varyColors val="0"/>
        <c:ser>
          <c:idx val="3"/>
          <c:order val="0"/>
          <c:tx>
            <c:strRef>
              <c:f>'Post Process Calc.'!$F$2</c:f>
              <c:strCache>
                <c:ptCount val="1"/>
                <c:pt idx="0">
                  <c:v>qAlanine (mmol/109 cell/hr)</c:v>
                </c:pt>
              </c:strCache>
            </c:strRef>
          </c:tx>
          <c:spPr>
            <a:ln w="25400">
              <a:solidFill>
                <a:srgbClr val="000080"/>
              </a:solidFill>
              <a:prstDash val="solid"/>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Calc.'!$AV$3:$AV$94</c:f>
              <c:numCache>
                <c:formatCode>0.0000</c:formatCode>
                <c:ptCount val="92"/>
                <c:pt idx="1">
                  <c:v>-1.0060056117509729E-3</c:v>
                </c:pt>
                <c:pt idx="2">
                  <c:v>8.7070084020148564E-5</c:v>
                </c:pt>
                <c:pt idx="3">
                  <c:v>-1.3939300641271639E-3</c:v>
                </c:pt>
                <c:pt idx="4">
                  <c:v>-3.3224708002001098E-3</c:v>
                </c:pt>
                <c:pt idx="5">
                  <c:v>-4.7140457750650599E-3</c:v>
                </c:pt>
                <c:pt idx="6">
                  <c:v>-6.2669948208697018E-3</c:v>
                </c:pt>
                <c:pt idx="7">
                  <c:v>-7.1965243563368404E-3</c:v>
                </c:pt>
                <c:pt idx="8">
                  <c:v>-7.6451936916203311E-3</c:v>
                </c:pt>
                <c:pt idx="9">
                  <c:v>-4.8192136100789849E-3</c:v>
                </c:pt>
                <c:pt idx="10">
                  <c:v>-1.5307443244447878E-3</c:v>
                </c:pt>
                <c:pt idx="11">
                  <c:v>3.0938777755510466E-3</c:v>
                </c:pt>
                <c:pt idx="12">
                  <c:v>3.9405003420076544E-3</c:v>
                </c:pt>
                <c:pt idx="13">
                  <c:v>5.1972875638332397E-3</c:v>
                </c:pt>
                <c:pt idx="14">
                  <c:v>1.0842410330863452E-3</c:v>
                </c:pt>
              </c:numCache>
            </c:numRef>
          </c:yVal>
          <c:smooth val="0"/>
          <c:extLst>
            <c:ext xmlns:c16="http://schemas.microsoft.com/office/drawing/2014/chart" uri="{C3380CC4-5D6E-409C-BE32-E72D297353CC}">
              <c16:uniqueId val="{00000000-FABB-4BED-B457-DB72F543D390}"/>
            </c:ext>
          </c:extLst>
        </c:ser>
        <c:ser>
          <c:idx val="1"/>
          <c:order val="1"/>
          <c:tx>
            <c:strRef>
              <c:f>'Post Process Calc.'!$O$2</c:f>
              <c:strCache>
                <c:ptCount val="1"/>
                <c:pt idx="0">
                  <c:v>qHistidine (mmol/109 cell/hr)</c:v>
                </c:pt>
              </c:strCache>
            </c:strRef>
          </c:tx>
          <c:spPr>
            <a:ln w="25400">
              <a:solidFill>
                <a:srgbClr val="FF00FF"/>
              </a:solidFill>
              <a:prstDash val="lgDash"/>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Calc.'!$BE$3:$BE$94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FABB-4BED-B457-DB72F543D390}"/>
            </c:ext>
          </c:extLst>
        </c:ser>
        <c:ser>
          <c:idx val="0"/>
          <c:order val="2"/>
          <c:tx>
            <c:strRef>
              <c:f>'Post Process Calc.'!$H$2</c:f>
              <c:strCache>
                <c:ptCount val="1"/>
                <c:pt idx="0">
                  <c:v>qAsparagine (mmol/109 cell/hr)</c:v>
                </c:pt>
              </c:strCache>
            </c:strRef>
          </c:tx>
          <c:spPr>
            <a:ln w="25400">
              <a:solidFill>
                <a:srgbClr val="339933"/>
              </a:solidFill>
              <a:prstDash val="sysDash"/>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Calc.'!$AX$3:$AX$94</c:f>
              <c:numCache>
                <c:formatCode>0.0000</c:formatCode>
                <c:ptCount val="92"/>
                <c:pt idx="1">
                  <c:v>-1.0131988124982052E-2</c:v>
                </c:pt>
                <c:pt idx="2">
                  <c:v>3.7812203652646773E-2</c:v>
                </c:pt>
                <c:pt idx="3">
                  <c:v>3.8994376779993484E-2</c:v>
                </c:pt>
                <c:pt idx="4">
                  <c:v>-2.3485672640397155E-2</c:v>
                </c:pt>
                <c:pt idx="5">
                  <c:v>-1.3306048653778681E-2</c:v>
                </c:pt>
                <c:pt idx="6">
                  <c:v>-7.8169124724098143E-4</c:v>
                </c:pt>
                <c:pt idx="7">
                  <c:v>4.6552873728809199E-3</c:v>
                </c:pt>
                <c:pt idx="8">
                  <c:v>1.6004165330078268E-2</c:v>
                </c:pt>
                <c:pt idx="9">
                  <c:v>3.4408719209068745E-3</c:v>
                </c:pt>
                <c:pt idx="10">
                  <c:v>0</c:v>
                </c:pt>
                <c:pt idx="11">
                  <c:v>-1.7773965270878063E-4</c:v>
                </c:pt>
                <c:pt idx="12">
                  <c:v>1.8060205698581703E-5</c:v>
                </c:pt>
                <c:pt idx="13">
                  <c:v>-2.0455133339864323E-5</c:v>
                </c:pt>
                <c:pt idx="14">
                  <c:v>-4.1836243880904394E-5</c:v>
                </c:pt>
              </c:numCache>
            </c:numRef>
          </c:yVal>
          <c:smooth val="0"/>
          <c:extLst>
            <c:ext xmlns:c16="http://schemas.microsoft.com/office/drawing/2014/chart" uri="{C3380CC4-5D6E-409C-BE32-E72D297353CC}">
              <c16:uniqueId val="{00000002-FABB-4BED-B457-DB72F543D390}"/>
            </c:ext>
          </c:extLst>
        </c:ser>
        <c:ser>
          <c:idx val="2"/>
          <c:order val="3"/>
          <c:tx>
            <c:strRef>
              <c:f>'Post Process Calc.'!$M$2</c:f>
              <c:strCache>
                <c:ptCount val="1"/>
                <c:pt idx="0">
                  <c:v>qGlutamate (mmol/109 cell/hr)</c:v>
                </c:pt>
              </c:strCache>
            </c:strRef>
          </c:tx>
          <c:spPr>
            <a:ln w="25400">
              <a:solidFill>
                <a:srgbClr val="996633"/>
              </a:solidFill>
              <a:prstDash val="lgDashDot"/>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Calc.'!$BC$3:$BC$94</c:f>
              <c:numCache>
                <c:formatCode>0.0000</c:formatCode>
                <c:ptCount val="92"/>
                <c:pt idx="1">
                  <c:v>-1.5795851843783109E-2</c:v>
                </c:pt>
                <c:pt idx="2">
                  <c:v>8.9964939906384926E-3</c:v>
                </c:pt>
                <c:pt idx="3">
                  <c:v>2.3178542861631551E-3</c:v>
                </c:pt>
                <c:pt idx="4">
                  <c:v>-8.0961506448437789E-2</c:v>
                </c:pt>
                <c:pt idx="5">
                  <c:v>-4.4440802093695844E-2</c:v>
                </c:pt>
                <c:pt idx="6">
                  <c:v>-2.6687459264413314E-2</c:v>
                </c:pt>
                <c:pt idx="7">
                  <c:v>-1.4343393760787727E-2</c:v>
                </c:pt>
                <c:pt idx="8">
                  <c:v>3.4431371412619914E-3</c:v>
                </c:pt>
                <c:pt idx="9">
                  <c:v>9.0559681579427953E-3</c:v>
                </c:pt>
                <c:pt idx="10">
                  <c:v>7.2295427605755958E-3</c:v>
                </c:pt>
                <c:pt idx="11">
                  <c:v>6.7386208593501438E-3</c:v>
                </c:pt>
                <c:pt idx="12">
                  <c:v>6.5911335495535822E-3</c:v>
                </c:pt>
                <c:pt idx="13">
                  <c:v>4.7001646375800805E-3</c:v>
                </c:pt>
                <c:pt idx="14">
                  <c:v>-1.4647006699484303E-3</c:v>
                </c:pt>
              </c:numCache>
            </c:numRef>
          </c:yVal>
          <c:smooth val="0"/>
          <c:extLst>
            <c:ext xmlns:c16="http://schemas.microsoft.com/office/drawing/2014/chart" uri="{C3380CC4-5D6E-409C-BE32-E72D297353CC}">
              <c16:uniqueId val="{00000003-FABB-4BED-B457-DB72F543D390}"/>
            </c:ext>
          </c:extLst>
        </c:ser>
        <c:dLbls>
          <c:showLegendKey val="0"/>
          <c:showVal val="0"/>
          <c:showCatName val="0"/>
          <c:showSerName val="0"/>
          <c:showPercent val="0"/>
          <c:showBubbleSize val="0"/>
        </c:dLbls>
        <c:axId val="518172272"/>
        <c:axId val="518167960"/>
      </c:scatterChart>
      <c:valAx>
        <c:axId val="51817227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796574846748809"/>
              <c:y val="0.76547366402877248"/>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67960"/>
        <c:crosses val="autoZero"/>
        <c:crossBetween val="midCat"/>
      </c:valAx>
      <c:valAx>
        <c:axId val="518167960"/>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of Ala, His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9961549392313222E-2"/>
              <c:y val="5.1777919717367532E-2"/>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72272"/>
        <c:crosses val="autoZero"/>
        <c:crossBetween val="midCat"/>
      </c:valAx>
      <c:spPr>
        <a:noFill/>
        <a:ln w="25400">
          <a:noFill/>
        </a:ln>
      </c:spPr>
    </c:plotArea>
    <c:legend>
      <c:legendPos val="r"/>
      <c:layout>
        <c:manualLayout>
          <c:xMode val="edge"/>
          <c:yMode val="edge"/>
          <c:x val="6.113013365215704E-2"/>
          <c:y val="0.86768092625201299"/>
          <c:w val="0.92750035753524251"/>
          <c:h val="0.11929146886598163"/>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span"/>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Specific Uptake Rate of Amino Acid Nitrogen and Carbon</a:t>
            </a:r>
          </a:p>
        </c:rich>
      </c:tx>
      <c:layout>
        <c:manualLayout>
          <c:xMode val="edge"/>
          <c:yMode val="edge"/>
          <c:x val="0.23160215267209253"/>
          <c:y val="1.5576321032160145E-2"/>
        </c:manualLayout>
      </c:layout>
      <c:overlay val="0"/>
      <c:spPr>
        <a:noFill/>
        <a:ln w="25400">
          <a:noFill/>
        </a:ln>
      </c:spPr>
    </c:title>
    <c:autoTitleDeleted val="0"/>
    <c:plotArea>
      <c:layout>
        <c:manualLayout>
          <c:layoutTarget val="inner"/>
          <c:xMode val="edge"/>
          <c:yMode val="edge"/>
          <c:x val="0.14163594019609954"/>
          <c:y val="0.16510963889508481"/>
          <c:w val="0.70995821064624498"/>
          <c:h val="0.58567156369123496"/>
        </c:manualLayout>
      </c:layout>
      <c:scatterChart>
        <c:scatterStyle val="lineMarker"/>
        <c:varyColors val="0"/>
        <c:ser>
          <c:idx val="0"/>
          <c:order val="0"/>
          <c:tx>
            <c:strRef>
              <c:f>'Post Process Calc.'!$AD$2</c:f>
              <c:strCache>
                <c:ptCount val="1"/>
                <c:pt idx="0">
                  <c:v>qNitrogen (mmol/109 cells/hr)</c:v>
                </c:pt>
              </c:strCache>
            </c:strRef>
          </c:tx>
          <c:spPr>
            <a:ln w="25400">
              <a:solidFill>
                <a:srgbClr val="000080"/>
              </a:solidFill>
              <a:prstDash val="solid"/>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Calc.'!$AD$3:$AD$97</c:f>
              <c:numCache>
                <c:formatCode>0.0000</c:formatCode>
                <c:ptCount val="95"/>
                <c:pt idx="1">
                  <c:v>-0.61358370332051748</c:v>
                </c:pt>
                <c:pt idx="2">
                  <c:v>-0.34687445850781834</c:v>
                </c:pt>
                <c:pt idx="3">
                  <c:v>-0.18445809115277201</c:v>
                </c:pt>
                <c:pt idx="4">
                  <c:v>-8.7053760488360749E-2</c:v>
                </c:pt>
                <c:pt idx="5">
                  <c:v>-4.9326766025046154E-2</c:v>
                </c:pt>
                <c:pt idx="6">
                  <c:v>-2.0286438972970292E-2</c:v>
                </c:pt>
                <c:pt idx="7">
                  <c:v>-6.2176465850440118E-3</c:v>
                </c:pt>
                <c:pt idx="8">
                  <c:v>2.462233707252849E-3</c:v>
                </c:pt>
                <c:pt idx="9">
                  <c:v>8.7623461813881361E-3</c:v>
                </c:pt>
                <c:pt idx="10">
                  <c:v>1.6116821080749359E-2</c:v>
                </c:pt>
                <c:pt idx="11">
                  <c:v>2.5424180612525164E-2</c:v>
                </c:pt>
                <c:pt idx="12">
                  <c:v>3.4265525596986562E-2</c:v>
                </c:pt>
                <c:pt idx="13">
                  <c:v>4.4918877405053285E-2</c:v>
                </c:pt>
                <c:pt idx="14">
                  <c:v>6.7630023150586999E-2</c:v>
                </c:pt>
              </c:numCache>
            </c:numRef>
          </c:yVal>
          <c:smooth val="0"/>
          <c:extLst>
            <c:ext xmlns:c16="http://schemas.microsoft.com/office/drawing/2014/chart" uri="{C3380CC4-5D6E-409C-BE32-E72D297353CC}">
              <c16:uniqueId val="{00000000-08C4-4E72-98F2-444B3E59912E}"/>
            </c:ext>
          </c:extLst>
        </c:ser>
        <c:ser>
          <c:idx val="2"/>
          <c:order val="1"/>
          <c:tx>
            <c:strRef>
              <c:f>'Post Process Calc.'!$AE$2</c:f>
              <c:strCache>
                <c:ptCount val="1"/>
                <c:pt idx="0">
                  <c:v>qNitrogen (w/o NH3, ALA) (mmol/109 cells/hr)</c:v>
                </c:pt>
              </c:strCache>
            </c:strRef>
          </c:tx>
          <c:spPr>
            <a:ln w="25400">
              <a:solidFill>
                <a:srgbClr val="FF00FF"/>
              </a:solidFill>
              <a:prstDash val="lgDash"/>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Calc.'!$AE$3:$AE$97</c:f>
              <c:numCache>
                <c:formatCode>0.0000</c:formatCode>
                <c:ptCount val="95"/>
                <c:pt idx="1">
                  <c:v>-0.49047216999157184</c:v>
                </c:pt>
                <c:pt idx="2">
                  <c:v>-0.34873722370210308</c:v>
                </c:pt>
                <c:pt idx="3">
                  <c:v>-0.21130554763897488</c:v>
                </c:pt>
                <c:pt idx="4">
                  <c:v>-0.11242573030641966</c:v>
                </c:pt>
                <c:pt idx="5">
                  <c:v>-7.0558977823887814E-2</c:v>
                </c:pt>
                <c:pt idx="6">
                  <c:v>-3.4452897741839461E-2</c:v>
                </c:pt>
                <c:pt idx="7">
                  <c:v>-1.5588939022292563E-2</c:v>
                </c:pt>
                <c:pt idx="8">
                  <c:v>-3.9328287261528013E-3</c:v>
                </c:pt>
                <c:pt idx="9">
                  <c:v>5.1881502682071977E-3</c:v>
                </c:pt>
                <c:pt idx="10">
                  <c:v>1.495158659196558E-2</c:v>
                </c:pt>
                <c:pt idx="11">
                  <c:v>2.7094197873776052E-2</c:v>
                </c:pt>
                <c:pt idx="12">
                  <c:v>3.9317879797734413E-2</c:v>
                </c:pt>
                <c:pt idx="13">
                  <c:v>5.4203394271492809E-2</c:v>
                </c:pt>
                <c:pt idx="14">
                  <c:v>8.4687586143377513E-2</c:v>
                </c:pt>
              </c:numCache>
            </c:numRef>
          </c:yVal>
          <c:smooth val="0"/>
          <c:extLst>
            <c:ext xmlns:c16="http://schemas.microsoft.com/office/drawing/2014/chart" uri="{C3380CC4-5D6E-409C-BE32-E72D297353CC}">
              <c16:uniqueId val="{00000001-08C4-4E72-98F2-444B3E59912E}"/>
            </c:ext>
          </c:extLst>
        </c:ser>
        <c:dLbls>
          <c:showLegendKey val="0"/>
          <c:showVal val="0"/>
          <c:showCatName val="0"/>
          <c:showSerName val="0"/>
          <c:showPercent val="0"/>
          <c:showBubbleSize val="0"/>
        </c:dLbls>
        <c:axId val="517531328"/>
        <c:axId val="517532504"/>
      </c:scatterChart>
      <c:scatterChart>
        <c:scatterStyle val="lineMarker"/>
        <c:varyColors val="0"/>
        <c:ser>
          <c:idx val="1"/>
          <c:order val="2"/>
          <c:tx>
            <c:strRef>
              <c:f>'Post Process Calc.'!$AF$2</c:f>
              <c:strCache>
                <c:ptCount val="1"/>
                <c:pt idx="0">
                  <c:v>qCaa (mmol/109 cells/hr)</c:v>
                </c:pt>
              </c:strCache>
            </c:strRef>
          </c:tx>
          <c:spPr>
            <a:ln w="25400">
              <a:solidFill>
                <a:srgbClr val="339933"/>
              </a:solidFill>
              <a:prstDash val="sysDash"/>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Calc.'!$AF$3:$AF$97</c:f>
              <c:numCache>
                <c:formatCode>0.0000</c:formatCode>
                <c:ptCount val="95"/>
                <c:pt idx="1">
                  <c:v>-2.9344500471975059</c:v>
                </c:pt>
                <c:pt idx="2">
                  <c:v>-1.2886116861448376</c:v>
                </c:pt>
                <c:pt idx="3">
                  <c:v>-0.55471494879952321</c:v>
                </c:pt>
                <c:pt idx="4">
                  <c:v>-0.2000997159789438</c:v>
                </c:pt>
                <c:pt idx="5">
                  <c:v>-8.171593745731133E-2</c:v>
                </c:pt>
                <c:pt idx="6">
                  <c:v>-9.9655701306576583E-3</c:v>
                </c:pt>
                <c:pt idx="7">
                  <c:v>1.7718789302747121E-2</c:v>
                </c:pt>
                <c:pt idx="8">
                  <c:v>3.3830859763016127E-2</c:v>
                </c:pt>
                <c:pt idx="9">
                  <c:v>4.2219800053510538E-2</c:v>
                </c:pt>
                <c:pt idx="10">
                  <c:v>5.5081125289983143E-2</c:v>
                </c:pt>
                <c:pt idx="11">
                  <c:v>7.1834868531479107E-2</c:v>
                </c:pt>
                <c:pt idx="12">
                  <c:v>8.449565442683396E-2</c:v>
                </c:pt>
                <c:pt idx="13">
                  <c:v>9.8815737881976146E-2</c:v>
                </c:pt>
                <c:pt idx="14">
                  <c:v>0.1347043286111074</c:v>
                </c:pt>
              </c:numCache>
            </c:numRef>
          </c:yVal>
          <c:smooth val="0"/>
          <c:extLst>
            <c:ext xmlns:c16="http://schemas.microsoft.com/office/drawing/2014/chart" uri="{C3380CC4-5D6E-409C-BE32-E72D297353CC}">
              <c16:uniqueId val="{00000002-08C4-4E72-98F2-444B3E59912E}"/>
            </c:ext>
          </c:extLst>
        </c:ser>
        <c:dLbls>
          <c:showLegendKey val="0"/>
          <c:showVal val="0"/>
          <c:showCatName val="0"/>
          <c:showSerName val="0"/>
          <c:showPercent val="0"/>
          <c:showBubbleSize val="0"/>
        </c:dLbls>
        <c:axId val="517534856"/>
        <c:axId val="517531720"/>
      </c:scatterChart>
      <c:valAx>
        <c:axId val="517531328"/>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7402677606475696"/>
              <c:y val="0.80997153970211555"/>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2504"/>
        <c:crosses val="autoZero"/>
        <c:crossBetween val="midCat"/>
      </c:valAx>
      <c:valAx>
        <c:axId val="517532504"/>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2.6869719388129855E-2"/>
              <c:y val="0.22586574767427525"/>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1328"/>
        <c:crosses val="autoZero"/>
        <c:crossBetween val="midCat"/>
      </c:valAx>
      <c:valAx>
        <c:axId val="517534856"/>
        <c:scaling>
          <c:orientation val="minMax"/>
        </c:scaling>
        <c:delete val="1"/>
        <c:axPos val="b"/>
        <c:numFmt formatCode="General" sourceLinked="1"/>
        <c:majorTickMark val="out"/>
        <c:minorTickMark val="none"/>
        <c:tickLblPos val="none"/>
        <c:crossAx val="517531720"/>
        <c:crosses val="autoZero"/>
        <c:crossBetween val="midCat"/>
      </c:valAx>
      <c:valAx>
        <c:axId val="517531720"/>
        <c:scaling>
          <c:orientation val="minMax"/>
        </c:scaling>
        <c:delete val="0"/>
        <c:axPos val="r"/>
        <c:title>
          <c:tx>
            <c:rich>
              <a:bodyPr/>
              <a:lstStyle/>
              <a:p>
                <a:pPr>
                  <a:defRPr sz="800" b="1" i="0" u="none" strike="noStrike" baseline="0">
                    <a:solidFill>
                      <a:srgbClr val="000000"/>
                    </a:solidFill>
                    <a:latin typeface="Arial"/>
                    <a:ea typeface="Arial"/>
                    <a:cs typeface="Arial"/>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0.93064288854059951"/>
              <c:y val="0.23404114930697384"/>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4856"/>
        <c:crosses val="max"/>
        <c:crossBetween val="midCat"/>
      </c:valAx>
      <c:spPr>
        <a:noFill/>
        <a:ln w="25400">
          <a:noFill/>
        </a:ln>
      </c:spPr>
    </c:plotArea>
    <c:legend>
      <c:legendPos val="r"/>
      <c:layout>
        <c:manualLayout>
          <c:xMode val="edge"/>
          <c:yMode val="edge"/>
          <c:x val="2.193593149513141E-2"/>
          <c:y val="0.86993579734788706"/>
          <c:w val="0.96338293638462369"/>
          <c:h val="0.1246109709981351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Uptake Rate of Amino Acid Nitrogen and Carbon</a:t>
            </a:r>
          </a:p>
        </c:rich>
      </c:tx>
      <c:layout>
        <c:manualLayout>
          <c:xMode val="edge"/>
          <c:yMode val="edge"/>
          <c:x val="0.16421075429296833"/>
          <c:y val="1.5772937141981341E-2"/>
        </c:manualLayout>
      </c:layout>
      <c:overlay val="0"/>
      <c:spPr>
        <a:noFill/>
        <a:ln w="25400">
          <a:noFill/>
        </a:ln>
      </c:spPr>
    </c:title>
    <c:autoTitleDeleted val="0"/>
    <c:plotArea>
      <c:layout>
        <c:manualLayout>
          <c:layoutTarget val="inner"/>
          <c:xMode val="edge"/>
          <c:yMode val="edge"/>
          <c:x val="0.13052644996551188"/>
          <c:y val="5.9936908517350174E-2"/>
          <c:w val="0.74105339335258391"/>
          <c:h val="0.73501577287066244"/>
        </c:manualLayout>
      </c:layout>
      <c:scatterChart>
        <c:scatterStyle val="lineMarker"/>
        <c:varyColors val="0"/>
        <c:ser>
          <c:idx val="0"/>
          <c:order val="0"/>
          <c:tx>
            <c:strRef>
              <c:f>'Post Process Calc.'!$AD$2</c:f>
              <c:strCache>
                <c:ptCount val="1"/>
                <c:pt idx="0">
                  <c:v>qNitrogen (mmol/109 cells/hr)</c:v>
                </c:pt>
              </c:strCache>
            </c:strRef>
          </c:tx>
          <c:spPr>
            <a:ln w="25400">
              <a:solidFill>
                <a:srgbClr val="000080"/>
              </a:solidFill>
              <a:prstDash val="solid"/>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Calc.'!$BT$3:$BT$94</c:f>
              <c:numCache>
                <c:formatCode>0.0000</c:formatCode>
                <c:ptCount val="92"/>
                <c:pt idx="1">
                  <c:v>-0.11396531966488727</c:v>
                </c:pt>
                <c:pt idx="2">
                  <c:v>0.12452323577992842</c:v>
                </c:pt>
                <c:pt idx="3">
                  <c:v>0.10364548839212612</c:v>
                </c:pt>
                <c:pt idx="4">
                  <c:v>-0.1690321973729485</c:v>
                </c:pt>
                <c:pt idx="5">
                  <c:v>-0.11014481266829153</c:v>
                </c:pt>
                <c:pt idx="6">
                  <c:v>-6.2303114764902703E-2</c:v>
                </c:pt>
                <c:pt idx="7">
                  <c:v>-3.5594522195424291E-2</c:v>
                </c:pt>
                <c:pt idx="8">
                  <c:v>2.4557410294397355E-2</c:v>
                </c:pt>
                <c:pt idx="9">
                  <c:v>1.7909053182869478E-2</c:v>
                </c:pt>
                <c:pt idx="10">
                  <c:v>1.1311842088251572E-2</c:v>
                </c:pt>
                <c:pt idx="11">
                  <c:v>1.8761677844362803E-2</c:v>
                </c:pt>
                <c:pt idx="12">
                  <c:v>1.693263127592529E-2</c:v>
                </c:pt>
                <c:pt idx="13">
                  <c:v>1.6633857676298724E-2</c:v>
                </c:pt>
                <c:pt idx="14">
                  <c:v>-3.0438761951508317E-3</c:v>
                </c:pt>
              </c:numCache>
            </c:numRef>
          </c:yVal>
          <c:smooth val="0"/>
          <c:extLst>
            <c:ext xmlns:c16="http://schemas.microsoft.com/office/drawing/2014/chart" uri="{C3380CC4-5D6E-409C-BE32-E72D297353CC}">
              <c16:uniqueId val="{00000000-3DC0-4D0D-AC19-F87B383842E1}"/>
            </c:ext>
          </c:extLst>
        </c:ser>
        <c:ser>
          <c:idx val="2"/>
          <c:order val="1"/>
          <c:tx>
            <c:strRef>
              <c:f>'Post Process Calc.'!$AE$2</c:f>
              <c:strCache>
                <c:ptCount val="1"/>
                <c:pt idx="0">
                  <c:v>qNitrogen (w/o NH3, ALA) (mmol/109 cells/hr)</c:v>
                </c:pt>
              </c:strCache>
            </c:strRef>
          </c:tx>
          <c:spPr>
            <a:ln w="25400">
              <a:solidFill>
                <a:srgbClr val="FF00FF"/>
              </a:solidFill>
              <a:prstDash val="lgDash"/>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Calc.'!$BU$3:$BU$94</c:f>
              <c:numCache>
                <c:formatCode>0.0000</c:formatCode>
                <c:ptCount val="92"/>
                <c:pt idx="1">
                  <c:v>-0.11295931405313629</c:v>
                </c:pt>
                <c:pt idx="2">
                  <c:v>0.12443616569590828</c:v>
                </c:pt>
                <c:pt idx="3">
                  <c:v>0.10503941845625328</c:v>
                </c:pt>
                <c:pt idx="4">
                  <c:v>-0.16570972657274838</c:v>
                </c:pt>
                <c:pt idx="5">
                  <c:v>-0.10543076689322647</c:v>
                </c:pt>
                <c:pt idx="6">
                  <c:v>-5.6036119944033E-2</c:v>
                </c:pt>
                <c:pt idx="7">
                  <c:v>-2.839799783908745E-2</c:v>
                </c:pt>
                <c:pt idx="8">
                  <c:v>3.2202603986017687E-2</c:v>
                </c:pt>
                <c:pt idx="9">
                  <c:v>2.2728266792948461E-2</c:v>
                </c:pt>
                <c:pt idx="10">
                  <c:v>1.2842586412696359E-2</c:v>
                </c:pt>
                <c:pt idx="11">
                  <c:v>1.5667800068811757E-2</c:v>
                </c:pt>
                <c:pt idx="12">
                  <c:v>1.2992130933917635E-2</c:v>
                </c:pt>
                <c:pt idx="13">
                  <c:v>1.1436570112465485E-2</c:v>
                </c:pt>
                <c:pt idx="14">
                  <c:v>-4.1281172282371771E-3</c:v>
                </c:pt>
              </c:numCache>
            </c:numRef>
          </c:yVal>
          <c:smooth val="0"/>
          <c:extLst>
            <c:ext xmlns:c16="http://schemas.microsoft.com/office/drawing/2014/chart" uri="{C3380CC4-5D6E-409C-BE32-E72D297353CC}">
              <c16:uniqueId val="{00000001-3DC0-4D0D-AC19-F87B383842E1}"/>
            </c:ext>
          </c:extLst>
        </c:ser>
        <c:dLbls>
          <c:showLegendKey val="0"/>
          <c:showVal val="0"/>
          <c:showCatName val="0"/>
          <c:showSerName val="0"/>
          <c:showPercent val="0"/>
          <c:showBubbleSize val="0"/>
        </c:dLbls>
        <c:axId val="518168744"/>
        <c:axId val="518164432"/>
      </c:scatterChart>
      <c:scatterChart>
        <c:scatterStyle val="lineMarker"/>
        <c:varyColors val="0"/>
        <c:ser>
          <c:idx val="1"/>
          <c:order val="2"/>
          <c:tx>
            <c:strRef>
              <c:f>'Post Process Calc.'!$AF$2</c:f>
              <c:strCache>
                <c:ptCount val="1"/>
                <c:pt idx="0">
                  <c:v>qCaa (mmol/109 cells/hr)</c:v>
                </c:pt>
              </c:strCache>
            </c:strRef>
          </c:tx>
          <c:spPr>
            <a:ln w="25400">
              <a:solidFill>
                <a:srgbClr val="339933"/>
              </a:solidFill>
              <a:prstDash val="sysDash"/>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Calc.'!$BV$3:$BV$94</c:f>
              <c:numCache>
                <c:formatCode>0.0000</c:formatCode>
                <c:ptCount val="92"/>
                <c:pt idx="1">
                  <c:v>-0.33016061684804965</c:v>
                </c:pt>
                <c:pt idx="2">
                  <c:v>0.26763997383195326</c:v>
                </c:pt>
                <c:pt idx="3">
                  <c:v>0.217846830123584</c:v>
                </c:pt>
                <c:pt idx="4">
                  <c:v>-0.56754186979801646</c:v>
                </c:pt>
                <c:pt idx="5">
                  <c:v>-0.34968064936924309</c:v>
                </c:pt>
                <c:pt idx="6">
                  <c:v>-0.21273417631170571</c:v>
                </c:pt>
                <c:pt idx="7">
                  <c:v>-0.12624652285629309</c:v>
                </c:pt>
                <c:pt idx="8">
                  <c:v>4.3080900959217343E-2</c:v>
                </c:pt>
                <c:pt idx="9">
                  <c:v>5.9514971032904949E-2</c:v>
                </c:pt>
                <c:pt idx="10">
                  <c:v>4.5792608912877571E-2</c:v>
                </c:pt>
                <c:pt idx="11">
                  <c:v>6.2955221953946358E-2</c:v>
                </c:pt>
                <c:pt idx="12">
                  <c:v>5.8496931067709375E-2</c:v>
                </c:pt>
                <c:pt idx="13">
                  <c:v>5.3255489142107745E-2</c:v>
                </c:pt>
                <c:pt idx="14">
                  <c:v>-1.6227514378517594E-2</c:v>
                </c:pt>
              </c:numCache>
            </c:numRef>
          </c:yVal>
          <c:smooth val="0"/>
          <c:extLst>
            <c:ext xmlns:c16="http://schemas.microsoft.com/office/drawing/2014/chart" uri="{C3380CC4-5D6E-409C-BE32-E72D297353CC}">
              <c16:uniqueId val="{00000002-3DC0-4D0D-AC19-F87B383842E1}"/>
            </c:ext>
          </c:extLst>
        </c:ser>
        <c:dLbls>
          <c:showLegendKey val="0"/>
          <c:showVal val="0"/>
          <c:showCatName val="0"/>
          <c:showSerName val="0"/>
          <c:showPercent val="0"/>
          <c:showBubbleSize val="0"/>
        </c:dLbls>
        <c:axId val="518160512"/>
        <c:axId val="518169136"/>
      </c:scatterChart>
      <c:valAx>
        <c:axId val="51816874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4000051464155215"/>
              <c:y val="0.79810717091020533"/>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64432"/>
        <c:crosses val="autoZero"/>
        <c:crossBetween val="midCat"/>
      </c:valAx>
      <c:valAx>
        <c:axId val="518164432"/>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0526349647470545E-2"/>
              <c:y val="0.22397487722793777"/>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68744"/>
        <c:crosses val="autoZero"/>
        <c:crossBetween val="midCat"/>
      </c:valAx>
      <c:valAx>
        <c:axId val="518160512"/>
        <c:scaling>
          <c:orientation val="minMax"/>
        </c:scaling>
        <c:delete val="1"/>
        <c:axPos val="b"/>
        <c:numFmt formatCode="General" sourceLinked="1"/>
        <c:majorTickMark val="out"/>
        <c:minorTickMark val="none"/>
        <c:tickLblPos val="none"/>
        <c:crossAx val="518169136"/>
        <c:crosses val="autoZero"/>
        <c:crossBetween val="midCat"/>
      </c:valAx>
      <c:valAx>
        <c:axId val="518169136"/>
        <c:scaling>
          <c:orientation val="minMax"/>
        </c:scaling>
        <c:delete val="0"/>
        <c:axPos val="r"/>
        <c:title>
          <c:tx>
            <c:rich>
              <a:bodyPr/>
              <a:lstStyle/>
              <a:p>
                <a:pPr>
                  <a:defRPr sz="800" b="1" i="0" u="none" strike="noStrike" baseline="0">
                    <a:solidFill>
                      <a:srgbClr val="000000"/>
                    </a:solidFill>
                    <a:latin typeface="Arial"/>
                    <a:ea typeface="Arial"/>
                    <a:cs typeface="Arial"/>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0.94932696871745192"/>
              <c:y val="0.22397492685206274"/>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60512"/>
        <c:crosses val="max"/>
        <c:crossBetween val="midCat"/>
      </c:valAx>
      <c:spPr>
        <a:noFill/>
        <a:ln w="25400">
          <a:noFill/>
        </a:ln>
      </c:spPr>
    </c:plotArea>
    <c:legend>
      <c:legendPos val="r"/>
      <c:layout>
        <c:manualLayout>
          <c:xMode val="edge"/>
          <c:yMode val="edge"/>
          <c:x val="1.2631591932146313E-2"/>
          <c:y val="0.86435331230283929"/>
          <c:w val="0.97894837474133911"/>
          <c:h val="0.1261829652996844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span"/>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r>
              <a:rPr lang="en-US"/>
              <a:t>Cumulative lactate prod. vs. glucose consumption</a:t>
            </a:r>
          </a:p>
        </c:rich>
      </c:tx>
      <c:overlay val="0"/>
      <c:spPr>
        <a:noFill/>
        <a:ln w="25400">
          <a:noFill/>
        </a:ln>
        <a:effectLst/>
      </c:spPr>
      <c:txPr>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endParaRPr lang="en-US"/>
        </a:p>
      </c:txPr>
    </c:title>
    <c:autoTitleDeleted val="0"/>
    <c:plotArea>
      <c:layout/>
      <c:scatterChart>
        <c:scatterStyle val="lineMarker"/>
        <c:varyColors val="0"/>
        <c:ser>
          <c:idx val="0"/>
          <c:order val="0"/>
          <c:tx>
            <c:strRef>
              <c:f>'In Process Calc.'!$Z$2</c:f>
              <c:strCache>
                <c:ptCount val="1"/>
                <c:pt idx="0">
                  <c:v>CUM LACTATE PROD. (mM)</c:v>
                </c:pt>
              </c:strCache>
            </c:strRef>
          </c:tx>
          <c:spPr>
            <a:ln w="28575" cap="rnd" cmpd="sng" algn="ctr">
              <a:noFill/>
              <a:prstDash val="solid"/>
              <a:round/>
            </a:ln>
            <a:effectLst/>
          </c:spPr>
          <c:marker>
            <c:symbol val="diamond"/>
            <c:size val="5"/>
            <c:spPr>
              <a:solidFill>
                <a:schemeClr val="accent3"/>
              </a:solidFill>
              <a:ln w="9525" cap="flat" cmpd="sng" algn="ctr">
                <a:solidFill>
                  <a:schemeClr val="accent3">
                    <a:shade val="95000"/>
                    <a:satMod val="105000"/>
                  </a:schemeClr>
                </a:solidFill>
                <a:prstDash val="solid"/>
                <a:round/>
              </a:ln>
              <a:effectLst/>
            </c:spPr>
          </c:marker>
          <c:xVal>
            <c:numRef>
              <c:f>'In Process Calc.'!$T$3:$T$12</c:f>
              <c:numCache>
                <c:formatCode>0.0000</c:formatCode>
                <c:ptCount val="10"/>
                <c:pt idx="0" formatCode="General">
                  <c:v>0</c:v>
                </c:pt>
                <c:pt idx="1">
                  <c:v>-9.3651299855319114E-2</c:v>
                </c:pt>
                <c:pt idx="2">
                  <c:v>2.0986998078639494</c:v>
                </c:pt>
                <c:pt idx="3">
                  <c:v>5.7751611128562113</c:v>
                </c:pt>
                <c:pt idx="4">
                  <c:v>8.3995945045974914</c:v>
                </c:pt>
                <c:pt idx="5">
                  <c:v>13.105289423155925</c:v>
                </c:pt>
                <c:pt idx="6">
                  <c:v>20.413562680083089</c:v>
                </c:pt>
                <c:pt idx="7">
                  <c:v>30.245775927447482</c:v>
                </c:pt>
                <c:pt idx="8">
                  <c:v>43.420829621683531</c:v>
                </c:pt>
                <c:pt idx="9">
                  <c:v>56.427587154105098</c:v>
                </c:pt>
              </c:numCache>
            </c:numRef>
          </c:xVal>
          <c:yVal>
            <c:numRef>
              <c:f>'In Process Calc.'!$Z$3:$Z$12</c:f>
              <c:numCache>
                <c:formatCode>0.0000</c:formatCode>
                <c:ptCount val="10"/>
                <c:pt idx="0" formatCode="General">
                  <c:v>0</c:v>
                </c:pt>
                <c:pt idx="1">
                  <c:v>1.0507326820603913</c:v>
                </c:pt>
                <c:pt idx="2">
                  <c:v>3.1422069271758435</c:v>
                </c:pt>
                <c:pt idx="3">
                  <c:v>5.3557948490230913</c:v>
                </c:pt>
                <c:pt idx="4">
                  <c:v>8.3964253996447624</c:v>
                </c:pt>
                <c:pt idx="5">
                  <c:v>11.578185645681208</c:v>
                </c:pt>
                <c:pt idx="6">
                  <c:v>15.842152654430633</c:v>
                </c:pt>
                <c:pt idx="7">
                  <c:v>18.90216104203671</c:v>
                </c:pt>
                <c:pt idx="8">
                  <c:v>22.377306591671598</c:v>
                </c:pt>
                <c:pt idx="9">
                  <c:v>15.320631660746004</c:v>
                </c:pt>
              </c:numCache>
            </c:numRef>
          </c:yVal>
          <c:smooth val="0"/>
          <c:extLst>
            <c:ext xmlns:c16="http://schemas.microsoft.com/office/drawing/2014/chart" uri="{C3380CC4-5D6E-409C-BE32-E72D297353CC}">
              <c16:uniqueId val="{00000000-EE84-4E59-B540-04384EE422A4}"/>
            </c:ext>
          </c:extLst>
        </c:ser>
        <c:dLbls>
          <c:showLegendKey val="0"/>
          <c:showVal val="0"/>
          <c:showCatName val="0"/>
          <c:showSerName val="0"/>
          <c:showPercent val="0"/>
          <c:showBubbleSize val="0"/>
        </c:dLbls>
        <c:axId val="473474744"/>
        <c:axId val="473472784"/>
      </c:scatterChart>
      <c:valAx>
        <c:axId val="473474744"/>
        <c:scaling>
          <c:orientation val="minMax"/>
        </c:scaling>
        <c:delete val="0"/>
        <c:axPos val="b"/>
        <c:title>
          <c:tx>
            <c:rich>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glucose (mmol)</a:t>
                </a:r>
              </a:p>
            </c:rich>
          </c:tx>
          <c:overlay val="0"/>
          <c:spPr>
            <a:noFill/>
            <a:ln w="25400">
              <a:noFill/>
            </a:ln>
            <a:effectLst/>
          </c:spPr>
          <c:txPr>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3472784"/>
        <c:crosses val="autoZero"/>
        <c:crossBetween val="midCat"/>
      </c:valAx>
      <c:valAx>
        <c:axId val="473472784"/>
        <c:scaling>
          <c:orientation val="minMax"/>
        </c:scaling>
        <c:delete val="0"/>
        <c:axPos val="l"/>
        <c:majorGridlines>
          <c:spPr>
            <a:ln w="3175" cap="flat" cmpd="sng" algn="ctr">
              <a:solidFill>
                <a:srgbClr val="000000"/>
              </a:solidFill>
              <a:prstDash val="solid"/>
              <a:round/>
            </a:ln>
            <a:effectLst/>
          </c:spPr>
        </c:majorGridlines>
        <c:title>
          <c:tx>
            <c:rich>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lactate (mmol)</a:t>
                </a:r>
              </a:p>
            </c:rich>
          </c:tx>
          <c:overlay val="0"/>
          <c:spPr>
            <a:noFill/>
            <a:ln w="25400">
              <a:noFill/>
            </a:ln>
            <a:effectLst/>
          </c:spPr>
          <c:txPr>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3474744"/>
        <c:crosses val="autoZero"/>
        <c:crossBetween val="midCat"/>
      </c:valAx>
      <c:spPr>
        <a:solidFill>
          <a:sysClr val="window" lastClr="FFFFFF"/>
        </a:solidFill>
        <a:ln w="12700">
          <a:solidFill>
            <a:srgbClr val="808080"/>
          </a:solidFill>
          <a:prstDash val="solid"/>
        </a:ln>
        <a:effectLst/>
      </c:spPr>
    </c:plotArea>
    <c:plotVisOnly val="1"/>
    <c:dispBlanksAs val="gap"/>
    <c:showDLblsOverMax val="0"/>
  </c:chart>
  <c:spPr>
    <a:solidFill>
      <a:sysClr val="window" lastClr="FFFFFF"/>
    </a:solidFill>
    <a:ln w="3175" cap="flat" cmpd="sng" algn="ctr">
      <a:solidFill>
        <a:srgbClr val="000000"/>
      </a:solidFill>
      <a:prstDash val="solid"/>
      <a:round/>
    </a:ln>
    <a:effectLst/>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r>
              <a:rPr lang="en-US"/>
              <a:t>Cumulative glutamine vs. glucose consumption</a:t>
            </a:r>
          </a:p>
        </c:rich>
      </c:tx>
      <c:overlay val="0"/>
      <c:spPr>
        <a:noFill/>
        <a:ln w="25400">
          <a:noFill/>
        </a:ln>
        <a:effectLst/>
      </c:spPr>
      <c:txPr>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endParaRPr lang="en-US"/>
        </a:p>
      </c:txPr>
    </c:title>
    <c:autoTitleDeleted val="0"/>
    <c:plotArea>
      <c:layout/>
      <c:scatterChart>
        <c:scatterStyle val="lineMarker"/>
        <c:varyColors val="0"/>
        <c:ser>
          <c:idx val="0"/>
          <c:order val="0"/>
          <c:spPr>
            <a:ln w="28575" cap="rnd" cmpd="sng" algn="ctr">
              <a:noFill/>
              <a:prstDash val="solid"/>
              <a:round/>
            </a:ln>
            <a:effectLst/>
          </c:spPr>
          <c:marker>
            <c:symbol val="diamond"/>
            <c:size val="5"/>
            <c:spPr>
              <a:solidFill>
                <a:schemeClr val="accent3"/>
              </a:solidFill>
              <a:ln w="9525" cap="flat" cmpd="sng" algn="ctr">
                <a:solidFill>
                  <a:schemeClr val="accent3">
                    <a:shade val="95000"/>
                    <a:satMod val="105000"/>
                  </a:schemeClr>
                </a:solidFill>
                <a:prstDash val="solid"/>
                <a:round/>
              </a:ln>
              <a:effectLst/>
            </c:spPr>
          </c:marker>
          <c:xVal>
            <c:numRef>
              <c:f>'In Process Calc.'!$T$3:$T$12</c:f>
              <c:numCache>
                <c:formatCode>0.0000</c:formatCode>
                <c:ptCount val="10"/>
                <c:pt idx="0" formatCode="General">
                  <c:v>0</c:v>
                </c:pt>
                <c:pt idx="1">
                  <c:v>-9.3651299855319114E-2</c:v>
                </c:pt>
                <c:pt idx="2">
                  <c:v>2.0986998078639494</c:v>
                </c:pt>
                <c:pt idx="3">
                  <c:v>5.7751611128562113</c:v>
                </c:pt>
                <c:pt idx="4">
                  <c:v>8.3995945045974914</c:v>
                </c:pt>
                <c:pt idx="5">
                  <c:v>13.105289423155925</c:v>
                </c:pt>
                <c:pt idx="6">
                  <c:v>20.413562680083089</c:v>
                </c:pt>
                <c:pt idx="7">
                  <c:v>30.245775927447482</c:v>
                </c:pt>
                <c:pt idx="8">
                  <c:v>43.420829621683531</c:v>
                </c:pt>
                <c:pt idx="9">
                  <c:v>56.427587154105098</c:v>
                </c:pt>
              </c:numCache>
            </c:numRef>
          </c:xVal>
          <c:yVal>
            <c:numRef>
              <c:f>'In Process Calc.'!$U$3:$U$12</c:f>
              <c:numCache>
                <c:formatCode>0.0000</c:formatCode>
                <c:ptCount val="10"/>
                <c:pt idx="0" formatCode="General">
                  <c:v>0</c:v>
                </c:pt>
                <c:pt idx="1">
                  <c:v>0</c:v>
                </c:pt>
                <c:pt idx="2">
                  <c:v>-0.52387499999999998</c:v>
                </c:pt>
                <c:pt idx="3">
                  <c:v>-0.686616</c:v>
                </c:pt>
                <c:pt idx="4">
                  <c:v>-1.2431480000000001</c:v>
                </c:pt>
                <c:pt idx="5">
                  <c:v>-1.8837163703703705</c:v>
                </c:pt>
                <c:pt idx="6">
                  <c:v>-3.1779331111111118</c:v>
                </c:pt>
                <c:pt idx="7">
                  <c:v>-5.0845753333333334</c:v>
                </c:pt>
                <c:pt idx="8">
                  <c:v>-6.6868720740740741</c:v>
                </c:pt>
                <c:pt idx="9">
                  <c:v>-6.890430750000001</c:v>
                </c:pt>
              </c:numCache>
            </c:numRef>
          </c:yVal>
          <c:smooth val="0"/>
          <c:extLst>
            <c:ext xmlns:c16="http://schemas.microsoft.com/office/drawing/2014/chart" uri="{C3380CC4-5D6E-409C-BE32-E72D297353CC}">
              <c16:uniqueId val="{00000000-C5C1-4467-8372-D7E7C9B53D8F}"/>
            </c:ext>
          </c:extLst>
        </c:ser>
        <c:dLbls>
          <c:showLegendKey val="0"/>
          <c:showVal val="0"/>
          <c:showCatName val="0"/>
          <c:showSerName val="0"/>
          <c:showPercent val="0"/>
          <c:showBubbleSize val="0"/>
        </c:dLbls>
        <c:axId val="474453528"/>
        <c:axId val="474458624"/>
      </c:scatterChart>
      <c:valAx>
        <c:axId val="474453528"/>
        <c:scaling>
          <c:orientation val="minMax"/>
        </c:scaling>
        <c:delete val="0"/>
        <c:axPos val="b"/>
        <c:title>
          <c:tx>
            <c:rich>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glucose (mmol)</a:t>
                </a:r>
              </a:p>
            </c:rich>
          </c:tx>
          <c:overlay val="0"/>
          <c:spPr>
            <a:noFill/>
            <a:ln w="25400">
              <a:noFill/>
            </a:ln>
            <a:effectLst/>
          </c:spPr>
          <c:txPr>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4458624"/>
        <c:crosses val="autoZero"/>
        <c:crossBetween val="midCat"/>
      </c:valAx>
      <c:valAx>
        <c:axId val="474458624"/>
        <c:scaling>
          <c:orientation val="minMax"/>
        </c:scaling>
        <c:delete val="0"/>
        <c:axPos val="l"/>
        <c:majorGridlines>
          <c:spPr>
            <a:ln w="3175" cap="flat" cmpd="sng" algn="ctr">
              <a:solidFill>
                <a:srgbClr val="000000"/>
              </a:solidFill>
              <a:prstDash val="solid"/>
              <a:round/>
            </a:ln>
            <a:effectLst/>
          </c:spPr>
        </c:majorGridlines>
        <c:title>
          <c:tx>
            <c:rich>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glutamine (mmol)</a:t>
                </a:r>
              </a:p>
            </c:rich>
          </c:tx>
          <c:overlay val="0"/>
          <c:spPr>
            <a:noFill/>
            <a:ln w="25400">
              <a:noFill/>
            </a:ln>
            <a:effectLst/>
          </c:spPr>
          <c:txPr>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4453528"/>
        <c:crosses val="autoZero"/>
        <c:crossBetween val="midCat"/>
      </c:valAx>
      <c:spPr>
        <a:solidFill>
          <a:sysClr val="window" lastClr="FFFFFF"/>
        </a:solidFill>
        <a:ln w="12700">
          <a:solidFill>
            <a:srgbClr val="808080"/>
          </a:solidFill>
          <a:prstDash val="solid"/>
        </a:ln>
        <a:effectLst/>
      </c:spPr>
    </c:plotArea>
    <c:plotVisOnly val="1"/>
    <c:dispBlanksAs val="gap"/>
    <c:showDLblsOverMax val="0"/>
  </c:chart>
  <c:spPr>
    <a:solidFill>
      <a:srgbClr val="FFFFFF"/>
    </a:solidFill>
    <a:ln w="3175" cap="flat" cmpd="sng" algn="ctr">
      <a:solidFill>
        <a:srgbClr val="000000"/>
      </a:solidFill>
      <a:prstDash val="solid"/>
      <a:round/>
    </a:ln>
    <a:effectLst/>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r>
              <a:rPr lang="en-US"/>
              <a:t>Cumulative oxygen vs. glucose consumption</a:t>
            </a:r>
          </a:p>
        </c:rich>
      </c:tx>
      <c:overlay val="0"/>
      <c:spPr>
        <a:noFill/>
        <a:ln w="25400">
          <a:noFill/>
        </a:ln>
        <a:effectLst/>
      </c:spPr>
      <c:txPr>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endParaRPr lang="en-US"/>
        </a:p>
      </c:txPr>
    </c:title>
    <c:autoTitleDeleted val="0"/>
    <c:plotArea>
      <c:layout/>
      <c:scatterChart>
        <c:scatterStyle val="lineMarker"/>
        <c:varyColors val="0"/>
        <c:ser>
          <c:idx val="0"/>
          <c:order val="0"/>
          <c:spPr>
            <a:ln w="28575" cap="rnd" cmpd="sng" algn="ctr">
              <a:noFill/>
              <a:prstDash val="solid"/>
              <a:round/>
            </a:ln>
            <a:effectLst/>
          </c:spPr>
          <c:marker>
            <c:symbol val="diamond"/>
            <c:size val="5"/>
            <c:spPr>
              <a:solidFill>
                <a:schemeClr val="accent3"/>
              </a:solidFill>
              <a:ln w="9525" cap="flat" cmpd="sng" algn="ctr">
                <a:solidFill>
                  <a:schemeClr val="accent3">
                    <a:shade val="95000"/>
                    <a:satMod val="105000"/>
                  </a:schemeClr>
                </a:solidFill>
                <a:prstDash val="solid"/>
                <a:round/>
              </a:ln>
              <a:effectLst/>
            </c:spPr>
          </c:marker>
          <c:xVal>
            <c:numRef>
              <c:f>'In Process Calc.'!$T$3:$T$98</c:f>
              <c:numCache>
                <c:formatCode>0.0000</c:formatCode>
                <c:ptCount val="96"/>
                <c:pt idx="0" formatCode="General">
                  <c:v>0</c:v>
                </c:pt>
                <c:pt idx="1">
                  <c:v>-9.3651299855319114E-2</c:v>
                </c:pt>
                <c:pt idx="2">
                  <c:v>2.0986998078639494</c:v>
                </c:pt>
                <c:pt idx="3">
                  <c:v>5.7751611128562113</c:v>
                </c:pt>
                <c:pt idx="4">
                  <c:v>8.3995945045974914</c:v>
                </c:pt>
                <c:pt idx="5">
                  <c:v>13.105289423155925</c:v>
                </c:pt>
                <c:pt idx="6">
                  <c:v>20.413562680083089</c:v>
                </c:pt>
                <c:pt idx="7">
                  <c:v>30.245775927447482</c:v>
                </c:pt>
                <c:pt idx="8">
                  <c:v>43.420829621683531</c:v>
                </c:pt>
                <c:pt idx="9">
                  <c:v>56.427587154105098</c:v>
                </c:pt>
                <c:pt idx="10">
                  <c:v>69.74347642302024</c:v>
                </c:pt>
                <c:pt idx="11">
                  <c:v>85.905125900117042</c:v>
                </c:pt>
                <c:pt idx="12">
                  <c:v>103.61341164067417</c:v>
                </c:pt>
                <c:pt idx="13">
                  <c:v>120.05977473905473</c:v>
                </c:pt>
                <c:pt idx="14">
                  <c:v>133.47772652711561</c:v>
                </c:pt>
              </c:numCache>
            </c:numRef>
          </c:xVal>
          <c:yVal>
            <c:numRef>
              <c:f>'In Process Calc.'!$M$3:$M$98</c:f>
              <c:numCache>
                <c:formatCode>0.0000</c:formatCode>
                <c:ptCount val="96"/>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93BC-4E4A-AEB3-215D3F2CBAC1}"/>
            </c:ext>
          </c:extLst>
        </c:ser>
        <c:dLbls>
          <c:showLegendKey val="0"/>
          <c:showVal val="0"/>
          <c:showCatName val="0"/>
          <c:showSerName val="0"/>
          <c:showPercent val="0"/>
          <c:showBubbleSize val="0"/>
        </c:dLbls>
        <c:axId val="474457056"/>
        <c:axId val="474452352"/>
      </c:scatterChart>
      <c:valAx>
        <c:axId val="474457056"/>
        <c:scaling>
          <c:orientation val="minMax"/>
        </c:scaling>
        <c:delete val="0"/>
        <c:axPos val="b"/>
        <c:title>
          <c:tx>
            <c:rich>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glucose (mmol)</a:t>
                </a:r>
              </a:p>
            </c:rich>
          </c:tx>
          <c:overlay val="0"/>
          <c:spPr>
            <a:noFill/>
            <a:ln w="25400">
              <a:noFill/>
            </a:ln>
            <a:effectLst/>
          </c:spPr>
          <c:txPr>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4452352"/>
        <c:crosses val="autoZero"/>
        <c:crossBetween val="midCat"/>
      </c:valAx>
      <c:valAx>
        <c:axId val="474452352"/>
        <c:scaling>
          <c:orientation val="minMax"/>
        </c:scaling>
        <c:delete val="0"/>
        <c:axPos val="l"/>
        <c:majorGridlines>
          <c:spPr>
            <a:ln w="3175" cap="flat" cmpd="sng" algn="ctr">
              <a:solidFill>
                <a:srgbClr val="000000"/>
              </a:solidFill>
              <a:prstDash val="solid"/>
              <a:round/>
            </a:ln>
            <a:effectLst/>
          </c:spPr>
        </c:majorGridlines>
        <c:title>
          <c:tx>
            <c:rich>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oxygen (mmol)</a:t>
                </a:r>
              </a:p>
            </c:rich>
          </c:tx>
          <c:overlay val="0"/>
          <c:spPr>
            <a:noFill/>
            <a:ln w="25400">
              <a:noFill/>
            </a:ln>
            <a:effectLst/>
          </c:spPr>
          <c:txPr>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4457056"/>
        <c:crosses val="autoZero"/>
        <c:crossBetween val="midCat"/>
      </c:valAx>
      <c:spPr>
        <a:solidFill>
          <a:sysClr val="window" lastClr="FFFFFF"/>
        </a:solidFill>
        <a:ln w="12700">
          <a:solidFill>
            <a:srgbClr val="808080"/>
          </a:solidFill>
          <a:prstDash val="solid"/>
        </a:ln>
        <a:effectLst/>
      </c:spPr>
    </c:plotArea>
    <c:plotVisOnly val="1"/>
    <c:dispBlanksAs val="gap"/>
    <c:showDLblsOverMax val="0"/>
  </c:chart>
  <c:spPr>
    <a:solidFill>
      <a:srgbClr val="FFFFFF"/>
    </a:solidFill>
    <a:ln w="3175" cap="flat" cmpd="sng" algn="ctr">
      <a:solidFill>
        <a:srgbClr val="000000"/>
      </a:solidFill>
      <a:prstDash val="solid"/>
      <a:round/>
    </a:ln>
    <a:effectLst/>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methionine vs. glutamine consumption </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-0.52387499999999998</c:v>
                </c:pt>
                <c:pt idx="3">
                  <c:v>-0.686616</c:v>
                </c:pt>
                <c:pt idx="4">
                  <c:v>-1.2431480000000001</c:v>
                </c:pt>
                <c:pt idx="5">
                  <c:v>-1.8837163703703705</c:v>
                </c:pt>
                <c:pt idx="6">
                  <c:v>-3.1779331111111118</c:v>
                </c:pt>
                <c:pt idx="7">
                  <c:v>-5.0845753333333334</c:v>
                </c:pt>
                <c:pt idx="8">
                  <c:v>-6.6868720740740741</c:v>
                </c:pt>
                <c:pt idx="9">
                  <c:v>-6.890430750000001</c:v>
                </c:pt>
              </c:numCache>
            </c:numRef>
          </c:xVal>
          <c:yVal>
            <c:numRef>
              <c:f>'In Process Calc.'!$AC$3:$AC$12</c:f>
              <c:numCache>
                <c:formatCode>0.0000</c:formatCode>
                <c:ptCount val="10"/>
                <c:pt idx="0" formatCode="General">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0-D887-4C60-B677-D30FC4068B32}"/>
            </c:ext>
          </c:extLst>
        </c:ser>
        <c:dLbls>
          <c:showLegendKey val="0"/>
          <c:showVal val="0"/>
          <c:showCatName val="0"/>
          <c:showSerName val="0"/>
          <c:showPercent val="0"/>
          <c:showBubbleSize val="0"/>
        </c:dLbls>
        <c:axId val="474338064"/>
        <c:axId val="474341200"/>
      </c:scatterChart>
      <c:valAx>
        <c:axId val="474338064"/>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41200"/>
        <c:crosses val="autoZero"/>
        <c:crossBetween val="midCat"/>
      </c:valAx>
      <c:valAx>
        <c:axId val="474341200"/>
        <c:scaling>
          <c:orientation val="minMax"/>
        </c:scaling>
        <c:delete val="0"/>
        <c:axPos val="l"/>
        <c:majorGridlines>
          <c:spPr>
            <a:ln w="3175">
              <a:solidFill>
                <a:srgbClr val="000000"/>
              </a:solidFill>
              <a:prstDash val="solid"/>
            </a:ln>
          </c:spPr>
        </c:majorGridlines>
        <c:title>
          <c:tx>
            <c:rich>
              <a:bodyPr/>
              <a:lstStyle/>
              <a:p>
                <a:pPr>
                  <a:defRPr/>
                </a:pPr>
                <a:r>
                  <a:rPr lang="en-US"/>
                  <a:t>methionine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38064"/>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tryptophan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Calc.'!$U$3:$U$93</c:f>
              <c:numCache>
                <c:formatCode>0.0000</c:formatCode>
                <c:ptCount val="91"/>
                <c:pt idx="0" formatCode="General">
                  <c:v>0</c:v>
                </c:pt>
                <c:pt idx="1">
                  <c:v>0</c:v>
                </c:pt>
                <c:pt idx="2">
                  <c:v>-0.52387499999999998</c:v>
                </c:pt>
                <c:pt idx="3">
                  <c:v>-0.686616</c:v>
                </c:pt>
                <c:pt idx="4">
                  <c:v>-1.2431480000000001</c:v>
                </c:pt>
                <c:pt idx="5">
                  <c:v>-1.8837163703703705</c:v>
                </c:pt>
                <c:pt idx="6">
                  <c:v>-3.1779331111111118</c:v>
                </c:pt>
                <c:pt idx="7">
                  <c:v>-5.0845753333333334</c:v>
                </c:pt>
                <c:pt idx="8">
                  <c:v>-6.6868720740740741</c:v>
                </c:pt>
                <c:pt idx="9">
                  <c:v>-6.890430750000001</c:v>
                </c:pt>
                <c:pt idx="10">
                  <c:v>-6.5160938333333345</c:v>
                </c:pt>
                <c:pt idx="11">
                  <c:v>-4.7493813888888905</c:v>
                </c:pt>
                <c:pt idx="12">
                  <c:v>-4.4572677777777789</c:v>
                </c:pt>
                <c:pt idx="13">
                  <c:v>-4.0661893333333348</c:v>
                </c:pt>
                <c:pt idx="14">
                  <c:v>-3.4366242222222239</c:v>
                </c:pt>
              </c:numCache>
            </c:numRef>
          </c:xVal>
          <c:yVal>
            <c:numRef>
              <c:f>'In Process Calc.'!$AI$3:$AI$93</c:f>
              <c:numCache>
                <c:formatCode>0.0000</c:formatCode>
                <c:ptCount val="91"/>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9BD9-4726-B028-372C7580ADDB}"/>
            </c:ext>
          </c:extLst>
        </c:ser>
        <c:dLbls>
          <c:showLegendKey val="0"/>
          <c:showVal val="0"/>
          <c:showCatName val="0"/>
          <c:showSerName val="0"/>
          <c:showPercent val="0"/>
          <c:showBubbleSize val="0"/>
        </c:dLbls>
        <c:axId val="475045008"/>
        <c:axId val="475048928"/>
      </c:scatterChart>
      <c:valAx>
        <c:axId val="475045008"/>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5048928"/>
        <c:crosses val="autoZero"/>
        <c:crossBetween val="midCat"/>
      </c:valAx>
      <c:valAx>
        <c:axId val="475048928"/>
        <c:scaling>
          <c:orientation val="minMax"/>
        </c:scaling>
        <c:delete val="0"/>
        <c:axPos val="l"/>
        <c:majorGridlines>
          <c:spPr>
            <a:ln w="3175">
              <a:solidFill>
                <a:srgbClr val="000000"/>
              </a:solidFill>
              <a:prstDash val="solid"/>
            </a:ln>
          </c:spPr>
        </c:majorGridlines>
        <c:title>
          <c:tx>
            <c:rich>
              <a:bodyPr/>
              <a:lstStyle/>
              <a:p>
                <a:pPr>
                  <a:defRPr/>
                </a:pPr>
                <a:r>
                  <a:rPr lang="en-US"/>
                  <a:t>tryptophan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5045008"/>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proline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Calc.'!$U$3:$U$93</c:f>
              <c:numCache>
                <c:formatCode>0.0000</c:formatCode>
                <c:ptCount val="91"/>
                <c:pt idx="0" formatCode="General">
                  <c:v>0</c:v>
                </c:pt>
                <c:pt idx="1">
                  <c:v>0</c:v>
                </c:pt>
                <c:pt idx="2">
                  <c:v>-0.52387499999999998</c:v>
                </c:pt>
                <c:pt idx="3">
                  <c:v>-0.686616</c:v>
                </c:pt>
                <c:pt idx="4">
                  <c:v>-1.2431480000000001</c:v>
                </c:pt>
                <c:pt idx="5">
                  <c:v>-1.8837163703703705</c:v>
                </c:pt>
                <c:pt idx="6">
                  <c:v>-3.1779331111111118</c:v>
                </c:pt>
                <c:pt idx="7">
                  <c:v>-5.0845753333333334</c:v>
                </c:pt>
                <c:pt idx="8">
                  <c:v>-6.6868720740740741</c:v>
                </c:pt>
                <c:pt idx="9">
                  <c:v>-6.890430750000001</c:v>
                </c:pt>
                <c:pt idx="10">
                  <c:v>-6.5160938333333345</c:v>
                </c:pt>
                <c:pt idx="11">
                  <c:v>-4.7493813888888905</c:v>
                </c:pt>
                <c:pt idx="12">
                  <c:v>-4.4572677777777789</c:v>
                </c:pt>
                <c:pt idx="13">
                  <c:v>-4.0661893333333348</c:v>
                </c:pt>
                <c:pt idx="14">
                  <c:v>-3.4366242222222239</c:v>
                </c:pt>
              </c:numCache>
            </c:numRef>
          </c:xVal>
          <c:yVal>
            <c:numRef>
              <c:f>'In Process Calc.'!$AF$3:$AF$93</c:f>
              <c:numCache>
                <c:formatCode>0.0000</c:formatCode>
                <c:ptCount val="91"/>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323E-44FE-AABB-5D698D9A11E5}"/>
            </c:ext>
          </c:extLst>
        </c:ser>
        <c:dLbls>
          <c:showLegendKey val="0"/>
          <c:showVal val="0"/>
          <c:showCatName val="0"/>
          <c:showSerName val="0"/>
          <c:showPercent val="0"/>
          <c:showBubbleSize val="0"/>
        </c:dLbls>
        <c:axId val="474716288"/>
        <c:axId val="474721776"/>
      </c:scatterChart>
      <c:valAx>
        <c:axId val="474716288"/>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21776"/>
        <c:crosses val="autoZero"/>
        <c:crossBetween val="midCat"/>
      </c:valAx>
      <c:valAx>
        <c:axId val="474721776"/>
        <c:scaling>
          <c:orientation val="minMax"/>
        </c:scaling>
        <c:delete val="0"/>
        <c:axPos val="l"/>
        <c:majorGridlines>
          <c:spPr>
            <a:ln w="3175">
              <a:solidFill>
                <a:srgbClr val="000000"/>
              </a:solidFill>
              <a:prstDash val="solid"/>
            </a:ln>
          </c:spPr>
        </c:majorGridlines>
        <c:title>
          <c:tx>
            <c:rich>
              <a:bodyPr/>
              <a:lstStyle/>
              <a:p>
                <a:pPr>
                  <a:defRPr/>
                </a:pPr>
                <a:r>
                  <a:rPr lang="en-US"/>
                  <a:t>proline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16288"/>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glutamate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-0.52387499999999998</c:v>
                </c:pt>
                <c:pt idx="3">
                  <c:v>-0.686616</c:v>
                </c:pt>
                <c:pt idx="4">
                  <c:v>-1.2431480000000001</c:v>
                </c:pt>
                <c:pt idx="5">
                  <c:v>-1.8837163703703705</c:v>
                </c:pt>
                <c:pt idx="6">
                  <c:v>-3.1779331111111118</c:v>
                </c:pt>
                <c:pt idx="7">
                  <c:v>-5.0845753333333334</c:v>
                </c:pt>
                <c:pt idx="8">
                  <c:v>-6.6868720740740741</c:v>
                </c:pt>
                <c:pt idx="9">
                  <c:v>-6.890430750000001</c:v>
                </c:pt>
              </c:numCache>
            </c:numRef>
          </c:xVal>
          <c:yVal>
            <c:numRef>
              <c:f>'In Process Calc.'!$V$3:$V$12</c:f>
              <c:numCache>
                <c:formatCode>0.0000</c:formatCode>
                <c:ptCount val="10"/>
                <c:pt idx="0" formatCode="General">
                  <c:v>0</c:v>
                </c:pt>
                <c:pt idx="1">
                  <c:v>-0.22727999999999973</c:v>
                </c:pt>
                <c:pt idx="2">
                  <c:v>7.3394999999999516E-2</c:v>
                </c:pt>
                <c:pt idx="3">
                  <c:v>0.1856319999999996</c:v>
                </c:pt>
                <c:pt idx="4">
                  <c:v>-7.5766770000000001</c:v>
                </c:pt>
                <c:pt idx="5">
                  <c:v>-13.325845037037038</c:v>
                </c:pt>
                <c:pt idx="6">
                  <c:v>-20.133170000000003</c:v>
                </c:pt>
                <c:pt idx="7">
                  <c:v>-25.480452629629632</c:v>
                </c:pt>
                <c:pt idx="8">
                  <c:v>-23.68069925925926</c:v>
                </c:pt>
                <c:pt idx="9">
                  <c:v>-17.816032222222226</c:v>
                </c:pt>
              </c:numCache>
            </c:numRef>
          </c:yVal>
          <c:smooth val="0"/>
          <c:extLst>
            <c:ext xmlns:c16="http://schemas.microsoft.com/office/drawing/2014/chart" uri="{C3380CC4-5D6E-409C-BE32-E72D297353CC}">
              <c16:uniqueId val="{00000000-8A4D-4B0A-B676-386C2C01DEDE}"/>
            </c:ext>
          </c:extLst>
        </c:ser>
        <c:dLbls>
          <c:showLegendKey val="0"/>
          <c:showVal val="0"/>
          <c:showCatName val="0"/>
          <c:showSerName val="0"/>
          <c:showPercent val="0"/>
          <c:showBubbleSize val="0"/>
        </c:dLbls>
        <c:axId val="474451568"/>
        <c:axId val="474455488"/>
      </c:scatterChart>
      <c:valAx>
        <c:axId val="474451568"/>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5488"/>
        <c:crosses val="autoZero"/>
        <c:crossBetween val="midCat"/>
      </c:valAx>
      <c:valAx>
        <c:axId val="474455488"/>
        <c:scaling>
          <c:orientation val="minMax"/>
        </c:scaling>
        <c:delete val="0"/>
        <c:axPos val="l"/>
        <c:majorGridlines>
          <c:spPr>
            <a:ln w="3175">
              <a:solidFill>
                <a:srgbClr val="000000"/>
              </a:solidFill>
              <a:prstDash val="solid"/>
            </a:ln>
          </c:spPr>
        </c:majorGridlines>
        <c:title>
          <c:tx>
            <c:rich>
              <a:bodyPr/>
              <a:lstStyle/>
              <a:p>
                <a:pPr>
                  <a:defRPr/>
                </a:pPr>
                <a:r>
                  <a:rPr lang="en-US"/>
                  <a:t>glutamate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1568"/>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aspartate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-0.52387499999999998</c:v>
                </c:pt>
                <c:pt idx="3">
                  <c:v>-0.686616</c:v>
                </c:pt>
                <c:pt idx="4">
                  <c:v>-1.2431480000000001</c:v>
                </c:pt>
                <c:pt idx="5">
                  <c:v>-1.8837163703703705</c:v>
                </c:pt>
                <c:pt idx="6">
                  <c:v>-3.1779331111111118</c:v>
                </c:pt>
                <c:pt idx="7">
                  <c:v>-5.0845753333333334</c:v>
                </c:pt>
                <c:pt idx="8">
                  <c:v>-6.6868720740740741</c:v>
                </c:pt>
                <c:pt idx="9">
                  <c:v>-6.890430750000001</c:v>
                </c:pt>
              </c:numCache>
            </c:numRef>
          </c:xVal>
          <c:yVal>
            <c:numRef>
              <c:f>'In Process Calc.'!$R$3:$R$12</c:f>
              <c:numCache>
                <c:formatCode>0.0000</c:formatCode>
                <c:ptCount val="10"/>
                <c:pt idx="0" formatCode="General">
                  <c:v>0</c:v>
                </c:pt>
                <c:pt idx="1">
                  <c:v>-0.21643499999999993</c:v>
                </c:pt>
                <c:pt idx="2">
                  <c:v>3.3825000000000272E-2</c:v>
                </c:pt>
                <c:pt idx="3">
                  <c:v>0.15276899999999977</c:v>
                </c:pt>
                <c:pt idx="4">
                  <c:v>0.23180300000000031</c:v>
                </c:pt>
                <c:pt idx="5">
                  <c:v>2.008481481481475E-2</c:v>
                </c:pt>
                <c:pt idx="6">
                  <c:v>-0.82472188888888887</c:v>
                </c:pt>
                <c:pt idx="7">
                  <c:v>-2.0984448888888889</c:v>
                </c:pt>
                <c:pt idx="8">
                  <c:v>-3.5645098888888898</c:v>
                </c:pt>
                <c:pt idx="9">
                  <c:v>-2.7720229444444451</c:v>
                </c:pt>
              </c:numCache>
            </c:numRef>
          </c:yVal>
          <c:smooth val="0"/>
          <c:extLst>
            <c:ext xmlns:c16="http://schemas.microsoft.com/office/drawing/2014/chart" uri="{C3380CC4-5D6E-409C-BE32-E72D297353CC}">
              <c16:uniqueId val="{00000000-5A0E-4A07-AA80-80BFA67959A3}"/>
            </c:ext>
          </c:extLst>
        </c:ser>
        <c:dLbls>
          <c:showLegendKey val="0"/>
          <c:showVal val="0"/>
          <c:showCatName val="0"/>
          <c:showSerName val="0"/>
          <c:showPercent val="0"/>
          <c:showBubbleSize val="0"/>
        </c:dLbls>
        <c:axId val="474454704"/>
        <c:axId val="474458232"/>
      </c:scatterChart>
      <c:valAx>
        <c:axId val="474454704"/>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8232"/>
        <c:crosses val="autoZero"/>
        <c:crossBetween val="midCat"/>
      </c:valAx>
      <c:valAx>
        <c:axId val="474458232"/>
        <c:scaling>
          <c:orientation val="minMax"/>
        </c:scaling>
        <c:delete val="0"/>
        <c:axPos val="l"/>
        <c:majorGridlines>
          <c:spPr>
            <a:ln w="3175">
              <a:solidFill>
                <a:srgbClr val="000000"/>
              </a:solidFill>
              <a:prstDash val="solid"/>
            </a:ln>
          </c:spPr>
        </c:majorGridlines>
        <c:title>
          <c:tx>
            <c:rich>
              <a:bodyPr/>
              <a:lstStyle/>
              <a:p>
                <a:pPr>
                  <a:defRPr/>
                </a:pPr>
                <a:r>
                  <a:rPr lang="en-US"/>
                  <a:t>aspartate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4704"/>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alanine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-0.52387499999999998</c:v>
                </c:pt>
                <c:pt idx="3">
                  <c:v>-0.686616</c:v>
                </c:pt>
                <c:pt idx="4">
                  <c:v>-1.2431480000000001</c:v>
                </c:pt>
                <c:pt idx="5">
                  <c:v>-1.8837163703703705</c:v>
                </c:pt>
                <c:pt idx="6">
                  <c:v>-3.1779331111111118</c:v>
                </c:pt>
                <c:pt idx="7">
                  <c:v>-5.0845753333333334</c:v>
                </c:pt>
                <c:pt idx="8">
                  <c:v>-6.6868720740740741</c:v>
                </c:pt>
                <c:pt idx="9">
                  <c:v>-6.890430750000001</c:v>
                </c:pt>
              </c:numCache>
            </c:numRef>
          </c:xVal>
          <c:yVal>
            <c:numRef>
              <c:f>'In Process Calc.'!$O$3:$O$12</c:f>
              <c:numCache>
                <c:formatCode>0.0000</c:formatCode>
                <c:ptCount val="10"/>
                <c:pt idx="0" formatCode="General">
                  <c:v>0</c:v>
                </c:pt>
                <c:pt idx="1">
                  <c:v>-1.4475000000000023E-2</c:v>
                </c:pt>
                <c:pt idx="2">
                  <c:v>-1.1565000000000013E-2</c:v>
                </c:pt>
                <c:pt idx="3">
                  <c:v>-7.9062999999999994E-2</c:v>
                </c:pt>
                <c:pt idx="4">
                  <c:v>-0.39761000000000002</c:v>
                </c:pt>
                <c:pt idx="5">
                  <c:v>-1.0074514074074075</c:v>
                </c:pt>
                <c:pt idx="6">
                  <c:v>-2.6060101111111109</c:v>
                </c:pt>
                <c:pt idx="7">
                  <c:v>-5.288907222222222</c:v>
                </c:pt>
                <c:pt idx="8">
                  <c:v>-9.2851067777777772</c:v>
                </c:pt>
                <c:pt idx="9">
                  <c:v>-12.406041250000001</c:v>
                </c:pt>
              </c:numCache>
            </c:numRef>
          </c:yVal>
          <c:smooth val="0"/>
          <c:extLst>
            <c:ext xmlns:c16="http://schemas.microsoft.com/office/drawing/2014/chart" uri="{C3380CC4-5D6E-409C-BE32-E72D297353CC}">
              <c16:uniqueId val="{00000000-FC30-4F05-A979-365282FEB101}"/>
            </c:ext>
          </c:extLst>
        </c:ser>
        <c:dLbls>
          <c:showLegendKey val="0"/>
          <c:showVal val="0"/>
          <c:showCatName val="0"/>
          <c:showSerName val="0"/>
          <c:showPercent val="0"/>
          <c:showBubbleSize val="0"/>
        </c:dLbls>
        <c:axId val="474459016"/>
        <c:axId val="474453136"/>
      </c:scatterChart>
      <c:valAx>
        <c:axId val="474459016"/>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3136"/>
        <c:crosses val="autoZero"/>
        <c:crossBetween val="midCat"/>
      </c:valAx>
      <c:valAx>
        <c:axId val="474453136"/>
        <c:scaling>
          <c:orientation val="minMax"/>
        </c:scaling>
        <c:delete val="0"/>
        <c:axPos val="l"/>
        <c:majorGridlines>
          <c:spPr>
            <a:ln w="3175">
              <a:solidFill>
                <a:srgbClr val="000000"/>
              </a:solidFill>
              <a:prstDash val="solid"/>
            </a:ln>
          </c:spPr>
        </c:majorGridlines>
        <c:title>
          <c:tx>
            <c:rich>
              <a:bodyPr/>
              <a:lstStyle/>
              <a:p>
                <a:pPr>
                  <a:defRPr/>
                </a:pPr>
                <a:r>
                  <a:rPr lang="en-US"/>
                  <a:t>alanine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9016"/>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asparagine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-0.52387499999999998</c:v>
                </c:pt>
                <c:pt idx="3">
                  <c:v>-0.686616</c:v>
                </c:pt>
                <c:pt idx="4">
                  <c:v>-1.2431480000000001</c:v>
                </c:pt>
                <c:pt idx="5">
                  <c:v>-1.8837163703703705</c:v>
                </c:pt>
                <c:pt idx="6">
                  <c:v>-3.1779331111111118</c:v>
                </c:pt>
                <c:pt idx="7">
                  <c:v>-5.0845753333333334</c:v>
                </c:pt>
                <c:pt idx="8">
                  <c:v>-6.6868720740740741</c:v>
                </c:pt>
                <c:pt idx="9">
                  <c:v>-6.890430750000001</c:v>
                </c:pt>
              </c:numCache>
            </c:numRef>
          </c:xVal>
          <c:yVal>
            <c:numRef>
              <c:f>'In Process Calc.'!$Q$3:$Q$12</c:f>
              <c:numCache>
                <c:formatCode>0.0000</c:formatCode>
                <c:ptCount val="10"/>
                <c:pt idx="0" formatCode="General">
                  <c:v>0</c:v>
                </c:pt>
                <c:pt idx="1">
                  <c:v>-0.14578499999999986</c:v>
                </c:pt>
                <c:pt idx="2">
                  <c:v>1.1179500000000007</c:v>
                </c:pt>
                <c:pt idx="3">
                  <c:v>3.0061669999999996</c:v>
                </c:pt>
                <c:pt idx="4">
                  <c:v>0.75444199999999917</c:v>
                </c:pt>
                <c:pt idx="5">
                  <c:v>-0.9669200370370381</c:v>
                </c:pt>
                <c:pt idx="6">
                  <c:v>-1.1663105555555557</c:v>
                </c:pt>
                <c:pt idx="7">
                  <c:v>0.56920181481481458</c:v>
                </c:pt>
                <c:pt idx="8">
                  <c:v>8.9346979629629626</c:v>
                </c:pt>
                <c:pt idx="9">
                  <c:v>11.163015</c:v>
                </c:pt>
              </c:numCache>
            </c:numRef>
          </c:yVal>
          <c:smooth val="0"/>
          <c:extLst>
            <c:ext xmlns:c16="http://schemas.microsoft.com/office/drawing/2014/chart" uri="{C3380CC4-5D6E-409C-BE32-E72D297353CC}">
              <c16:uniqueId val="{00000000-2614-47F8-8C1D-E80F16567220}"/>
            </c:ext>
          </c:extLst>
        </c:ser>
        <c:dLbls>
          <c:showLegendKey val="0"/>
          <c:showVal val="0"/>
          <c:showCatName val="0"/>
          <c:showSerName val="0"/>
          <c:showPercent val="0"/>
          <c:showBubbleSize val="0"/>
        </c:dLbls>
        <c:axId val="474454312"/>
        <c:axId val="474451960"/>
      </c:scatterChart>
      <c:valAx>
        <c:axId val="474454312"/>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1960"/>
        <c:crosses val="autoZero"/>
        <c:crossBetween val="midCat"/>
      </c:valAx>
      <c:valAx>
        <c:axId val="474451960"/>
        <c:scaling>
          <c:orientation val="minMax"/>
        </c:scaling>
        <c:delete val="0"/>
        <c:axPos val="l"/>
        <c:majorGridlines>
          <c:spPr>
            <a:ln w="3175">
              <a:solidFill>
                <a:srgbClr val="000000"/>
              </a:solidFill>
              <a:prstDash val="solid"/>
            </a:ln>
          </c:spPr>
        </c:majorGridlines>
        <c:title>
          <c:tx>
            <c:rich>
              <a:bodyPr/>
              <a:lstStyle/>
              <a:p>
                <a:pPr>
                  <a:defRPr/>
                </a:pPr>
                <a:r>
                  <a:rPr lang="en-US"/>
                  <a:t>asparagine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4312"/>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glycine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-0.52387499999999998</c:v>
                </c:pt>
                <c:pt idx="3">
                  <c:v>-0.686616</c:v>
                </c:pt>
                <c:pt idx="4">
                  <c:v>-1.2431480000000001</c:v>
                </c:pt>
                <c:pt idx="5">
                  <c:v>-1.8837163703703705</c:v>
                </c:pt>
                <c:pt idx="6">
                  <c:v>-3.1779331111111118</c:v>
                </c:pt>
                <c:pt idx="7">
                  <c:v>-5.0845753333333334</c:v>
                </c:pt>
                <c:pt idx="8">
                  <c:v>-6.6868720740740741</c:v>
                </c:pt>
                <c:pt idx="9">
                  <c:v>-6.890430750000001</c:v>
                </c:pt>
              </c:numCache>
            </c:numRef>
          </c:xVal>
          <c:yVal>
            <c:numRef>
              <c:f>'In Process Calc.'!$W$3:$W$12</c:f>
              <c:numCache>
                <c:formatCode>0.0000</c:formatCode>
                <c:ptCount val="10"/>
                <c:pt idx="0" formatCode="General">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0-C21A-4FE5-962B-86C1DBE5962A}"/>
            </c:ext>
          </c:extLst>
        </c:ser>
        <c:dLbls>
          <c:showLegendKey val="0"/>
          <c:showVal val="0"/>
          <c:showCatName val="0"/>
          <c:showSerName val="0"/>
          <c:showPercent val="0"/>
          <c:showBubbleSize val="0"/>
        </c:dLbls>
        <c:axId val="474344336"/>
        <c:axId val="474342376"/>
      </c:scatterChart>
      <c:valAx>
        <c:axId val="474344336"/>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42376"/>
        <c:crosses val="autoZero"/>
        <c:crossBetween val="midCat"/>
      </c:valAx>
      <c:valAx>
        <c:axId val="474342376"/>
        <c:scaling>
          <c:orientation val="minMax"/>
        </c:scaling>
        <c:delete val="0"/>
        <c:axPos val="l"/>
        <c:majorGridlines>
          <c:spPr>
            <a:ln w="3175">
              <a:solidFill>
                <a:srgbClr val="000000"/>
              </a:solidFill>
              <a:prstDash val="solid"/>
            </a:ln>
          </c:spPr>
        </c:majorGridlines>
        <c:title>
          <c:tx>
            <c:rich>
              <a:bodyPr/>
              <a:lstStyle/>
              <a:p>
                <a:pPr>
                  <a:defRPr/>
                </a:pPr>
                <a:r>
                  <a:rPr lang="en-US"/>
                  <a:t>glycine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44336"/>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serine vs. glutamine consumption</a:t>
            </a:r>
          </a:p>
        </c:rich>
      </c:tx>
      <c:layout>
        <c:manualLayout>
          <c:xMode val="edge"/>
          <c:yMode val="edge"/>
          <c:x val="0.17689586336919158"/>
          <c:y val="2.1428416061252013E-2"/>
        </c:manualLayout>
      </c:layout>
      <c:overlay val="0"/>
      <c:spPr>
        <a:noFill/>
        <a:ln w="25400">
          <a:noFill/>
        </a:ln>
      </c:spPr>
    </c:title>
    <c:autoTitleDeleted val="0"/>
    <c:plotArea>
      <c:layout>
        <c:manualLayout>
          <c:layoutTarget val="inner"/>
          <c:xMode val="edge"/>
          <c:yMode val="edge"/>
          <c:x val="0.18374345238490858"/>
          <c:y val="0.18214317477534672"/>
          <c:w val="0.73683553661088874"/>
          <c:h val="0.65357256831153798"/>
        </c:manualLayout>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-0.52387499999999998</c:v>
                </c:pt>
                <c:pt idx="3">
                  <c:v>-0.686616</c:v>
                </c:pt>
                <c:pt idx="4">
                  <c:v>-1.2431480000000001</c:v>
                </c:pt>
                <c:pt idx="5">
                  <c:v>-1.8837163703703705</c:v>
                </c:pt>
                <c:pt idx="6">
                  <c:v>-3.1779331111111118</c:v>
                </c:pt>
                <c:pt idx="7">
                  <c:v>-5.0845753333333334</c:v>
                </c:pt>
                <c:pt idx="8">
                  <c:v>-6.6868720740740741</c:v>
                </c:pt>
                <c:pt idx="9">
                  <c:v>-6.890430750000001</c:v>
                </c:pt>
              </c:numCache>
            </c:numRef>
          </c:xVal>
          <c:yVal>
            <c:numRef>
              <c:f>'In Process Calc.'!$AG$3:$AG$12</c:f>
              <c:numCache>
                <c:formatCode>0.0000</c:formatCode>
                <c:ptCount val="10"/>
                <c:pt idx="0" formatCode="General">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0-9FCE-4C25-8E62-E8DC8F158735}"/>
            </c:ext>
          </c:extLst>
        </c:ser>
        <c:dLbls>
          <c:showLegendKey val="0"/>
          <c:showVal val="0"/>
          <c:showCatName val="0"/>
          <c:showSerName val="0"/>
          <c:showPercent val="0"/>
          <c:showBubbleSize val="0"/>
        </c:dLbls>
        <c:axId val="474715896"/>
        <c:axId val="474721384"/>
      </c:scatterChart>
      <c:valAx>
        <c:axId val="474715896"/>
        <c:scaling>
          <c:orientation val="minMax"/>
        </c:scaling>
        <c:delete val="0"/>
        <c:axPos val="b"/>
        <c:title>
          <c:tx>
            <c:rich>
              <a:bodyPr/>
              <a:lstStyle/>
              <a:p>
                <a:pPr>
                  <a:defRPr/>
                </a:pPr>
                <a:r>
                  <a:rPr lang="en-US"/>
                  <a:t>glutamine (mmol)</a:t>
                </a:r>
              </a:p>
            </c:rich>
          </c:tx>
          <c:layout>
            <c:manualLayout>
              <c:xMode val="edge"/>
              <c:yMode val="edge"/>
              <c:x val="0.43321392924476004"/>
              <c:y val="0.89643022867997868"/>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a:pPr>
            <a:endParaRPr lang="en-US"/>
          </a:p>
        </c:txPr>
        <c:crossAx val="474721384"/>
        <c:crosses val="autoZero"/>
        <c:crossBetween val="midCat"/>
      </c:valAx>
      <c:valAx>
        <c:axId val="474721384"/>
        <c:scaling>
          <c:orientation val="minMax"/>
        </c:scaling>
        <c:delete val="0"/>
        <c:axPos val="l"/>
        <c:majorGridlines>
          <c:spPr>
            <a:ln w="3175">
              <a:solidFill>
                <a:srgbClr val="000000"/>
              </a:solidFill>
              <a:prstDash val="solid"/>
            </a:ln>
          </c:spPr>
        </c:majorGridlines>
        <c:title>
          <c:tx>
            <c:rich>
              <a:bodyPr/>
              <a:lstStyle/>
              <a:p>
                <a:pPr>
                  <a:defRPr/>
                </a:pPr>
                <a:r>
                  <a:rPr lang="en-US"/>
                  <a:t>serine (mmol)</a:t>
                </a:r>
              </a:p>
            </c:rich>
          </c:tx>
          <c:layout>
            <c:manualLayout>
              <c:xMode val="edge"/>
              <c:yMode val="edge"/>
              <c:x val="4.0986058093860382E-4"/>
              <c:y val="0.41785790372951187"/>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a:pPr>
            <a:endParaRPr lang="en-US"/>
          </a:p>
        </c:txPr>
        <c:crossAx val="474715896"/>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leucine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-0.52387499999999998</c:v>
                </c:pt>
                <c:pt idx="3">
                  <c:v>-0.686616</c:v>
                </c:pt>
                <c:pt idx="4">
                  <c:v>-1.2431480000000001</c:v>
                </c:pt>
                <c:pt idx="5">
                  <c:v>-1.8837163703703705</c:v>
                </c:pt>
                <c:pt idx="6">
                  <c:v>-3.1779331111111118</c:v>
                </c:pt>
                <c:pt idx="7">
                  <c:v>-5.0845753333333334</c:v>
                </c:pt>
                <c:pt idx="8">
                  <c:v>-6.6868720740740741</c:v>
                </c:pt>
                <c:pt idx="9">
                  <c:v>-6.890430750000001</c:v>
                </c:pt>
              </c:numCache>
            </c:numRef>
          </c:xVal>
          <c:yVal>
            <c:numRef>
              <c:f>'In Process Calc.'!$AA$3:$AA$12</c:f>
              <c:numCache>
                <c:formatCode>0.0000</c:formatCode>
                <c:ptCount val="10"/>
                <c:pt idx="0" formatCode="General">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0-638D-4F29-88B9-E3A4C04D1B91}"/>
            </c:ext>
          </c:extLst>
        </c:ser>
        <c:dLbls>
          <c:showLegendKey val="0"/>
          <c:showVal val="0"/>
          <c:showCatName val="0"/>
          <c:showSerName val="0"/>
          <c:showPercent val="0"/>
          <c:showBubbleSize val="0"/>
        </c:dLbls>
        <c:axId val="474340024"/>
        <c:axId val="474337280"/>
      </c:scatterChart>
      <c:valAx>
        <c:axId val="474340024"/>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37280"/>
        <c:crosses val="autoZero"/>
        <c:crossBetween val="midCat"/>
      </c:valAx>
      <c:valAx>
        <c:axId val="474337280"/>
        <c:scaling>
          <c:orientation val="minMax"/>
        </c:scaling>
        <c:delete val="0"/>
        <c:axPos val="l"/>
        <c:majorGridlines>
          <c:spPr>
            <a:ln w="3175">
              <a:solidFill>
                <a:srgbClr val="000000"/>
              </a:solidFill>
              <a:prstDash val="solid"/>
            </a:ln>
          </c:spPr>
        </c:majorGridlines>
        <c:title>
          <c:tx>
            <c:rich>
              <a:bodyPr/>
              <a:lstStyle/>
              <a:p>
                <a:pPr>
                  <a:defRPr/>
                </a:pPr>
                <a:r>
                  <a:rPr lang="en-US"/>
                  <a:t>leucine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40024"/>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isoleucine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-0.52387499999999998</c:v>
                </c:pt>
                <c:pt idx="3">
                  <c:v>-0.686616</c:v>
                </c:pt>
                <c:pt idx="4">
                  <c:v>-1.2431480000000001</c:v>
                </c:pt>
                <c:pt idx="5">
                  <c:v>-1.8837163703703705</c:v>
                </c:pt>
                <c:pt idx="6">
                  <c:v>-3.1779331111111118</c:v>
                </c:pt>
                <c:pt idx="7">
                  <c:v>-5.0845753333333334</c:v>
                </c:pt>
                <c:pt idx="8">
                  <c:v>-6.6868720740740741</c:v>
                </c:pt>
                <c:pt idx="9">
                  <c:v>-6.890430750000001</c:v>
                </c:pt>
              </c:numCache>
            </c:numRef>
          </c:xVal>
          <c:yVal>
            <c:numRef>
              <c:f>'In Process Calc.'!$Y$3:$Y$12</c:f>
              <c:numCache>
                <c:formatCode>0.0000</c:formatCode>
                <c:ptCount val="10"/>
                <c:pt idx="0" formatCode="General">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0-1770-4197-A67D-7ADE813F1301}"/>
            </c:ext>
          </c:extLst>
        </c:ser>
        <c:dLbls>
          <c:showLegendKey val="0"/>
          <c:showVal val="0"/>
          <c:showCatName val="0"/>
          <c:showSerName val="0"/>
          <c:showPercent val="0"/>
          <c:showBubbleSize val="0"/>
        </c:dLbls>
        <c:axId val="474339240"/>
        <c:axId val="474343944"/>
      </c:scatterChart>
      <c:valAx>
        <c:axId val="474339240"/>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43944"/>
        <c:crosses val="autoZero"/>
        <c:crossBetween val="midCat"/>
      </c:valAx>
      <c:valAx>
        <c:axId val="474343944"/>
        <c:scaling>
          <c:orientation val="minMax"/>
        </c:scaling>
        <c:delete val="0"/>
        <c:axPos val="l"/>
        <c:majorGridlines>
          <c:spPr>
            <a:ln w="3175">
              <a:solidFill>
                <a:srgbClr val="000000"/>
              </a:solidFill>
              <a:prstDash val="solid"/>
            </a:ln>
          </c:spPr>
        </c:majorGridlines>
        <c:title>
          <c:tx>
            <c:rich>
              <a:bodyPr/>
              <a:lstStyle/>
              <a:p>
                <a:pPr>
                  <a:defRPr/>
                </a:pPr>
                <a:r>
                  <a:rPr lang="en-US"/>
                  <a:t>isoleucine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39240"/>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valine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-0.52387499999999998</c:v>
                </c:pt>
                <c:pt idx="3">
                  <c:v>-0.686616</c:v>
                </c:pt>
                <c:pt idx="4">
                  <c:v>-1.2431480000000001</c:v>
                </c:pt>
                <c:pt idx="5">
                  <c:v>-1.8837163703703705</c:v>
                </c:pt>
                <c:pt idx="6">
                  <c:v>-3.1779331111111118</c:v>
                </c:pt>
                <c:pt idx="7">
                  <c:v>-5.0845753333333334</c:v>
                </c:pt>
                <c:pt idx="8">
                  <c:v>-6.6868720740740741</c:v>
                </c:pt>
                <c:pt idx="9">
                  <c:v>-6.890430750000001</c:v>
                </c:pt>
              </c:numCache>
            </c:numRef>
          </c:xVal>
          <c:yVal>
            <c:numRef>
              <c:f>'In Process Calc.'!$AK$3:$AK$12</c:f>
              <c:numCache>
                <c:formatCode>0.0000</c:formatCode>
                <c:ptCount val="10"/>
                <c:pt idx="0" formatCode="General">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0-E70E-4634-8A8D-9C1D92880197}"/>
            </c:ext>
          </c:extLst>
        </c:ser>
        <c:dLbls>
          <c:showLegendKey val="0"/>
          <c:showVal val="0"/>
          <c:showCatName val="0"/>
          <c:showSerName val="0"/>
          <c:showPercent val="0"/>
          <c:showBubbleSize val="0"/>
        </c:dLbls>
        <c:axId val="474717072"/>
        <c:axId val="474722952"/>
      </c:scatterChart>
      <c:valAx>
        <c:axId val="474717072"/>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22952"/>
        <c:crosses val="autoZero"/>
        <c:crossBetween val="midCat"/>
      </c:valAx>
      <c:valAx>
        <c:axId val="474722952"/>
        <c:scaling>
          <c:orientation val="minMax"/>
        </c:scaling>
        <c:delete val="0"/>
        <c:axPos val="l"/>
        <c:majorGridlines>
          <c:spPr>
            <a:ln w="3175">
              <a:solidFill>
                <a:srgbClr val="000000"/>
              </a:solidFill>
              <a:prstDash val="solid"/>
            </a:ln>
          </c:spPr>
        </c:majorGridlines>
        <c:title>
          <c:tx>
            <c:rich>
              <a:bodyPr/>
              <a:lstStyle/>
              <a:p>
                <a:pPr>
                  <a:defRPr/>
                </a:pPr>
                <a:r>
                  <a:rPr lang="en-US"/>
                  <a:t>valine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17072"/>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cystine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Calc.'!$U$3:$U$93</c:f>
              <c:numCache>
                <c:formatCode>0.0000</c:formatCode>
                <c:ptCount val="91"/>
                <c:pt idx="0" formatCode="General">
                  <c:v>0</c:v>
                </c:pt>
                <c:pt idx="1">
                  <c:v>0</c:v>
                </c:pt>
                <c:pt idx="2">
                  <c:v>-0.52387499999999998</c:v>
                </c:pt>
                <c:pt idx="3">
                  <c:v>-0.686616</c:v>
                </c:pt>
                <c:pt idx="4">
                  <c:v>-1.2431480000000001</c:v>
                </c:pt>
                <c:pt idx="5">
                  <c:v>-1.8837163703703705</c:v>
                </c:pt>
                <c:pt idx="6">
                  <c:v>-3.1779331111111118</c:v>
                </c:pt>
                <c:pt idx="7">
                  <c:v>-5.0845753333333334</c:v>
                </c:pt>
                <c:pt idx="8">
                  <c:v>-6.6868720740740741</c:v>
                </c:pt>
                <c:pt idx="9">
                  <c:v>-6.890430750000001</c:v>
                </c:pt>
                <c:pt idx="10">
                  <c:v>-6.5160938333333345</c:v>
                </c:pt>
                <c:pt idx="11">
                  <c:v>-4.7493813888888905</c:v>
                </c:pt>
                <c:pt idx="12">
                  <c:v>-4.4572677777777789</c:v>
                </c:pt>
                <c:pt idx="13">
                  <c:v>-4.0661893333333348</c:v>
                </c:pt>
                <c:pt idx="14">
                  <c:v>-3.4366242222222239</c:v>
                </c:pt>
              </c:numCache>
            </c:numRef>
          </c:xVal>
          <c:yVal>
            <c:numRef>
              <c:f>'In Process Calc.'!$S$3:$S$93</c:f>
              <c:numCache>
                <c:formatCode>0.0000</c:formatCode>
                <c:ptCount val="91"/>
                <c:pt idx="0" formatCode="General">
                  <c:v>0</c:v>
                </c:pt>
                <c:pt idx="1">
                  <c:v>-0.17484000000000013</c:v>
                </c:pt>
                <c:pt idx="2">
                  <c:v>3.8099999999999523E-3</c:v>
                </c:pt>
                <c:pt idx="3">
                  <c:v>0.19689200000000007</c:v>
                </c:pt>
                <c:pt idx="4">
                  <c:v>0.35433400000000004</c:v>
                </c:pt>
                <c:pt idx="5">
                  <c:v>0.51104188888888891</c:v>
                </c:pt>
                <c:pt idx="6">
                  <c:v>0.66615333333333338</c:v>
                </c:pt>
                <c:pt idx="7">
                  <c:v>0.85311670370370385</c:v>
                </c:pt>
                <c:pt idx="8">
                  <c:v>1.1783651851851853</c:v>
                </c:pt>
                <c:pt idx="9">
                  <c:v>1.5112030833333334</c:v>
                </c:pt>
                <c:pt idx="10">
                  <c:v>1.7163440555555556</c:v>
                </c:pt>
                <c:pt idx="11">
                  <c:v>1.8084502777777778</c:v>
                </c:pt>
                <c:pt idx="12">
                  <c:v>1.7905624444444443</c:v>
                </c:pt>
                <c:pt idx="13">
                  <c:v>1.6559491111111111</c:v>
                </c:pt>
                <c:pt idx="14">
                  <c:v>1.2224682222222223</c:v>
                </c:pt>
              </c:numCache>
            </c:numRef>
          </c:yVal>
          <c:smooth val="0"/>
          <c:extLst>
            <c:ext xmlns:c16="http://schemas.microsoft.com/office/drawing/2014/chart" uri="{C3380CC4-5D6E-409C-BE32-E72D297353CC}">
              <c16:uniqueId val="{00000000-10A9-4F7E-A4BB-C845BC5C9464}"/>
            </c:ext>
          </c:extLst>
        </c:ser>
        <c:dLbls>
          <c:showLegendKey val="0"/>
          <c:showVal val="0"/>
          <c:showCatName val="0"/>
          <c:showSerName val="0"/>
          <c:showPercent val="0"/>
          <c:showBubbleSize val="0"/>
        </c:dLbls>
        <c:axId val="474719032"/>
        <c:axId val="474723344"/>
      </c:scatterChart>
      <c:valAx>
        <c:axId val="474719032"/>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23344"/>
        <c:crosses val="autoZero"/>
        <c:crossBetween val="midCat"/>
      </c:valAx>
      <c:valAx>
        <c:axId val="474723344"/>
        <c:scaling>
          <c:orientation val="minMax"/>
        </c:scaling>
        <c:delete val="0"/>
        <c:axPos val="l"/>
        <c:majorGridlines>
          <c:spPr>
            <a:ln w="3175">
              <a:solidFill>
                <a:srgbClr val="000000"/>
              </a:solidFill>
              <a:prstDash val="solid"/>
            </a:ln>
          </c:spPr>
        </c:majorGridlines>
        <c:title>
          <c:tx>
            <c:rich>
              <a:bodyPr/>
              <a:lstStyle/>
              <a:p>
                <a:pPr>
                  <a:defRPr/>
                </a:pPr>
                <a:r>
                  <a:rPr lang="en-US"/>
                  <a:t>arginine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19032"/>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phenylalanine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-0.52387499999999998</c:v>
                </c:pt>
                <c:pt idx="3">
                  <c:v>-0.686616</c:v>
                </c:pt>
                <c:pt idx="4">
                  <c:v>-1.2431480000000001</c:v>
                </c:pt>
                <c:pt idx="5">
                  <c:v>-1.8837163703703705</c:v>
                </c:pt>
                <c:pt idx="6">
                  <c:v>-3.1779331111111118</c:v>
                </c:pt>
                <c:pt idx="7">
                  <c:v>-5.0845753333333334</c:v>
                </c:pt>
                <c:pt idx="8">
                  <c:v>-6.6868720740740741</c:v>
                </c:pt>
                <c:pt idx="9">
                  <c:v>-6.890430750000001</c:v>
                </c:pt>
              </c:numCache>
            </c:numRef>
          </c:xVal>
          <c:yVal>
            <c:numRef>
              <c:f>'In Process Calc.'!$AE$3:$AE$12</c:f>
              <c:numCache>
                <c:formatCode>0.0000</c:formatCode>
                <c:ptCount val="10"/>
                <c:pt idx="0" formatCode="General">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0-07DB-484F-8A66-BC01B6C5F322}"/>
            </c:ext>
          </c:extLst>
        </c:ser>
        <c:dLbls>
          <c:showLegendKey val="0"/>
          <c:showVal val="0"/>
          <c:showCatName val="0"/>
          <c:showSerName val="0"/>
          <c:showPercent val="0"/>
          <c:showBubbleSize val="0"/>
        </c:dLbls>
        <c:axId val="474337672"/>
        <c:axId val="474341984"/>
      </c:scatterChart>
      <c:valAx>
        <c:axId val="474337672"/>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41984"/>
        <c:crosses val="autoZero"/>
        <c:crossBetween val="midCat"/>
      </c:valAx>
      <c:valAx>
        <c:axId val="474341984"/>
        <c:scaling>
          <c:orientation val="minMax"/>
        </c:scaling>
        <c:delete val="0"/>
        <c:axPos val="l"/>
        <c:majorGridlines>
          <c:spPr>
            <a:ln w="3175">
              <a:solidFill>
                <a:srgbClr val="000000"/>
              </a:solidFill>
              <a:prstDash val="solid"/>
            </a:ln>
          </c:spPr>
        </c:majorGridlines>
        <c:title>
          <c:tx>
            <c:rich>
              <a:bodyPr/>
              <a:lstStyle/>
              <a:p>
                <a:pPr>
                  <a:defRPr/>
                </a:pPr>
                <a:r>
                  <a:rPr lang="en-US"/>
                  <a:t>phenylalanine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37672"/>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tyrosine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-0.52387499999999998</c:v>
                </c:pt>
                <c:pt idx="3">
                  <c:v>-0.686616</c:v>
                </c:pt>
                <c:pt idx="4">
                  <c:v>-1.2431480000000001</c:v>
                </c:pt>
                <c:pt idx="5">
                  <c:v>-1.8837163703703705</c:v>
                </c:pt>
                <c:pt idx="6">
                  <c:v>-3.1779331111111118</c:v>
                </c:pt>
                <c:pt idx="7">
                  <c:v>-5.0845753333333334</c:v>
                </c:pt>
                <c:pt idx="8">
                  <c:v>-6.6868720740740741</c:v>
                </c:pt>
                <c:pt idx="9">
                  <c:v>-6.890430750000001</c:v>
                </c:pt>
              </c:numCache>
            </c:numRef>
          </c:xVal>
          <c:yVal>
            <c:numRef>
              <c:f>'In Process Calc.'!$AJ$3:$AJ$12</c:f>
              <c:numCache>
                <c:formatCode>0.0000</c:formatCode>
                <c:ptCount val="10"/>
                <c:pt idx="0" formatCode="General">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0-0507-458D-9B37-BDCD698E01DB}"/>
            </c:ext>
          </c:extLst>
        </c:ser>
        <c:dLbls>
          <c:showLegendKey val="0"/>
          <c:showVal val="0"/>
          <c:showCatName val="0"/>
          <c:showSerName val="0"/>
          <c:showPercent val="0"/>
          <c:showBubbleSize val="0"/>
        </c:dLbls>
        <c:axId val="474719816"/>
        <c:axId val="474720992"/>
      </c:scatterChart>
      <c:valAx>
        <c:axId val="474719816"/>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20992"/>
        <c:crosses val="autoZero"/>
        <c:crossBetween val="midCat"/>
      </c:valAx>
      <c:valAx>
        <c:axId val="474720992"/>
        <c:scaling>
          <c:orientation val="minMax"/>
        </c:scaling>
        <c:delete val="0"/>
        <c:axPos val="l"/>
        <c:majorGridlines>
          <c:spPr>
            <a:ln w="3175">
              <a:solidFill>
                <a:srgbClr val="000000"/>
              </a:solidFill>
              <a:prstDash val="solid"/>
            </a:ln>
          </c:spPr>
        </c:majorGridlines>
        <c:title>
          <c:tx>
            <c:rich>
              <a:bodyPr/>
              <a:lstStyle/>
              <a:p>
                <a:pPr>
                  <a:defRPr/>
                </a:pPr>
                <a:r>
                  <a:rPr lang="en-US"/>
                  <a:t>tyrosine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19816"/>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horizontalDpi="1200" verticalDpi="1200"/>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lysine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-0.52387499999999998</c:v>
                </c:pt>
                <c:pt idx="3">
                  <c:v>-0.686616</c:v>
                </c:pt>
                <c:pt idx="4">
                  <c:v>-1.2431480000000001</c:v>
                </c:pt>
                <c:pt idx="5">
                  <c:v>-1.8837163703703705</c:v>
                </c:pt>
                <c:pt idx="6">
                  <c:v>-3.1779331111111118</c:v>
                </c:pt>
                <c:pt idx="7">
                  <c:v>-5.0845753333333334</c:v>
                </c:pt>
                <c:pt idx="8">
                  <c:v>-6.6868720740740741</c:v>
                </c:pt>
                <c:pt idx="9">
                  <c:v>-6.890430750000001</c:v>
                </c:pt>
              </c:numCache>
            </c:numRef>
          </c:xVal>
          <c:yVal>
            <c:numRef>
              <c:f>'In Process Calc.'!$AB$3:$AB$12</c:f>
              <c:numCache>
                <c:formatCode>0.0000</c:formatCode>
                <c:ptCount val="10"/>
                <c:pt idx="0" formatCode="General">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0-155B-4584-9E83-B61CB0E01B63}"/>
            </c:ext>
          </c:extLst>
        </c:ser>
        <c:dLbls>
          <c:showLegendKey val="0"/>
          <c:showVal val="0"/>
          <c:showCatName val="0"/>
          <c:showSerName val="0"/>
          <c:showPercent val="0"/>
          <c:showBubbleSize val="0"/>
        </c:dLbls>
        <c:axId val="474342768"/>
        <c:axId val="474341592"/>
      </c:scatterChart>
      <c:valAx>
        <c:axId val="474342768"/>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41592"/>
        <c:crosses val="autoZero"/>
        <c:crossBetween val="midCat"/>
      </c:valAx>
      <c:valAx>
        <c:axId val="474341592"/>
        <c:scaling>
          <c:orientation val="minMax"/>
        </c:scaling>
        <c:delete val="0"/>
        <c:axPos val="l"/>
        <c:majorGridlines>
          <c:spPr>
            <a:ln w="3175">
              <a:solidFill>
                <a:srgbClr val="000000"/>
              </a:solidFill>
              <a:prstDash val="solid"/>
            </a:ln>
          </c:spPr>
        </c:majorGridlines>
        <c:title>
          <c:tx>
            <c:rich>
              <a:bodyPr/>
              <a:lstStyle/>
              <a:p>
                <a:pPr>
                  <a:defRPr/>
                </a:pPr>
                <a:r>
                  <a:rPr lang="en-US"/>
                  <a:t>lysine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42768"/>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histidine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-0.52387499999999998</c:v>
                </c:pt>
                <c:pt idx="3">
                  <c:v>-0.686616</c:v>
                </c:pt>
                <c:pt idx="4">
                  <c:v>-1.2431480000000001</c:v>
                </c:pt>
                <c:pt idx="5">
                  <c:v>-1.8837163703703705</c:v>
                </c:pt>
                <c:pt idx="6">
                  <c:v>-3.1779331111111118</c:v>
                </c:pt>
                <c:pt idx="7">
                  <c:v>-5.0845753333333334</c:v>
                </c:pt>
                <c:pt idx="8">
                  <c:v>-6.6868720740740741</c:v>
                </c:pt>
                <c:pt idx="9">
                  <c:v>-6.890430750000001</c:v>
                </c:pt>
              </c:numCache>
            </c:numRef>
          </c:xVal>
          <c:yVal>
            <c:numRef>
              <c:f>'In Process Calc.'!$X$3:$X$12</c:f>
              <c:numCache>
                <c:formatCode>0.0000</c:formatCode>
                <c:ptCount val="10"/>
                <c:pt idx="0" formatCode="General">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0-A901-4EA9-B8C3-63D2668C5CD4}"/>
            </c:ext>
          </c:extLst>
        </c:ser>
        <c:dLbls>
          <c:showLegendKey val="0"/>
          <c:showVal val="0"/>
          <c:showCatName val="0"/>
          <c:showSerName val="0"/>
          <c:showPercent val="0"/>
          <c:showBubbleSize val="0"/>
        </c:dLbls>
        <c:axId val="474720208"/>
        <c:axId val="474717464"/>
      </c:scatterChart>
      <c:valAx>
        <c:axId val="474720208"/>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17464"/>
        <c:crosses val="autoZero"/>
        <c:crossBetween val="midCat"/>
      </c:valAx>
      <c:valAx>
        <c:axId val="474717464"/>
        <c:scaling>
          <c:orientation val="minMax"/>
        </c:scaling>
        <c:delete val="0"/>
        <c:axPos val="l"/>
        <c:majorGridlines>
          <c:spPr>
            <a:ln w="3175">
              <a:solidFill>
                <a:srgbClr val="000000"/>
              </a:solidFill>
              <a:prstDash val="solid"/>
            </a:ln>
          </c:spPr>
        </c:majorGridlines>
        <c:title>
          <c:tx>
            <c:rich>
              <a:bodyPr/>
              <a:lstStyle/>
              <a:p>
                <a:pPr>
                  <a:defRPr/>
                </a:pPr>
                <a:r>
                  <a:rPr lang="en-US"/>
                  <a:t>histidine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20208"/>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arginine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-0.52387499999999998</c:v>
                </c:pt>
                <c:pt idx="3">
                  <c:v>-0.686616</c:v>
                </c:pt>
                <c:pt idx="4">
                  <c:v>-1.2431480000000001</c:v>
                </c:pt>
                <c:pt idx="5">
                  <c:v>-1.8837163703703705</c:v>
                </c:pt>
                <c:pt idx="6">
                  <c:v>-3.1779331111111118</c:v>
                </c:pt>
                <c:pt idx="7">
                  <c:v>-5.0845753333333334</c:v>
                </c:pt>
                <c:pt idx="8">
                  <c:v>-6.6868720740740741</c:v>
                </c:pt>
                <c:pt idx="9">
                  <c:v>-6.890430750000001</c:v>
                </c:pt>
              </c:numCache>
            </c:numRef>
          </c:xVal>
          <c:yVal>
            <c:numRef>
              <c:f>'In Process Calc.'!$P$3:$P$12</c:f>
              <c:numCache>
                <c:formatCode>0.0000</c:formatCode>
                <c:ptCount val="10"/>
                <c:pt idx="0" formatCode="General">
                  <c:v>0</c:v>
                </c:pt>
                <c:pt idx="1">
                  <c:v>-0.17880000000000018</c:v>
                </c:pt>
                <c:pt idx="2">
                  <c:v>0.30857999999999991</c:v>
                </c:pt>
                <c:pt idx="3">
                  <c:v>0.6113519999999999</c:v>
                </c:pt>
                <c:pt idx="4">
                  <c:v>-7.4980000000000491E-2</c:v>
                </c:pt>
                <c:pt idx="5">
                  <c:v>-0.85278262962962981</c:v>
                </c:pt>
                <c:pt idx="6">
                  <c:v>-1.8050884444444455</c:v>
                </c:pt>
                <c:pt idx="7">
                  <c:v>-2.7577387407407414</c:v>
                </c:pt>
                <c:pt idx="8">
                  <c:v>-2.0959375555555564</c:v>
                </c:pt>
                <c:pt idx="9">
                  <c:v>-1.1760944722222231</c:v>
                </c:pt>
              </c:numCache>
            </c:numRef>
          </c:yVal>
          <c:smooth val="0"/>
          <c:extLst>
            <c:ext xmlns:c16="http://schemas.microsoft.com/office/drawing/2014/chart" uri="{C3380CC4-5D6E-409C-BE32-E72D297353CC}">
              <c16:uniqueId val="{00000000-5237-43A8-8872-7B2D5C6F5D18}"/>
            </c:ext>
          </c:extLst>
        </c:ser>
        <c:dLbls>
          <c:showLegendKey val="0"/>
          <c:showVal val="0"/>
          <c:showCatName val="0"/>
          <c:showSerName val="0"/>
          <c:showPercent val="0"/>
          <c:showBubbleSize val="0"/>
        </c:dLbls>
        <c:axId val="474456272"/>
        <c:axId val="474338848"/>
      </c:scatterChart>
      <c:valAx>
        <c:axId val="474456272"/>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38848"/>
        <c:crosses val="autoZero"/>
        <c:crossBetween val="midCat"/>
      </c:valAx>
      <c:valAx>
        <c:axId val="474338848"/>
        <c:scaling>
          <c:orientation val="minMax"/>
        </c:scaling>
        <c:delete val="0"/>
        <c:axPos val="l"/>
        <c:majorGridlines>
          <c:spPr>
            <a:ln w="3175">
              <a:solidFill>
                <a:srgbClr val="000000"/>
              </a:solidFill>
              <a:prstDash val="solid"/>
            </a:ln>
          </c:spPr>
        </c:majorGridlines>
        <c:title>
          <c:tx>
            <c:rich>
              <a:bodyPr/>
              <a:lstStyle/>
              <a:p>
                <a:pPr>
                  <a:defRPr/>
                </a:pPr>
                <a:r>
                  <a:rPr lang="en-US"/>
                  <a:t>arginine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6272"/>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threonine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-0.52387499999999998</c:v>
                </c:pt>
                <c:pt idx="3">
                  <c:v>-0.686616</c:v>
                </c:pt>
                <c:pt idx="4">
                  <c:v>-1.2431480000000001</c:v>
                </c:pt>
                <c:pt idx="5">
                  <c:v>-1.8837163703703705</c:v>
                </c:pt>
                <c:pt idx="6">
                  <c:v>-3.1779331111111118</c:v>
                </c:pt>
                <c:pt idx="7">
                  <c:v>-5.0845753333333334</c:v>
                </c:pt>
                <c:pt idx="8">
                  <c:v>-6.6868720740740741</c:v>
                </c:pt>
                <c:pt idx="9">
                  <c:v>-6.890430750000001</c:v>
                </c:pt>
              </c:numCache>
            </c:numRef>
          </c:xVal>
          <c:yVal>
            <c:numRef>
              <c:f>'In Process Calc.'!$AH$3:$AH$12</c:f>
              <c:numCache>
                <c:formatCode>0.0000</c:formatCode>
                <c:ptCount val="10"/>
                <c:pt idx="0" formatCode="General">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0-EF9D-496C-A578-B24201FB26B5}"/>
            </c:ext>
          </c:extLst>
        </c:ser>
        <c:dLbls>
          <c:showLegendKey val="0"/>
          <c:showVal val="0"/>
          <c:showCatName val="0"/>
          <c:showSerName val="0"/>
          <c:showPercent val="0"/>
          <c:showBubbleSize val="0"/>
        </c:dLbls>
        <c:axId val="474720600"/>
        <c:axId val="474722560"/>
      </c:scatterChart>
      <c:valAx>
        <c:axId val="474720600"/>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22560"/>
        <c:crosses val="autoZero"/>
        <c:crossBetween val="midCat"/>
      </c:valAx>
      <c:valAx>
        <c:axId val="474722560"/>
        <c:scaling>
          <c:orientation val="minMax"/>
        </c:scaling>
        <c:delete val="0"/>
        <c:axPos val="l"/>
        <c:majorGridlines>
          <c:spPr>
            <a:ln w="3175">
              <a:solidFill>
                <a:srgbClr val="000000"/>
              </a:solidFill>
              <a:prstDash val="solid"/>
            </a:ln>
          </c:spPr>
        </c:majorGridlines>
        <c:title>
          <c:tx>
            <c:rich>
              <a:bodyPr/>
              <a:lstStyle/>
              <a:p>
                <a:pPr>
                  <a:defRPr/>
                </a:pPr>
                <a:r>
                  <a:rPr lang="en-US"/>
                  <a:t>threonine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20600"/>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r>
              <a:rPr lang="en-US"/>
              <a:t>Cumulative NH3 vs. glutamine consumption</a:t>
            </a:r>
          </a:p>
        </c:rich>
      </c:tx>
      <c:overlay val="0"/>
      <c:spPr>
        <a:noFill/>
        <a:ln w="25400">
          <a:noFill/>
        </a:ln>
        <a:effectLst/>
      </c:spPr>
      <c:txPr>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endParaRPr lang="en-US"/>
        </a:p>
      </c:txPr>
    </c:title>
    <c:autoTitleDeleted val="0"/>
    <c:plotArea>
      <c:layout/>
      <c:scatterChart>
        <c:scatterStyle val="lineMarker"/>
        <c:varyColors val="0"/>
        <c:ser>
          <c:idx val="0"/>
          <c:order val="0"/>
          <c:spPr>
            <a:ln w="28575" cap="rnd" cmpd="sng" algn="ctr">
              <a:noFill/>
              <a:prstDash val="solid"/>
              <a:round/>
            </a:ln>
            <a:effectLst/>
          </c:spPr>
          <c:marker>
            <c:symbol val="diamond"/>
            <c:size val="5"/>
            <c:spPr>
              <a:solidFill>
                <a:schemeClr val="accent1"/>
              </a:solidFill>
              <a:ln w="9525" cap="flat" cmpd="sng" algn="ctr">
                <a:solidFill>
                  <a:schemeClr val="accent1">
                    <a:shade val="95000"/>
                    <a:satMod val="105000"/>
                  </a:schemeClr>
                </a:solidFill>
                <a:prstDash val="solid"/>
                <a:round/>
              </a:ln>
              <a:effectLst/>
            </c:spPr>
          </c:marker>
          <c:xVal>
            <c:numRef>
              <c:f>'In Process Calc.'!$U$3:$U$93</c:f>
              <c:numCache>
                <c:formatCode>0.0000</c:formatCode>
                <c:ptCount val="91"/>
                <c:pt idx="0" formatCode="General">
                  <c:v>0</c:v>
                </c:pt>
                <c:pt idx="1">
                  <c:v>0</c:v>
                </c:pt>
                <c:pt idx="2">
                  <c:v>-0.52387499999999998</c:v>
                </c:pt>
                <c:pt idx="3">
                  <c:v>-0.686616</c:v>
                </c:pt>
                <c:pt idx="4">
                  <c:v>-1.2431480000000001</c:v>
                </c:pt>
                <c:pt idx="5">
                  <c:v>-1.8837163703703705</c:v>
                </c:pt>
                <c:pt idx="6">
                  <c:v>-3.1779331111111118</c:v>
                </c:pt>
                <c:pt idx="7">
                  <c:v>-5.0845753333333334</c:v>
                </c:pt>
                <c:pt idx="8">
                  <c:v>-6.6868720740740741</c:v>
                </c:pt>
                <c:pt idx="9">
                  <c:v>-6.890430750000001</c:v>
                </c:pt>
                <c:pt idx="10">
                  <c:v>-6.5160938333333345</c:v>
                </c:pt>
                <c:pt idx="11">
                  <c:v>-4.7493813888888905</c:v>
                </c:pt>
                <c:pt idx="12">
                  <c:v>-4.4572677777777789</c:v>
                </c:pt>
                <c:pt idx="13">
                  <c:v>-4.0661893333333348</c:v>
                </c:pt>
                <c:pt idx="14">
                  <c:v>-3.4366242222222239</c:v>
                </c:pt>
              </c:numCache>
            </c:numRef>
          </c:xVal>
          <c:yVal>
            <c:numRef>
              <c:f>'In Process Calc.'!$AD$3:$AD$93</c:f>
              <c:numCache>
                <c:formatCode>0.0000</c:formatCode>
                <c:ptCount val="91"/>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C9B9-45B7-AA2A-0DAABDE3FD60}"/>
            </c:ext>
          </c:extLst>
        </c:ser>
        <c:dLbls>
          <c:showLegendKey val="0"/>
          <c:showVal val="0"/>
          <c:showCatName val="0"/>
          <c:showSerName val="0"/>
          <c:showPercent val="0"/>
          <c:showBubbleSize val="0"/>
        </c:dLbls>
        <c:axId val="475045008"/>
        <c:axId val="475048928"/>
      </c:scatterChart>
      <c:valAx>
        <c:axId val="475045008"/>
        <c:scaling>
          <c:orientation val="minMax"/>
        </c:scaling>
        <c:delete val="0"/>
        <c:axPos val="b"/>
        <c:title>
          <c:tx>
            <c:rich>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glutamine (mmol)</a:t>
                </a:r>
              </a:p>
            </c:rich>
          </c:tx>
          <c:overlay val="0"/>
          <c:spPr>
            <a:noFill/>
            <a:ln w="25400">
              <a:noFill/>
            </a:ln>
            <a:effectLst/>
          </c:spPr>
          <c:txPr>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5048928"/>
        <c:crosses val="autoZero"/>
        <c:crossBetween val="midCat"/>
      </c:valAx>
      <c:valAx>
        <c:axId val="475048928"/>
        <c:scaling>
          <c:orientation val="minMax"/>
        </c:scaling>
        <c:delete val="0"/>
        <c:axPos val="l"/>
        <c:majorGridlines>
          <c:spPr>
            <a:ln w="3175" cap="flat" cmpd="sng" algn="ctr">
              <a:solidFill>
                <a:srgbClr val="000000"/>
              </a:solidFill>
              <a:prstDash val="solid"/>
              <a:round/>
            </a:ln>
            <a:effectLst/>
          </c:spPr>
        </c:majorGridlines>
        <c:title>
          <c:tx>
            <c:rich>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NH3 (mmol)</a:t>
                </a:r>
              </a:p>
            </c:rich>
          </c:tx>
          <c:overlay val="0"/>
          <c:spPr>
            <a:noFill/>
            <a:ln w="25400">
              <a:noFill/>
            </a:ln>
            <a:effectLst/>
          </c:spPr>
          <c:txPr>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5045008"/>
        <c:crosses val="autoZero"/>
        <c:crossBetween val="midCat"/>
      </c:valAx>
      <c:spPr>
        <a:solidFill>
          <a:sysClr val="window" lastClr="FFFFFF"/>
        </a:solidFill>
        <a:ln w="12700">
          <a:solidFill>
            <a:srgbClr val="808080"/>
          </a:solidFill>
          <a:prstDash val="solid"/>
        </a:ln>
        <a:effectLst/>
      </c:spPr>
    </c:plotArea>
    <c:plotVisOnly val="1"/>
    <c:dispBlanksAs val="gap"/>
    <c:showDLblsOverMax val="0"/>
  </c:chart>
  <c:spPr>
    <a:solidFill>
      <a:srgbClr val="FFFFFF"/>
    </a:solidFill>
    <a:ln w="3175" cap="flat" cmpd="sng" algn="ctr">
      <a:solidFill>
        <a:srgbClr val="000000"/>
      </a:solidFill>
      <a:prstDash val="solid"/>
      <a:round/>
    </a:ln>
    <a:effectLst/>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r>
              <a:rPr lang="en-US"/>
              <a:t>Cumulative Glutamine (mmol) vs. Sample Number</a:t>
            </a:r>
          </a:p>
        </c:rich>
      </c:tx>
      <c:overlay val="0"/>
      <c:spPr>
        <a:noFill/>
        <a:ln w="25400">
          <a:noFill/>
        </a:ln>
        <a:effectLst/>
      </c:spPr>
      <c:txPr>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endParaRPr lang="en-US"/>
        </a:p>
      </c:txPr>
    </c:title>
    <c:autoTitleDeleted val="0"/>
    <c:plotArea>
      <c:layout/>
      <c:scatterChart>
        <c:scatterStyle val="lineMarker"/>
        <c:varyColors val="0"/>
        <c:ser>
          <c:idx val="0"/>
          <c:order val="0"/>
          <c:spPr>
            <a:ln w="28575" cap="rnd" cmpd="sng" algn="ctr">
              <a:noFill/>
              <a:prstDash val="solid"/>
              <a:round/>
            </a:ln>
            <a:effectLst/>
          </c:spPr>
          <c:marker>
            <c:symbol val="diamond"/>
            <c:size val="5"/>
            <c:spPr>
              <a:solidFill>
                <a:schemeClr val="accent2"/>
              </a:solidFill>
              <a:ln w="9525" cap="flat" cmpd="sng" algn="ctr">
                <a:solidFill>
                  <a:schemeClr val="accent2">
                    <a:shade val="95000"/>
                    <a:satMod val="105000"/>
                  </a:schemeClr>
                </a:solidFill>
                <a:prstDash val="solid"/>
                <a:round/>
              </a:ln>
              <a:effectLst/>
            </c:spPr>
          </c:marker>
          <c:xVal>
            <c:numRef>
              <c:f>'In Process Calc.'!$A$3:$A$12</c:f>
              <c:numCache>
                <c:formatCode>General</c:formatCode>
                <c:ptCount val="10"/>
                <c:pt idx="0">
                  <c:v>0</c:v>
                </c:pt>
                <c:pt idx="1">
                  <c:v>1</c:v>
                </c:pt>
                <c:pt idx="2">
                  <c:v>2</c:v>
                </c:pt>
                <c:pt idx="3">
                  <c:v>3</c:v>
                </c:pt>
                <c:pt idx="4">
                  <c:v>4</c:v>
                </c:pt>
                <c:pt idx="5">
                  <c:v>5</c:v>
                </c:pt>
                <c:pt idx="6">
                  <c:v>6</c:v>
                </c:pt>
                <c:pt idx="7">
                  <c:v>7</c:v>
                </c:pt>
                <c:pt idx="8">
                  <c:v>8</c:v>
                </c:pt>
                <c:pt idx="9">
                  <c:v>9</c:v>
                </c:pt>
              </c:numCache>
            </c:numRef>
          </c:xVal>
          <c:yVal>
            <c:numRef>
              <c:f>'In Process Calc.'!$U$3:$U$93</c:f>
              <c:numCache>
                <c:formatCode>0.0000</c:formatCode>
                <c:ptCount val="91"/>
                <c:pt idx="0" formatCode="General">
                  <c:v>0</c:v>
                </c:pt>
                <c:pt idx="1">
                  <c:v>0</c:v>
                </c:pt>
                <c:pt idx="2">
                  <c:v>-0.52387499999999998</c:v>
                </c:pt>
                <c:pt idx="3">
                  <c:v>-0.686616</c:v>
                </c:pt>
                <c:pt idx="4">
                  <c:v>-1.2431480000000001</c:v>
                </c:pt>
                <c:pt idx="5">
                  <c:v>-1.8837163703703705</c:v>
                </c:pt>
                <c:pt idx="6">
                  <c:v>-3.1779331111111118</c:v>
                </c:pt>
                <c:pt idx="7">
                  <c:v>-5.0845753333333334</c:v>
                </c:pt>
                <c:pt idx="8">
                  <c:v>-6.6868720740740741</c:v>
                </c:pt>
                <c:pt idx="9">
                  <c:v>-6.890430750000001</c:v>
                </c:pt>
                <c:pt idx="10">
                  <c:v>-6.5160938333333345</c:v>
                </c:pt>
                <c:pt idx="11">
                  <c:v>-4.7493813888888905</c:v>
                </c:pt>
                <c:pt idx="12">
                  <c:v>-4.4572677777777789</c:v>
                </c:pt>
                <c:pt idx="13">
                  <c:v>-4.0661893333333348</c:v>
                </c:pt>
                <c:pt idx="14">
                  <c:v>-3.4366242222222239</c:v>
                </c:pt>
              </c:numCache>
            </c:numRef>
          </c:yVal>
          <c:smooth val="0"/>
          <c:extLst>
            <c:ext xmlns:c16="http://schemas.microsoft.com/office/drawing/2014/chart" uri="{C3380CC4-5D6E-409C-BE32-E72D297353CC}">
              <c16:uniqueId val="{00000000-C890-4451-BC20-3106998269A2}"/>
            </c:ext>
          </c:extLst>
        </c:ser>
        <c:dLbls>
          <c:showLegendKey val="0"/>
          <c:showVal val="0"/>
          <c:showCatName val="0"/>
          <c:showSerName val="0"/>
          <c:showPercent val="0"/>
          <c:showBubbleSize val="0"/>
        </c:dLbls>
        <c:axId val="475045008"/>
        <c:axId val="475048928"/>
      </c:scatterChart>
      <c:valAx>
        <c:axId val="475045008"/>
        <c:scaling>
          <c:orientation val="minMax"/>
        </c:scaling>
        <c:delete val="0"/>
        <c:axPos val="b"/>
        <c:title>
          <c:tx>
            <c:rich>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Sample Number </a:t>
                </a:r>
              </a:p>
            </c:rich>
          </c:tx>
          <c:overlay val="0"/>
          <c:spPr>
            <a:noFill/>
            <a:ln w="25400">
              <a:noFill/>
            </a:ln>
            <a:effectLst/>
          </c:spPr>
          <c:txPr>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5048928"/>
        <c:crosses val="autoZero"/>
        <c:crossBetween val="midCat"/>
        <c:minorUnit val="1"/>
      </c:valAx>
      <c:valAx>
        <c:axId val="475048928"/>
        <c:scaling>
          <c:orientation val="minMax"/>
        </c:scaling>
        <c:delete val="0"/>
        <c:axPos val="l"/>
        <c:majorGridlines>
          <c:spPr>
            <a:ln w="3175" cap="flat" cmpd="sng" algn="ctr">
              <a:solidFill>
                <a:srgbClr val="000000"/>
              </a:solidFill>
              <a:prstDash val="solid"/>
              <a:round/>
            </a:ln>
            <a:effectLst/>
          </c:spPr>
        </c:majorGridlines>
        <c:title>
          <c:tx>
            <c:rich>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Glutamine (mmol)</a:t>
                </a:r>
              </a:p>
            </c:rich>
          </c:tx>
          <c:overlay val="0"/>
          <c:spPr>
            <a:noFill/>
            <a:ln w="25400">
              <a:noFill/>
            </a:ln>
            <a:effectLst/>
          </c:spPr>
          <c:txPr>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5045008"/>
        <c:crosses val="autoZero"/>
        <c:crossBetween val="midCat"/>
      </c:valAx>
      <c:spPr>
        <a:solidFill>
          <a:sysClr val="window" lastClr="FFFFFF"/>
        </a:solidFill>
        <a:ln w="12700">
          <a:solidFill>
            <a:srgbClr val="808080"/>
          </a:solidFill>
          <a:prstDash val="solid"/>
        </a:ln>
        <a:effectLst/>
      </c:spPr>
    </c:plotArea>
    <c:plotVisOnly val="1"/>
    <c:dispBlanksAs val="gap"/>
    <c:showDLblsOverMax val="0"/>
  </c:chart>
  <c:spPr>
    <a:solidFill>
      <a:srgbClr val="FFFFFF"/>
    </a:solidFill>
    <a:ln w="3175" cap="flat" cmpd="sng" algn="ctr">
      <a:solidFill>
        <a:srgbClr val="000000"/>
      </a:solidFill>
      <a:prstDash val="solid"/>
      <a:round/>
    </a:ln>
    <a:effectLst/>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r>
              <a:rPr lang="en-US"/>
              <a:t>Cumulative Glucose (mmol) vs. Sample Number</a:t>
            </a:r>
          </a:p>
        </c:rich>
      </c:tx>
      <c:overlay val="0"/>
      <c:spPr>
        <a:noFill/>
        <a:ln w="25400">
          <a:noFill/>
        </a:ln>
        <a:effectLst/>
      </c:spPr>
      <c:txPr>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endParaRPr lang="en-US"/>
        </a:p>
      </c:txPr>
    </c:title>
    <c:autoTitleDeleted val="0"/>
    <c:plotArea>
      <c:layout/>
      <c:scatterChart>
        <c:scatterStyle val="lineMarker"/>
        <c:varyColors val="0"/>
        <c:ser>
          <c:idx val="0"/>
          <c:order val="0"/>
          <c:spPr>
            <a:ln w="28575" cap="rnd" cmpd="sng" algn="ctr">
              <a:noFill/>
              <a:prstDash val="solid"/>
              <a:round/>
            </a:ln>
            <a:effectLst/>
          </c:spPr>
          <c:marker>
            <c:symbol val="diamond"/>
            <c:size val="5"/>
            <c:spPr>
              <a:solidFill>
                <a:schemeClr val="accent2"/>
              </a:solidFill>
              <a:ln w="9525" cap="flat" cmpd="sng" algn="ctr">
                <a:solidFill>
                  <a:schemeClr val="accent2">
                    <a:shade val="95000"/>
                    <a:satMod val="105000"/>
                  </a:schemeClr>
                </a:solidFill>
                <a:prstDash val="solid"/>
                <a:round/>
              </a:ln>
              <a:effectLst/>
            </c:spPr>
          </c:marker>
          <c:xVal>
            <c:numRef>
              <c:f>'In Process Calc.'!$A$3:$A$12</c:f>
              <c:numCache>
                <c:formatCode>General</c:formatCode>
                <c:ptCount val="10"/>
                <c:pt idx="0">
                  <c:v>0</c:v>
                </c:pt>
                <c:pt idx="1">
                  <c:v>1</c:v>
                </c:pt>
                <c:pt idx="2">
                  <c:v>2</c:v>
                </c:pt>
                <c:pt idx="3">
                  <c:v>3</c:v>
                </c:pt>
                <c:pt idx="4">
                  <c:v>4</c:v>
                </c:pt>
                <c:pt idx="5">
                  <c:v>5</c:v>
                </c:pt>
                <c:pt idx="6">
                  <c:v>6</c:v>
                </c:pt>
                <c:pt idx="7">
                  <c:v>7</c:v>
                </c:pt>
                <c:pt idx="8">
                  <c:v>8</c:v>
                </c:pt>
                <c:pt idx="9">
                  <c:v>9</c:v>
                </c:pt>
              </c:numCache>
            </c:numRef>
          </c:xVal>
          <c:yVal>
            <c:numRef>
              <c:f>'In Process Calc.'!$T$3:$T$93</c:f>
              <c:numCache>
                <c:formatCode>0.0000</c:formatCode>
                <c:ptCount val="91"/>
                <c:pt idx="0" formatCode="General">
                  <c:v>0</c:v>
                </c:pt>
                <c:pt idx="1">
                  <c:v>-9.3651299855319114E-2</c:v>
                </c:pt>
                <c:pt idx="2">
                  <c:v>2.0986998078639494</c:v>
                </c:pt>
                <c:pt idx="3">
                  <c:v>5.7751611128562113</c:v>
                </c:pt>
                <c:pt idx="4">
                  <c:v>8.3995945045974914</c:v>
                </c:pt>
                <c:pt idx="5">
                  <c:v>13.105289423155925</c:v>
                </c:pt>
                <c:pt idx="6">
                  <c:v>20.413562680083089</c:v>
                </c:pt>
                <c:pt idx="7">
                  <c:v>30.245775927447482</c:v>
                </c:pt>
                <c:pt idx="8">
                  <c:v>43.420829621683531</c:v>
                </c:pt>
                <c:pt idx="9">
                  <c:v>56.427587154105098</c:v>
                </c:pt>
                <c:pt idx="10">
                  <c:v>69.74347642302024</c:v>
                </c:pt>
                <c:pt idx="11">
                  <c:v>85.905125900117042</c:v>
                </c:pt>
                <c:pt idx="12">
                  <c:v>103.61341164067417</c:v>
                </c:pt>
                <c:pt idx="13">
                  <c:v>120.05977473905473</c:v>
                </c:pt>
                <c:pt idx="14">
                  <c:v>133.47772652711561</c:v>
                </c:pt>
              </c:numCache>
            </c:numRef>
          </c:yVal>
          <c:smooth val="0"/>
          <c:extLst>
            <c:ext xmlns:c16="http://schemas.microsoft.com/office/drawing/2014/chart" uri="{C3380CC4-5D6E-409C-BE32-E72D297353CC}">
              <c16:uniqueId val="{00000000-3AD3-4518-AF8A-026D75881E71}"/>
            </c:ext>
          </c:extLst>
        </c:ser>
        <c:dLbls>
          <c:showLegendKey val="0"/>
          <c:showVal val="0"/>
          <c:showCatName val="0"/>
          <c:showSerName val="0"/>
          <c:showPercent val="0"/>
          <c:showBubbleSize val="0"/>
        </c:dLbls>
        <c:axId val="475045008"/>
        <c:axId val="475048928"/>
      </c:scatterChart>
      <c:valAx>
        <c:axId val="475045008"/>
        <c:scaling>
          <c:orientation val="minMax"/>
        </c:scaling>
        <c:delete val="0"/>
        <c:axPos val="b"/>
        <c:title>
          <c:tx>
            <c:rich>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Sample Number </a:t>
                </a:r>
              </a:p>
            </c:rich>
          </c:tx>
          <c:overlay val="0"/>
          <c:spPr>
            <a:noFill/>
            <a:ln w="25400">
              <a:noFill/>
            </a:ln>
            <a:effectLst/>
          </c:spPr>
          <c:txPr>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5048928"/>
        <c:crosses val="autoZero"/>
        <c:crossBetween val="midCat"/>
        <c:minorUnit val="1"/>
      </c:valAx>
      <c:valAx>
        <c:axId val="475048928"/>
        <c:scaling>
          <c:orientation val="minMax"/>
        </c:scaling>
        <c:delete val="0"/>
        <c:axPos val="l"/>
        <c:majorGridlines>
          <c:spPr>
            <a:ln w="3175" cap="flat" cmpd="sng" algn="ctr">
              <a:solidFill>
                <a:srgbClr val="000000"/>
              </a:solidFill>
              <a:prstDash val="solid"/>
              <a:round/>
            </a:ln>
            <a:effectLst/>
          </c:spPr>
        </c:majorGridlines>
        <c:title>
          <c:tx>
            <c:rich>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Glucose (mmol)</a:t>
                </a:r>
              </a:p>
            </c:rich>
          </c:tx>
          <c:overlay val="0"/>
          <c:spPr>
            <a:noFill/>
            <a:ln w="25400">
              <a:noFill/>
            </a:ln>
            <a:effectLst/>
          </c:spPr>
          <c:txPr>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5045008"/>
        <c:crosses val="autoZero"/>
        <c:crossBetween val="midCat"/>
      </c:valAx>
      <c:spPr>
        <a:solidFill>
          <a:sysClr val="window" lastClr="FFFFFF"/>
        </a:solidFill>
        <a:ln w="12700">
          <a:solidFill>
            <a:srgbClr val="808080"/>
          </a:solidFill>
          <a:prstDash val="solid"/>
        </a:ln>
        <a:effectLst/>
      </c:spPr>
    </c:plotArea>
    <c:plotVisOnly val="1"/>
    <c:dispBlanksAs val="gap"/>
    <c:showDLblsOverMax val="0"/>
  </c:chart>
  <c:spPr>
    <a:solidFill>
      <a:srgbClr val="FFFFFF"/>
    </a:solidFill>
    <a:ln w="3175" cap="flat" cmpd="sng" algn="ctr">
      <a:solidFill>
        <a:srgbClr val="000000"/>
      </a:solidFill>
      <a:prstDash val="solid"/>
      <a:round/>
    </a:ln>
    <a:effectLst/>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olors1.xml><?xml version="1.0" encoding="utf-8"?>
<cs:colorStyle xmlns:cs="http://schemas.microsoft.com/office/drawing/2012/chartStyle" xmlns:a="http://schemas.openxmlformats.org/drawingml/2006/main" meth="withinLinear" id="16">
  <a:schemeClr val="accent3"/>
</cs:colorStyle>
</file>

<file path=xl/charts/colors2.xml><?xml version="1.0" encoding="utf-8"?>
<cs:colorStyle xmlns:cs="http://schemas.microsoft.com/office/drawing/2012/chartStyle" xmlns:a="http://schemas.openxmlformats.org/drawingml/2006/main" meth="withinLinear" id="16">
  <a:schemeClr val="accent3"/>
</cs:colorStyle>
</file>

<file path=xl/charts/colors3.xml><?xml version="1.0" encoding="utf-8"?>
<cs:colorStyle xmlns:cs="http://schemas.microsoft.com/office/drawing/2012/chartStyle" xmlns:a="http://schemas.openxmlformats.org/drawingml/2006/main" meth="withinLinear" id="16">
  <a:schemeClr val="accent3"/>
</cs:colorStyle>
</file>

<file path=xl/charts/colors4.xml><?xml version="1.0" encoding="utf-8"?>
<cs:colorStyle xmlns:cs="http://schemas.microsoft.com/office/drawing/2012/chartStyle" xmlns:a="http://schemas.openxmlformats.org/drawingml/2006/main" meth="withinLinear" id="14">
  <a:schemeClr val="accent1"/>
</cs:colorStyle>
</file>

<file path=xl/charts/colors5.xml><?xml version="1.0" encoding="utf-8"?>
<cs:colorStyle xmlns:cs="http://schemas.microsoft.com/office/drawing/2012/chartStyle" xmlns:a="http://schemas.openxmlformats.org/drawingml/2006/main" meth="withinLinear" id="15">
  <a:schemeClr val="accent2"/>
</cs:colorStyle>
</file>

<file path=xl/charts/colors6.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drawings/_rels/drawing4.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4" Type="http://schemas.openxmlformats.org/officeDocument/2006/relationships/chart" Target="../charts/chart6.xml"/></Relationships>
</file>

<file path=xl/drawings/_rels/drawing6.xml.rels><?xml version="1.0" encoding="UTF-8" standalone="yes"?>
<Relationships xmlns="http://schemas.openxmlformats.org/package/2006/relationships"><Relationship Id="rId8" Type="http://schemas.openxmlformats.org/officeDocument/2006/relationships/chart" Target="../charts/chart14.xml"/><Relationship Id="rId13" Type="http://schemas.openxmlformats.org/officeDocument/2006/relationships/chart" Target="../charts/chart19.xml"/><Relationship Id="rId3" Type="http://schemas.openxmlformats.org/officeDocument/2006/relationships/chart" Target="../charts/chart9.xml"/><Relationship Id="rId7" Type="http://schemas.openxmlformats.org/officeDocument/2006/relationships/chart" Target="../charts/chart13.xml"/><Relationship Id="rId12" Type="http://schemas.openxmlformats.org/officeDocument/2006/relationships/chart" Target="../charts/chart18.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11" Type="http://schemas.openxmlformats.org/officeDocument/2006/relationships/chart" Target="../charts/chart17.xml"/><Relationship Id="rId5" Type="http://schemas.openxmlformats.org/officeDocument/2006/relationships/chart" Target="../charts/chart11.xml"/><Relationship Id="rId10" Type="http://schemas.openxmlformats.org/officeDocument/2006/relationships/chart" Target="../charts/chart16.xml"/><Relationship Id="rId4" Type="http://schemas.openxmlformats.org/officeDocument/2006/relationships/chart" Target="../charts/chart10.xml"/><Relationship Id="rId9" Type="http://schemas.openxmlformats.org/officeDocument/2006/relationships/chart" Target="../charts/chart15.xml"/></Relationships>
</file>

<file path=xl/drawings/_rels/drawing11.xml.rels><?xml version="1.0" encoding="UTF-8" standalone="yes"?>
<Relationships xmlns="http://schemas.openxmlformats.org/package/2006/relationships"><Relationship Id="rId8" Type="http://schemas.openxmlformats.org/officeDocument/2006/relationships/chart" Target="../charts/chart27.xml"/><Relationship Id="rId3" Type="http://schemas.openxmlformats.org/officeDocument/2006/relationships/chart" Target="../charts/chart22.xml"/><Relationship Id="rId7" Type="http://schemas.openxmlformats.org/officeDocument/2006/relationships/chart" Target="../charts/chart26.xml"/><Relationship Id="rId2" Type="http://schemas.openxmlformats.org/officeDocument/2006/relationships/chart" Target="../charts/chart21.xml"/><Relationship Id="rId1" Type="http://schemas.openxmlformats.org/officeDocument/2006/relationships/chart" Target="../charts/chart20.xml"/><Relationship Id="rId6" Type="http://schemas.openxmlformats.org/officeDocument/2006/relationships/chart" Target="../charts/chart25.xml"/><Relationship Id="rId5" Type="http://schemas.openxmlformats.org/officeDocument/2006/relationships/chart" Target="../charts/chart24.xml"/><Relationship Id="rId4" Type="http://schemas.openxmlformats.org/officeDocument/2006/relationships/chart" Target="../charts/chart23.xml"/><Relationship Id="rId9" Type="http://schemas.openxmlformats.org/officeDocument/2006/relationships/chart" Target="../charts/chart28.xml"/></Relationships>
</file>

<file path=xl/drawings/_rels/drawing15.xml.rels><?xml version="1.0" encoding="UTF-8" standalone="yes"?>
<Relationships xmlns="http://schemas.openxmlformats.org/package/2006/relationships"><Relationship Id="rId8" Type="http://schemas.openxmlformats.org/officeDocument/2006/relationships/chart" Target="../charts/chart36.xml"/><Relationship Id="rId13" Type="http://schemas.openxmlformats.org/officeDocument/2006/relationships/chart" Target="../charts/chart41.xml"/><Relationship Id="rId18" Type="http://schemas.openxmlformats.org/officeDocument/2006/relationships/chart" Target="../charts/chart46.xml"/><Relationship Id="rId3" Type="http://schemas.openxmlformats.org/officeDocument/2006/relationships/chart" Target="../charts/chart31.xml"/><Relationship Id="rId7" Type="http://schemas.openxmlformats.org/officeDocument/2006/relationships/chart" Target="../charts/chart35.xml"/><Relationship Id="rId12" Type="http://schemas.openxmlformats.org/officeDocument/2006/relationships/chart" Target="../charts/chart40.xml"/><Relationship Id="rId17" Type="http://schemas.openxmlformats.org/officeDocument/2006/relationships/chart" Target="../charts/chart45.xml"/><Relationship Id="rId2" Type="http://schemas.openxmlformats.org/officeDocument/2006/relationships/chart" Target="../charts/chart30.xml"/><Relationship Id="rId16" Type="http://schemas.openxmlformats.org/officeDocument/2006/relationships/chart" Target="../charts/chart44.xml"/><Relationship Id="rId20" Type="http://schemas.openxmlformats.org/officeDocument/2006/relationships/chart" Target="../charts/chart48.xml"/><Relationship Id="rId1" Type="http://schemas.openxmlformats.org/officeDocument/2006/relationships/chart" Target="../charts/chart29.xml"/><Relationship Id="rId6" Type="http://schemas.openxmlformats.org/officeDocument/2006/relationships/chart" Target="../charts/chart34.xml"/><Relationship Id="rId11" Type="http://schemas.openxmlformats.org/officeDocument/2006/relationships/chart" Target="../charts/chart39.xml"/><Relationship Id="rId5" Type="http://schemas.openxmlformats.org/officeDocument/2006/relationships/chart" Target="../charts/chart33.xml"/><Relationship Id="rId15" Type="http://schemas.openxmlformats.org/officeDocument/2006/relationships/chart" Target="../charts/chart43.xml"/><Relationship Id="rId10" Type="http://schemas.openxmlformats.org/officeDocument/2006/relationships/chart" Target="../charts/chart38.xml"/><Relationship Id="rId19" Type="http://schemas.openxmlformats.org/officeDocument/2006/relationships/chart" Target="../charts/chart47.xml"/><Relationship Id="rId4" Type="http://schemas.openxmlformats.org/officeDocument/2006/relationships/chart" Target="../charts/chart32.xml"/><Relationship Id="rId9" Type="http://schemas.openxmlformats.org/officeDocument/2006/relationships/chart" Target="../charts/chart37.xml"/><Relationship Id="rId14" Type="http://schemas.openxmlformats.org/officeDocument/2006/relationships/chart" Target="../charts/chart42.xml"/></Relationships>
</file>

<file path=xl/drawings/_rels/drawing20.xml.rels><?xml version="1.0" encoding="UTF-8" standalone="yes"?>
<Relationships xmlns="http://schemas.openxmlformats.org/package/2006/relationships"><Relationship Id="rId8" Type="http://schemas.openxmlformats.org/officeDocument/2006/relationships/chart" Target="../charts/chart56.xml"/><Relationship Id="rId13" Type="http://schemas.openxmlformats.org/officeDocument/2006/relationships/chart" Target="../charts/chart61.xml"/><Relationship Id="rId18" Type="http://schemas.openxmlformats.org/officeDocument/2006/relationships/chart" Target="../charts/chart66.xml"/><Relationship Id="rId3" Type="http://schemas.openxmlformats.org/officeDocument/2006/relationships/chart" Target="../charts/chart51.xml"/><Relationship Id="rId21" Type="http://schemas.openxmlformats.org/officeDocument/2006/relationships/chart" Target="../charts/chart69.xml"/><Relationship Id="rId7" Type="http://schemas.openxmlformats.org/officeDocument/2006/relationships/chart" Target="../charts/chart55.xml"/><Relationship Id="rId12" Type="http://schemas.openxmlformats.org/officeDocument/2006/relationships/chart" Target="../charts/chart60.xml"/><Relationship Id="rId17" Type="http://schemas.openxmlformats.org/officeDocument/2006/relationships/chart" Target="../charts/chart65.xml"/><Relationship Id="rId25" Type="http://schemas.openxmlformats.org/officeDocument/2006/relationships/chart" Target="../charts/chart73.xml"/><Relationship Id="rId2" Type="http://schemas.openxmlformats.org/officeDocument/2006/relationships/chart" Target="../charts/chart50.xml"/><Relationship Id="rId16" Type="http://schemas.openxmlformats.org/officeDocument/2006/relationships/chart" Target="../charts/chart64.xml"/><Relationship Id="rId20" Type="http://schemas.openxmlformats.org/officeDocument/2006/relationships/chart" Target="../charts/chart68.xml"/><Relationship Id="rId1" Type="http://schemas.openxmlformats.org/officeDocument/2006/relationships/chart" Target="../charts/chart49.xml"/><Relationship Id="rId6" Type="http://schemas.openxmlformats.org/officeDocument/2006/relationships/chart" Target="../charts/chart54.xml"/><Relationship Id="rId11" Type="http://schemas.openxmlformats.org/officeDocument/2006/relationships/chart" Target="../charts/chart59.xml"/><Relationship Id="rId24" Type="http://schemas.openxmlformats.org/officeDocument/2006/relationships/chart" Target="../charts/chart72.xml"/><Relationship Id="rId5" Type="http://schemas.openxmlformats.org/officeDocument/2006/relationships/chart" Target="../charts/chart53.xml"/><Relationship Id="rId15" Type="http://schemas.openxmlformats.org/officeDocument/2006/relationships/chart" Target="../charts/chart63.xml"/><Relationship Id="rId23" Type="http://schemas.openxmlformats.org/officeDocument/2006/relationships/chart" Target="../charts/chart71.xml"/><Relationship Id="rId10" Type="http://schemas.openxmlformats.org/officeDocument/2006/relationships/chart" Target="../charts/chart58.xml"/><Relationship Id="rId19" Type="http://schemas.openxmlformats.org/officeDocument/2006/relationships/chart" Target="../charts/chart67.xml"/><Relationship Id="rId4" Type="http://schemas.openxmlformats.org/officeDocument/2006/relationships/chart" Target="../charts/chart52.xml"/><Relationship Id="rId9" Type="http://schemas.openxmlformats.org/officeDocument/2006/relationships/chart" Target="../charts/chart57.xml"/><Relationship Id="rId14" Type="http://schemas.openxmlformats.org/officeDocument/2006/relationships/chart" Target="../charts/chart62.xml"/><Relationship Id="rId22" Type="http://schemas.openxmlformats.org/officeDocument/2006/relationships/chart" Target="../charts/chart70.xml"/></Relationships>
</file>

<file path=xl/drawings/drawing1.xml><?xml version="1.0" encoding="utf-8"?>
<xdr:wsDr xmlns:xdr="http://schemas.openxmlformats.org/drawingml/2006/spreadsheetDrawing" xmlns:a="http://schemas.openxmlformats.org/drawingml/2006/main">
  <xdr:twoCellAnchor>
    <xdr:from>
      <xdr:col>0</xdr:col>
      <xdr:colOff>358140</xdr:colOff>
      <xdr:row>23</xdr:row>
      <xdr:rowOff>175895</xdr:rowOff>
    </xdr:from>
    <xdr:to>
      <xdr:col>1</xdr:col>
      <xdr:colOff>499164</xdr:colOff>
      <xdr:row>25</xdr:row>
      <xdr:rowOff>139982</xdr:rowOff>
    </xdr:to>
    <xdr:sp macro="" textlink="">
      <xdr:nvSpPr>
        <xdr:cNvPr id="944129" name="Text 71">
          <a:extLst>
            <a:ext uri="{FF2B5EF4-FFF2-40B4-BE49-F238E27FC236}">
              <a16:creationId xmlns:a16="http://schemas.microsoft.com/office/drawing/2014/main" id="{00000000-0008-0000-0000-000001680E00}"/>
            </a:ext>
          </a:extLst>
        </xdr:cNvPr>
        <xdr:cNvSpPr txBox="1">
          <a:spLocks noChangeArrowheads="1"/>
        </xdr:cNvSpPr>
      </xdr:nvSpPr>
      <xdr:spPr bwMode="auto">
        <a:xfrm>
          <a:off x="358140" y="4620895"/>
          <a:ext cx="750624" cy="548287"/>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d(SV)</a:t>
          </a:r>
        </a:p>
        <a:p>
          <a:pPr algn="l" rtl="0">
            <a:defRPr sz="1000"/>
          </a:pPr>
          <a:r>
            <a:rPr lang="en-US" sz="1400" b="1" i="0" u="none" strike="noStrike" baseline="0">
              <a:solidFill>
                <a:srgbClr val="000000"/>
              </a:solidFill>
              <a:latin typeface="Arial"/>
              <a:cs typeface="Arial"/>
            </a:rPr>
            <a:t>   dt</a:t>
          </a:r>
        </a:p>
      </xdr:txBody>
    </xdr:sp>
    <xdr:clientData/>
  </xdr:twoCellAnchor>
  <xdr:twoCellAnchor>
    <xdr:from>
      <xdr:col>0</xdr:col>
      <xdr:colOff>304800</xdr:colOff>
      <xdr:row>24</xdr:row>
      <xdr:rowOff>111123</xdr:rowOff>
    </xdr:from>
    <xdr:to>
      <xdr:col>1</xdr:col>
      <xdr:colOff>279400</xdr:colOff>
      <xdr:row>24</xdr:row>
      <xdr:rowOff>114299</xdr:rowOff>
    </xdr:to>
    <xdr:sp macro="" textlink="">
      <xdr:nvSpPr>
        <xdr:cNvPr id="944662" name="Line 2">
          <a:extLst>
            <a:ext uri="{FF2B5EF4-FFF2-40B4-BE49-F238E27FC236}">
              <a16:creationId xmlns:a16="http://schemas.microsoft.com/office/drawing/2014/main" id="{00000000-0008-0000-0000-0000166A0E00}"/>
            </a:ext>
          </a:extLst>
        </xdr:cNvPr>
        <xdr:cNvSpPr>
          <a:spLocks noChangeShapeType="1"/>
        </xdr:cNvSpPr>
      </xdr:nvSpPr>
      <xdr:spPr bwMode="auto">
        <a:xfrm flipV="1">
          <a:off x="304800" y="4848223"/>
          <a:ext cx="584200" cy="3176"/>
        </a:xfrm>
        <a:prstGeom prst="line">
          <a:avLst/>
        </a:prstGeom>
        <a:noFill/>
        <a:ln w="9525">
          <a:solidFill>
            <a:srgbClr val="000000"/>
          </a:solidFill>
          <a:round/>
          <a:headEnd/>
          <a:tailEnd/>
        </a:ln>
      </xdr:spPr>
    </xdr:sp>
    <xdr:clientData/>
  </xdr:twoCellAnchor>
  <xdr:twoCellAnchor>
    <xdr:from>
      <xdr:col>1</xdr:col>
      <xdr:colOff>435610</xdr:colOff>
      <xdr:row>23</xdr:row>
      <xdr:rowOff>280670</xdr:rowOff>
    </xdr:from>
    <xdr:to>
      <xdr:col>4</xdr:col>
      <xdr:colOff>159385</xdr:colOff>
      <xdr:row>25</xdr:row>
      <xdr:rowOff>26670</xdr:rowOff>
    </xdr:to>
    <xdr:sp macro="" textlink="">
      <xdr:nvSpPr>
        <xdr:cNvPr id="944131" name="Text 73">
          <a:extLst>
            <a:ext uri="{FF2B5EF4-FFF2-40B4-BE49-F238E27FC236}">
              <a16:creationId xmlns:a16="http://schemas.microsoft.com/office/drawing/2014/main" id="{00000000-0008-0000-0000-000003680E00}"/>
            </a:ext>
          </a:extLst>
        </xdr:cNvPr>
        <xdr:cNvSpPr txBox="1">
          <a:spLocks noChangeArrowheads="1"/>
        </xdr:cNvSpPr>
      </xdr:nvSpPr>
      <xdr:spPr bwMode="auto">
        <a:xfrm>
          <a:off x="1045210" y="4725670"/>
          <a:ext cx="1552575" cy="330200"/>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  - q</a:t>
          </a:r>
          <a:r>
            <a:rPr lang="en-US" sz="1400" b="1" i="0" u="none" strike="noStrike" baseline="-25000">
              <a:solidFill>
                <a:srgbClr val="000000"/>
              </a:solidFill>
              <a:latin typeface="Arial"/>
              <a:cs typeface="Arial"/>
            </a:rPr>
            <a:t>s</a:t>
          </a:r>
          <a:r>
            <a:rPr lang="en-US" sz="1400" b="1" i="0" u="none" strike="noStrike" baseline="0">
              <a:solidFill>
                <a:srgbClr val="000000"/>
              </a:solidFill>
              <a:latin typeface="Arial"/>
              <a:cs typeface="Arial"/>
            </a:rPr>
            <a:t>X</a:t>
          </a:r>
          <a:r>
            <a:rPr lang="en-US" sz="1400" b="1" i="0" u="none" strike="noStrike" baseline="-25000">
              <a:solidFill>
                <a:srgbClr val="000000"/>
              </a:solidFill>
              <a:latin typeface="Arial"/>
              <a:cs typeface="Arial"/>
            </a:rPr>
            <a:t>v</a:t>
          </a:r>
          <a:r>
            <a:rPr lang="en-US" sz="1400" b="1" i="0" u="none" strike="noStrike" baseline="0">
              <a:solidFill>
                <a:srgbClr val="000000"/>
              </a:solidFill>
              <a:latin typeface="Arial"/>
              <a:cs typeface="Arial"/>
            </a:rPr>
            <a:t>V + S</a:t>
          </a:r>
          <a:r>
            <a:rPr lang="en-US" sz="1400" b="1" i="0" u="none" strike="noStrike" baseline="-25000">
              <a:solidFill>
                <a:srgbClr val="000000"/>
              </a:solidFill>
              <a:latin typeface="Arial"/>
              <a:cs typeface="Arial"/>
            </a:rPr>
            <a:t>F</a:t>
          </a:r>
          <a:r>
            <a:rPr lang="en-US" sz="1400" b="1" i="0" u="none" strike="noStrike" baseline="0">
              <a:solidFill>
                <a:srgbClr val="000000"/>
              </a:solidFill>
              <a:latin typeface="Arial"/>
              <a:cs typeface="Arial"/>
            </a:rPr>
            <a:t>F</a:t>
          </a:r>
        </a:p>
      </xdr:txBody>
    </xdr:sp>
    <xdr:clientData/>
  </xdr:twoCellAnchor>
  <xdr:twoCellAnchor>
    <xdr:from>
      <xdr:col>0</xdr:col>
      <xdr:colOff>340995</xdr:colOff>
      <xdr:row>25</xdr:row>
      <xdr:rowOff>273685</xdr:rowOff>
    </xdr:from>
    <xdr:to>
      <xdr:col>1</xdr:col>
      <xdr:colOff>472596</xdr:colOff>
      <xdr:row>28</xdr:row>
      <xdr:rowOff>1270</xdr:rowOff>
    </xdr:to>
    <xdr:sp macro="" textlink="">
      <xdr:nvSpPr>
        <xdr:cNvPr id="944132" name="Text 74">
          <a:extLst>
            <a:ext uri="{FF2B5EF4-FFF2-40B4-BE49-F238E27FC236}">
              <a16:creationId xmlns:a16="http://schemas.microsoft.com/office/drawing/2014/main" id="{00000000-0008-0000-0000-000004680E00}"/>
            </a:ext>
          </a:extLst>
        </xdr:cNvPr>
        <xdr:cNvSpPr txBox="1">
          <a:spLocks noChangeArrowheads="1"/>
        </xdr:cNvSpPr>
      </xdr:nvSpPr>
      <xdr:spPr bwMode="auto">
        <a:xfrm>
          <a:off x="340995" y="5302885"/>
          <a:ext cx="741201" cy="514985"/>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d(PV)</a:t>
          </a:r>
        </a:p>
        <a:p>
          <a:pPr algn="l" rtl="0">
            <a:defRPr sz="1000"/>
          </a:pPr>
          <a:r>
            <a:rPr lang="en-US" sz="1400" b="1" i="0" u="none" strike="noStrike" baseline="0">
              <a:solidFill>
                <a:srgbClr val="000000"/>
              </a:solidFill>
              <a:latin typeface="Arial"/>
              <a:cs typeface="Arial"/>
            </a:rPr>
            <a:t>   dt</a:t>
          </a:r>
        </a:p>
      </xdr:txBody>
    </xdr:sp>
    <xdr:clientData/>
  </xdr:twoCellAnchor>
  <xdr:twoCellAnchor>
    <xdr:from>
      <xdr:col>0</xdr:col>
      <xdr:colOff>266700</xdr:colOff>
      <xdr:row>26</xdr:row>
      <xdr:rowOff>215900</xdr:rowOff>
    </xdr:from>
    <xdr:to>
      <xdr:col>1</xdr:col>
      <xdr:colOff>276225</xdr:colOff>
      <xdr:row>26</xdr:row>
      <xdr:rowOff>219075</xdr:rowOff>
    </xdr:to>
    <xdr:sp macro="" textlink="">
      <xdr:nvSpPr>
        <xdr:cNvPr id="944665" name="Line 5">
          <a:extLst>
            <a:ext uri="{FF2B5EF4-FFF2-40B4-BE49-F238E27FC236}">
              <a16:creationId xmlns:a16="http://schemas.microsoft.com/office/drawing/2014/main" id="{00000000-0008-0000-0000-0000196A0E00}"/>
            </a:ext>
          </a:extLst>
        </xdr:cNvPr>
        <xdr:cNvSpPr>
          <a:spLocks noChangeShapeType="1"/>
        </xdr:cNvSpPr>
      </xdr:nvSpPr>
      <xdr:spPr bwMode="auto">
        <a:xfrm>
          <a:off x="266700" y="5537200"/>
          <a:ext cx="619125" cy="3175"/>
        </a:xfrm>
        <a:prstGeom prst="line">
          <a:avLst/>
        </a:prstGeom>
        <a:noFill/>
        <a:ln w="9525">
          <a:solidFill>
            <a:srgbClr val="000000"/>
          </a:solidFill>
          <a:round/>
          <a:headEnd/>
          <a:tailEnd/>
        </a:ln>
      </xdr:spPr>
    </xdr:sp>
    <xdr:clientData/>
  </xdr:twoCellAnchor>
  <xdr:twoCellAnchor>
    <xdr:from>
      <xdr:col>1</xdr:col>
      <xdr:colOff>424815</xdr:colOff>
      <xdr:row>26</xdr:row>
      <xdr:rowOff>109855</xdr:rowOff>
    </xdr:from>
    <xdr:to>
      <xdr:col>4</xdr:col>
      <xdr:colOff>100965</xdr:colOff>
      <xdr:row>28</xdr:row>
      <xdr:rowOff>10281</xdr:rowOff>
    </xdr:to>
    <xdr:sp macro="" textlink="">
      <xdr:nvSpPr>
        <xdr:cNvPr id="944134" name="Text 76">
          <a:extLst>
            <a:ext uri="{FF2B5EF4-FFF2-40B4-BE49-F238E27FC236}">
              <a16:creationId xmlns:a16="http://schemas.microsoft.com/office/drawing/2014/main" id="{00000000-0008-0000-0000-000006680E00}"/>
            </a:ext>
          </a:extLst>
        </xdr:cNvPr>
        <xdr:cNvSpPr txBox="1">
          <a:spLocks noChangeArrowheads="1"/>
        </xdr:cNvSpPr>
      </xdr:nvSpPr>
      <xdr:spPr bwMode="auto">
        <a:xfrm>
          <a:off x="1034415" y="5431155"/>
          <a:ext cx="1504950" cy="395726"/>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    q</a:t>
          </a:r>
          <a:r>
            <a:rPr lang="en-US" sz="1400" b="1" i="0" u="none" strike="noStrike" baseline="-25000">
              <a:solidFill>
                <a:srgbClr val="000000"/>
              </a:solidFill>
              <a:latin typeface="Arial"/>
              <a:cs typeface="Arial"/>
            </a:rPr>
            <a:t>P</a:t>
          </a:r>
          <a:r>
            <a:rPr lang="en-US" sz="1400" b="1" i="0" u="none" strike="noStrike" baseline="0">
              <a:solidFill>
                <a:srgbClr val="000000"/>
              </a:solidFill>
              <a:latin typeface="Arial"/>
              <a:cs typeface="Arial"/>
            </a:rPr>
            <a:t>X</a:t>
          </a:r>
          <a:r>
            <a:rPr lang="en-US" sz="1400" b="1" i="0" u="none" strike="noStrike" baseline="-25000">
              <a:solidFill>
                <a:srgbClr val="000000"/>
              </a:solidFill>
              <a:latin typeface="Arial"/>
              <a:cs typeface="Arial"/>
            </a:rPr>
            <a:t>v</a:t>
          </a:r>
          <a:r>
            <a:rPr lang="en-US" sz="1400" b="1" i="0" u="none" strike="noStrike" baseline="0">
              <a:solidFill>
                <a:srgbClr val="000000"/>
              </a:solidFill>
              <a:latin typeface="Arial"/>
              <a:cs typeface="Arial"/>
            </a:rPr>
            <a:t>V + P</a:t>
          </a:r>
          <a:r>
            <a:rPr lang="en-US" sz="1400" b="1" i="0" u="none" strike="noStrike" baseline="-25000">
              <a:solidFill>
                <a:srgbClr val="000000"/>
              </a:solidFill>
              <a:latin typeface="Arial"/>
              <a:cs typeface="Arial"/>
            </a:rPr>
            <a:t>F</a:t>
          </a:r>
          <a:r>
            <a:rPr lang="en-US" sz="1400" b="1" i="0" u="none" strike="noStrike" baseline="0">
              <a:solidFill>
                <a:srgbClr val="000000"/>
              </a:solidFill>
              <a:latin typeface="Arial"/>
              <a:cs typeface="Arial"/>
            </a:rPr>
            <a:t>F</a:t>
          </a:r>
        </a:p>
      </xdr:txBody>
    </xdr:sp>
    <xdr:clientData/>
  </xdr:twoCellAnchor>
  <xdr:twoCellAnchor>
    <xdr:from>
      <xdr:col>0</xdr:col>
      <xdr:colOff>261620</xdr:colOff>
      <xdr:row>20</xdr:row>
      <xdr:rowOff>150495</xdr:rowOff>
    </xdr:from>
    <xdr:to>
      <xdr:col>2</xdr:col>
      <xdr:colOff>652</xdr:colOff>
      <xdr:row>22</xdr:row>
      <xdr:rowOff>205174</xdr:rowOff>
    </xdr:to>
    <xdr:sp macro="" textlink="">
      <xdr:nvSpPr>
        <xdr:cNvPr id="944135" name="Text 77">
          <a:extLst>
            <a:ext uri="{FF2B5EF4-FFF2-40B4-BE49-F238E27FC236}">
              <a16:creationId xmlns:a16="http://schemas.microsoft.com/office/drawing/2014/main" id="{00000000-0008-0000-0000-000007680E00}"/>
            </a:ext>
          </a:extLst>
        </xdr:cNvPr>
        <xdr:cNvSpPr txBox="1">
          <a:spLocks noChangeArrowheads="1"/>
        </xdr:cNvSpPr>
      </xdr:nvSpPr>
      <xdr:spPr bwMode="auto">
        <a:xfrm>
          <a:off x="261620" y="3820795"/>
          <a:ext cx="958232" cy="537279"/>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d(X</a:t>
          </a:r>
          <a:r>
            <a:rPr lang="en-US" sz="1400" b="1" i="0" u="none" strike="noStrike" baseline="-25000">
              <a:solidFill>
                <a:srgbClr val="000000"/>
              </a:solidFill>
              <a:latin typeface="Arial"/>
              <a:cs typeface="Arial"/>
            </a:rPr>
            <a:t>V</a:t>
          </a:r>
          <a:r>
            <a:rPr lang="en-US" sz="1400" b="1" i="0" u="none" strike="noStrike" baseline="0">
              <a:solidFill>
                <a:srgbClr val="000000"/>
              </a:solidFill>
              <a:latin typeface="Arial"/>
              <a:cs typeface="Arial"/>
            </a:rPr>
            <a:t>V)</a:t>
          </a:r>
        </a:p>
        <a:p>
          <a:pPr algn="l" rtl="0">
            <a:defRPr sz="1000"/>
          </a:pPr>
          <a:r>
            <a:rPr lang="en-US" sz="1400" b="1" i="0" u="none" strike="noStrike" baseline="0">
              <a:solidFill>
                <a:srgbClr val="000000"/>
              </a:solidFill>
              <a:latin typeface="Arial"/>
              <a:cs typeface="Arial"/>
            </a:rPr>
            <a:t>    dt</a:t>
          </a:r>
        </a:p>
      </xdr:txBody>
    </xdr:sp>
    <xdr:clientData/>
  </xdr:twoCellAnchor>
  <xdr:twoCellAnchor>
    <xdr:from>
      <xdr:col>0</xdr:col>
      <xdr:colOff>200025</xdr:colOff>
      <xdr:row>21</xdr:row>
      <xdr:rowOff>155575</xdr:rowOff>
    </xdr:from>
    <xdr:to>
      <xdr:col>1</xdr:col>
      <xdr:colOff>314325</xdr:colOff>
      <xdr:row>21</xdr:row>
      <xdr:rowOff>155575</xdr:rowOff>
    </xdr:to>
    <xdr:sp macro="" textlink="">
      <xdr:nvSpPr>
        <xdr:cNvPr id="944668" name="Line 8">
          <a:extLst>
            <a:ext uri="{FF2B5EF4-FFF2-40B4-BE49-F238E27FC236}">
              <a16:creationId xmlns:a16="http://schemas.microsoft.com/office/drawing/2014/main" id="{00000000-0008-0000-0000-00001C6A0E00}"/>
            </a:ext>
          </a:extLst>
        </xdr:cNvPr>
        <xdr:cNvSpPr>
          <a:spLocks noChangeShapeType="1"/>
        </xdr:cNvSpPr>
      </xdr:nvSpPr>
      <xdr:spPr bwMode="auto">
        <a:xfrm>
          <a:off x="200025" y="4067175"/>
          <a:ext cx="723900" cy="0"/>
        </a:xfrm>
        <a:prstGeom prst="line">
          <a:avLst/>
        </a:prstGeom>
        <a:noFill/>
        <a:ln w="9525">
          <a:solidFill>
            <a:srgbClr val="000000"/>
          </a:solidFill>
          <a:round/>
          <a:headEnd/>
          <a:tailEnd/>
        </a:ln>
      </xdr:spPr>
    </xdr:sp>
    <xdr:clientData/>
  </xdr:twoCellAnchor>
  <xdr:twoCellAnchor>
    <xdr:from>
      <xdr:col>1</xdr:col>
      <xdr:colOff>462915</xdr:colOff>
      <xdr:row>21</xdr:row>
      <xdr:rowOff>20955</xdr:rowOff>
    </xdr:from>
    <xdr:to>
      <xdr:col>3</xdr:col>
      <xdr:colOff>529590</xdr:colOff>
      <xdr:row>22</xdr:row>
      <xdr:rowOff>104902</xdr:rowOff>
    </xdr:to>
    <xdr:sp macro="" textlink="">
      <xdr:nvSpPr>
        <xdr:cNvPr id="944137" name="Text 79">
          <a:extLst>
            <a:ext uri="{FF2B5EF4-FFF2-40B4-BE49-F238E27FC236}">
              <a16:creationId xmlns:a16="http://schemas.microsoft.com/office/drawing/2014/main" id="{00000000-0008-0000-0000-000009680E00}"/>
            </a:ext>
          </a:extLst>
        </xdr:cNvPr>
        <xdr:cNvSpPr txBox="1">
          <a:spLocks noChangeArrowheads="1"/>
        </xdr:cNvSpPr>
      </xdr:nvSpPr>
      <xdr:spPr bwMode="auto">
        <a:xfrm>
          <a:off x="1072515" y="3932555"/>
          <a:ext cx="1285875" cy="325247"/>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    </a:t>
          </a:r>
          <a:r>
            <a:rPr lang="en-US" sz="1400" b="1" i="0" u="none" strike="noStrike" baseline="0">
              <a:solidFill>
                <a:srgbClr val="000000"/>
              </a:solidFill>
              <a:latin typeface="Symbol"/>
            </a:rPr>
            <a:t>m</a:t>
          </a:r>
          <a:r>
            <a:rPr lang="en-US" sz="1400" b="1" i="0" u="none" strike="noStrike" baseline="0">
              <a:solidFill>
                <a:srgbClr val="000000"/>
              </a:solidFill>
              <a:latin typeface="Arial"/>
              <a:cs typeface="Arial"/>
            </a:rPr>
            <a:t>X</a:t>
          </a:r>
          <a:r>
            <a:rPr lang="en-US" sz="1400" b="1" i="0" u="none" strike="noStrike" baseline="-25000">
              <a:solidFill>
                <a:srgbClr val="000000"/>
              </a:solidFill>
              <a:latin typeface="Arial"/>
              <a:cs typeface="Arial"/>
            </a:rPr>
            <a:t>v</a:t>
          </a:r>
          <a:r>
            <a:rPr lang="en-US" sz="1400" b="1" i="0" u="none" strike="noStrike" baseline="0">
              <a:solidFill>
                <a:srgbClr val="000000"/>
              </a:solidFill>
              <a:latin typeface="Arial"/>
              <a:cs typeface="Arial"/>
            </a:rPr>
            <a:t>V</a:t>
          </a:r>
        </a:p>
      </xdr:txBody>
    </xdr:sp>
    <xdr:clientData/>
  </xdr:twoCellAnchor>
  <xdr:twoCellAnchor>
    <xdr:from>
      <xdr:col>2</xdr:col>
      <xdr:colOff>480695</xdr:colOff>
      <xdr:row>43</xdr:row>
      <xdr:rowOff>168275</xdr:rowOff>
    </xdr:from>
    <xdr:to>
      <xdr:col>6</xdr:col>
      <xdr:colOff>59699</xdr:colOff>
      <xdr:row>46</xdr:row>
      <xdr:rowOff>70052</xdr:rowOff>
    </xdr:to>
    <xdr:sp macro="" textlink="">
      <xdr:nvSpPr>
        <xdr:cNvPr id="944138" name="Text 80">
          <a:extLst>
            <a:ext uri="{FF2B5EF4-FFF2-40B4-BE49-F238E27FC236}">
              <a16:creationId xmlns:a16="http://schemas.microsoft.com/office/drawing/2014/main" id="{00000000-0008-0000-0000-00000A680E00}"/>
            </a:ext>
          </a:extLst>
        </xdr:cNvPr>
        <xdr:cNvSpPr txBox="1">
          <a:spLocks noChangeArrowheads="1"/>
        </xdr:cNvSpPr>
      </xdr:nvSpPr>
      <xdr:spPr bwMode="auto">
        <a:xfrm>
          <a:off x="1699895" y="9693275"/>
          <a:ext cx="2017404" cy="625677"/>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(OUR</a:t>
          </a:r>
          <a:r>
            <a:rPr lang="en-US" sz="1400" b="1" i="0" u="none" strike="noStrike" baseline="-25000">
              <a:solidFill>
                <a:srgbClr val="000000"/>
              </a:solidFill>
              <a:latin typeface="Arial"/>
              <a:cs typeface="Arial"/>
            </a:rPr>
            <a:t>i</a:t>
          </a:r>
          <a:r>
            <a:rPr lang="en-US" sz="1400" b="1" i="0" u="none" strike="noStrike" baseline="0">
              <a:solidFill>
                <a:srgbClr val="000000"/>
              </a:solidFill>
              <a:latin typeface="Arial"/>
              <a:cs typeface="Arial"/>
            </a:rPr>
            <a:t>V</a:t>
          </a:r>
          <a:r>
            <a:rPr lang="en-US" sz="1400" b="1" i="0" u="none" strike="noStrike" baseline="-25000">
              <a:solidFill>
                <a:srgbClr val="000000"/>
              </a:solidFill>
              <a:latin typeface="Arial"/>
              <a:cs typeface="Arial"/>
            </a:rPr>
            <a:t>i</a:t>
          </a:r>
          <a:r>
            <a:rPr lang="en-US" sz="1400" b="1" i="0" u="none" strike="noStrike" baseline="0">
              <a:solidFill>
                <a:srgbClr val="000000"/>
              </a:solidFill>
              <a:latin typeface="Arial"/>
              <a:cs typeface="Arial"/>
            </a:rPr>
            <a:t> + OUR</a:t>
          </a:r>
          <a:r>
            <a:rPr lang="en-US" sz="1400" b="1" i="0" u="none" strike="noStrike" baseline="-25000">
              <a:solidFill>
                <a:srgbClr val="000000"/>
              </a:solidFill>
              <a:latin typeface="Arial"/>
              <a:cs typeface="Arial"/>
            </a:rPr>
            <a:t>i-1</a:t>
          </a:r>
          <a:r>
            <a:rPr lang="en-US" sz="1400" b="1" i="0" u="none" strike="noStrike" baseline="0">
              <a:solidFill>
                <a:srgbClr val="000000"/>
              </a:solidFill>
              <a:latin typeface="Arial"/>
              <a:cs typeface="Arial"/>
            </a:rPr>
            <a:t>V</a:t>
          </a:r>
          <a:r>
            <a:rPr lang="en-US" sz="1400" b="1" i="0" u="none" strike="noStrike" baseline="-25000">
              <a:solidFill>
                <a:srgbClr val="000000"/>
              </a:solidFill>
              <a:latin typeface="Arial"/>
              <a:cs typeface="Arial"/>
            </a:rPr>
            <a:t>i-1</a:t>
          </a:r>
          <a:r>
            <a:rPr lang="en-US" sz="1400" b="1" i="0" u="none" strike="noStrike" baseline="0">
              <a:solidFill>
                <a:srgbClr val="000000"/>
              </a:solidFill>
              <a:latin typeface="Arial"/>
              <a:cs typeface="Arial"/>
            </a:rPr>
            <a:t>)</a:t>
          </a:r>
        </a:p>
        <a:p>
          <a:pPr algn="l" rtl="0">
            <a:defRPr sz="1000"/>
          </a:pPr>
          <a:r>
            <a:rPr lang="en-US" sz="1400" b="1" i="0" u="none" strike="noStrike" baseline="0">
              <a:solidFill>
                <a:srgbClr val="000000"/>
              </a:solidFill>
              <a:latin typeface="Arial"/>
              <a:cs typeface="Arial"/>
            </a:rPr>
            <a:t>               2</a:t>
          </a:r>
        </a:p>
      </xdr:txBody>
    </xdr:sp>
    <xdr:clientData/>
  </xdr:twoCellAnchor>
  <xdr:twoCellAnchor>
    <xdr:from>
      <xdr:col>2</xdr:col>
      <xdr:colOff>550545</xdr:colOff>
      <xdr:row>44</xdr:row>
      <xdr:rowOff>201295</xdr:rowOff>
    </xdr:from>
    <xdr:to>
      <xdr:col>5</xdr:col>
      <xdr:colOff>340995</xdr:colOff>
      <xdr:row>44</xdr:row>
      <xdr:rowOff>201295</xdr:rowOff>
    </xdr:to>
    <xdr:sp macro="" textlink="">
      <xdr:nvSpPr>
        <xdr:cNvPr id="944671" name="Line 11">
          <a:extLst>
            <a:ext uri="{FF2B5EF4-FFF2-40B4-BE49-F238E27FC236}">
              <a16:creationId xmlns:a16="http://schemas.microsoft.com/office/drawing/2014/main" id="{00000000-0008-0000-0000-00001F6A0E00}"/>
            </a:ext>
          </a:extLst>
        </xdr:cNvPr>
        <xdr:cNvSpPr>
          <a:spLocks noChangeShapeType="1"/>
        </xdr:cNvSpPr>
      </xdr:nvSpPr>
      <xdr:spPr bwMode="auto">
        <a:xfrm flipV="1">
          <a:off x="1820545" y="10564495"/>
          <a:ext cx="1695450" cy="0"/>
        </a:xfrm>
        <a:prstGeom prst="line">
          <a:avLst/>
        </a:prstGeom>
        <a:noFill/>
        <a:ln w="9525">
          <a:solidFill>
            <a:srgbClr val="000000"/>
          </a:solidFill>
          <a:round/>
          <a:headEnd/>
          <a:tailEnd/>
        </a:ln>
      </xdr:spPr>
    </xdr:sp>
    <xdr:clientData/>
  </xdr:twoCellAnchor>
  <xdr:twoCellAnchor>
    <xdr:from>
      <xdr:col>1</xdr:col>
      <xdr:colOff>586740</xdr:colOff>
      <xdr:row>44</xdr:row>
      <xdr:rowOff>41275</xdr:rowOff>
    </xdr:from>
    <xdr:to>
      <xdr:col>3</xdr:col>
      <xdr:colOff>34422</xdr:colOff>
      <xdr:row>45</xdr:row>
      <xdr:rowOff>119478</xdr:rowOff>
    </xdr:to>
    <xdr:sp macro="" textlink="">
      <xdr:nvSpPr>
        <xdr:cNvPr id="944140" name="Text 82">
          <a:extLst>
            <a:ext uri="{FF2B5EF4-FFF2-40B4-BE49-F238E27FC236}">
              <a16:creationId xmlns:a16="http://schemas.microsoft.com/office/drawing/2014/main" id="{00000000-0008-0000-0000-00000C680E00}"/>
            </a:ext>
          </a:extLst>
        </xdr:cNvPr>
        <xdr:cNvSpPr txBox="1">
          <a:spLocks noChangeArrowheads="1"/>
        </xdr:cNvSpPr>
      </xdr:nvSpPr>
      <xdr:spPr bwMode="auto">
        <a:xfrm>
          <a:off x="1196340" y="9807575"/>
          <a:ext cx="666882" cy="319503"/>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OC</a:t>
          </a:r>
          <a:r>
            <a:rPr lang="en-US" sz="1400" b="1" i="0" u="none" strike="noStrike" baseline="-25000">
              <a:solidFill>
                <a:srgbClr val="000000"/>
              </a:solidFill>
              <a:latin typeface="Arial"/>
              <a:cs typeface="Arial"/>
            </a:rPr>
            <a:t>i</a:t>
          </a:r>
          <a:r>
            <a:rPr lang="en-US" sz="1400" b="1" i="0" u="none" strike="noStrike" baseline="0">
              <a:solidFill>
                <a:srgbClr val="000000"/>
              </a:solidFill>
              <a:latin typeface="Arial"/>
              <a:cs typeface="Arial"/>
            </a:rPr>
            <a:t> =</a:t>
          </a:r>
        </a:p>
      </xdr:txBody>
    </xdr:sp>
    <xdr:clientData/>
  </xdr:twoCellAnchor>
  <xdr:twoCellAnchor>
    <xdr:from>
      <xdr:col>5</xdr:col>
      <xdr:colOff>414020</xdr:colOff>
      <xdr:row>43</xdr:row>
      <xdr:rowOff>228600</xdr:rowOff>
    </xdr:from>
    <xdr:to>
      <xdr:col>7</xdr:col>
      <xdr:colOff>252095</xdr:colOff>
      <xdr:row>45</xdr:row>
      <xdr:rowOff>163853</xdr:rowOff>
    </xdr:to>
    <xdr:sp macro="" textlink="">
      <xdr:nvSpPr>
        <xdr:cNvPr id="944141" name="Text 83">
          <a:extLst>
            <a:ext uri="{FF2B5EF4-FFF2-40B4-BE49-F238E27FC236}">
              <a16:creationId xmlns:a16="http://schemas.microsoft.com/office/drawing/2014/main" id="{00000000-0008-0000-0000-00000D680E00}"/>
            </a:ext>
          </a:extLst>
        </xdr:cNvPr>
        <xdr:cNvSpPr txBox="1">
          <a:spLocks noChangeArrowheads="1"/>
        </xdr:cNvSpPr>
      </xdr:nvSpPr>
      <xdr:spPr bwMode="auto">
        <a:xfrm>
          <a:off x="3462020" y="9753600"/>
          <a:ext cx="1057275" cy="417853"/>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 (t</a:t>
          </a:r>
          <a:r>
            <a:rPr lang="en-US" sz="1400" b="1" i="0" u="none" strike="noStrike" baseline="-25000">
              <a:solidFill>
                <a:srgbClr val="000000"/>
              </a:solidFill>
              <a:latin typeface="Arial"/>
              <a:cs typeface="Arial"/>
            </a:rPr>
            <a:t>i</a:t>
          </a:r>
          <a:r>
            <a:rPr lang="en-US" sz="1400" b="1" i="0" u="none" strike="noStrike" baseline="0">
              <a:solidFill>
                <a:srgbClr val="000000"/>
              </a:solidFill>
              <a:latin typeface="Arial"/>
              <a:cs typeface="Arial"/>
            </a:rPr>
            <a:t> - t</a:t>
          </a:r>
          <a:r>
            <a:rPr lang="en-US" sz="1400" b="1" i="0" u="none" strike="noStrike" baseline="-25000">
              <a:solidFill>
                <a:srgbClr val="000000"/>
              </a:solidFill>
              <a:latin typeface="Arial"/>
              <a:cs typeface="Arial"/>
            </a:rPr>
            <a:t>i-1</a:t>
          </a:r>
          <a:r>
            <a:rPr lang="en-US" sz="1400" b="1" i="0" u="none" strike="noStrike" baseline="0">
              <a:solidFill>
                <a:srgbClr val="000000"/>
              </a:solidFill>
              <a:latin typeface="Arial"/>
              <a:cs typeface="Arial"/>
            </a:rPr>
            <a:t>)</a:t>
          </a:r>
        </a:p>
      </xdr:txBody>
    </xdr:sp>
    <xdr:clientData/>
  </xdr:twoCellAnchor>
  <xdr:twoCellAnchor>
    <xdr:from>
      <xdr:col>2</xdr:col>
      <xdr:colOff>496570</xdr:colOff>
      <xdr:row>55</xdr:row>
      <xdr:rowOff>85725</xdr:rowOff>
    </xdr:from>
    <xdr:to>
      <xdr:col>4</xdr:col>
      <xdr:colOff>245697</xdr:colOff>
      <xdr:row>57</xdr:row>
      <xdr:rowOff>150581</xdr:rowOff>
    </xdr:to>
    <xdr:sp macro="" textlink="">
      <xdr:nvSpPr>
        <xdr:cNvPr id="944142" name="Text 49">
          <a:extLst>
            <a:ext uri="{FF2B5EF4-FFF2-40B4-BE49-F238E27FC236}">
              <a16:creationId xmlns:a16="http://schemas.microsoft.com/office/drawing/2014/main" id="{00000000-0008-0000-0000-00000E680E00}"/>
            </a:ext>
          </a:extLst>
        </xdr:cNvPr>
        <xdr:cNvSpPr txBox="1">
          <a:spLocks noChangeArrowheads="1"/>
        </xdr:cNvSpPr>
      </xdr:nvSpPr>
      <xdr:spPr bwMode="auto">
        <a:xfrm>
          <a:off x="1715770" y="12252325"/>
          <a:ext cx="968327" cy="547456"/>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  1    dSC</a:t>
          </a:r>
        </a:p>
        <a:p>
          <a:pPr algn="l" rtl="0">
            <a:defRPr sz="1000"/>
          </a:pPr>
          <a:r>
            <a:rPr lang="en-US" sz="1400" b="1" i="0" u="none" strike="noStrike" baseline="0">
              <a:solidFill>
                <a:srgbClr val="000000"/>
              </a:solidFill>
              <a:latin typeface="Arial"/>
              <a:cs typeface="Arial"/>
            </a:rPr>
            <a:t>X</a:t>
          </a:r>
          <a:r>
            <a:rPr lang="en-US" sz="1400" b="1" i="0" u="none" strike="noStrike" baseline="-25000">
              <a:solidFill>
                <a:srgbClr val="000000"/>
              </a:solidFill>
              <a:latin typeface="Arial"/>
              <a:cs typeface="Arial"/>
            </a:rPr>
            <a:t>V</a:t>
          </a:r>
          <a:r>
            <a:rPr lang="en-US" sz="1400" b="1" i="0" u="none" strike="noStrike" baseline="0">
              <a:solidFill>
                <a:srgbClr val="000000"/>
              </a:solidFill>
              <a:latin typeface="Arial"/>
              <a:cs typeface="Arial"/>
            </a:rPr>
            <a:t>V   dt</a:t>
          </a:r>
        </a:p>
      </xdr:txBody>
    </xdr:sp>
    <xdr:clientData/>
  </xdr:twoCellAnchor>
  <xdr:twoCellAnchor>
    <xdr:from>
      <xdr:col>1</xdr:col>
      <xdr:colOff>593090</xdr:colOff>
      <xdr:row>55</xdr:row>
      <xdr:rowOff>190500</xdr:rowOff>
    </xdr:from>
    <xdr:to>
      <xdr:col>2</xdr:col>
      <xdr:colOff>564515</xdr:colOff>
      <xdr:row>57</xdr:row>
      <xdr:rowOff>45884</xdr:rowOff>
    </xdr:to>
    <xdr:sp macro="" textlink="">
      <xdr:nvSpPr>
        <xdr:cNvPr id="944143" name="Text 50">
          <a:extLst>
            <a:ext uri="{FF2B5EF4-FFF2-40B4-BE49-F238E27FC236}">
              <a16:creationId xmlns:a16="http://schemas.microsoft.com/office/drawing/2014/main" id="{00000000-0008-0000-0000-00000F680E00}"/>
            </a:ext>
          </a:extLst>
        </xdr:cNvPr>
        <xdr:cNvSpPr txBox="1">
          <a:spLocks noChangeArrowheads="1"/>
        </xdr:cNvSpPr>
      </xdr:nvSpPr>
      <xdr:spPr bwMode="auto">
        <a:xfrm>
          <a:off x="1202690" y="12357100"/>
          <a:ext cx="581025" cy="337984"/>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q</a:t>
          </a:r>
          <a:r>
            <a:rPr lang="en-US" sz="1400" b="1" i="0" u="none" strike="noStrike" baseline="-25000">
              <a:solidFill>
                <a:srgbClr val="000000"/>
              </a:solidFill>
              <a:latin typeface="Arial"/>
              <a:cs typeface="Arial"/>
            </a:rPr>
            <a:t>S</a:t>
          </a:r>
          <a:r>
            <a:rPr lang="en-US" sz="1400" b="1" i="0" u="none" strike="noStrike" baseline="0">
              <a:solidFill>
                <a:srgbClr val="000000"/>
              </a:solidFill>
              <a:latin typeface="Arial"/>
              <a:cs typeface="Arial"/>
            </a:rPr>
            <a:t> =</a:t>
          </a:r>
        </a:p>
      </xdr:txBody>
    </xdr:sp>
    <xdr:clientData/>
  </xdr:twoCellAnchor>
  <xdr:twoCellAnchor>
    <xdr:from>
      <xdr:col>2</xdr:col>
      <xdr:colOff>516890</xdr:colOff>
      <xdr:row>68</xdr:row>
      <xdr:rowOff>168275</xdr:rowOff>
    </xdr:from>
    <xdr:to>
      <xdr:col>6</xdr:col>
      <xdr:colOff>111166</xdr:colOff>
      <xdr:row>70</xdr:row>
      <xdr:rowOff>225425</xdr:rowOff>
    </xdr:to>
    <xdr:sp macro="" textlink="">
      <xdr:nvSpPr>
        <xdr:cNvPr id="944145" name="Text 54">
          <a:extLst>
            <a:ext uri="{FF2B5EF4-FFF2-40B4-BE49-F238E27FC236}">
              <a16:creationId xmlns:a16="http://schemas.microsoft.com/office/drawing/2014/main" id="{00000000-0008-0000-0000-000011680E00}"/>
            </a:ext>
          </a:extLst>
        </xdr:cNvPr>
        <xdr:cNvSpPr txBox="1">
          <a:spLocks noChangeArrowheads="1"/>
        </xdr:cNvSpPr>
      </xdr:nvSpPr>
      <xdr:spPr bwMode="auto">
        <a:xfrm>
          <a:off x="1736090" y="15332075"/>
          <a:ext cx="2032676" cy="539750"/>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  1      SC</a:t>
          </a:r>
          <a:r>
            <a:rPr lang="en-US" sz="1400" b="1" i="0" u="none" strike="noStrike" baseline="-25000">
              <a:solidFill>
                <a:srgbClr val="000000"/>
              </a:solidFill>
              <a:latin typeface="Arial"/>
              <a:cs typeface="Arial"/>
            </a:rPr>
            <a:t>i</a:t>
          </a:r>
          <a:r>
            <a:rPr lang="en-US" sz="1400" b="1" i="0" u="none" strike="noStrike" baseline="0">
              <a:solidFill>
                <a:srgbClr val="000000"/>
              </a:solidFill>
              <a:latin typeface="Arial"/>
              <a:cs typeface="Arial"/>
            </a:rPr>
            <a:t> - SC</a:t>
          </a:r>
          <a:r>
            <a:rPr lang="en-US" sz="1400" b="1" i="0" u="none" strike="noStrike" baseline="-25000">
              <a:solidFill>
                <a:srgbClr val="000000"/>
              </a:solidFill>
              <a:latin typeface="Arial"/>
              <a:cs typeface="Arial"/>
            </a:rPr>
            <a:t>i-1</a:t>
          </a:r>
          <a:endParaRPr lang="en-US" sz="1400" b="1" i="0" u="none" strike="noStrike" baseline="0">
            <a:solidFill>
              <a:srgbClr val="000000"/>
            </a:solidFill>
            <a:latin typeface="Arial"/>
            <a:cs typeface="Arial"/>
          </a:endParaRPr>
        </a:p>
        <a:p>
          <a:pPr algn="l" rtl="0">
            <a:defRPr sz="1000"/>
          </a:pPr>
          <a:r>
            <a:rPr lang="en-US" sz="1400" b="1" i="0" u="none" strike="noStrike" baseline="0">
              <a:solidFill>
                <a:srgbClr val="000000"/>
              </a:solidFill>
              <a:latin typeface="Arial"/>
              <a:cs typeface="Arial"/>
            </a:rPr>
            <a:t>X</a:t>
          </a:r>
          <a:r>
            <a:rPr lang="en-US" sz="1400" b="1" i="0" u="none" strike="noStrike" baseline="-25000">
              <a:solidFill>
                <a:srgbClr val="000000"/>
              </a:solidFill>
              <a:latin typeface="Arial"/>
              <a:cs typeface="Arial"/>
            </a:rPr>
            <a:t>V</a:t>
          </a:r>
          <a:r>
            <a:rPr lang="en-US" sz="1400" b="1" i="0" u="none" strike="noStrike" baseline="0">
              <a:solidFill>
                <a:srgbClr val="000000"/>
              </a:solidFill>
              <a:latin typeface="Arial"/>
              <a:cs typeface="Arial"/>
            </a:rPr>
            <a:t>V       t</a:t>
          </a:r>
          <a:r>
            <a:rPr lang="en-US" sz="1400" b="1" i="0" u="none" strike="noStrike" baseline="-25000">
              <a:solidFill>
                <a:srgbClr val="000000"/>
              </a:solidFill>
              <a:latin typeface="Arial"/>
              <a:cs typeface="Arial"/>
            </a:rPr>
            <a:t>i</a:t>
          </a:r>
          <a:r>
            <a:rPr lang="en-US" sz="1400" b="1" i="0" u="none" strike="noStrike" baseline="0">
              <a:solidFill>
                <a:srgbClr val="000000"/>
              </a:solidFill>
              <a:latin typeface="Arial"/>
              <a:cs typeface="Arial"/>
            </a:rPr>
            <a:t> - t</a:t>
          </a:r>
          <a:r>
            <a:rPr lang="en-US" sz="1400" b="1" i="0" u="none" strike="noStrike" baseline="-25000">
              <a:solidFill>
                <a:srgbClr val="000000"/>
              </a:solidFill>
              <a:latin typeface="Arial"/>
              <a:cs typeface="Arial"/>
            </a:rPr>
            <a:t>i-1</a:t>
          </a:r>
        </a:p>
      </xdr:txBody>
    </xdr:sp>
    <xdr:clientData/>
  </xdr:twoCellAnchor>
  <xdr:twoCellAnchor>
    <xdr:from>
      <xdr:col>2</xdr:col>
      <xdr:colOff>4445</xdr:colOff>
      <xdr:row>69</xdr:row>
      <xdr:rowOff>15875</xdr:rowOff>
    </xdr:from>
    <xdr:to>
      <xdr:col>3</xdr:col>
      <xdr:colOff>2579</xdr:colOff>
      <xdr:row>70</xdr:row>
      <xdr:rowOff>85725</xdr:rowOff>
    </xdr:to>
    <xdr:sp macro="" textlink="">
      <xdr:nvSpPr>
        <xdr:cNvPr id="944146" name="Text 55">
          <a:extLst>
            <a:ext uri="{FF2B5EF4-FFF2-40B4-BE49-F238E27FC236}">
              <a16:creationId xmlns:a16="http://schemas.microsoft.com/office/drawing/2014/main" id="{00000000-0008-0000-0000-000012680E00}"/>
            </a:ext>
          </a:extLst>
        </xdr:cNvPr>
        <xdr:cNvSpPr txBox="1">
          <a:spLocks noChangeArrowheads="1"/>
        </xdr:cNvSpPr>
      </xdr:nvSpPr>
      <xdr:spPr bwMode="auto">
        <a:xfrm>
          <a:off x="1223645" y="15420975"/>
          <a:ext cx="607734" cy="311150"/>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q</a:t>
          </a:r>
          <a:r>
            <a:rPr lang="en-US" sz="1400" b="1" i="0" u="none" strike="noStrike" baseline="-25000">
              <a:solidFill>
                <a:srgbClr val="000000"/>
              </a:solidFill>
              <a:latin typeface="Arial"/>
              <a:cs typeface="Arial"/>
            </a:rPr>
            <a:t>SC</a:t>
          </a:r>
          <a:r>
            <a:rPr lang="en-US" sz="1400" b="1" i="0" u="none" strike="noStrike" baseline="0">
              <a:solidFill>
                <a:srgbClr val="000000"/>
              </a:solidFill>
              <a:latin typeface="Arial"/>
              <a:cs typeface="Arial"/>
            </a:rPr>
            <a:t> =</a:t>
          </a:r>
        </a:p>
      </xdr:txBody>
    </xdr:sp>
    <xdr:clientData/>
  </xdr:twoCellAnchor>
  <xdr:twoCellAnchor>
    <xdr:from>
      <xdr:col>2</xdr:col>
      <xdr:colOff>581025</xdr:colOff>
      <xdr:row>69</xdr:row>
      <xdr:rowOff>165100</xdr:rowOff>
    </xdr:from>
    <xdr:to>
      <xdr:col>3</xdr:col>
      <xdr:colOff>219075</xdr:colOff>
      <xdr:row>69</xdr:row>
      <xdr:rowOff>165100</xdr:rowOff>
    </xdr:to>
    <xdr:sp macro="" textlink="">
      <xdr:nvSpPr>
        <xdr:cNvPr id="944678" name="Line 19">
          <a:extLst>
            <a:ext uri="{FF2B5EF4-FFF2-40B4-BE49-F238E27FC236}">
              <a16:creationId xmlns:a16="http://schemas.microsoft.com/office/drawing/2014/main" id="{00000000-0008-0000-0000-0000266A0E00}"/>
            </a:ext>
          </a:extLst>
        </xdr:cNvPr>
        <xdr:cNvSpPr>
          <a:spLocks noChangeShapeType="1"/>
        </xdr:cNvSpPr>
      </xdr:nvSpPr>
      <xdr:spPr bwMode="auto">
        <a:xfrm flipV="1">
          <a:off x="1800225" y="15570200"/>
          <a:ext cx="247650" cy="0"/>
        </a:xfrm>
        <a:prstGeom prst="line">
          <a:avLst/>
        </a:prstGeom>
        <a:noFill/>
        <a:ln w="9525">
          <a:solidFill>
            <a:srgbClr val="000000"/>
          </a:solidFill>
          <a:round/>
          <a:headEnd/>
          <a:tailEnd/>
        </a:ln>
      </xdr:spPr>
    </xdr:sp>
    <xdr:clientData/>
  </xdr:twoCellAnchor>
  <xdr:twoCellAnchor>
    <xdr:from>
      <xdr:col>3</xdr:col>
      <xdr:colOff>412750</xdr:colOff>
      <xdr:row>69</xdr:row>
      <xdr:rowOff>161925</xdr:rowOff>
    </xdr:from>
    <xdr:to>
      <xdr:col>5</xdr:col>
      <xdr:colOff>41275</xdr:colOff>
      <xdr:row>69</xdr:row>
      <xdr:rowOff>161925</xdr:rowOff>
    </xdr:to>
    <xdr:sp macro="" textlink="">
      <xdr:nvSpPr>
        <xdr:cNvPr id="944679" name="Line 20">
          <a:extLst>
            <a:ext uri="{FF2B5EF4-FFF2-40B4-BE49-F238E27FC236}">
              <a16:creationId xmlns:a16="http://schemas.microsoft.com/office/drawing/2014/main" id="{00000000-0008-0000-0000-0000276A0E00}"/>
            </a:ext>
          </a:extLst>
        </xdr:cNvPr>
        <xdr:cNvSpPr>
          <a:spLocks noChangeShapeType="1"/>
        </xdr:cNvSpPr>
      </xdr:nvSpPr>
      <xdr:spPr bwMode="auto">
        <a:xfrm>
          <a:off x="2241550" y="15567025"/>
          <a:ext cx="847725" cy="0"/>
        </a:xfrm>
        <a:prstGeom prst="line">
          <a:avLst/>
        </a:prstGeom>
        <a:noFill/>
        <a:ln w="9525">
          <a:solidFill>
            <a:srgbClr val="000000"/>
          </a:solidFill>
          <a:round/>
          <a:headEnd/>
          <a:tailEnd/>
        </a:ln>
      </xdr:spPr>
    </xdr:sp>
    <xdr:clientData/>
  </xdr:twoCellAnchor>
  <xdr:twoCellAnchor>
    <xdr:from>
      <xdr:col>3</xdr:col>
      <xdr:colOff>314325</xdr:colOff>
      <xdr:row>56</xdr:row>
      <xdr:rowOff>88900</xdr:rowOff>
    </xdr:from>
    <xdr:to>
      <xdr:col>4</xdr:col>
      <xdr:colOff>38100</xdr:colOff>
      <xdr:row>56</xdr:row>
      <xdr:rowOff>88900</xdr:rowOff>
    </xdr:to>
    <xdr:sp macro="" textlink="">
      <xdr:nvSpPr>
        <xdr:cNvPr id="944680" name="Line 28">
          <a:extLst>
            <a:ext uri="{FF2B5EF4-FFF2-40B4-BE49-F238E27FC236}">
              <a16:creationId xmlns:a16="http://schemas.microsoft.com/office/drawing/2014/main" id="{00000000-0008-0000-0000-0000286A0E00}"/>
            </a:ext>
          </a:extLst>
        </xdr:cNvPr>
        <xdr:cNvSpPr>
          <a:spLocks noChangeShapeType="1"/>
        </xdr:cNvSpPr>
      </xdr:nvSpPr>
      <xdr:spPr bwMode="auto">
        <a:xfrm>
          <a:off x="2143125" y="12496800"/>
          <a:ext cx="333375" cy="0"/>
        </a:xfrm>
        <a:prstGeom prst="line">
          <a:avLst/>
        </a:prstGeom>
        <a:noFill/>
        <a:ln w="9525">
          <a:solidFill>
            <a:srgbClr val="000000"/>
          </a:solidFill>
          <a:round/>
          <a:headEnd/>
          <a:tailEnd/>
        </a:ln>
      </xdr:spPr>
    </xdr:sp>
    <xdr:clientData/>
  </xdr:twoCellAnchor>
  <xdr:twoCellAnchor>
    <xdr:from>
      <xdr:col>2</xdr:col>
      <xdr:colOff>527050</xdr:colOff>
      <xdr:row>56</xdr:row>
      <xdr:rowOff>92075</xdr:rowOff>
    </xdr:from>
    <xdr:to>
      <xdr:col>3</xdr:col>
      <xdr:colOff>241300</xdr:colOff>
      <xdr:row>56</xdr:row>
      <xdr:rowOff>92075</xdr:rowOff>
    </xdr:to>
    <xdr:sp macro="" textlink="">
      <xdr:nvSpPr>
        <xdr:cNvPr id="944681" name="Line 28">
          <a:extLst>
            <a:ext uri="{FF2B5EF4-FFF2-40B4-BE49-F238E27FC236}">
              <a16:creationId xmlns:a16="http://schemas.microsoft.com/office/drawing/2014/main" id="{00000000-0008-0000-0000-0000296A0E00}"/>
            </a:ext>
          </a:extLst>
        </xdr:cNvPr>
        <xdr:cNvSpPr>
          <a:spLocks noChangeShapeType="1"/>
        </xdr:cNvSpPr>
      </xdr:nvSpPr>
      <xdr:spPr bwMode="auto">
        <a:xfrm>
          <a:off x="1746250" y="12499975"/>
          <a:ext cx="323850" cy="0"/>
        </a:xfrm>
        <a:prstGeom prst="line">
          <a:avLst/>
        </a:prstGeom>
        <a:noFill/>
        <a:ln w="9525">
          <a:solidFill>
            <a:srgbClr val="000000"/>
          </a:solidFill>
          <a:round/>
          <a:headEnd/>
          <a:tailEnd/>
        </a:ln>
      </xdr:spPr>
    </xdr:sp>
    <xdr:clientData/>
  </xdr:twoCellAnchor>
  <xdr:twoCellAnchor>
    <xdr:from>
      <xdr:col>2</xdr:col>
      <xdr:colOff>127000</xdr:colOff>
      <xdr:row>87</xdr:row>
      <xdr:rowOff>52705</xdr:rowOff>
    </xdr:from>
    <xdr:to>
      <xdr:col>3</xdr:col>
      <xdr:colOff>121324</xdr:colOff>
      <xdr:row>89</xdr:row>
      <xdr:rowOff>26035</xdr:rowOff>
    </xdr:to>
    <xdr:sp macro="" textlink="">
      <xdr:nvSpPr>
        <xdr:cNvPr id="23" name="Text 55">
          <a:extLst>
            <a:ext uri="{FF2B5EF4-FFF2-40B4-BE49-F238E27FC236}">
              <a16:creationId xmlns:a16="http://schemas.microsoft.com/office/drawing/2014/main" id="{00000000-0008-0000-0000-000017000000}"/>
            </a:ext>
          </a:extLst>
        </xdr:cNvPr>
        <xdr:cNvSpPr txBox="1">
          <a:spLocks noChangeArrowheads="1"/>
        </xdr:cNvSpPr>
      </xdr:nvSpPr>
      <xdr:spPr bwMode="auto">
        <a:xfrm>
          <a:off x="1397000" y="19458305"/>
          <a:ext cx="629324" cy="278130"/>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q</a:t>
          </a:r>
          <a:r>
            <a:rPr lang="en-US" sz="1400" b="1" i="0" u="none" strike="noStrike" baseline="-25000">
              <a:solidFill>
                <a:srgbClr val="000000"/>
              </a:solidFill>
              <a:latin typeface="Arial"/>
              <a:cs typeface="Arial"/>
            </a:rPr>
            <a:t>SC,i</a:t>
          </a:r>
          <a:r>
            <a:rPr lang="en-US" sz="1400" b="1" i="0" u="none" strike="noStrike" baseline="0">
              <a:solidFill>
                <a:srgbClr val="000000"/>
              </a:solidFill>
              <a:latin typeface="Arial"/>
              <a:cs typeface="Arial"/>
            </a:rPr>
            <a:t> =</a:t>
          </a:r>
        </a:p>
      </xdr:txBody>
    </xdr:sp>
    <xdr:clientData/>
  </xdr:twoCellAnchor>
  <xdr:twoCellAnchor>
    <xdr:from>
      <xdr:col>3</xdr:col>
      <xdr:colOff>495301</xdr:colOff>
      <xdr:row>86</xdr:row>
      <xdr:rowOff>140335</xdr:rowOff>
    </xdr:from>
    <xdr:to>
      <xdr:col>4</xdr:col>
      <xdr:colOff>372111</xdr:colOff>
      <xdr:row>90</xdr:row>
      <xdr:rowOff>21772</xdr:rowOff>
    </xdr:to>
    <xdr:sp macro="" textlink="">
      <xdr:nvSpPr>
        <xdr:cNvPr id="28" name="Text 54">
          <a:extLst>
            <a:ext uri="{FF2B5EF4-FFF2-40B4-BE49-F238E27FC236}">
              <a16:creationId xmlns:a16="http://schemas.microsoft.com/office/drawing/2014/main" id="{00000000-0008-0000-0000-00001C000000}"/>
            </a:ext>
          </a:extLst>
        </xdr:cNvPr>
        <xdr:cNvSpPr txBox="1">
          <a:spLocks noChangeArrowheads="1"/>
        </xdr:cNvSpPr>
      </xdr:nvSpPr>
      <xdr:spPr bwMode="auto">
        <a:xfrm>
          <a:off x="2373087" y="19685635"/>
          <a:ext cx="502738" cy="512808"/>
        </a:xfrm>
        <a:prstGeom prst="rect">
          <a:avLst/>
        </a:prstGeom>
        <a:noFill/>
        <a:ln w="1">
          <a:noFill/>
          <a:miter lim="800000"/>
          <a:headEnd/>
          <a:tailEnd/>
        </a:ln>
      </xdr:spPr>
      <xdr:txBody>
        <a:bodyPr vertOverflow="clip" wrap="square" lIns="36576" tIns="27432" rIns="0" bIns="0" anchor="t" upright="1"/>
        <a:lstStyle/>
        <a:p>
          <a:pPr algn="l" rtl="0">
            <a:lnSpc>
              <a:spcPct val="110000"/>
            </a:lnSpc>
            <a:defRPr sz="1000"/>
          </a:pPr>
          <a:r>
            <a:rPr lang="en-US" sz="1400" b="1" i="0" u="none" strike="noStrike" baseline="0">
              <a:solidFill>
                <a:srgbClr val="000000"/>
              </a:solidFill>
              <a:latin typeface="Arial"/>
              <a:cs typeface="Arial"/>
            </a:rPr>
            <a:t>dSC</a:t>
          </a:r>
          <a:r>
            <a:rPr lang="en-US" sz="1400" b="1" i="0" u="none" strike="noStrike" baseline="-25000">
              <a:solidFill>
                <a:srgbClr val="000000"/>
              </a:solidFill>
              <a:latin typeface="Arial"/>
              <a:cs typeface="Arial"/>
            </a:rPr>
            <a:t>i</a:t>
          </a:r>
          <a:r>
            <a:rPr lang="en-US" sz="1400" b="1" i="0" u="none" strike="noStrike" baseline="0">
              <a:solidFill>
                <a:srgbClr val="000000"/>
              </a:solidFill>
              <a:latin typeface="Arial"/>
              <a:cs typeface="Arial"/>
            </a:rPr>
            <a:t> </a:t>
          </a:r>
        </a:p>
        <a:p>
          <a:pPr algn="l" rtl="0">
            <a:lnSpc>
              <a:spcPct val="110000"/>
            </a:lnSpc>
            <a:defRPr sz="1000"/>
          </a:pPr>
          <a:r>
            <a:rPr lang="en-US" sz="1400" b="1" i="0" baseline="0">
              <a:effectLst/>
              <a:latin typeface="Arial" panose="020B0604020202020204" pitchFamily="34" charset="0"/>
              <a:ea typeface="+mn-ea"/>
              <a:cs typeface="Arial" panose="020B0604020202020204" pitchFamily="34" charset="0"/>
            </a:rPr>
            <a:t>dSC</a:t>
          </a:r>
          <a:r>
            <a:rPr lang="en-US" sz="1400" b="1" i="0" baseline="-25000">
              <a:effectLst/>
              <a:latin typeface="Arial" panose="020B0604020202020204" pitchFamily="34" charset="0"/>
              <a:ea typeface="+mn-ea"/>
              <a:cs typeface="Arial" panose="020B0604020202020204" pitchFamily="34" charset="0"/>
            </a:rPr>
            <a:t>j</a:t>
          </a:r>
          <a:endParaRPr lang="en-US" sz="1400" b="1" i="0" u="none" strike="noStrike" baseline="-25000">
            <a:solidFill>
              <a:srgbClr val="000000"/>
            </a:solidFill>
            <a:latin typeface="Arial" panose="020B0604020202020204" pitchFamily="34" charset="0"/>
            <a:cs typeface="Arial" panose="020B0604020202020204" pitchFamily="34" charset="0"/>
          </a:endParaRPr>
        </a:p>
      </xdr:txBody>
    </xdr:sp>
    <xdr:clientData/>
  </xdr:twoCellAnchor>
  <xdr:twoCellAnchor>
    <xdr:from>
      <xdr:col>3</xdr:col>
      <xdr:colOff>505461</xdr:colOff>
      <xdr:row>88</xdr:row>
      <xdr:rowOff>81915</xdr:rowOff>
    </xdr:from>
    <xdr:to>
      <xdr:col>4</xdr:col>
      <xdr:colOff>293915</xdr:colOff>
      <xdr:row>88</xdr:row>
      <xdr:rowOff>81915</xdr:rowOff>
    </xdr:to>
    <xdr:sp macro="" textlink="">
      <xdr:nvSpPr>
        <xdr:cNvPr id="30" name="Line 20">
          <a:extLst>
            <a:ext uri="{FF2B5EF4-FFF2-40B4-BE49-F238E27FC236}">
              <a16:creationId xmlns:a16="http://schemas.microsoft.com/office/drawing/2014/main" id="{00000000-0008-0000-0000-00001E000000}"/>
            </a:ext>
          </a:extLst>
        </xdr:cNvPr>
        <xdr:cNvSpPr>
          <a:spLocks noChangeShapeType="1"/>
        </xdr:cNvSpPr>
      </xdr:nvSpPr>
      <xdr:spPr bwMode="auto">
        <a:xfrm flipV="1">
          <a:off x="2399575" y="19703415"/>
          <a:ext cx="419826" cy="0"/>
        </a:xfrm>
        <a:prstGeom prst="line">
          <a:avLst/>
        </a:prstGeom>
        <a:noFill/>
        <a:ln w="9525">
          <a:solidFill>
            <a:srgbClr val="000000"/>
          </a:solidFill>
          <a:round/>
          <a:headEnd/>
          <a:tailEnd/>
        </a:ln>
      </xdr:spPr>
      <xdr:txBody>
        <a:bodyPr/>
        <a:lstStyle/>
        <a:p>
          <a:endParaRPr lang="en-US"/>
        </a:p>
      </xdr:txBody>
    </xdr:sp>
    <xdr:clientData/>
  </xdr:twoCellAnchor>
  <xdr:twoCellAnchor>
    <xdr:from>
      <xdr:col>3</xdr:col>
      <xdr:colOff>52705</xdr:colOff>
      <xdr:row>87</xdr:row>
      <xdr:rowOff>40005</xdr:rowOff>
    </xdr:from>
    <xdr:to>
      <xdr:col>4</xdr:col>
      <xdr:colOff>45124</xdr:colOff>
      <xdr:row>89</xdr:row>
      <xdr:rowOff>13335</xdr:rowOff>
    </xdr:to>
    <xdr:sp macro="" textlink="">
      <xdr:nvSpPr>
        <xdr:cNvPr id="33" name="Text 55">
          <a:extLst>
            <a:ext uri="{FF2B5EF4-FFF2-40B4-BE49-F238E27FC236}">
              <a16:creationId xmlns:a16="http://schemas.microsoft.com/office/drawing/2014/main" id="{00000000-0008-0000-0000-000021000000}"/>
            </a:ext>
          </a:extLst>
        </xdr:cNvPr>
        <xdr:cNvSpPr txBox="1">
          <a:spLocks noChangeArrowheads="1"/>
        </xdr:cNvSpPr>
      </xdr:nvSpPr>
      <xdr:spPr bwMode="auto">
        <a:xfrm>
          <a:off x="1957705" y="19445605"/>
          <a:ext cx="627419" cy="278130"/>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q</a:t>
          </a:r>
          <a:r>
            <a:rPr lang="en-US" sz="1400" b="1" i="0" u="none" strike="noStrike" baseline="-25000">
              <a:solidFill>
                <a:srgbClr val="000000"/>
              </a:solidFill>
              <a:latin typeface="Arial"/>
              <a:cs typeface="Arial"/>
            </a:rPr>
            <a:t>SC,j</a:t>
          </a:r>
          <a:endParaRPr lang="en-US" sz="1400" b="1" i="0" u="none" strike="noStrike" baseline="0">
            <a:solidFill>
              <a:srgbClr val="000000"/>
            </a:solidFill>
            <a:latin typeface="Arial"/>
            <a:cs typeface="Arial"/>
          </a:endParaRPr>
        </a:p>
      </xdr:txBody>
    </xdr:sp>
    <xdr:clientData/>
  </xdr:twoCellAnchor>
  <xdr:twoCellAnchor>
    <xdr:from>
      <xdr:col>4</xdr:col>
      <xdr:colOff>284118</xdr:colOff>
      <xdr:row>86</xdr:row>
      <xdr:rowOff>76654</xdr:rowOff>
    </xdr:from>
    <xdr:to>
      <xdr:col>5</xdr:col>
      <xdr:colOff>287513</xdr:colOff>
      <xdr:row>90</xdr:row>
      <xdr:rowOff>108857</xdr:rowOff>
    </xdr:to>
    <xdr:sp macro="" textlink="">
      <xdr:nvSpPr>
        <xdr:cNvPr id="34" name="Text 55">
          <a:extLst>
            <a:ext uri="{FF2B5EF4-FFF2-40B4-BE49-F238E27FC236}">
              <a16:creationId xmlns:a16="http://schemas.microsoft.com/office/drawing/2014/main" id="{00000000-0008-0000-0000-000022000000}"/>
            </a:ext>
          </a:extLst>
        </xdr:cNvPr>
        <xdr:cNvSpPr txBox="1">
          <a:spLocks noChangeArrowheads="1"/>
        </xdr:cNvSpPr>
      </xdr:nvSpPr>
      <xdr:spPr bwMode="auto">
        <a:xfrm>
          <a:off x="2787832" y="19548475"/>
          <a:ext cx="629324" cy="630918"/>
        </a:xfrm>
        <a:prstGeom prst="rect">
          <a:avLst/>
        </a:prstGeom>
        <a:noFill/>
        <a:ln w="1">
          <a:noFill/>
          <a:miter lim="800000"/>
          <a:headEnd/>
          <a:tailEnd/>
        </a:ln>
      </xdr:spPr>
      <xdr:txBody>
        <a:bodyPr vertOverflow="clip" wrap="square" lIns="36576" tIns="27432" rIns="0" bIns="0" anchor="t" upright="1"/>
        <a:lstStyle/>
        <a:p>
          <a:pPr algn="l" rtl="0">
            <a:defRPr sz="1000"/>
          </a:pPr>
          <a:r>
            <a:rPr lang="en-US" sz="3200" b="0" i="0" u="none" strike="noStrike" baseline="0">
              <a:solidFill>
                <a:srgbClr val="000000"/>
              </a:solidFill>
              <a:latin typeface="Arial Narrow" panose="020B0606020202030204" pitchFamily="34" charset="0"/>
              <a:cs typeface="Arial"/>
            </a:rPr>
            <a:t>|</a:t>
          </a:r>
          <a:r>
            <a:rPr lang="en-US" sz="1400" b="1" i="0" u="none" strike="noStrike" baseline="-50000">
              <a:solidFill>
                <a:srgbClr val="000000"/>
              </a:solidFill>
              <a:latin typeface="Arial"/>
              <a:cs typeface="Arial"/>
            </a:rPr>
            <a:t>t2-t1</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542925</xdr:colOff>
      <xdr:row>34</xdr:row>
      <xdr:rowOff>0</xdr:rowOff>
    </xdr:from>
    <xdr:to>
      <xdr:col>2</xdr:col>
      <xdr:colOff>390525</xdr:colOff>
      <xdr:row>34</xdr:row>
      <xdr:rowOff>0</xdr:rowOff>
    </xdr:to>
    <xdr:sp macro="" textlink="">
      <xdr:nvSpPr>
        <xdr:cNvPr id="1255" name="Line 18">
          <a:extLst>
            <a:ext uri="{FF2B5EF4-FFF2-40B4-BE49-F238E27FC236}">
              <a16:creationId xmlns:a16="http://schemas.microsoft.com/office/drawing/2014/main" id="{00000000-0008-0000-0200-0000E7040000}"/>
            </a:ext>
          </a:extLst>
        </xdr:cNvPr>
        <xdr:cNvSpPr>
          <a:spLocks noChangeShapeType="1"/>
        </xdr:cNvSpPr>
      </xdr:nvSpPr>
      <xdr:spPr bwMode="auto">
        <a:xfrm flipV="1">
          <a:off x="1933575" y="9591675"/>
          <a:ext cx="0" cy="0"/>
        </a:xfrm>
        <a:prstGeom prst="line">
          <a:avLst/>
        </a:prstGeom>
        <a:noFill/>
        <a:ln w="1">
          <a:noFill/>
          <a:round/>
          <a:headEnd/>
          <a:tailEnd type="triangle" w="med" len="med"/>
        </a:ln>
      </xdr:spPr>
    </xdr:sp>
    <xdr:clientData/>
  </xdr:twoCellAnchor>
  <xdr:twoCellAnchor>
    <xdr:from>
      <xdr:col>2</xdr:col>
      <xdr:colOff>542925</xdr:colOff>
      <xdr:row>36</xdr:row>
      <xdr:rowOff>0</xdr:rowOff>
    </xdr:from>
    <xdr:to>
      <xdr:col>2</xdr:col>
      <xdr:colOff>390525</xdr:colOff>
      <xdr:row>36</xdr:row>
      <xdr:rowOff>0</xdr:rowOff>
    </xdr:to>
    <xdr:sp macro="" textlink="">
      <xdr:nvSpPr>
        <xdr:cNvPr id="1256" name="Line 48">
          <a:extLst>
            <a:ext uri="{FF2B5EF4-FFF2-40B4-BE49-F238E27FC236}">
              <a16:creationId xmlns:a16="http://schemas.microsoft.com/office/drawing/2014/main" id="{00000000-0008-0000-0200-0000E8040000}"/>
            </a:ext>
          </a:extLst>
        </xdr:cNvPr>
        <xdr:cNvSpPr>
          <a:spLocks noChangeShapeType="1"/>
        </xdr:cNvSpPr>
      </xdr:nvSpPr>
      <xdr:spPr bwMode="auto">
        <a:xfrm flipV="1">
          <a:off x="1933575" y="9915525"/>
          <a:ext cx="0" cy="0"/>
        </a:xfrm>
        <a:prstGeom prst="line">
          <a:avLst/>
        </a:prstGeom>
        <a:noFill/>
        <a:ln w="1">
          <a:noFill/>
          <a:round/>
          <a:headEnd/>
          <a:tailEnd type="triangle" w="med" len="med"/>
        </a:ln>
      </xdr:spPr>
    </xdr:sp>
    <xdr:clientData/>
  </xdr:twoCellAnchor>
  <xdr:twoCellAnchor>
    <xdr:from>
      <xdr:col>2</xdr:col>
      <xdr:colOff>542925</xdr:colOff>
      <xdr:row>38</xdr:row>
      <xdr:rowOff>0</xdr:rowOff>
    </xdr:from>
    <xdr:to>
      <xdr:col>2</xdr:col>
      <xdr:colOff>390525</xdr:colOff>
      <xdr:row>38</xdr:row>
      <xdr:rowOff>0</xdr:rowOff>
    </xdr:to>
    <xdr:sp macro="" textlink="">
      <xdr:nvSpPr>
        <xdr:cNvPr id="1257" name="Line 49">
          <a:extLst>
            <a:ext uri="{FF2B5EF4-FFF2-40B4-BE49-F238E27FC236}">
              <a16:creationId xmlns:a16="http://schemas.microsoft.com/office/drawing/2014/main" id="{00000000-0008-0000-0200-0000E9040000}"/>
            </a:ext>
          </a:extLst>
        </xdr:cNvPr>
        <xdr:cNvSpPr>
          <a:spLocks noChangeShapeType="1"/>
        </xdr:cNvSpPr>
      </xdr:nvSpPr>
      <xdr:spPr bwMode="auto">
        <a:xfrm flipV="1">
          <a:off x="1933575" y="10239375"/>
          <a:ext cx="0" cy="0"/>
        </a:xfrm>
        <a:prstGeom prst="line">
          <a:avLst/>
        </a:prstGeom>
        <a:noFill/>
        <a:ln w="1">
          <a:noFill/>
          <a:round/>
          <a:headEnd/>
          <a:tailEnd type="triangle" w="med" len="med"/>
        </a:ln>
      </xdr:spPr>
    </xdr:sp>
    <xdr:clientData/>
  </xdr:twoCellAnchor>
  <xdr:twoCellAnchor>
    <xdr:from>
      <xdr:col>2</xdr:col>
      <xdr:colOff>542925</xdr:colOff>
      <xdr:row>40</xdr:row>
      <xdr:rowOff>0</xdr:rowOff>
    </xdr:from>
    <xdr:to>
      <xdr:col>2</xdr:col>
      <xdr:colOff>390525</xdr:colOff>
      <xdr:row>40</xdr:row>
      <xdr:rowOff>0</xdr:rowOff>
    </xdr:to>
    <xdr:sp macro="" textlink="">
      <xdr:nvSpPr>
        <xdr:cNvPr id="1258" name="Line 50">
          <a:extLst>
            <a:ext uri="{FF2B5EF4-FFF2-40B4-BE49-F238E27FC236}">
              <a16:creationId xmlns:a16="http://schemas.microsoft.com/office/drawing/2014/main" id="{00000000-0008-0000-0200-0000EA040000}"/>
            </a:ext>
          </a:extLst>
        </xdr:cNvPr>
        <xdr:cNvSpPr>
          <a:spLocks noChangeShapeType="1"/>
        </xdr:cNvSpPr>
      </xdr:nvSpPr>
      <xdr:spPr bwMode="auto">
        <a:xfrm flipV="1">
          <a:off x="1933575" y="10563225"/>
          <a:ext cx="0" cy="0"/>
        </a:xfrm>
        <a:prstGeom prst="line">
          <a:avLst/>
        </a:prstGeom>
        <a:noFill/>
        <a:ln w="1">
          <a:noFill/>
          <a:round/>
          <a:headEnd/>
          <a:tailEnd type="triangle" w="med" len="med"/>
        </a:ln>
      </xdr:spPr>
    </xdr:sp>
    <xdr:clientData/>
  </xdr:twoCellAnchor>
  <xdr:twoCellAnchor>
    <xdr:from>
      <xdr:col>2</xdr:col>
      <xdr:colOff>542925</xdr:colOff>
      <xdr:row>42</xdr:row>
      <xdr:rowOff>0</xdr:rowOff>
    </xdr:from>
    <xdr:to>
      <xdr:col>2</xdr:col>
      <xdr:colOff>390525</xdr:colOff>
      <xdr:row>42</xdr:row>
      <xdr:rowOff>0</xdr:rowOff>
    </xdr:to>
    <xdr:sp macro="" textlink="">
      <xdr:nvSpPr>
        <xdr:cNvPr id="1259" name="Line 51">
          <a:extLst>
            <a:ext uri="{FF2B5EF4-FFF2-40B4-BE49-F238E27FC236}">
              <a16:creationId xmlns:a16="http://schemas.microsoft.com/office/drawing/2014/main" id="{00000000-0008-0000-0200-0000EB040000}"/>
            </a:ext>
          </a:extLst>
        </xdr:cNvPr>
        <xdr:cNvSpPr>
          <a:spLocks noChangeShapeType="1"/>
        </xdr:cNvSpPr>
      </xdr:nvSpPr>
      <xdr:spPr bwMode="auto">
        <a:xfrm flipV="1">
          <a:off x="1933575" y="10887075"/>
          <a:ext cx="0" cy="0"/>
        </a:xfrm>
        <a:prstGeom prst="line">
          <a:avLst/>
        </a:prstGeom>
        <a:noFill/>
        <a:ln w="1">
          <a:noFill/>
          <a:round/>
          <a:headEnd/>
          <a:tailEnd type="triangle" w="med" len="med"/>
        </a:ln>
      </xdr:spPr>
    </xdr:sp>
    <xdr:clientData/>
  </xdr:twoCellAnchor>
  <xdr:twoCellAnchor>
    <xdr:from>
      <xdr:col>2</xdr:col>
      <xdr:colOff>542925</xdr:colOff>
      <xdr:row>44</xdr:row>
      <xdr:rowOff>0</xdr:rowOff>
    </xdr:from>
    <xdr:to>
      <xdr:col>2</xdr:col>
      <xdr:colOff>390525</xdr:colOff>
      <xdr:row>44</xdr:row>
      <xdr:rowOff>0</xdr:rowOff>
    </xdr:to>
    <xdr:sp macro="" textlink="">
      <xdr:nvSpPr>
        <xdr:cNvPr id="1260" name="Line 52">
          <a:extLst>
            <a:ext uri="{FF2B5EF4-FFF2-40B4-BE49-F238E27FC236}">
              <a16:creationId xmlns:a16="http://schemas.microsoft.com/office/drawing/2014/main" id="{00000000-0008-0000-0200-0000EC040000}"/>
            </a:ext>
          </a:extLst>
        </xdr:cNvPr>
        <xdr:cNvSpPr>
          <a:spLocks noChangeShapeType="1"/>
        </xdr:cNvSpPr>
      </xdr:nvSpPr>
      <xdr:spPr bwMode="auto">
        <a:xfrm flipV="1">
          <a:off x="1933575" y="11210925"/>
          <a:ext cx="0" cy="0"/>
        </a:xfrm>
        <a:prstGeom prst="line">
          <a:avLst/>
        </a:prstGeom>
        <a:noFill/>
        <a:ln w="1">
          <a:noFill/>
          <a:round/>
          <a:headEnd/>
          <a:tailEnd type="triangle" w="med" len="med"/>
        </a:ln>
      </xdr:spPr>
    </xdr:sp>
    <xdr:clientData/>
  </xdr:twoCellAnchor>
  <xdr:twoCellAnchor>
    <xdr:from>
      <xdr:col>2</xdr:col>
      <xdr:colOff>542925</xdr:colOff>
      <xdr:row>46</xdr:row>
      <xdr:rowOff>0</xdr:rowOff>
    </xdr:from>
    <xdr:to>
      <xdr:col>2</xdr:col>
      <xdr:colOff>390525</xdr:colOff>
      <xdr:row>46</xdr:row>
      <xdr:rowOff>0</xdr:rowOff>
    </xdr:to>
    <xdr:sp macro="" textlink="">
      <xdr:nvSpPr>
        <xdr:cNvPr id="1261" name="Line 53">
          <a:extLst>
            <a:ext uri="{FF2B5EF4-FFF2-40B4-BE49-F238E27FC236}">
              <a16:creationId xmlns:a16="http://schemas.microsoft.com/office/drawing/2014/main" id="{00000000-0008-0000-0200-0000ED040000}"/>
            </a:ext>
          </a:extLst>
        </xdr:cNvPr>
        <xdr:cNvSpPr>
          <a:spLocks noChangeShapeType="1"/>
        </xdr:cNvSpPr>
      </xdr:nvSpPr>
      <xdr:spPr bwMode="auto">
        <a:xfrm flipV="1">
          <a:off x="1933575" y="11534775"/>
          <a:ext cx="0" cy="0"/>
        </a:xfrm>
        <a:prstGeom prst="line">
          <a:avLst/>
        </a:prstGeom>
        <a:noFill/>
        <a:ln w="1">
          <a:noFill/>
          <a:round/>
          <a:headEnd/>
          <a:tailEnd type="triangle" w="med" len="med"/>
        </a:ln>
      </xdr:spPr>
    </xdr:sp>
    <xdr:clientData/>
  </xdr:twoCellAnchor>
  <xdr:twoCellAnchor>
    <xdr:from>
      <xdr:col>2</xdr:col>
      <xdr:colOff>542925</xdr:colOff>
      <xdr:row>34</xdr:row>
      <xdr:rowOff>0</xdr:rowOff>
    </xdr:from>
    <xdr:to>
      <xdr:col>2</xdr:col>
      <xdr:colOff>390525</xdr:colOff>
      <xdr:row>34</xdr:row>
      <xdr:rowOff>0</xdr:rowOff>
    </xdr:to>
    <xdr:sp macro="" textlink="">
      <xdr:nvSpPr>
        <xdr:cNvPr id="9" name="Line 18">
          <a:extLst>
            <a:ext uri="{FF2B5EF4-FFF2-40B4-BE49-F238E27FC236}">
              <a16:creationId xmlns:a16="http://schemas.microsoft.com/office/drawing/2014/main" id="{00000000-0008-0000-0200-000009000000}"/>
            </a:ext>
          </a:extLst>
        </xdr:cNvPr>
        <xdr:cNvSpPr>
          <a:spLocks noChangeShapeType="1"/>
        </xdr:cNvSpPr>
      </xdr:nvSpPr>
      <xdr:spPr bwMode="auto">
        <a:xfrm flipV="1">
          <a:off x="2040255" y="10115550"/>
          <a:ext cx="0" cy="0"/>
        </a:xfrm>
        <a:prstGeom prst="line">
          <a:avLst/>
        </a:prstGeom>
        <a:noFill/>
        <a:ln w="1">
          <a:noFill/>
          <a:round/>
          <a:headEnd/>
          <a:tailEnd type="triangle" w="med" len="med"/>
        </a:ln>
      </xdr:spPr>
    </xdr:sp>
    <xdr:clientData/>
  </xdr:twoCellAnchor>
  <xdr:twoCellAnchor>
    <xdr:from>
      <xdr:col>2</xdr:col>
      <xdr:colOff>542925</xdr:colOff>
      <xdr:row>36</xdr:row>
      <xdr:rowOff>0</xdr:rowOff>
    </xdr:from>
    <xdr:to>
      <xdr:col>2</xdr:col>
      <xdr:colOff>390525</xdr:colOff>
      <xdr:row>36</xdr:row>
      <xdr:rowOff>0</xdr:rowOff>
    </xdr:to>
    <xdr:sp macro="" textlink="">
      <xdr:nvSpPr>
        <xdr:cNvPr id="10" name="Line 48">
          <a:extLst>
            <a:ext uri="{FF2B5EF4-FFF2-40B4-BE49-F238E27FC236}">
              <a16:creationId xmlns:a16="http://schemas.microsoft.com/office/drawing/2014/main" id="{00000000-0008-0000-0200-00000A000000}"/>
            </a:ext>
          </a:extLst>
        </xdr:cNvPr>
        <xdr:cNvSpPr>
          <a:spLocks noChangeShapeType="1"/>
        </xdr:cNvSpPr>
      </xdr:nvSpPr>
      <xdr:spPr bwMode="auto">
        <a:xfrm flipV="1">
          <a:off x="2040255" y="10458450"/>
          <a:ext cx="0" cy="0"/>
        </a:xfrm>
        <a:prstGeom prst="line">
          <a:avLst/>
        </a:prstGeom>
        <a:noFill/>
        <a:ln w="1">
          <a:noFill/>
          <a:round/>
          <a:headEnd/>
          <a:tailEnd type="triangle" w="med" len="med"/>
        </a:ln>
      </xdr:spPr>
    </xdr:sp>
    <xdr:clientData/>
  </xdr:twoCellAnchor>
  <xdr:twoCellAnchor>
    <xdr:from>
      <xdr:col>2</xdr:col>
      <xdr:colOff>542925</xdr:colOff>
      <xdr:row>38</xdr:row>
      <xdr:rowOff>0</xdr:rowOff>
    </xdr:from>
    <xdr:to>
      <xdr:col>2</xdr:col>
      <xdr:colOff>390525</xdr:colOff>
      <xdr:row>38</xdr:row>
      <xdr:rowOff>0</xdr:rowOff>
    </xdr:to>
    <xdr:sp macro="" textlink="">
      <xdr:nvSpPr>
        <xdr:cNvPr id="11" name="Line 49">
          <a:extLst>
            <a:ext uri="{FF2B5EF4-FFF2-40B4-BE49-F238E27FC236}">
              <a16:creationId xmlns:a16="http://schemas.microsoft.com/office/drawing/2014/main" id="{00000000-0008-0000-0200-00000B000000}"/>
            </a:ext>
          </a:extLst>
        </xdr:cNvPr>
        <xdr:cNvSpPr>
          <a:spLocks noChangeShapeType="1"/>
        </xdr:cNvSpPr>
      </xdr:nvSpPr>
      <xdr:spPr bwMode="auto">
        <a:xfrm flipV="1">
          <a:off x="2040255" y="10801350"/>
          <a:ext cx="0" cy="0"/>
        </a:xfrm>
        <a:prstGeom prst="line">
          <a:avLst/>
        </a:prstGeom>
        <a:noFill/>
        <a:ln w="1">
          <a:noFill/>
          <a:round/>
          <a:headEnd/>
          <a:tailEnd type="triangle" w="med" len="med"/>
        </a:ln>
      </xdr:spPr>
    </xdr:sp>
    <xdr:clientData/>
  </xdr:twoCellAnchor>
  <xdr:twoCellAnchor>
    <xdr:from>
      <xdr:col>2</xdr:col>
      <xdr:colOff>542925</xdr:colOff>
      <xdr:row>40</xdr:row>
      <xdr:rowOff>0</xdr:rowOff>
    </xdr:from>
    <xdr:to>
      <xdr:col>2</xdr:col>
      <xdr:colOff>390525</xdr:colOff>
      <xdr:row>40</xdr:row>
      <xdr:rowOff>0</xdr:rowOff>
    </xdr:to>
    <xdr:sp macro="" textlink="">
      <xdr:nvSpPr>
        <xdr:cNvPr id="12" name="Line 50">
          <a:extLst>
            <a:ext uri="{FF2B5EF4-FFF2-40B4-BE49-F238E27FC236}">
              <a16:creationId xmlns:a16="http://schemas.microsoft.com/office/drawing/2014/main" id="{00000000-0008-0000-0200-00000C000000}"/>
            </a:ext>
          </a:extLst>
        </xdr:cNvPr>
        <xdr:cNvSpPr>
          <a:spLocks noChangeShapeType="1"/>
        </xdr:cNvSpPr>
      </xdr:nvSpPr>
      <xdr:spPr bwMode="auto">
        <a:xfrm flipV="1">
          <a:off x="2040255" y="11144250"/>
          <a:ext cx="0" cy="0"/>
        </a:xfrm>
        <a:prstGeom prst="line">
          <a:avLst/>
        </a:prstGeom>
        <a:noFill/>
        <a:ln w="1">
          <a:noFill/>
          <a:round/>
          <a:headEnd/>
          <a:tailEnd type="triangle" w="med" len="med"/>
        </a:ln>
      </xdr:spPr>
    </xdr:sp>
    <xdr:clientData/>
  </xdr:twoCellAnchor>
  <xdr:twoCellAnchor>
    <xdr:from>
      <xdr:col>2</xdr:col>
      <xdr:colOff>542925</xdr:colOff>
      <xdr:row>42</xdr:row>
      <xdr:rowOff>0</xdr:rowOff>
    </xdr:from>
    <xdr:to>
      <xdr:col>2</xdr:col>
      <xdr:colOff>390525</xdr:colOff>
      <xdr:row>42</xdr:row>
      <xdr:rowOff>0</xdr:rowOff>
    </xdr:to>
    <xdr:sp macro="" textlink="">
      <xdr:nvSpPr>
        <xdr:cNvPr id="13" name="Line 51">
          <a:extLst>
            <a:ext uri="{FF2B5EF4-FFF2-40B4-BE49-F238E27FC236}">
              <a16:creationId xmlns:a16="http://schemas.microsoft.com/office/drawing/2014/main" id="{00000000-0008-0000-0200-00000D000000}"/>
            </a:ext>
          </a:extLst>
        </xdr:cNvPr>
        <xdr:cNvSpPr>
          <a:spLocks noChangeShapeType="1"/>
        </xdr:cNvSpPr>
      </xdr:nvSpPr>
      <xdr:spPr bwMode="auto">
        <a:xfrm flipV="1">
          <a:off x="2040255" y="11487150"/>
          <a:ext cx="0" cy="0"/>
        </a:xfrm>
        <a:prstGeom prst="line">
          <a:avLst/>
        </a:prstGeom>
        <a:noFill/>
        <a:ln w="1">
          <a:noFill/>
          <a:round/>
          <a:headEnd/>
          <a:tailEnd type="triangle" w="med" len="med"/>
        </a:ln>
      </xdr:spPr>
    </xdr:sp>
    <xdr:clientData/>
  </xdr:twoCellAnchor>
  <xdr:twoCellAnchor>
    <xdr:from>
      <xdr:col>2</xdr:col>
      <xdr:colOff>542925</xdr:colOff>
      <xdr:row>44</xdr:row>
      <xdr:rowOff>0</xdr:rowOff>
    </xdr:from>
    <xdr:to>
      <xdr:col>2</xdr:col>
      <xdr:colOff>390525</xdr:colOff>
      <xdr:row>44</xdr:row>
      <xdr:rowOff>0</xdr:rowOff>
    </xdr:to>
    <xdr:sp macro="" textlink="">
      <xdr:nvSpPr>
        <xdr:cNvPr id="14" name="Line 52">
          <a:extLst>
            <a:ext uri="{FF2B5EF4-FFF2-40B4-BE49-F238E27FC236}">
              <a16:creationId xmlns:a16="http://schemas.microsoft.com/office/drawing/2014/main" id="{00000000-0008-0000-0200-00000E000000}"/>
            </a:ext>
          </a:extLst>
        </xdr:cNvPr>
        <xdr:cNvSpPr>
          <a:spLocks noChangeShapeType="1"/>
        </xdr:cNvSpPr>
      </xdr:nvSpPr>
      <xdr:spPr bwMode="auto">
        <a:xfrm flipV="1">
          <a:off x="2040255" y="11830050"/>
          <a:ext cx="0" cy="0"/>
        </a:xfrm>
        <a:prstGeom prst="line">
          <a:avLst/>
        </a:prstGeom>
        <a:noFill/>
        <a:ln w="1">
          <a:noFill/>
          <a:round/>
          <a:headEnd/>
          <a:tailEnd type="triangle" w="med" len="med"/>
        </a:ln>
      </xdr:spPr>
    </xdr:sp>
    <xdr:clientData/>
  </xdr:twoCellAnchor>
  <xdr:twoCellAnchor>
    <xdr:from>
      <xdr:col>2</xdr:col>
      <xdr:colOff>542925</xdr:colOff>
      <xdr:row>46</xdr:row>
      <xdr:rowOff>0</xdr:rowOff>
    </xdr:from>
    <xdr:to>
      <xdr:col>2</xdr:col>
      <xdr:colOff>390525</xdr:colOff>
      <xdr:row>46</xdr:row>
      <xdr:rowOff>0</xdr:rowOff>
    </xdr:to>
    <xdr:sp macro="" textlink="">
      <xdr:nvSpPr>
        <xdr:cNvPr id="15" name="Line 53">
          <a:extLst>
            <a:ext uri="{FF2B5EF4-FFF2-40B4-BE49-F238E27FC236}">
              <a16:creationId xmlns:a16="http://schemas.microsoft.com/office/drawing/2014/main" id="{00000000-0008-0000-0200-00000F000000}"/>
            </a:ext>
          </a:extLst>
        </xdr:cNvPr>
        <xdr:cNvSpPr>
          <a:spLocks noChangeShapeType="1"/>
        </xdr:cNvSpPr>
      </xdr:nvSpPr>
      <xdr:spPr bwMode="auto">
        <a:xfrm flipV="1">
          <a:off x="2040255" y="12172950"/>
          <a:ext cx="0" cy="0"/>
        </a:xfrm>
        <a:prstGeom prst="line">
          <a:avLst/>
        </a:prstGeom>
        <a:noFill/>
        <a:ln w="1">
          <a:noFill/>
          <a:round/>
          <a:headEnd/>
          <a:tailEnd type="triangle" w="med" len="med"/>
        </a:ln>
      </xdr:spPr>
    </xdr:sp>
    <xdr:clientData/>
  </xdr:twoCellAnchor>
  <xdr:twoCellAnchor>
    <xdr:from>
      <xdr:col>2</xdr:col>
      <xdr:colOff>542925</xdr:colOff>
      <xdr:row>34</xdr:row>
      <xdr:rowOff>0</xdr:rowOff>
    </xdr:from>
    <xdr:to>
      <xdr:col>2</xdr:col>
      <xdr:colOff>390525</xdr:colOff>
      <xdr:row>34</xdr:row>
      <xdr:rowOff>0</xdr:rowOff>
    </xdr:to>
    <xdr:sp macro="" textlink="">
      <xdr:nvSpPr>
        <xdr:cNvPr id="16" name="Line 18">
          <a:extLst>
            <a:ext uri="{FF2B5EF4-FFF2-40B4-BE49-F238E27FC236}">
              <a16:creationId xmlns:a16="http://schemas.microsoft.com/office/drawing/2014/main" id="{00000000-0008-0000-0200-000010000000}"/>
            </a:ext>
          </a:extLst>
        </xdr:cNvPr>
        <xdr:cNvSpPr>
          <a:spLocks noChangeShapeType="1"/>
        </xdr:cNvSpPr>
      </xdr:nvSpPr>
      <xdr:spPr bwMode="auto">
        <a:xfrm flipV="1">
          <a:off x="2514600" y="6438900"/>
          <a:ext cx="0" cy="0"/>
        </a:xfrm>
        <a:prstGeom prst="line">
          <a:avLst/>
        </a:prstGeom>
        <a:noFill/>
        <a:ln w="1">
          <a:noFill/>
          <a:round/>
          <a:headEnd/>
          <a:tailEnd type="triangle" w="med" len="med"/>
        </a:ln>
      </xdr:spPr>
    </xdr:sp>
    <xdr:clientData/>
  </xdr:twoCellAnchor>
  <xdr:twoCellAnchor>
    <xdr:from>
      <xdr:col>2</xdr:col>
      <xdr:colOff>542925</xdr:colOff>
      <xdr:row>36</xdr:row>
      <xdr:rowOff>0</xdr:rowOff>
    </xdr:from>
    <xdr:to>
      <xdr:col>2</xdr:col>
      <xdr:colOff>390525</xdr:colOff>
      <xdr:row>36</xdr:row>
      <xdr:rowOff>0</xdr:rowOff>
    </xdr:to>
    <xdr:sp macro="" textlink="">
      <xdr:nvSpPr>
        <xdr:cNvPr id="17" name="Line 48">
          <a:extLst>
            <a:ext uri="{FF2B5EF4-FFF2-40B4-BE49-F238E27FC236}">
              <a16:creationId xmlns:a16="http://schemas.microsoft.com/office/drawing/2014/main" id="{00000000-0008-0000-0200-000011000000}"/>
            </a:ext>
          </a:extLst>
        </xdr:cNvPr>
        <xdr:cNvSpPr>
          <a:spLocks noChangeShapeType="1"/>
        </xdr:cNvSpPr>
      </xdr:nvSpPr>
      <xdr:spPr bwMode="auto">
        <a:xfrm flipV="1">
          <a:off x="2514600" y="6762750"/>
          <a:ext cx="0" cy="0"/>
        </a:xfrm>
        <a:prstGeom prst="line">
          <a:avLst/>
        </a:prstGeom>
        <a:noFill/>
        <a:ln w="1">
          <a:noFill/>
          <a:round/>
          <a:headEnd/>
          <a:tailEnd type="triangle" w="med" len="med"/>
        </a:ln>
      </xdr:spPr>
    </xdr:sp>
    <xdr:clientData/>
  </xdr:twoCellAnchor>
  <xdr:twoCellAnchor>
    <xdr:from>
      <xdr:col>2</xdr:col>
      <xdr:colOff>542925</xdr:colOff>
      <xdr:row>38</xdr:row>
      <xdr:rowOff>0</xdr:rowOff>
    </xdr:from>
    <xdr:to>
      <xdr:col>2</xdr:col>
      <xdr:colOff>390525</xdr:colOff>
      <xdr:row>38</xdr:row>
      <xdr:rowOff>0</xdr:rowOff>
    </xdr:to>
    <xdr:sp macro="" textlink="">
      <xdr:nvSpPr>
        <xdr:cNvPr id="18" name="Line 49">
          <a:extLst>
            <a:ext uri="{FF2B5EF4-FFF2-40B4-BE49-F238E27FC236}">
              <a16:creationId xmlns:a16="http://schemas.microsoft.com/office/drawing/2014/main" id="{00000000-0008-0000-0200-000012000000}"/>
            </a:ext>
          </a:extLst>
        </xdr:cNvPr>
        <xdr:cNvSpPr>
          <a:spLocks noChangeShapeType="1"/>
        </xdr:cNvSpPr>
      </xdr:nvSpPr>
      <xdr:spPr bwMode="auto">
        <a:xfrm flipV="1">
          <a:off x="2514600" y="7086600"/>
          <a:ext cx="0" cy="0"/>
        </a:xfrm>
        <a:prstGeom prst="line">
          <a:avLst/>
        </a:prstGeom>
        <a:noFill/>
        <a:ln w="1">
          <a:noFill/>
          <a:round/>
          <a:headEnd/>
          <a:tailEnd type="triangle" w="med" len="med"/>
        </a:ln>
      </xdr:spPr>
    </xdr:sp>
    <xdr:clientData/>
  </xdr:twoCellAnchor>
  <xdr:twoCellAnchor>
    <xdr:from>
      <xdr:col>2</xdr:col>
      <xdr:colOff>542925</xdr:colOff>
      <xdr:row>40</xdr:row>
      <xdr:rowOff>0</xdr:rowOff>
    </xdr:from>
    <xdr:to>
      <xdr:col>2</xdr:col>
      <xdr:colOff>390525</xdr:colOff>
      <xdr:row>40</xdr:row>
      <xdr:rowOff>0</xdr:rowOff>
    </xdr:to>
    <xdr:sp macro="" textlink="">
      <xdr:nvSpPr>
        <xdr:cNvPr id="19" name="Line 50">
          <a:extLst>
            <a:ext uri="{FF2B5EF4-FFF2-40B4-BE49-F238E27FC236}">
              <a16:creationId xmlns:a16="http://schemas.microsoft.com/office/drawing/2014/main" id="{00000000-0008-0000-0200-000013000000}"/>
            </a:ext>
          </a:extLst>
        </xdr:cNvPr>
        <xdr:cNvSpPr>
          <a:spLocks noChangeShapeType="1"/>
        </xdr:cNvSpPr>
      </xdr:nvSpPr>
      <xdr:spPr bwMode="auto">
        <a:xfrm flipV="1">
          <a:off x="2514600" y="7410450"/>
          <a:ext cx="0" cy="0"/>
        </a:xfrm>
        <a:prstGeom prst="line">
          <a:avLst/>
        </a:prstGeom>
        <a:noFill/>
        <a:ln w="1">
          <a:noFill/>
          <a:round/>
          <a:headEnd/>
          <a:tailEnd type="triangle" w="med" len="med"/>
        </a:ln>
      </xdr:spPr>
    </xdr:sp>
    <xdr:clientData/>
  </xdr:twoCellAnchor>
  <xdr:twoCellAnchor>
    <xdr:from>
      <xdr:col>2</xdr:col>
      <xdr:colOff>542925</xdr:colOff>
      <xdr:row>42</xdr:row>
      <xdr:rowOff>0</xdr:rowOff>
    </xdr:from>
    <xdr:to>
      <xdr:col>2</xdr:col>
      <xdr:colOff>390525</xdr:colOff>
      <xdr:row>42</xdr:row>
      <xdr:rowOff>0</xdr:rowOff>
    </xdr:to>
    <xdr:sp macro="" textlink="">
      <xdr:nvSpPr>
        <xdr:cNvPr id="20" name="Line 51">
          <a:extLst>
            <a:ext uri="{FF2B5EF4-FFF2-40B4-BE49-F238E27FC236}">
              <a16:creationId xmlns:a16="http://schemas.microsoft.com/office/drawing/2014/main" id="{00000000-0008-0000-0200-000014000000}"/>
            </a:ext>
          </a:extLst>
        </xdr:cNvPr>
        <xdr:cNvSpPr>
          <a:spLocks noChangeShapeType="1"/>
        </xdr:cNvSpPr>
      </xdr:nvSpPr>
      <xdr:spPr bwMode="auto">
        <a:xfrm flipV="1">
          <a:off x="2514600" y="7734300"/>
          <a:ext cx="0" cy="0"/>
        </a:xfrm>
        <a:prstGeom prst="line">
          <a:avLst/>
        </a:prstGeom>
        <a:noFill/>
        <a:ln w="1">
          <a:noFill/>
          <a:round/>
          <a:headEnd/>
          <a:tailEnd type="triangle" w="med" len="med"/>
        </a:ln>
      </xdr:spPr>
    </xdr:sp>
    <xdr:clientData/>
  </xdr:twoCellAnchor>
  <xdr:twoCellAnchor>
    <xdr:from>
      <xdr:col>2</xdr:col>
      <xdr:colOff>542925</xdr:colOff>
      <xdr:row>44</xdr:row>
      <xdr:rowOff>0</xdr:rowOff>
    </xdr:from>
    <xdr:to>
      <xdr:col>2</xdr:col>
      <xdr:colOff>390525</xdr:colOff>
      <xdr:row>44</xdr:row>
      <xdr:rowOff>0</xdr:rowOff>
    </xdr:to>
    <xdr:sp macro="" textlink="">
      <xdr:nvSpPr>
        <xdr:cNvPr id="21" name="Line 52">
          <a:extLst>
            <a:ext uri="{FF2B5EF4-FFF2-40B4-BE49-F238E27FC236}">
              <a16:creationId xmlns:a16="http://schemas.microsoft.com/office/drawing/2014/main" id="{00000000-0008-0000-0200-000015000000}"/>
            </a:ext>
          </a:extLst>
        </xdr:cNvPr>
        <xdr:cNvSpPr>
          <a:spLocks noChangeShapeType="1"/>
        </xdr:cNvSpPr>
      </xdr:nvSpPr>
      <xdr:spPr bwMode="auto">
        <a:xfrm flipV="1">
          <a:off x="2514600" y="8058150"/>
          <a:ext cx="0" cy="0"/>
        </a:xfrm>
        <a:prstGeom prst="line">
          <a:avLst/>
        </a:prstGeom>
        <a:noFill/>
        <a:ln w="1">
          <a:noFill/>
          <a:round/>
          <a:headEnd/>
          <a:tailEnd type="triangle" w="med" len="med"/>
        </a:ln>
      </xdr:spPr>
    </xdr:sp>
    <xdr:clientData/>
  </xdr:twoCellAnchor>
  <xdr:twoCellAnchor>
    <xdr:from>
      <xdr:col>2</xdr:col>
      <xdr:colOff>542925</xdr:colOff>
      <xdr:row>46</xdr:row>
      <xdr:rowOff>0</xdr:rowOff>
    </xdr:from>
    <xdr:to>
      <xdr:col>2</xdr:col>
      <xdr:colOff>390525</xdr:colOff>
      <xdr:row>46</xdr:row>
      <xdr:rowOff>0</xdr:rowOff>
    </xdr:to>
    <xdr:sp macro="" textlink="">
      <xdr:nvSpPr>
        <xdr:cNvPr id="22" name="Line 53">
          <a:extLst>
            <a:ext uri="{FF2B5EF4-FFF2-40B4-BE49-F238E27FC236}">
              <a16:creationId xmlns:a16="http://schemas.microsoft.com/office/drawing/2014/main" id="{00000000-0008-0000-0200-000016000000}"/>
            </a:ext>
          </a:extLst>
        </xdr:cNvPr>
        <xdr:cNvSpPr>
          <a:spLocks noChangeShapeType="1"/>
        </xdr:cNvSpPr>
      </xdr:nvSpPr>
      <xdr:spPr bwMode="auto">
        <a:xfrm flipV="1">
          <a:off x="2514600" y="8382000"/>
          <a:ext cx="0" cy="0"/>
        </a:xfrm>
        <a:prstGeom prst="line">
          <a:avLst/>
        </a:prstGeom>
        <a:noFill/>
        <a:ln w="1">
          <a:noFill/>
          <a:round/>
          <a:headEnd/>
          <a:tailEnd type="triangle" w="med" len="med"/>
        </a:ln>
      </xdr:spPr>
    </xdr:sp>
    <xdr:clientData/>
  </xdr:twoCellAnchor>
  <xdr:twoCellAnchor>
    <xdr:from>
      <xdr:col>2</xdr:col>
      <xdr:colOff>542925</xdr:colOff>
      <xdr:row>34</xdr:row>
      <xdr:rowOff>0</xdr:rowOff>
    </xdr:from>
    <xdr:to>
      <xdr:col>2</xdr:col>
      <xdr:colOff>390525</xdr:colOff>
      <xdr:row>34</xdr:row>
      <xdr:rowOff>0</xdr:rowOff>
    </xdr:to>
    <xdr:sp macro="" textlink="">
      <xdr:nvSpPr>
        <xdr:cNvPr id="23" name="Line 18">
          <a:extLst>
            <a:ext uri="{FF2B5EF4-FFF2-40B4-BE49-F238E27FC236}">
              <a16:creationId xmlns:a16="http://schemas.microsoft.com/office/drawing/2014/main" id="{00000000-0008-0000-0200-000017000000}"/>
            </a:ext>
          </a:extLst>
        </xdr:cNvPr>
        <xdr:cNvSpPr>
          <a:spLocks noChangeShapeType="1"/>
        </xdr:cNvSpPr>
      </xdr:nvSpPr>
      <xdr:spPr bwMode="auto">
        <a:xfrm flipV="1">
          <a:off x="2514600" y="6438900"/>
          <a:ext cx="0" cy="0"/>
        </a:xfrm>
        <a:prstGeom prst="line">
          <a:avLst/>
        </a:prstGeom>
        <a:noFill/>
        <a:ln w="1">
          <a:noFill/>
          <a:round/>
          <a:headEnd/>
          <a:tailEnd type="triangle" w="med" len="med"/>
        </a:ln>
      </xdr:spPr>
    </xdr:sp>
    <xdr:clientData/>
  </xdr:twoCellAnchor>
  <xdr:twoCellAnchor>
    <xdr:from>
      <xdr:col>2</xdr:col>
      <xdr:colOff>542925</xdr:colOff>
      <xdr:row>36</xdr:row>
      <xdr:rowOff>0</xdr:rowOff>
    </xdr:from>
    <xdr:to>
      <xdr:col>2</xdr:col>
      <xdr:colOff>390525</xdr:colOff>
      <xdr:row>36</xdr:row>
      <xdr:rowOff>0</xdr:rowOff>
    </xdr:to>
    <xdr:sp macro="" textlink="">
      <xdr:nvSpPr>
        <xdr:cNvPr id="24" name="Line 48">
          <a:extLst>
            <a:ext uri="{FF2B5EF4-FFF2-40B4-BE49-F238E27FC236}">
              <a16:creationId xmlns:a16="http://schemas.microsoft.com/office/drawing/2014/main" id="{00000000-0008-0000-0200-000018000000}"/>
            </a:ext>
          </a:extLst>
        </xdr:cNvPr>
        <xdr:cNvSpPr>
          <a:spLocks noChangeShapeType="1"/>
        </xdr:cNvSpPr>
      </xdr:nvSpPr>
      <xdr:spPr bwMode="auto">
        <a:xfrm flipV="1">
          <a:off x="2514600" y="6762750"/>
          <a:ext cx="0" cy="0"/>
        </a:xfrm>
        <a:prstGeom prst="line">
          <a:avLst/>
        </a:prstGeom>
        <a:noFill/>
        <a:ln w="1">
          <a:noFill/>
          <a:round/>
          <a:headEnd/>
          <a:tailEnd type="triangle" w="med" len="med"/>
        </a:ln>
      </xdr:spPr>
    </xdr:sp>
    <xdr:clientData/>
  </xdr:twoCellAnchor>
  <xdr:twoCellAnchor>
    <xdr:from>
      <xdr:col>2</xdr:col>
      <xdr:colOff>542925</xdr:colOff>
      <xdr:row>38</xdr:row>
      <xdr:rowOff>0</xdr:rowOff>
    </xdr:from>
    <xdr:to>
      <xdr:col>2</xdr:col>
      <xdr:colOff>390525</xdr:colOff>
      <xdr:row>38</xdr:row>
      <xdr:rowOff>0</xdr:rowOff>
    </xdr:to>
    <xdr:sp macro="" textlink="">
      <xdr:nvSpPr>
        <xdr:cNvPr id="25" name="Line 49">
          <a:extLst>
            <a:ext uri="{FF2B5EF4-FFF2-40B4-BE49-F238E27FC236}">
              <a16:creationId xmlns:a16="http://schemas.microsoft.com/office/drawing/2014/main" id="{00000000-0008-0000-0200-000019000000}"/>
            </a:ext>
          </a:extLst>
        </xdr:cNvPr>
        <xdr:cNvSpPr>
          <a:spLocks noChangeShapeType="1"/>
        </xdr:cNvSpPr>
      </xdr:nvSpPr>
      <xdr:spPr bwMode="auto">
        <a:xfrm flipV="1">
          <a:off x="2514600" y="7086600"/>
          <a:ext cx="0" cy="0"/>
        </a:xfrm>
        <a:prstGeom prst="line">
          <a:avLst/>
        </a:prstGeom>
        <a:noFill/>
        <a:ln w="1">
          <a:noFill/>
          <a:round/>
          <a:headEnd/>
          <a:tailEnd type="triangle" w="med" len="med"/>
        </a:ln>
      </xdr:spPr>
    </xdr:sp>
    <xdr:clientData/>
  </xdr:twoCellAnchor>
  <xdr:twoCellAnchor>
    <xdr:from>
      <xdr:col>2</xdr:col>
      <xdr:colOff>542925</xdr:colOff>
      <xdr:row>40</xdr:row>
      <xdr:rowOff>0</xdr:rowOff>
    </xdr:from>
    <xdr:to>
      <xdr:col>2</xdr:col>
      <xdr:colOff>390525</xdr:colOff>
      <xdr:row>40</xdr:row>
      <xdr:rowOff>0</xdr:rowOff>
    </xdr:to>
    <xdr:sp macro="" textlink="">
      <xdr:nvSpPr>
        <xdr:cNvPr id="26" name="Line 50">
          <a:extLst>
            <a:ext uri="{FF2B5EF4-FFF2-40B4-BE49-F238E27FC236}">
              <a16:creationId xmlns:a16="http://schemas.microsoft.com/office/drawing/2014/main" id="{00000000-0008-0000-0200-00001A000000}"/>
            </a:ext>
          </a:extLst>
        </xdr:cNvPr>
        <xdr:cNvSpPr>
          <a:spLocks noChangeShapeType="1"/>
        </xdr:cNvSpPr>
      </xdr:nvSpPr>
      <xdr:spPr bwMode="auto">
        <a:xfrm flipV="1">
          <a:off x="2514600" y="7410450"/>
          <a:ext cx="0" cy="0"/>
        </a:xfrm>
        <a:prstGeom prst="line">
          <a:avLst/>
        </a:prstGeom>
        <a:noFill/>
        <a:ln w="1">
          <a:noFill/>
          <a:round/>
          <a:headEnd/>
          <a:tailEnd type="triangle" w="med" len="med"/>
        </a:ln>
      </xdr:spPr>
    </xdr:sp>
    <xdr:clientData/>
  </xdr:twoCellAnchor>
  <xdr:twoCellAnchor>
    <xdr:from>
      <xdr:col>2</xdr:col>
      <xdr:colOff>542925</xdr:colOff>
      <xdr:row>42</xdr:row>
      <xdr:rowOff>0</xdr:rowOff>
    </xdr:from>
    <xdr:to>
      <xdr:col>2</xdr:col>
      <xdr:colOff>390525</xdr:colOff>
      <xdr:row>42</xdr:row>
      <xdr:rowOff>0</xdr:rowOff>
    </xdr:to>
    <xdr:sp macro="" textlink="">
      <xdr:nvSpPr>
        <xdr:cNvPr id="27" name="Line 51">
          <a:extLst>
            <a:ext uri="{FF2B5EF4-FFF2-40B4-BE49-F238E27FC236}">
              <a16:creationId xmlns:a16="http://schemas.microsoft.com/office/drawing/2014/main" id="{00000000-0008-0000-0200-00001B000000}"/>
            </a:ext>
          </a:extLst>
        </xdr:cNvPr>
        <xdr:cNvSpPr>
          <a:spLocks noChangeShapeType="1"/>
        </xdr:cNvSpPr>
      </xdr:nvSpPr>
      <xdr:spPr bwMode="auto">
        <a:xfrm flipV="1">
          <a:off x="2514600" y="7734300"/>
          <a:ext cx="0" cy="0"/>
        </a:xfrm>
        <a:prstGeom prst="line">
          <a:avLst/>
        </a:prstGeom>
        <a:noFill/>
        <a:ln w="1">
          <a:noFill/>
          <a:round/>
          <a:headEnd/>
          <a:tailEnd type="triangle" w="med" len="med"/>
        </a:ln>
      </xdr:spPr>
    </xdr:sp>
    <xdr:clientData/>
  </xdr:twoCellAnchor>
  <xdr:twoCellAnchor>
    <xdr:from>
      <xdr:col>2</xdr:col>
      <xdr:colOff>542925</xdr:colOff>
      <xdr:row>44</xdr:row>
      <xdr:rowOff>0</xdr:rowOff>
    </xdr:from>
    <xdr:to>
      <xdr:col>2</xdr:col>
      <xdr:colOff>390525</xdr:colOff>
      <xdr:row>44</xdr:row>
      <xdr:rowOff>0</xdr:rowOff>
    </xdr:to>
    <xdr:sp macro="" textlink="">
      <xdr:nvSpPr>
        <xdr:cNvPr id="28" name="Line 52">
          <a:extLst>
            <a:ext uri="{FF2B5EF4-FFF2-40B4-BE49-F238E27FC236}">
              <a16:creationId xmlns:a16="http://schemas.microsoft.com/office/drawing/2014/main" id="{00000000-0008-0000-0200-00001C000000}"/>
            </a:ext>
          </a:extLst>
        </xdr:cNvPr>
        <xdr:cNvSpPr>
          <a:spLocks noChangeShapeType="1"/>
        </xdr:cNvSpPr>
      </xdr:nvSpPr>
      <xdr:spPr bwMode="auto">
        <a:xfrm flipV="1">
          <a:off x="2514600" y="8058150"/>
          <a:ext cx="0" cy="0"/>
        </a:xfrm>
        <a:prstGeom prst="line">
          <a:avLst/>
        </a:prstGeom>
        <a:noFill/>
        <a:ln w="1">
          <a:noFill/>
          <a:round/>
          <a:headEnd/>
          <a:tailEnd type="triangle" w="med" len="med"/>
        </a:ln>
      </xdr:spPr>
    </xdr:sp>
    <xdr:clientData/>
  </xdr:twoCellAnchor>
  <xdr:twoCellAnchor>
    <xdr:from>
      <xdr:col>2</xdr:col>
      <xdr:colOff>542925</xdr:colOff>
      <xdr:row>46</xdr:row>
      <xdr:rowOff>0</xdr:rowOff>
    </xdr:from>
    <xdr:to>
      <xdr:col>2</xdr:col>
      <xdr:colOff>390525</xdr:colOff>
      <xdr:row>46</xdr:row>
      <xdr:rowOff>0</xdr:rowOff>
    </xdr:to>
    <xdr:sp macro="" textlink="">
      <xdr:nvSpPr>
        <xdr:cNvPr id="29" name="Line 53">
          <a:extLst>
            <a:ext uri="{FF2B5EF4-FFF2-40B4-BE49-F238E27FC236}">
              <a16:creationId xmlns:a16="http://schemas.microsoft.com/office/drawing/2014/main" id="{00000000-0008-0000-0200-00001D000000}"/>
            </a:ext>
          </a:extLst>
        </xdr:cNvPr>
        <xdr:cNvSpPr>
          <a:spLocks noChangeShapeType="1"/>
        </xdr:cNvSpPr>
      </xdr:nvSpPr>
      <xdr:spPr bwMode="auto">
        <a:xfrm flipV="1">
          <a:off x="2514600" y="8382000"/>
          <a:ext cx="0" cy="0"/>
        </a:xfrm>
        <a:prstGeom prst="line">
          <a:avLst/>
        </a:prstGeom>
        <a:noFill/>
        <a:ln w="1">
          <a:noFill/>
          <a:round/>
          <a:headEnd/>
          <a:tailEnd type="triangle" w="med" len="med"/>
        </a:ln>
      </xdr:spPr>
    </xdr: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542925</xdr:colOff>
      <xdr:row>51</xdr:row>
      <xdr:rowOff>38100</xdr:rowOff>
    </xdr:from>
    <xdr:to>
      <xdr:col>2</xdr:col>
      <xdr:colOff>390525</xdr:colOff>
      <xdr:row>51</xdr:row>
      <xdr:rowOff>38100</xdr:rowOff>
    </xdr:to>
    <xdr:sp macro="" textlink="">
      <xdr:nvSpPr>
        <xdr:cNvPr id="2" name="Line 18">
          <a:extLst>
            <a:ext uri="{FF2B5EF4-FFF2-40B4-BE49-F238E27FC236}">
              <a16:creationId xmlns:a16="http://schemas.microsoft.com/office/drawing/2014/main" id="{00000000-0008-0000-0300-000002000000}"/>
            </a:ext>
          </a:extLst>
        </xdr:cNvPr>
        <xdr:cNvSpPr>
          <a:spLocks noChangeShapeType="1"/>
        </xdr:cNvSpPr>
      </xdr:nvSpPr>
      <xdr:spPr bwMode="auto">
        <a:xfrm flipV="1">
          <a:off x="2124075" y="8296275"/>
          <a:ext cx="0" cy="0"/>
        </a:xfrm>
        <a:prstGeom prst="line">
          <a:avLst/>
        </a:prstGeom>
        <a:noFill/>
        <a:ln w="1">
          <a:noFill/>
          <a:round/>
          <a:headEnd/>
          <a:tailEnd type="triangle" w="med" len="med"/>
        </a:ln>
      </xdr:spPr>
    </xdr:sp>
    <xdr:clientData/>
  </xdr:twoCellAnchor>
  <xdr:twoCellAnchor>
    <xdr:from>
      <xdr:col>2</xdr:col>
      <xdr:colOff>542925</xdr:colOff>
      <xdr:row>53</xdr:row>
      <xdr:rowOff>38100</xdr:rowOff>
    </xdr:from>
    <xdr:to>
      <xdr:col>2</xdr:col>
      <xdr:colOff>390525</xdr:colOff>
      <xdr:row>53</xdr:row>
      <xdr:rowOff>38100</xdr:rowOff>
    </xdr:to>
    <xdr:sp macro="" textlink="">
      <xdr:nvSpPr>
        <xdr:cNvPr id="3" name="Line 48">
          <a:extLst>
            <a:ext uri="{FF2B5EF4-FFF2-40B4-BE49-F238E27FC236}">
              <a16:creationId xmlns:a16="http://schemas.microsoft.com/office/drawing/2014/main" id="{00000000-0008-0000-0300-000003000000}"/>
            </a:ext>
          </a:extLst>
        </xdr:cNvPr>
        <xdr:cNvSpPr>
          <a:spLocks noChangeShapeType="1"/>
        </xdr:cNvSpPr>
      </xdr:nvSpPr>
      <xdr:spPr bwMode="auto">
        <a:xfrm flipV="1">
          <a:off x="2124075" y="8620125"/>
          <a:ext cx="0" cy="0"/>
        </a:xfrm>
        <a:prstGeom prst="line">
          <a:avLst/>
        </a:prstGeom>
        <a:noFill/>
        <a:ln w="1">
          <a:noFill/>
          <a:round/>
          <a:headEnd/>
          <a:tailEnd type="triangle" w="med" len="med"/>
        </a:ln>
      </xdr:spPr>
    </xdr:sp>
    <xdr:clientData/>
  </xdr:twoCellAnchor>
  <xdr:twoCellAnchor>
    <xdr:from>
      <xdr:col>2</xdr:col>
      <xdr:colOff>542925</xdr:colOff>
      <xdr:row>55</xdr:row>
      <xdr:rowOff>38100</xdr:rowOff>
    </xdr:from>
    <xdr:to>
      <xdr:col>2</xdr:col>
      <xdr:colOff>390525</xdr:colOff>
      <xdr:row>55</xdr:row>
      <xdr:rowOff>38100</xdr:rowOff>
    </xdr:to>
    <xdr:sp macro="" textlink="">
      <xdr:nvSpPr>
        <xdr:cNvPr id="4" name="Line 49">
          <a:extLst>
            <a:ext uri="{FF2B5EF4-FFF2-40B4-BE49-F238E27FC236}">
              <a16:creationId xmlns:a16="http://schemas.microsoft.com/office/drawing/2014/main" id="{00000000-0008-0000-0300-000004000000}"/>
            </a:ext>
          </a:extLst>
        </xdr:cNvPr>
        <xdr:cNvSpPr>
          <a:spLocks noChangeShapeType="1"/>
        </xdr:cNvSpPr>
      </xdr:nvSpPr>
      <xdr:spPr bwMode="auto">
        <a:xfrm flipV="1">
          <a:off x="2124075" y="8943975"/>
          <a:ext cx="0" cy="0"/>
        </a:xfrm>
        <a:prstGeom prst="line">
          <a:avLst/>
        </a:prstGeom>
        <a:noFill/>
        <a:ln w="1">
          <a:noFill/>
          <a:round/>
          <a:headEnd/>
          <a:tailEnd type="triangle" w="med" len="med"/>
        </a:ln>
      </xdr:spPr>
    </xdr:sp>
    <xdr:clientData/>
  </xdr:twoCellAnchor>
  <xdr:twoCellAnchor>
    <xdr:from>
      <xdr:col>2</xdr:col>
      <xdr:colOff>542925</xdr:colOff>
      <xdr:row>57</xdr:row>
      <xdr:rowOff>38100</xdr:rowOff>
    </xdr:from>
    <xdr:to>
      <xdr:col>2</xdr:col>
      <xdr:colOff>390525</xdr:colOff>
      <xdr:row>57</xdr:row>
      <xdr:rowOff>38100</xdr:rowOff>
    </xdr:to>
    <xdr:sp macro="" textlink="">
      <xdr:nvSpPr>
        <xdr:cNvPr id="5" name="Line 50">
          <a:extLst>
            <a:ext uri="{FF2B5EF4-FFF2-40B4-BE49-F238E27FC236}">
              <a16:creationId xmlns:a16="http://schemas.microsoft.com/office/drawing/2014/main" id="{00000000-0008-0000-0300-000005000000}"/>
            </a:ext>
          </a:extLst>
        </xdr:cNvPr>
        <xdr:cNvSpPr>
          <a:spLocks noChangeShapeType="1"/>
        </xdr:cNvSpPr>
      </xdr:nvSpPr>
      <xdr:spPr bwMode="auto">
        <a:xfrm flipV="1">
          <a:off x="2124075" y="9267825"/>
          <a:ext cx="0" cy="0"/>
        </a:xfrm>
        <a:prstGeom prst="line">
          <a:avLst/>
        </a:prstGeom>
        <a:noFill/>
        <a:ln w="1">
          <a:noFill/>
          <a:round/>
          <a:headEnd/>
          <a:tailEnd type="triangle" w="med" len="med"/>
        </a:ln>
      </xdr:spPr>
    </xdr:sp>
    <xdr:clientData/>
  </xdr:twoCellAnchor>
  <xdr:twoCellAnchor>
    <xdr:from>
      <xdr:col>2</xdr:col>
      <xdr:colOff>542925</xdr:colOff>
      <xdr:row>59</xdr:row>
      <xdr:rowOff>38100</xdr:rowOff>
    </xdr:from>
    <xdr:to>
      <xdr:col>2</xdr:col>
      <xdr:colOff>390525</xdr:colOff>
      <xdr:row>59</xdr:row>
      <xdr:rowOff>38100</xdr:rowOff>
    </xdr:to>
    <xdr:sp macro="" textlink="">
      <xdr:nvSpPr>
        <xdr:cNvPr id="6" name="Line 51">
          <a:extLst>
            <a:ext uri="{FF2B5EF4-FFF2-40B4-BE49-F238E27FC236}">
              <a16:creationId xmlns:a16="http://schemas.microsoft.com/office/drawing/2014/main" id="{00000000-0008-0000-0300-000006000000}"/>
            </a:ext>
          </a:extLst>
        </xdr:cNvPr>
        <xdr:cNvSpPr>
          <a:spLocks noChangeShapeType="1"/>
        </xdr:cNvSpPr>
      </xdr:nvSpPr>
      <xdr:spPr bwMode="auto">
        <a:xfrm flipV="1">
          <a:off x="2124075" y="9591675"/>
          <a:ext cx="0" cy="0"/>
        </a:xfrm>
        <a:prstGeom prst="line">
          <a:avLst/>
        </a:prstGeom>
        <a:noFill/>
        <a:ln w="1">
          <a:noFill/>
          <a:round/>
          <a:headEnd/>
          <a:tailEnd type="triangle" w="med" len="med"/>
        </a:ln>
      </xdr:spPr>
    </xdr:sp>
    <xdr:clientData/>
  </xdr:twoCellAnchor>
  <xdr:twoCellAnchor>
    <xdr:from>
      <xdr:col>2</xdr:col>
      <xdr:colOff>542925</xdr:colOff>
      <xdr:row>61</xdr:row>
      <xdr:rowOff>38100</xdr:rowOff>
    </xdr:from>
    <xdr:to>
      <xdr:col>2</xdr:col>
      <xdr:colOff>390525</xdr:colOff>
      <xdr:row>61</xdr:row>
      <xdr:rowOff>38100</xdr:rowOff>
    </xdr:to>
    <xdr:sp macro="" textlink="">
      <xdr:nvSpPr>
        <xdr:cNvPr id="7" name="Line 52">
          <a:extLst>
            <a:ext uri="{FF2B5EF4-FFF2-40B4-BE49-F238E27FC236}">
              <a16:creationId xmlns:a16="http://schemas.microsoft.com/office/drawing/2014/main" id="{00000000-0008-0000-0300-000007000000}"/>
            </a:ext>
          </a:extLst>
        </xdr:cNvPr>
        <xdr:cNvSpPr>
          <a:spLocks noChangeShapeType="1"/>
        </xdr:cNvSpPr>
      </xdr:nvSpPr>
      <xdr:spPr bwMode="auto">
        <a:xfrm flipV="1">
          <a:off x="2124075" y="9915525"/>
          <a:ext cx="0" cy="0"/>
        </a:xfrm>
        <a:prstGeom prst="line">
          <a:avLst/>
        </a:prstGeom>
        <a:noFill/>
        <a:ln w="1">
          <a:noFill/>
          <a:round/>
          <a:headEnd/>
          <a:tailEnd type="triangle" w="med" len="med"/>
        </a:ln>
      </xdr:spPr>
    </xdr:sp>
    <xdr:clientData/>
  </xdr:twoCellAnchor>
  <xdr:twoCellAnchor>
    <xdr:from>
      <xdr:col>2</xdr:col>
      <xdr:colOff>542925</xdr:colOff>
      <xdr:row>63</xdr:row>
      <xdr:rowOff>38100</xdr:rowOff>
    </xdr:from>
    <xdr:to>
      <xdr:col>2</xdr:col>
      <xdr:colOff>390525</xdr:colOff>
      <xdr:row>63</xdr:row>
      <xdr:rowOff>38100</xdr:rowOff>
    </xdr:to>
    <xdr:sp macro="" textlink="">
      <xdr:nvSpPr>
        <xdr:cNvPr id="8" name="Line 53">
          <a:extLst>
            <a:ext uri="{FF2B5EF4-FFF2-40B4-BE49-F238E27FC236}">
              <a16:creationId xmlns:a16="http://schemas.microsoft.com/office/drawing/2014/main" id="{00000000-0008-0000-0300-000008000000}"/>
            </a:ext>
          </a:extLst>
        </xdr:cNvPr>
        <xdr:cNvSpPr>
          <a:spLocks noChangeShapeType="1"/>
        </xdr:cNvSpPr>
      </xdr:nvSpPr>
      <xdr:spPr bwMode="auto">
        <a:xfrm flipV="1">
          <a:off x="2124075" y="10239375"/>
          <a:ext cx="0" cy="0"/>
        </a:xfrm>
        <a:prstGeom prst="line">
          <a:avLst/>
        </a:prstGeom>
        <a:noFill/>
        <a:ln w="1">
          <a:noFill/>
          <a:round/>
          <a:headEnd/>
          <a:tailEnd type="triangle" w="med" len="med"/>
        </a:ln>
      </xdr:spPr>
    </xdr:sp>
    <xdr:clientData/>
  </xdr:twoCellAnchor>
  <xdr:twoCellAnchor>
    <xdr:from>
      <xdr:col>2</xdr:col>
      <xdr:colOff>542925</xdr:colOff>
      <xdr:row>51</xdr:row>
      <xdr:rowOff>38100</xdr:rowOff>
    </xdr:from>
    <xdr:to>
      <xdr:col>2</xdr:col>
      <xdr:colOff>390525</xdr:colOff>
      <xdr:row>51</xdr:row>
      <xdr:rowOff>38100</xdr:rowOff>
    </xdr:to>
    <xdr:sp macro="" textlink="">
      <xdr:nvSpPr>
        <xdr:cNvPr id="9" name="Line 18">
          <a:extLst>
            <a:ext uri="{FF2B5EF4-FFF2-40B4-BE49-F238E27FC236}">
              <a16:creationId xmlns:a16="http://schemas.microsoft.com/office/drawing/2014/main" id="{00000000-0008-0000-0300-000009000000}"/>
            </a:ext>
          </a:extLst>
        </xdr:cNvPr>
        <xdr:cNvSpPr>
          <a:spLocks noChangeShapeType="1"/>
        </xdr:cNvSpPr>
      </xdr:nvSpPr>
      <xdr:spPr bwMode="auto">
        <a:xfrm flipV="1">
          <a:off x="2124075" y="8296275"/>
          <a:ext cx="0" cy="0"/>
        </a:xfrm>
        <a:prstGeom prst="line">
          <a:avLst/>
        </a:prstGeom>
        <a:noFill/>
        <a:ln w="1">
          <a:noFill/>
          <a:round/>
          <a:headEnd/>
          <a:tailEnd type="triangle" w="med" len="med"/>
        </a:ln>
      </xdr:spPr>
    </xdr:sp>
    <xdr:clientData/>
  </xdr:twoCellAnchor>
  <xdr:twoCellAnchor>
    <xdr:from>
      <xdr:col>2</xdr:col>
      <xdr:colOff>542925</xdr:colOff>
      <xdr:row>53</xdr:row>
      <xdr:rowOff>38100</xdr:rowOff>
    </xdr:from>
    <xdr:to>
      <xdr:col>2</xdr:col>
      <xdr:colOff>390525</xdr:colOff>
      <xdr:row>53</xdr:row>
      <xdr:rowOff>38100</xdr:rowOff>
    </xdr:to>
    <xdr:sp macro="" textlink="">
      <xdr:nvSpPr>
        <xdr:cNvPr id="10" name="Line 48">
          <a:extLst>
            <a:ext uri="{FF2B5EF4-FFF2-40B4-BE49-F238E27FC236}">
              <a16:creationId xmlns:a16="http://schemas.microsoft.com/office/drawing/2014/main" id="{00000000-0008-0000-0300-00000A000000}"/>
            </a:ext>
          </a:extLst>
        </xdr:cNvPr>
        <xdr:cNvSpPr>
          <a:spLocks noChangeShapeType="1"/>
        </xdr:cNvSpPr>
      </xdr:nvSpPr>
      <xdr:spPr bwMode="auto">
        <a:xfrm flipV="1">
          <a:off x="2124075" y="8620125"/>
          <a:ext cx="0" cy="0"/>
        </a:xfrm>
        <a:prstGeom prst="line">
          <a:avLst/>
        </a:prstGeom>
        <a:noFill/>
        <a:ln w="1">
          <a:noFill/>
          <a:round/>
          <a:headEnd/>
          <a:tailEnd type="triangle" w="med" len="med"/>
        </a:ln>
      </xdr:spPr>
    </xdr:sp>
    <xdr:clientData/>
  </xdr:twoCellAnchor>
  <xdr:twoCellAnchor>
    <xdr:from>
      <xdr:col>2</xdr:col>
      <xdr:colOff>542925</xdr:colOff>
      <xdr:row>55</xdr:row>
      <xdr:rowOff>38100</xdr:rowOff>
    </xdr:from>
    <xdr:to>
      <xdr:col>2</xdr:col>
      <xdr:colOff>390525</xdr:colOff>
      <xdr:row>55</xdr:row>
      <xdr:rowOff>38100</xdr:rowOff>
    </xdr:to>
    <xdr:sp macro="" textlink="">
      <xdr:nvSpPr>
        <xdr:cNvPr id="11" name="Line 49">
          <a:extLst>
            <a:ext uri="{FF2B5EF4-FFF2-40B4-BE49-F238E27FC236}">
              <a16:creationId xmlns:a16="http://schemas.microsoft.com/office/drawing/2014/main" id="{00000000-0008-0000-0300-00000B000000}"/>
            </a:ext>
          </a:extLst>
        </xdr:cNvPr>
        <xdr:cNvSpPr>
          <a:spLocks noChangeShapeType="1"/>
        </xdr:cNvSpPr>
      </xdr:nvSpPr>
      <xdr:spPr bwMode="auto">
        <a:xfrm flipV="1">
          <a:off x="2124075" y="8943975"/>
          <a:ext cx="0" cy="0"/>
        </a:xfrm>
        <a:prstGeom prst="line">
          <a:avLst/>
        </a:prstGeom>
        <a:noFill/>
        <a:ln w="1">
          <a:noFill/>
          <a:round/>
          <a:headEnd/>
          <a:tailEnd type="triangle" w="med" len="med"/>
        </a:ln>
      </xdr:spPr>
    </xdr:sp>
    <xdr:clientData/>
  </xdr:twoCellAnchor>
  <xdr:twoCellAnchor>
    <xdr:from>
      <xdr:col>2</xdr:col>
      <xdr:colOff>542925</xdr:colOff>
      <xdr:row>57</xdr:row>
      <xdr:rowOff>38100</xdr:rowOff>
    </xdr:from>
    <xdr:to>
      <xdr:col>2</xdr:col>
      <xdr:colOff>390525</xdr:colOff>
      <xdr:row>57</xdr:row>
      <xdr:rowOff>38100</xdr:rowOff>
    </xdr:to>
    <xdr:sp macro="" textlink="">
      <xdr:nvSpPr>
        <xdr:cNvPr id="12" name="Line 50">
          <a:extLst>
            <a:ext uri="{FF2B5EF4-FFF2-40B4-BE49-F238E27FC236}">
              <a16:creationId xmlns:a16="http://schemas.microsoft.com/office/drawing/2014/main" id="{00000000-0008-0000-0300-00000C000000}"/>
            </a:ext>
          </a:extLst>
        </xdr:cNvPr>
        <xdr:cNvSpPr>
          <a:spLocks noChangeShapeType="1"/>
        </xdr:cNvSpPr>
      </xdr:nvSpPr>
      <xdr:spPr bwMode="auto">
        <a:xfrm flipV="1">
          <a:off x="2124075" y="9267825"/>
          <a:ext cx="0" cy="0"/>
        </a:xfrm>
        <a:prstGeom prst="line">
          <a:avLst/>
        </a:prstGeom>
        <a:noFill/>
        <a:ln w="1">
          <a:noFill/>
          <a:round/>
          <a:headEnd/>
          <a:tailEnd type="triangle" w="med" len="med"/>
        </a:ln>
      </xdr:spPr>
    </xdr:sp>
    <xdr:clientData/>
  </xdr:twoCellAnchor>
  <xdr:twoCellAnchor>
    <xdr:from>
      <xdr:col>2</xdr:col>
      <xdr:colOff>542925</xdr:colOff>
      <xdr:row>59</xdr:row>
      <xdr:rowOff>38100</xdr:rowOff>
    </xdr:from>
    <xdr:to>
      <xdr:col>2</xdr:col>
      <xdr:colOff>390525</xdr:colOff>
      <xdr:row>59</xdr:row>
      <xdr:rowOff>38100</xdr:rowOff>
    </xdr:to>
    <xdr:sp macro="" textlink="">
      <xdr:nvSpPr>
        <xdr:cNvPr id="13" name="Line 51">
          <a:extLst>
            <a:ext uri="{FF2B5EF4-FFF2-40B4-BE49-F238E27FC236}">
              <a16:creationId xmlns:a16="http://schemas.microsoft.com/office/drawing/2014/main" id="{00000000-0008-0000-0300-00000D000000}"/>
            </a:ext>
          </a:extLst>
        </xdr:cNvPr>
        <xdr:cNvSpPr>
          <a:spLocks noChangeShapeType="1"/>
        </xdr:cNvSpPr>
      </xdr:nvSpPr>
      <xdr:spPr bwMode="auto">
        <a:xfrm flipV="1">
          <a:off x="2124075" y="9591675"/>
          <a:ext cx="0" cy="0"/>
        </a:xfrm>
        <a:prstGeom prst="line">
          <a:avLst/>
        </a:prstGeom>
        <a:noFill/>
        <a:ln w="1">
          <a:noFill/>
          <a:round/>
          <a:headEnd/>
          <a:tailEnd type="triangle" w="med" len="med"/>
        </a:ln>
      </xdr:spPr>
    </xdr:sp>
    <xdr:clientData/>
  </xdr:twoCellAnchor>
  <xdr:twoCellAnchor>
    <xdr:from>
      <xdr:col>2</xdr:col>
      <xdr:colOff>542925</xdr:colOff>
      <xdr:row>61</xdr:row>
      <xdr:rowOff>38100</xdr:rowOff>
    </xdr:from>
    <xdr:to>
      <xdr:col>2</xdr:col>
      <xdr:colOff>390525</xdr:colOff>
      <xdr:row>61</xdr:row>
      <xdr:rowOff>38100</xdr:rowOff>
    </xdr:to>
    <xdr:sp macro="" textlink="">
      <xdr:nvSpPr>
        <xdr:cNvPr id="14" name="Line 52">
          <a:extLst>
            <a:ext uri="{FF2B5EF4-FFF2-40B4-BE49-F238E27FC236}">
              <a16:creationId xmlns:a16="http://schemas.microsoft.com/office/drawing/2014/main" id="{00000000-0008-0000-0300-00000E000000}"/>
            </a:ext>
          </a:extLst>
        </xdr:cNvPr>
        <xdr:cNvSpPr>
          <a:spLocks noChangeShapeType="1"/>
        </xdr:cNvSpPr>
      </xdr:nvSpPr>
      <xdr:spPr bwMode="auto">
        <a:xfrm flipV="1">
          <a:off x="2124075" y="9915525"/>
          <a:ext cx="0" cy="0"/>
        </a:xfrm>
        <a:prstGeom prst="line">
          <a:avLst/>
        </a:prstGeom>
        <a:noFill/>
        <a:ln w="1">
          <a:noFill/>
          <a:round/>
          <a:headEnd/>
          <a:tailEnd type="triangle" w="med" len="med"/>
        </a:ln>
      </xdr:spPr>
    </xdr:sp>
    <xdr:clientData/>
  </xdr:twoCellAnchor>
  <xdr:twoCellAnchor>
    <xdr:from>
      <xdr:col>2</xdr:col>
      <xdr:colOff>542925</xdr:colOff>
      <xdr:row>63</xdr:row>
      <xdr:rowOff>38100</xdr:rowOff>
    </xdr:from>
    <xdr:to>
      <xdr:col>2</xdr:col>
      <xdr:colOff>390525</xdr:colOff>
      <xdr:row>63</xdr:row>
      <xdr:rowOff>38100</xdr:rowOff>
    </xdr:to>
    <xdr:sp macro="" textlink="">
      <xdr:nvSpPr>
        <xdr:cNvPr id="15" name="Line 53">
          <a:extLst>
            <a:ext uri="{FF2B5EF4-FFF2-40B4-BE49-F238E27FC236}">
              <a16:creationId xmlns:a16="http://schemas.microsoft.com/office/drawing/2014/main" id="{00000000-0008-0000-0300-00000F000000}"/>
            </a:ext>
          </a:extLst>
        </xdr:cNvPr>
        <xdr:cNvSpPr>
          <a:spLocks noChangeShapeType="1"/>
        </xdr:cNvSpPr>
      </xdr:nvSpPr>
      <xdr:spPr bwMode="auto">
        <a:xfrm flipV="1">
          <a:off x="2124075" y="1023937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30" name="Line 18">
          <a:extLst>
            <a:ext uri="{FF2B5EF4-FFF2-40B4-BE49-F238E27FC236}">
              <a16:creationId xmlns:a16="http://schemas.microsoft.com/office/drawing/2014/main" id="{00000000-0008-0000-0300-00001E000000}"/>
            </a:ext>
          </a:extLst>
        </xdr:cNvPr>
        <xdr:cNvSpPr>
          <a:spLocks noChangeShapeType="1"/>
        </xdr:cNvSpPr>
      </xdr:nvSpPr>
      <xdr:spPr bwMode="auto">
        <a:xfrm flipV="1">
          <a:off x="2124075" y="829627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31" name="Line 48">
          <a:extLst>
            <a:ext uri="{FF2B5EF4-FFF2-40B4-BE49-F238E27FC236}">
              <a16:creationId xmlns:a16="http://schemas.microsoft.com/office/drawing/2014/main" id="{00000000-0008-0000-0300-00001F000000}"/>
            </a:ext>
          </a:extLst>
        </xdr:cNvPr>
        <xdr:cNvSpPr>
          <a:spLocks noChangeShapeType="1"/>
        </xdr:cNvSpPr>
      </xdr:nvSpPr>
      <xdr:spPr bwMode="auto">
        <a:xfrm flipV="1">
          <a:off x="2124075" y="862012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32" name="Line 49">
          <a:extLst>
            <a:ext uri="{FF2B5EF4-FFF2-40B4-BE49-F238E27FC236}">
              <a16:creationId xmlns:a16="http://schemas.microsoft.com/office/drawing/2014/main" id="{00000000-0008-0000-0300-000020000000}"/>
            </a:ext>
          </a:extLst>
        </xdr:cNvPr>
        <xdr:cNvSpPr>
          <a:spLocks noChangeShapeType="1"/>
        </xdr:cNvSpPr>
      </xdr:nvSpPr>
      <xdr:spPr bwMode="auto">
        <a:xfrm flipV="1">
          <a:off x="2124075" y="894397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33" name="Line 50">
          <a:extLst>
            <a:ext uri="{FF2B5EF4-FFF2-40B4-BE49-F238E27FC236}">
              <a16:creationId xmlns:a16="http://schemas.microsoft.com/office/drawing/2014/main" id="{00000000-0008-0000-0300-000021000000}"/>
            </a:ext>
          </a:extLst>
        </xdr:cNvPr>
        <xdr:cNvSpPr>
          <a:spLocks noChangeShapeType="1"/>
        </xdr:cNvSpPr>
      </xdr:nvSpPr>
      <xdr:spPr bwMode="auto">
        <a:xfrm flipV="1">
          <a:off x="2124075" y="926782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34" name="Line 51">
          <a:extLst>
            <a:ext uri="{FF2B5EF4-FFF2-40B4-BE49-F238E27FC236}">
              <a16:creationId xmlns:a16="http://schemas.microsoft.com/office/drawing/2014/main" id="{00000000-0008-0000-0300-000022000000}"/>
            </a:ext>
          </a:extLst>
        </xdr:cNvPr>
        <xdr:cNvSpPr>
          <a:spLocks noChangeShapeType="1"/>
        </xdr:cNvSpPr>
      </xdr:nvSpPr>
      <xdr:spPr bwMode="auto">
        <a:xfrm flipV="1">
          <a:off x="2124075" y="959167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35" name="Line 52">
          <a:extLst>
            <a:ext uri="{FF2B5EF4-FFF2-40B4-BE49-F238E27FC236}">
              <a16:creationId xmlns:a16="http://schemas.microsoft.com/office/drawing/2014/main" id="{00000000-0008-0000-0300-000023000000}"/>
            </a:ext>
          </a:extLst>
        </xdr:cNvPr>
        <xdr:cNvSpPr>
          <a:spLocks noChangeShapeType="1"/>
        </xdr:cNvSpPr>
      </xdr:nvSpPr>
      <xdr:spPr bwMode="auto">
        <a:xfrm flipV="1">
          <a:off x="2124075" y="991552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36" name="Line 53">
          <a:extLst>
            <a:ext uri="{FF2B5EF4-FFF2-40B4-BE49-F238E27FC236}">
              <a16:creationId xmlns:a16="http://schemas.microsoft.com/office/drawing/2014/main" id="{00000000-0008-0000-0300-000024000000}"/>
            </a:ext>
          </a:extLst>
        </xdr:cNvPr>
        <xdr:cNvSpPr>
          <a:spLocks noChangeShapeType="1"/>
        </xdr:cNvSpPr>
      </xdr:nvSpPr>
      <xdr:spPr bwMode="auto">
        <a:xfrm flipV="1">
          <a:off x="2124075" y="1023937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37" name="Line 18">
          <a:extLst>
            <a:ext uri="{FF2B5EF4-FFF2-40B4-BE49-F238E27FC236}">
              <a16:creationId xmlns:a16="http://schemas.microsoft.com/office/drawing/2014/main" id="{00000000-0008-0000-0300-000025000000}"/>
            </a:ext>
          </a:extLst>
        </xdr:cNvPr>
        <xdr:cNvSpPr>
          <a:spLocks noChangeShapeType="1"/>
        </xdr:cNvSpPr>
      </xdr:nvSpPr>
      <xdr:spPr bwMode="auto">
        <a:xfrm flipV="1">
          <a:off x="2124075" y="829627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38" name="Line 48">
          <a:extLst>
            <a:ext uri="{FF2B5EF4-FFF2-40B4-BE49-F238E27FC236}">
              <a16:creationId xmlns:a16="http://schemas.microsoft.com/office/drawing/2014/main" id="{00000000-0008-0000-0300-000026000000}"/>
            </a:ext>
          </a:extLst>
        </xdr:cNvPr>
        <xdr:cNvSpPr>
          <a:spLocks noChangeShapeType="1"/>
        </xdr:cNvSpPr>
      </xdr:nvSpPr>
      <xdr:spPr bwMode="auto">
        <a:xfrm flipV="1">
          <a:off x="2124075" y="862012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39" name="Line 49">
          <a:extLst>
            <a:ext uri="{FF2B5EF4-FFF2-40B4-BE49-F238E27FC236}">
              <a16:creationId xmlns:a16="http://schemas.microsoft.com/office/drawing/2014/main" id="{00000000-0008-0000-0300-000027000000}"/>
            </a:ext>
          </a:extLst>
        </xdr:cNvPr>
        <xdr:cNvSpPr>
          <a:spLocks noChangeShapeType="1"/>
        </xdr:cNvSpPr>
      </xdr:nvSpPr>
      <xdr:spPr bwMode="auto">
        <a:xfrm flipV="1">
          <a:off x="2124075" y="894397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40" name="Line 50">
          <a:extLst>
            <a:ext uri="{FF2B5EF4-FFF2-40B4-BE49-F238E27FC236}">
              <a16:creationId xmlns:a16="http://schemas.microsoft.com/office/drawing/2014/main" id="{00000000-0008-0000-0300-000028000000}"/>
            </a:ext>
          </a:extLst>
        </xdr:cNvPr>
        <xdr:cNvSpPr>
          <a:spLocks noChangeShapeType="1"/>
        </xdr:cNvSpPr>
      </xdr:nvSpPr>
      <xdr:spPr bwMode="auto">
        <a:xfrm flipV="1">
          <a:off x="2124075" y="926782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41" name="Line 51">
          <a:extLst>
            <a:ext uri="{FF2B5EF4-FFF2-40B4-BE49-F238E27FC236}">
              <a16:creationId xmlns:a16="http://schemas.microsoft.com/office/drawing/2014/main" id="{00000000-0008-0000-0300-000029000000}"/>
            </a:ext>
          </a:extLst>
        </xdr:cNvPr>
        <xdr:cNvSpPr>
          <a:spLocks noChangeShapeType="1"/>
        </xdr:cNvSpPr>
      </xdr:nvSpPr>
      <xdr:spPr bwMode="auto">
        <a:xfrm flipV="1">
          <a:off x="2124075" y="959167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42" name="Line 52">
          <a:extLst>
            <a:ext uri="{FF2B5EF4-FFF2-40B4-BE49-F238E27FC236}">
              <a16:creationId xmlns:a16="http://schemas.microsoft.com/office/drawing/2014/main" id="{00000000-0008-0000-0300-00002A000000}"/>
            </a:ext>
          </a:extLst>
        </xdr:cNvPr>
        <xdr:cNvSpPr>
          <a:spLocks noChangeShapeType="1"/>
        </xdr:cNvSpPr>
      </xdr:nvSpPr>
      <xdr:spPr bwMode="auto">
        <a:xfrm flipV="1">
          <a:off x="2124075" y="991552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43" name="Line 53">
          <a:extLst>
            <a:ext uri="{FF2B5EF4-FFF2-40B4-BE49-F238E27FC236}">
              <a16:creationId xmlns:a16="http://schemas.microsoft.com/office/drawing/2014/main" id="{00000000-0008-0000-0300-00002B000000}"/>
            </a:ext>
          </a:extLst>
        </xdr:cNvPr>
        <xdr:cNvSpPr>
          <a:spLocks noChangeShapeType="1"/>
        </xdr:cNvSpPr>
      </xdr:nvSpPr>
      <xdr:spPr bwMode="auto">
        <a:xfrm flipV="1">
          <a:off x="2124075" y="1023937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44" name="Line 18">
          <a:extLst>
            <a:ext uri="{FF2B5EF4-FFF2-40B4-BE49-F238E27FC236}">
              <a16:creationId xmlns:a16="http://schemas.microsoft.com/office/drawing/2014/main" id="{00000000-0008-0000-0300-00002C000000}"/>
            </a:ext>
          </a:extLst>
        </xdr:cNvPr>
        <xdr:cNvSpPr>
          <a:spLocks noChangeShapeType="1"/>
        </xdr:cNvSpPr>
      </xdr:nvSpPr>
      <xdr:spPr bwMode="auto">
        <a:xfrm flipV="1">
          <a:off x="2124075" y="829627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45" name="Line 48">
          <a:extLst>
            <a:ext uri="{FF2B5EF4-FFF2-40B4-BE49-F238E27FC236}">
              <a16:creationId xmlns:a16="http://schemas.microsoft.com/office/drawing/2014/main" id="{00000000-0008-0000-0300-00002D000000}"/>
            </a:ext>
          </a:extLst>
        </xdr:cNvPr>
        <xdr:cNvSpPr>
          <a:spLocks noChangeShapeType="1"/>
        </xdr:cNvSpPr>
      </xdr:nvSpPr>
      <xdr:spPr bwMode="auto">
        <a:xfrm flipV="1">
          <a:off x="2124075" y="862012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46" name="Line 49">
          <a:extLst>
            <a:ext uri="{FF2B5EF4-FFF2-40B4-BE49-F238E27FC236}">
              <a16:creationId xmlns:a16="http://schemas.microsoft.com/office/drawing/2014/main" id="{00000000-0008-0000-0300-00002E000000}"/>
            </a:ext>
          </a:extLst>
        </xdr:cNvPr>
        <xdr:cNvSpPr>
          <a:spLocks noChangeShapeType="1"/>
        </xdr:cNvSpPr>
      </xdr:nvSpPr>
      <xdr:spPr bwMode="auto">
        <a:xfrm flipV="1">
          <a:off x="2124075" y="894397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47" name="Line 50">
          <a:extLst>
            <a:ext uri="{FF2B5EF4-FFF2-40B4-BE49-F238E27FC236}">
              <a16:creationId xmlns:a16="http://schemas.microsoft.com/office/drawing/2014/main" id="{00000000-0008-0000-0300-00002F000000}"/>
            </a:ext>
          </a:extLst>
        </xdr:cNvPr>
        <xdr:cNvSpPr>
          <a:spLocks noChangeShapeType="1"/>
        </xdr:cNvSpPr>
      </xdr:nvSpPr>
      <xdr:spPr bwMode="auto">
        <a:xfrm flipV="1">
          <a:off x="2124075" y="926782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48" name="Line 51">
          <a:extLst>
            <a:ext uri="{FF2B5EF4-FFF2-40B4-BE49-F238E27FC236}">
              <a16:creationId xmlns:a16="http://schemas.microsoft.com/office/drawing/2014/main" id="{00000000-0008-0000-0300-000030000000}"/>
            </a:ext>
          </a:extLst>
        </xdr:cNvPr>
        <xdr:cNvSpPr>
          <a:spLocks noChangeShapeType="1"/>
        </xdr:cNvSpPr>
      </xdr:nvSpPr>
      <xdr:spPr bwMode="auto">
        <a:xfrm flipV="1">
          <a:off x="2124075" y="959167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49" name="Line 52">
          <a:extLst>
            <a:ext uri="{FF2B5EF4-FFF2-40B4-BE49-F238E27FC236}">
              <a16:creationId xmlns:a16="http://schemas.microsoft.com/office/drawing/2014/main" id="{00000000-0008-0000-0300-000031000000}"/>
            </a:ext>
          </a:extLst>
        </xdr:cNvPr>
        <xdr:cNvSpPr>
          <a:spLocks noChangeShapeType="1"/>
        </xdr:cNvSpPr>
      </xdr:nvSpPr>
      <xdr:spPr bwMode="auto">
        <a:xfrm flipV="1">
          <a:off x="2124075" y="991552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50" name="Line 53">
          <a:extLst>
            <a:ext uri="{FF2B5EF4-FFF2-40B4-BE49-F238E27FC236}">
              <a16:creationId xmlns:a16="http://schemas.microsoft.com/office/drawing/2014/main" id="{00000000-0008-0000-0300-000032000000}"/>
            </a:ext>
          </a:extLst>
        </xdr:cNvPr>
        <xdr:cNvSpPr>
          <a:spLocks noChangeShapeType="1"/>
        </xdr:cNvSpPr>
      </xdr:nvSpPr>
      <xdr:spPr bwMode="auto">
        <a:xfrm flipV="1">
          <a:off x="2124075" y="1023937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51" name="Line 18">
          <a:extLst>
            <a:ext uri="{FF2B5EF4-FFF2-40B4-BE49-F238E27FC236}">
              <a16:creationId xmlns:a16="http://schemas.microsoft.com/office/drawing/2014/main" id="{00000000-0008-0000-0300-000033000000}"/>
            </a:ext>
          </a:extLst>
        </xdr:cNvPr>
        <xdr:cNvSpPr>
          <a:spLocks noChangeShapeType="1"/>
        </xdr:cNvSpPr>
      </xdr:nvSpPr>
      <xdr:spPr bwMode="auto">
        <a:xfrm flipV="1">
          <a:off x="2124075" y="829627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52" name="Line 48">
          <a:extLst>
            <a:ext uri="{FF2B5EF4-FFF2-40B4-BE49-F238E27FC236}">
              <a16:creationId xmlns:a16="http://schemas.microsoft.com/office/drawing/2014/main" id="{00000000-0008-0000-0300-000034000000}"/>
            </a:ext>
          </a:extLst>
        </xdr:cNvPr>
        <xdr:cNvSpPr>
          <a:spLocks noChangeShapeType="1"/>
        </xdr:cNvSpPr>
      </xdr:nvSpPr>
      <xdr:spPr bwMode="auto">
        <a:xfrm flipV="1">
          <a:off x="2124075" y="862012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53" name="Line 49">
          <a:extLst>
            <a:ext uri="{FF2B5EF4-FFF2-40B4-BE49-F238E27FC236}">
              <a16:creationId xmlns:a16="http://schemas.microsoft.com/office/drawing/2014/main" id="{00000000-0008-0000-0300-000035000000}"/>
            </a:ext>
          </a:extLst>
        </xdr:cNvPr>
        <xdr:cNvSpPr>
          <a:spLocks noChangeShapeType="1"/>
        </xdr:cNvSpPr>
      </xdr:nvSpPr>
      <xdr:spPr bwMode="auto">
        <a:xfrm flipV="1">
          <a:off x="2124075" y="894397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54" name="Line 50">
          <a:extLst>
            <a:ext uri="{FF2B5EF4-FFF2-40B4-BE49-F238E27FC236}">
              <a16:creationId xmlns:a16="http://schemas.microsoft.com/office/drawing/2014/main" id="{00000000-0008-0000-0300-000036000000}"/>
            </a:ext>
          </a:extLst>
        </xdr:cNvPr>
        <xdr:cNvSpPr>
          <a:spLocks noChangeShapeType="1"/>
        </xdr:cNvSpPr>
      </xdr:nvSpPr>
      <xdr:spPr bwMode="auto">
        <a:xfrm flipV="1">
          <a:off x="2124075" y="926782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55" name="Line 51">
          <a:extLst>
            <a:ext uri="{FF2B5EF4-FFF2-40B4-BE49-F238E27FC236}">
              <a16:creationId xmlns:a16="http://schemas.microsoft.com/office/drawing/2014/main" id="{00000000-0008-0000-0300-000037000000}"/>
            </a:ext>
          </a:extLst>
        </xdr:cNvPr>
        <xdr:cNvSpPr>
          <a:spLocks noChangeShapeType="1"/>
        </xdr:cNvSpPr>
      </xdr:nvSpPr>
      <xdr:spPr bwMode="auto">
        <a:xfrm flipV="1">
          <a:off x="2124075" y="959167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56" name="Line 52">
          <a:extLst>
            <a:ext uri="{FF2B5EF4-FFF2-40B4-BE49-F238E27FC236}">
              <a16:creationId xmlns:a16="http://schemas.microsoft.com/office/drawing/2014/main" id="{00000000-0008-0000-0300-000038000000}"/>
            </a:ext>
          </a:extLst>
        </xdr:cNvPr>
        <xdr:cNvSpPr>
          <a:spLocks noChangeShapeType="1"/>
        </xdr:cNvSpPr>
      </xdr:nvSpPr>
      <xdr:spPr bwMode="auto">
        <a:xfrm flipV="1">
          <a:off x="2124075" y="991552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57" name="Line 53">
          <a:extLst>
            <a:ext uri="{FF2B5EF4-FFF2-40B4-BE49-F238E27FC236}">
              <a16:creationId xmlns:a16="http://schemas.microsoft.com/office/drawing/2014/main" id="{00000000-0008-0000-0300-000039000000}"/>
            </a:ext>
          </a:extLst>
        </xdr:cNvPr>
        <xdr:cNvSpPr>
          <a:spLocks noChangeShapeType="1"/>
        </xdr:cNvSpPr>
      </xdr:nvSpPr>
      <xdr:spPr bwMode="auto">
        <a:xfrm flipV="1">
          <a:off x="2124075" y="1023937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58" name="Line 18">
          <a:extLst>
            <a:ext uri="{FF2B5EF4-FFF2-40B4-BE49-F238E27FC236}">
              <a16:creationId xmlns:a16="http://schemas.microsoft.com/office/drawing/2014/main" id="{00000000-0008-0000-0300-00003A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59" name="Line 48">
          <a:extLst>
            <a:ext uri="{FF2B5EF4-FFF2-40B4-BE49-F238E27FC236}">
              <a16:creationId xmlns:a16="http://schemas.microsoft.com/office/drawing/2014/main" id="{00000000-0008-0000-0300-00003B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60" name="Line 49">
          <a:extLst>
            <a:ext uri="{FF2B5EF4-FFF2-40B4-BE49-F238E27FC236}">
              <a16:creationId xmlns:a16="http://schemas.microsoft.com/office/drawing/2014/main" id="{00000000-0008-0000-0300-00003C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61" name="Line 50">
          <a:extLst>
            <a:ext uri="{FF2B5EF4-FFF2-40B4-BE49-F238E27FC236}">
              <a16:creationId xmlns:a16="http://schemas.microsoft.com/office/drawing/2014/main" id="{00000000-0008-0000-0300-00003D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62" name="Line 51">
          <a:extLst>
            <a:ext uri="{FF2B5EF4-FFF2-40B4-BE49-F238E27FC236}">
              <a16:creationId xmlns:a16="http://schemas.microsoft.com/office/drawing/2014/main" id="{00000000-0008-0000-0300-00003E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63" name="Line 52">
          <a:extLst>
            <a:ext uri="{FF2B5EF4-FFF2-40B4-BE49-F238E27FC236}">
              <a16:creationId xmlns:a16="http://schemas.microsoft.com/office/drawing/2014/main" id="{00000000-0008-0000-0300-00003F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64" name="Line 53">
          <a:extLst>
            <a:ext uri="{FF2B5EF4-FFF2-40B4-BE49-F238E27FC236}">
              <a16:creationId xmlns:a16="http://schemas.microsoft.com/office/drawing/2014/main" id="{00000000-0008-0000-0300-000040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65" name="Line 18">
          <a:extLst>
            <a:ext uri="{FF2B5EF4-FFF2-40B4-BE49-F238E27FC236}">
              <a16:creationId xmlns:a16="http://schemas.microsoft.com/office/drawing/2014/main" id="{00000000-0008-0000-0300-000041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66" name="Line 48">
          <a:extLst>
            <a:ext uri="{FF2B5EF4-FFF2-40B4-BE49-F238E27FC236}">
              <a16:creationId xmlns:a16="http://schemas.microsoft.com/office/drawing/2014/main" id="{00000000-0008-0000-0300-000042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67" name="Line 49">
          <a:extLst>
            <a:ext uri="{FF2B5EF4-FFF2-40B4-BE49-F238E27FC236}">
              <a16:creationId xmlns:a16="http://schemas.microsoft.com/office/drawing/2014/main" id="{00000000-0008-0000-0300-000043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68" name="Line 50">
          <a:extLst>
            <a:ext uri="{FF2B5EF4-FFF2-40B4-BE49-F238E27FC236}">
              <a16:creationId xmlns:a16="http://schemas.microsoft.com/office/drawing/2014/main" id="{00000000-0008-0000-0300-000044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69" name="Line 51">
          <a:extLst>
            <a:ext uri="{FF2B5EF4-FFF2-40B4-BE49-F238E27FC236}">
              <a16:creationId xmlns:a16="http://schemas.microsoft.com/office/drawing/2014/main" id="{00000000-0008-0000-0300-000045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70" name="Line 52">
          <a:extLst>
            <a:ext uri="{FF2B5EF4-FFF2-40B4-BE49-F238E27FC236}">
              <a16:creationId xmlns:a16="http://schemas.microsoft.com/office/drawing/2014/main" id="{00000000-0008-0000-0300-000046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71" name="Line 53">
          <a:extLst>
            <a:ext uri="{FF2B5EF4-FFF2-40B4-BE49-F238E27FC236}">
              <a16:creationId xmlns:a16="http://schemas.microsoft.com/office/drawing/2014/main" id="{00000000-0008-0000-0300-000047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51</xdr:row>
      <xdr:rowOff>38100</xdr:rowOff>
    </xdr:from>
    <xdr:to>
      <xdr:col>2</xdr:col>
      <xdr:colOff>390525</xdr:colOff>
      <xdr:row>51</xdr:row>
      <xdr:rowOff>38100</xdr:rowOff>
    </xdr:to>
    <xdr:sp macro="" textlink="">
      <xdr:nvSpPr>
        <xdr:cNvPr id="72" name="Line 18">
          <a:extLst>
            <a:ext uri="{FF2B5EF4-FFF2-40B4-BE49-F238E27FC236}">
              <a16:creationId xmlns:a16="http://schemas.microsoft.com/office/drawing/2014/main" id="{00000000-0008-0000-0300-000048000000}"/>
            </a:ext>
          </a:extLst>
        </xdr:cNvPr>
        <xdr:cNvSpPr>
          <a:spLocks noChangeShapeType="1"/>
        </xdr:cNvSpPr>
      </xdr:nvSpPr>
      <xdr:spPr bwMode="auto">
        <a:xfrm flipV="1">
          <a:off x="2466975" y="9229725"/>
          <a:ext cx="0" cy="0"/>
        </a:xfrm>
        <a:prstGeom prst="line">
          <a:avLst/>
        </a:prstGeom>
        <a:noFill/>
        <a:ln w="1">
          <a:noFill/>
          <a:round/>
          <a:headEnd/>
          <a:tailEnd type="triangle" w="med" len="med"/>
        </a:ln>
      </xdr:spPr>
    </xdr:sp>
    <xdr:clientData/>
  </xdr:twoCellAnchor>
  <xdr:twoCellAnchor>
    <xdr:from>
      <xdr:col>2</xdr:col>
      <xdr:colOff>542925</xdr:colOff>
      <xdr:row>53</xdr:row>
      <xdr:rowOff>38100</xdr:rowOff>
    </xdr:from>
    <xdr:to>
      <xdr:col>2</xdr:col>
      <xdr:colOff>390525</xdr:colOff>
      <xdr:row>53</xdr:row>
      <xdr:rowOff>38100</xdr:rowOff>
    </xdr:to>
    <xdr:sp macro="" textlink="">
      <xdr:nvSpPr>
        <xdr:cNvPr id="73" name="Line 48">
          <a:extLst>
            <a:ext uri="{FF2B5EF4-FFF2-40B4-BE49-F238E27FC236}">
              <a16:creationId xmlns:a16="http://schemas.microsoft.com/office/drawing/2014/main" id="{00000000-0008-0000-0300-000049000000}"/>
            </a:ext>
          </a:extLst>
        </xdr:cNvPr>
        <xdr:cNvSpPr>
          <a:spLocks noChangeShapeType="1"/>
        </xdr:cNvSpPr>
      </xdr:nvSpPr>
      <xdr:spPr bwMode="auto">
        <a:xfrm flipV="1">
          <a:off x="2466975" y="9553575"/>
          <a:ext cx="0" cy="0"/>
        </a:xfrm>
        <a:prstGeom prst="line">
          <a:avLst/>
        </a:prstGeom>
        <a:noFill/>
        <a:ln w="1">
          <a:noFill/>
          <a:round/>
          <a:headEnd/>
          <a:tailEnd type="triangle" w="med" len="med"/>
        </a:ln>
      </xdr:spPr>
    </xdr:sp>
    <xdr:clientData/>
  </xdr:twoCellAnchor>
  <xdr:twoCellAnchor>
    <xdr:from>
      <xdr:col>2</xdr:col>
      <xdr:colOff>542925</xdr:colOff>
      <xdr:row>55</xdr:row>
      <xdr:rowOff>38100</xdr:rowOff>
    </xdr:from>
    <xdr:to>
      <xdr:col>2</xdr:col>
      <xdr:colOff>390525</xdr:colOff>
      <xdr:row>55</xdr:row>
      <xdr:rowOff>38100</xdr:rowOff>
    </xdr:to>
    <xdr:sp macro="" textlink="">
      <xdr:nvSpPr>
        <xdr:cNvPr id="74" name="Line 49">
          <a:extLst>
            <a:ext uri="{FF2B5EF4-FFF2-40B4-BE49-F238E27FC236}">
              <a16:creationId xmlns:a16="http://schemas.microsoft.com/office/drawing/2014/main" id="{00000000-0008-0000-0300-00004A000000}"/>
            </a:ext>
          </a:extLst>
        </xdr:cNvPr>
        <xdr:cNvSpPr>
          <a:spLocks noChangeShapeType="1"/>
        </xdr:cNvSpPr>
      </xdr:nvSpPr>
      <xdr:spPr bwMode="auto">
        <a:xfrm flipV="1">
          <a:off x="2466975" y="9877425"/>
          <a:ext cx="0" cy="0"/>
        </a:xfrm>
        <a:prstGeom prst="line">
          <a:avLst/>
        </a:prstGeom>
        <a:noFill/>
        <a:ln w="1">
          <a:noFill/>
          <a:round/>
          <a:headEnd/>
          <a:tailEnd type="triangle" w="med" len="med"/>
        </a:ln>
      </xdr:spPr>
    </xdr:sp>
    <xdr:clientData/>
  </xdr:twoCellAnchor>
  <xdr:twoCellAnchor>
    <xdr:from>
      <xdr:col>2</xdr:col>
      <xdr:colOff>542925</xdr:colOff>
      <xdr:row>57</xdr:row>
      <xdr:rowOff>38100</xdr:rowOff>
    </xdr:from>
    <xdr:to>
      <xdr:col>2</xdr:col>
      <xdr:colOff>390525</xdr:colOff>
      <xdr:row>57</xdr:row>
      <xdr:rowOff>38100</xdr:rowOff>
    </xdr:to>
    <xdr:sp macro="" textlink="">
      <xdr:nvSpPr>
        <xdr:cNvPr id="75" name="Line 50">
          <a:extLst>
            <a:ext uri="{FF2B5EF4-FFF2-40B4-BE49-F238E27FC236}">
              <a16:creationId xmlns:a16="http://schemas.microsoft.com/office/drawing/2014/main" id="{00000000-0008-0000-0300-00004B000000}"/>
            </a:ext>
          </a:extLst>
        </xdr:cNvPr>
        <xdr:cNvSpPr>
          <a:spLocks noChangeShapeType="1"/>
        </xdr:cNvSpPr>
      </xdr:nvSpPr>
      <xdr:spPr bwMode="auto">
        <a:xfrm flipV="1">
          <a:off x="2466975" y="10201275"/>
          <a:ext cx="0" cy="0"/>
        </a:xfrm>
        <a:prstGeom prst="line">
          <a:avLst/>
        </a:prstGeom>
        <a:noFill/>
        <a:ln w="1">
          <a:noFill/>
          <a:round/>
          <a:headEnd/>
          <a:tailEnd type="triangle" w="med" len="med"/>
        </a:ln>
      </xdr:spPr>
    </xdr:sp>
    <xdr:clientData/>
  </xdr:twoCellAnchor>
  <xdr:twoCellAnchor>
    <xdr:from>
      <xdr:col>2</xdr:col>
      <xdr:colOff>542925</xdr:colOff>
      <xdr:row>59</xdr:row>
      <xdr:rowOff>38100</xdr:rowOff>
    </xdr:from>
    <xdr:to>
      <xdr:col>2</xdr:col>
      <xdr:colOff>390525</xdr:colOff>
      <xdr:row>59</xdr:row>
      <xdr:rowOff>38100</xdr:rowOff>
    </xdr:to>
    <xdr:sp macro="" textlink="">
      <xdr:nvSpPr>
        <xdr:cNvPr id="76" name="Line 51">
          <a:extLst>
            <a:ext uri="{FF2B5EF4-FFF2-40B4-BE49-F238E27FC236}">
              <a16:creationId xmlns:a16="http://schemas.microsoft.com/office/drawing/2014/main" id="{00000000-0008-0000-0300-00004C000000}"/>
            </a:ext>
          </a:extLst>
        </xdr:cNvPr>
        <xdr:cNvSpPr>
          <a:spLocks noChangeShapeType="1"/>
        </xdr:cNvSpPr>
      </xdr:nvSpPr>
      <xdr:spPr bwMode="auto">
        <a:xfrm flipV="1">
          <a:off x="2466975" y="10525125"/>
          <a:ext cx="0" cy="0"/>
        </a:xfrm>
        <a:prstGeom prst="line">
          <a:avLst/>
        </a:prstGeom>
        <a:noFill/>
        <a:ln w="1">
          <a:noFill/>
          <a:round/>
          <a:headEnd/>
          <a:tailEnd type="triangle" w="med" len="med"/>
        </a:ln>
      </xdr:spPr>
    </xdr:sp>
    <xdr:clientData/>
  </xdr:twoCellAnchor>
  <xdr:twoCellAnchor>
    <xdr:from>
      <xdr:col>2</xdr:col>
      <xdr:colOff>542925</xdr:colOff>
      <xdr:row>61</xdr:row>
      <xdr:rowOff>38100</xdr:rowOff>
    </xdr:from>
    <xdr:to>
      <xdr:col>2</xdr:col>
      <xdr:colOff>390525</xdr:colOff>
      <xdr:row>61</xdr:row>
      <xdr:rowOff>38100</xdr:rowOff>
    </xdr:to>
    <xdr:sp macro="" textlink="">
      <xdr:nvSpPr>
        <xdr:cNvPr id="77" name="Line 52">
          <a:extLst>
            <a:ext uri="{FF2B5EF4-FFF2-40B4-BE49-F238E27FC236}">
              <a16:creationId xmlns:a16="http://schemas.microsoft.com/office/drawing/2014/main" id="{00000000-0008-0000-0300-00004D000000}"/>
            </a:ext>
          </a:extLst>
        </xdr:cNvPr>
        <xdr:cNvSpPr>
          <a:spLocks noChangeShapeType="1"/>
        </xdr:cNvSpPr>
      </xdr:nvSpPr>
      <xdr:spPr bwMode="auto">
        <a:xfrm flipV="1">
          <a:off x="2466975" y="10848975"/>
          <a:ext cx="0" cy="0"/>
        </a:xfrm>
        <a:prstGeom prst="line">
          <a:avLst/>
        </a:prstGeom>
        <a:noFill/>
        <a:ln w="1">
          <a:noFill/>
          <a:round/>
          <a:headEnd/>
          <a:tailEnd type="triangle" w="med" len="med"/>
        </a:ln>
      </xdr:spPr>
    </xdr:sp>
    <xdr:clientData/>
  </xdr:twoCellAnchor>
  <xdr:twoCellAnchor>
    <xdr:from>
      <xdr:col>2</xdr:col>
      <xdr:colOff>542925</xdr:colOff>
      <xdr:row>63</xdr:row>
      <xdr:rowOff>38100</xdr:rowOff>
    </xdr:from>
    <xdr:to>
      <xdr:col>2</xdr:col>
      <xdr:colOff>390525</xdr:colOff>
      <xdr:row>63</xdr:row>
      <xdr:rowOff>38100</xdr:rowOff>
    </xdr:to>
    <xdr:sp macro="" textlink="">
      <xdr:nvSpPr>
        <xdr:cNvPr id="78" name="Line 53">
          <a:extLst>
            <a:ext uri="{FF2B5EF4-FFF2-40B4-BE49-F238E27FC236}">
              <a16:creationId xmlns:a16="http://schemas.microsoft.com/office/drawing/2014/main" id="{00000000-0008-0000-0300-00004E000000}"/>
            </a:ext>
          </a:extLst>
        </xdr:cNvPr>
        <xdr:cNvSpPr>
          <a:spLocks noChangeShapeType="1"/>
        </xdr:cNvSpPr>
      </xdr:nvSpPr>
      <xdr:spPr bwMode="auto">
        <a:xfrm flipV="1">
          <a:off x="2466975" y="11172825"/>
          <a:ext cx="0" cy="0"/>
        </a:xfrm>
        <a:prstGeom prst="line">
          <a:avLst/>
        </a:prstGeom>
        <a:noFill/>
        <a:ln w="1">
          <a:noFill/>
          <a:round/>
          <a:headEnd/>
          <a:tailEnd type="triangle" w="med" len="med"/>
        </a:ln>
      </xdr:spPr>
    </xdr:sp>
    <xdr:clientData/>
  </xdr:twoCellAnchor>
  <xdr:twoCellAnchor>
    <xdr:from>
      <xdr:col>2</xdr:col>
      <xdr:colOff>542925</xdr:colOff>
      <xdr:row>51</xdr:row>
      <xdr:rowOff>38100</xdr:rowOff>
    </xdr:from>
    <xdr:to>
      <xdr:col>2</xdr:col>
      <xdr:colOff>390525</xdr:colOff>
      <xdr:row>51</xdr:row>
      <xdr:rowOff>38100</xdr:rowOff>
    </xdr:to>
    <xdr:sp macro="" textlink="">
      <xdr:nvSpPr>
        <xdr:cNvPr id="79" name="Line 18">
          <a:extLst>
            <a:ext uri="{FF2B5EF4-FFF2-40B4-BE49-F238E27FC236}">
              <a16:creationId xmlns:a16="http://schemas.microsoft.com/office/drawing/2014/main" id="{00000000-0008-0000-0300-00004F000000}"/>
            </a:ext>
          </a:extLst>
        </xdr:cNvPr>
        <xdr:cNvSpPr>
          <a:spLocks noChangeShapeType="1"/>
        </xdr:cNvSpPr>
      </xdr:nvSpPr>
      <xdr:spPr bwMode="auto">
        <a:xfrm flipV="1">
          <a:off x="2466975" y="9229725"/>
          <a:ext cx="0" cy="0"/>
        </a:xfrm>
        <a:prstGeom prst="line">
          <a:avLst/>
        </a:prstGeom>
        <a:noFill/>
        <a:ln w="1">
          <a:noFill/>
          <a:round/>
          <a:headEnd/>
          <a:tailEnd type="triangle" w="med" len="med"/>
        </a:ln>
      </xdr:spPr>
    </xdr:sp>
    <xdr:clientData/>
  </xdr:twoCellAnchor>
  <xdr:twoCellAnchor>
    <xdr:from>
      <xdr:col>2</xdr:col>
      <xdr:colOff>542925</xdr:colOff>
      <xdr:row>53</xdr:row>
      <xdr:rowOff>38100</xdr:rowOff>
    </xdr:from>
    <xdr:to>
      <xdr:col>2</xdr:col>
      <xdr:colOff>390525</xdr:colOff>
      <xdr:row>53</xdr:row>
      <xdr:rowOff>38100</xdr:rowOff>
    </xdr:to>
    <xdr:sp macro="" textlink="">
      <xdr:nvSpPr>
        <xdr:cNvPr id="80" name="Line 48">
          <a:extLst>
            <a:ext uri="{FF2B5EF4-FFF2-40B4-BE49-F238E27FC236}">
              <a16:creationId xmlns:a16="http://schemas.microsoft.com/office/drawing/2014/main" id="{00000000-0008-0000-0300-000050000000}"/>
            </a:ext>
          </a:extLst>
        </xdr:cNvPr>
        <xdr:cNvSpPr>
          <a:spLocks noChangeShapeType="1"/>
        </xdr:cNvSpPr>
      </xdr:nvSpPr>
      <xdr:spPr bwMode="auto">
        <a:xfrm flipV="1">
          <a:off x="2466975" y="9553575"/>
          <a:ext cx="0" cy="0"/>
        </a:xfrm>
        <a:prstGeom prst="line">
          <a:avLst/>
        </a:prstGeom>
        <a:noFill/>
        <a:ln w="1">
          <a:noFill/>
          <a:round/>
          <a:headEnd/>
          <a:tailEnd type="triangle" w="med" len="med"/>
        </a:ln>
      </xdr:spPr>
    </xdr:sp>
    <xdr:clientData/>
  </xdr:twoCellAnchor>
  <xdr:twoCellAnchor>
    <xdr:from>
      <xdr:col>2</xdr:col>
      <xdr:colOff>542925</xdr:colOff>
      <xdr:row>55</xdr:row>
      <xdr:rowOff>38100</xdr:rowOff>
    </xdr:from>
    <xdr:to>
      <xdr:col>2</xdr:col>
      <xdr:colOff>390525</xdr:colOff>
      <xdr:row>55</xdr:row>
      <xdr:rowOff>38100</xdr:rowOff>
    </xdr:to>
    <xdr:sp macro="" textlink="">
      <xdr:nvSpPr>
        <xdr:cNvPr id="81" name="Line 49">
          <a:extLst>
            <a:ext uri="{FF2B5EF4-FFF2-40B4-BE49-F238E27FC236}">
              <a16:creationId xmlns:a16="http://schemas.microsoft.com/office/drawing/2014/main" id="{00000000-0008-0000-0300-000051000000}"/>
            </a:ext>
          </a:extLst>
        </xdr:cNvPr>
        <xdr:cNvSpPr>
          <a:spLocks noChangeShapeType="1"/>
        </xdr:cNvSpPr>
      </xdr:nvSpPr>
      <xdr:spPr bwMode="auto">
        <a:xfrm flipV="1">
          <a:off x="2466975" y="9877425"/>
          <a:ext cx="0" cy="0"/>
        </a:xfrm>
        <a:prstGeom prst="line">
          <a:avLst/>
        </a:prstGeom>
        <a:noFill/>
        <a:ln w="1">
          <a:noFill/>
          <a:round/>
          <a:headEnd/>
          <a:tailEnd type="triangle" w="med" len="med"/>
        </a:ln>
      </xdr:spPr>
    </xdr:sp>
    <xdr:clientData/>
  </xdr:twoCellAnchor>
  <xdr:twoCellAnchor>
    <xdr:from>
      <xdr:col>2</xdr:col>
      <xdr:colOff>542925</xdr:colOff>
      <xdr:row>57</xdr:row>
      <xdr:rowOff>38100</xdr:rowOff>
    </xdr:from>
    <xdr:to>
      <xdr:col>2</xdr:col>
      <xdr:colOff>390525</xdr:colOff>
      <xdr:row>57</xdr:row>
      <xdr:rowOff>38100</xdr:rowOff>
    </xdr:to>
    <xdr:sp macro="" textlink="">
      <xdr:nvSpPr>
        <xdr:cNvPr id="82" name="Line 50">
          <a:extLst>
            <a:ext uri="{FF2B5EF4-FFF2-40B4-BE49-F238E27FC236}">
              <a16:creationId xmlns:a16="http://schemas.microsoft.com/office/drawing/2014/main" id="{00000000-0008-0000-0300-000052000000}"/>
            </a:ext>
          </a:extLst>
        </xdr:cNvPr>
        <xdr:cNvSpPr>
          <a:spLocks noChangeShapeType="1"/>
        </xdr:cNvSpPr>
      </xdr:nvSpPr>
      <xdr:spPr bwMode="auto">
        <a:xfrm flipV="1">
          <a:off x="2466975" y="10201275"/>
          <a:ext cx="0" cy="0"/>
        </a:xfrm>
        <a:prstGeom prst="line">
          <a:avLst/>
        </a:prstGeom>
        <a:noFill/>
        <a:ln w="1">
          <a:noFill/>
          <a:round/>
          <a:headEnd/>
          <a:tailEnd type="triangle" w="med" len="med"/>
        </a:ln>
      </xdr:spPr>
    </xdr:sp>
    <xdr:clientData/>
  </xdr:twoCellAnchor>
  <xdr:twoCellAnchor>
    <xdr:from>
      <xdr:col>2</xdr:col>
      <xdr:colOff>542925</xdr:colOff>
      <xdr:row>59</xdr:row>
      <xdr:rowOff>38100</xdr:rowOff>
    </xdr:from>
    <xdr:to>
      <xdr:col>2</xdr:col>
      <xdr:colOff>390525</xdr:colOff>
      <xdr:row>59</xdr:row>
      <xdr:rowOff>38100</xdr:rowOff>
    </xdr:to>
    <xdr:sp macro="" textlink="">
      <xdr:nvSpPr>
        <xdr:cNvPr id="83" name="Line 51">
          <a:extLst>
            <a:ext uri="{FF2B5EF4-FFF2-40B4-BE49-F238E27FC236}">
              <a16:creationId xmlns:a16="http://schemas.microsoft.com/office/drawing/2014/main" id="{00000000-0008-0000-0300-000053000000}"/>
            </a:ext>
          </a:extLst>
        </xdr:cNvPr>
        <xdr:cNvSpPr>
          <a:spLocks noChangeShapeType="1"/>
        </xdr:cNvSpPr>
      </xdr:nvSpPr>
      <xdr:spPr bwMode="auto">
        <a:xfrm flipV="1">
          <a:off x="2466975" y="10525125"/>
          <a:ext cx="0" cy="0"/>
        </a:xfrm>
        <a:prstGeom prst="line">
          <a:avLst/>
        </a:prstGeom>
        <a:noFill/>
        <a:ln w="1">
          <a:noFill/>
          <a:round/>
          <a:headEnd/>
          <a:tailEnd type="triangle" w="med" len="med"/>
        </a:ln>
      </xdr:spPr>
    </xdr:sp>
    <xdr:clientData/>
  </xdr:twoCellAnchor>
  <xdr:twoCellAnchor>
    <xdr:from>
      <xdr:col>2</xdr:col>
      <xdr:colOff>542925</xdr:colOff>
      <xdr:row>61</xdr:row>
      <xdr:rowOff>38100</xdr:rowOff>
    </xdr:from>
    <xdr:to>
      <xdr:col>2</xdr:col>
      <xdr:colOff>390525</xdr:colOff>
      <xdr:row>61</xdr:row>
      <xdr:rowOff>38100</xdr:rowOff>
    </xdr:to>
    <xdr:sp macro="" textlink="">
      <xdr:nvSpPr>
        <xdr:cNvPr id="84" name="Line 52">
          <a:extLst>
            <a:ext uri="{FF2B5EF4-FFF2-40B4-BE49-F238E27FC236}">
              <a16:creationId xmlns:a16="http://schemas.microsoft.com/office/drawing/2014/main" id="{00000000-0008-0000-0300-000054000000}"/>
            </a:ext>
          </a:extLst>
        </xdr:cNvPr>
        <xdr:cNvSpPr>
          <a:spLocks noChangeShapeType="1"/>
        </xdr:cNvSpPr>
      </xdr:nvSpPr>
      <xdr:spPr bwMode="auto">
        <a:xfrm flipV="1">
          <a:off x="2466975" y="10848975"/>
          <a:ext cx="0" cy="0"/>
        </a:xfrm>
        <a:prstGeom prst="line">
          <a:avLst/>
        </a:prstGeom>
        <a:noFill/>
        <a:ln w="1">
          <a:noFill/>
          <a:round/>
          <a:headEnd/>
          <a:tailEnd type="triangle" w="med" len="med"/>
        </a:ln>
      </xdr:spPr>
    </xdr:sp>
    <xdr:clientData/>
  </xdr:twoCellAnchor>
  <xdr:twoCellAnchor>
    <xdr:from>
      <xdr:col>2</xdr:col>
      <xdr:colOff>542925</xdr:colOff>
      <xdr:row>63</xdr:row>
      <xdr:rowOff>38100</xdr:rowOff>
    </xdr:from>
    <xdr:to>
      <xdr:col>2</xdr:col>
      <xdr:colOff>390525</xdr:colOff>
      <xdr:row>63</xdr:row>
      <xdr:rowOff>38100</xdr:rowOff>
    </xdr:to>
    <xdr:sp macro="" textlink="">
      <xdr:nvSpPr>
        <xdr:cNvPr id="85" name="Line 53">
          <a:extLst>
            <a:ext uri="{FF2B5EF4-FFF2-40B4-BE49-F238E27FC236}">
              <a16:creationId xmlns:a16="http://schemas.microsoft.com/office/drawing/2014/main" id="{00000000-0008-0000-0300-000055000000}"/>
            </a:ext>
          </a:extLst>
        </xdr:cNvPr>
        <xdr:cNvSpPr>
          <a:spLocks noChangeShapeType="1"/>
        </xdr:cNvSpPr>
      </xdr:nvSpPr>
      <xdr:spPr bwMode="auto">
        <a:xfrm flipV="1">
          <a:off x="2466975" y="111728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86" name="Line 18">
          <a:extLst>
            <a:ext uri="{FF2B5EF4-FFF2-40B4-BE49-F238E27FC236}">
              <a16:creationId xmlns:a16="http://schemas.microsoft.com/office/drawing/2014/main" id="{00000000-0008-0000-0300-000056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87" name="Line 48">
          <a:extLst>
            <a:ext uri="{FF2B5EF4-FFF2-40B4-BE49-F238E27FC236}">
              <a16:creationId xmlns:a16="http://schemas.microsoft.com/office/drawing/2014/main" id="{00000000-0008-0000-0300-000057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88" name="Line 49">
          <a:extLst>
            <a:ext uri="{FF2B5EF4-FFF2-40B4-BE49-F238E27FC236}">
              <a16:creationId xmlns:a16="http://schemas.microsoft.com/office/drawing/2014/main" id="{00000000-0008-0000-0300-000058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89" name="Line 50">
          <a:extLst>
            <a:ext uri="{FF2B5EF4-FFF2-40B4-BE49-F238E27FC236}">
              <a16:creationId xmlns:a16="http://schemas.microsoft.com/office/drawing/2014/main" id="{00000000-0008-0000-0300-000059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90" name="Line 51">
          <a:extLst>
            <a:ext uri="{FF2B5EF4-FFF2-40B4-BE49-F238E27FC236}">
              <a16:creationId xmlns:a16="http://schemas.microsoft.com/office/drawing/2014/main" id="{00000000-0008-0000-0300-00005A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91" name="Line 52">
          <a:extLst>
            <a:ext uri="{FF2B5EF4-FFF2-40B4-BE49-F238E27FC236}">
              <a16:creationId xmlns:a16="http://schemas.microsoft.com/office/drawing/2014/main" id="{00000000-0008-0000-0300-00005B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92" name="Line 53">
          <a:extLst>
            <a:ext uri="{FF2B5EF4-FFF2-40B4-BE49-F238E27FC236}">
              <a16:creationId xmlns:a16="http://schemas.microsoft.com/office/drawing/2014/main" id="{00000000-0008-0000-0300-00005C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93" name="Line 18">
          <a:extLst>
            <a:ext uri="{FF2B5EF4-FFF2-40B4-BE49-F238E27FC236}">
              <a16:creationId xmlns:a16="http://schemas.microsoft.com/office/drawing/2014/main" id="{00000000-0008-0000-0300-00005D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94" name="Line 48">
          <a:extLst>
            <a:ext uri="{FF2B5EF4-FFF2-40B4-BE49-F238E27FC236}">
              <a16:creationId xmlns:a16="http://schemas.microsoft.com/office/drawing/2014/main" id="{00000000-0008-0000-0300-00005E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95" name="Line 49">
          <a:extLst>
            <a:ext uri="{FF2B5EF4-FFF2-40B4-BE49-F238E27FC236}">
              <a16:creationId xmlns:a16="http://schemas.microsoft.com/office/drawing/2014/main" id="{00000000-0008-0000-0300-00005F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96" name="Line 50">
          <a:extLst>
            <a:ext uri="{FF2B5EF4-FFF2-40B4-BE49-F238E27FC236}">
              <a16:creationId xmlns:a16="http://schemas.microsoft.com/office/drawing/2014/main" id="{00000000-0008-0000-0300-000060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97" name="Line 51">
          <a:extLst>
            <a:ext uri="{FF2B5EF4-FFF2-40B4-BE49-F238E27FC236}">
              <a16:creationId xmlns:a16="http://schemas.microsoft.com/office/drawing/2014/main" id="{00000000-0008-0000-0300-000061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98" name="Line 52">
          <a:extLst>
            <a:ext uri="{FF2B5EF4-FFF2-40B4-BE49-F238E27FC236}">
              <a16:creationId xmlns:a16="http://schemas.microsoft.com/office/drawing/2014/main" id="{00000000-0008-0000-0300-000062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99" name="Line 53">
          <a:extLst>
            <a:ext uri="{FF2B5EF4-FFF2-40B4-BE49-F238E27FC236}">
              <a16:creationId xmlns:a16="http://schemas.microsoft.com/office/drawing/2014/main" id="{00000000-0008-0000-0300-000063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00" name="Line 18">
          <a:extLst>
            <a:ext uri="{FF2B5EF4-FFF2-40B4-BE49-F238E27FC236}">
              <a16:creationId xmlns:a16="http://schemas.microsoft.com/office/drawing/2014/main" id="{00000000-0008-0000-0300-000064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01" name="Line 48">
          <a:extLst>
            <a:ext uri="{FF2B5EF4-FFF2-40B4-BE49-F238E27FC236}">
              <a16:creationId xmlns:a16="http://schemas.microsoft.com/office/drawing/2014/main" id="{00000000-0008-0000-0300-000065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02" name="Line 49">
          <a:extLst>
            <a:ext uri="{FF2B5EF4-FFF2-40B4-BE49-F238E27FC236}">
              <a16:creationId xmlns:a16="http://schemas.microsoft.com/office/drawing/2014/main" id="{00000000-0008-0000-0300-000066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03" name="Line 50">
          <a:extLst>
            <a:ext uri="{FF2B5EF4-FFF2-40B4-BE49-F238E27FC236}">
              <a16:creationId xmlns:a16="http://schemas.microsoft.com/office/drawing/2014/main" id="{00000000-0008-0000-0300-000067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04" name="Line 51">
          <a:extLst>
            <a:ext uri="{FF2B5EF4-FFF2-40B4-BE49-F238E27FC236}">
              <a16:creationId xmlns:a16="http://schemas.microsoft.com/office/drawing/2014/main" id="{00000000-0008-0000-0300-000068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05" name="Line 52">
          <a:extLst>
            <a:ext uri="{FF2B5EF4-FFF2-40B4-BE49-F238E27FC236}">
              <a16:creationId xmlns:a16="http://schemas.microsoft.com/office/drawing/2014/main" id="{00000000-0008-0000-0300-000069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06" name="Line 53">
          <a:extLst>
            <a:ext uri="{FF2B5EF4-FFF2-40B4-BE49-F238E27FC236}">
              <a16:creationId xmlns:a16="http://schemas.microsoft.com/office/drawing/2014/main" id="{00000000-0008-0000-0300-00006A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07" name="Line 18">
          <a:extLst>
            <a:ext uri="{FF2B5EF4-FFF2-40B4-BE49-F238E27FC236}">
              <a16:creationId xmlns:a16="http://schemas.microsoft.com/office/drawing/2014/main" id="{00000000-0008-0000-0300-00006B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08" name="Line 48">
          <a:extLst>
            <a:ext uri="{FF2B5EF4-FFF2-40B4-BE49-F238E27FC236}">
              <a16:creationId xmlns:a16="http://schemas.microsoft.com/office/drawing/2014/main" id="{00000000-0008-0000-0300-00006C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09" name="Line 49">
          <a:extLst>
            <a:ext uri="{FF2B5EF4-FFF2-40B4-BE49-F238E27FC236}">
              <a16:creationId xmlns:a16="http://schemas.microsoft.com/office/drawing/2014/main" id="{00000000-0008-0000-0300-00006D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10" name="Line 50">
          <a:extLst>
            <a:ext uri="{FF2B5EF4-FFF2-40B4-BE49-F238E27FC236}">
              <a16:creationId xmlns:a16="http://schemas.microsoft.com/office/drawing/2014/main" id="{00000000-0008-0000-0300-00006E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11" name="Line 51">
          <a:extLst>
            <a:ext uri="{FF2B5EF4-FFF2-40B4-BE49-F238E27FC236}">
              <a16:creationId xmlns:a16="http://schemas.microsoft.com/office/drawing/2014/main" id="{00000000-0008-0000-0300-00006F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12" name="Line 52">
          <a:extLst>
            <a:ext uri="{FF2B5EF4-FFF2-40B4-BE49-F238E27FC236}">
              <a16:creationId xmlns:a16="http://schemas.microsoft.com/office/drawing/2014/main" id="{00000000-0008-0000-0300-000070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13" name="Line 53">
          <a:extLst>
            <a:ext uri="{FF2B5EF4-FFF2-40B4-BE49-F238E27FC236}">
              <a16:creationId xmlns:a16="http://schemas.microsoft.com/office/drawing/2014/main" id="{00000000-0008-0000-0300-000071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14" name="Line 18">
          <a:extLst>
            <a:ext uri="{FF2B5EF4-FFF2-40B4-BE49-F238E27FC236}">
              <a16:creationId xmlns:a16="http://schemas.microsoft.com/office/drawing/2014/main" id="{00000000-0008-0000-0300-000072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15" name="Line 48">
          <a:extLst>
            <a:ext uri="{FF2B5EF4-FFF2-40B4-BE49-F238E27FC236}">
              <a16:creationId xmlns:a16="http://schemas.microsoft.com/office/drawing/2014/main" id="{00000000-0008-0000-0300-000073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16" name="Line 49">
          <a:extLst>
            <a:ext uri="{FF2B5EF4-FFF2-40B4-BE49-F238E27FC236}">
              <a16:creationId xmlns:a16="http://schemas.microsoft.com/office/drawing/2014/main" id="{00000000-0008-0000-0300-000074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17" name="Line 50">
          <a:extLst>
            <a:ext uri="{FF2B5EF4-FFF2-40B4-BE49-F238E27FC236}">
              <a16:creationId xmlns:a16="http://schemas.microsoft.com/office/drawing/2014/main" id="{00000000-0008-0000-0300-000075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18" name="Line 51">
          <a:extLst>
            <a:ext uri="{FF2B5EF4-FFF2-40B4-BE49-F238E27FC236}">
              <a16:creationId xmlns:a16="http://schemas.microsoft.com/office/drawing/2014/main" id="{00000000-0008-0000-0300-000076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19" name="Line 52">
          <a:extLst>
            <a:ext uri="{FF2B5EF4-FFF2-40B4-BE49-F238E27FC236}">
              <a16:creationId xmlns:a16="http://schemas.microsoft.com/office/drawing/2014/main" id="{00000000-0008-0000-0300-000077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20" name="Line 53">
          <a:extLst>
            <a:ext uri="{FF2B5EF4-FFF2-40B4-BE49-F238E27FC236}">
              <a16:creationId xmlns:a16="http://schemas.microsoft.com/office/drawing/2014/main" id="{00000000-0008-0000-0300-000078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21" name="Line 18">
          <a:extLst>
            <a:ext uri="{FF2B5EF4-FFF2-40B4-BE49-F238E27FC236}">
              <a16:creationId xmlns:a16="http://schemas.microsoft.com/office/drawing/2014/main" id="{00000000-0008-0000-0300-000079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22" name="Line 48">
          <a:extLst>
            <a:ext uri="{FF2B5EF4-FFF2-40B4-BE49-F238E27FC236}">
              <a16:creationId xmlns:a16="http://schemas.microsoft.com/office/drawing/2014/main" id="{00000000-0008-0000-0300-00007A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23" name="Line 49">
          <a:extLst>
            <a:ext uri="{FF2B5EF4-FFF2-40B4-BE49-F238E27FC236}">
              <a16:creationId xmlns:a16="http://schemas.microsoft.com/office/drawing/2014/main" id="{00000000-0008-0000-0300-00007B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24" name="Line 50">
          <a:extLst>
            <a:ext uri="{FF2B5EF4-FFF2-40B4-BE49-F238E27FC236}">
              <a16:creationId xmlns:a16="http://schemas.microsoft.com/office/drawing/2014/main" id="{00000000-0008-0000-0300-00007C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25" name="Line 51">
          <a:extLst>
            <a:ext uri="{FF2B5EF4-FFF2-40B4-BE49-F238E27FC236}">
              <a16:creationId xmlns:a16="http://schemas.microsoft.com/office/drawing/2014/main" id="{00000000-0008-0000-0300-00007D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26" name="Line 52">
          <a:extLst>
            <a:ext uri="{FF2B5EF4-FFF2-40B4-BE49-F238E27FC236}">
              <a16:creationId xmlns:a16="http://schemas.microsoft.com/office/drawing/2014/main" id="{00000000-0008-0000-0300-00007E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27" name="Line 53">
          <a:extLst>
            <a:ext uri="{FF2B5EF4-FFF2-40B4-BE49-F238E27FC236}">
              <a16:creationId xmlns:a16="http://schemas.microsoft.com/office/drawing/2014/main" id="{00000000-0008-0000-0300-00007F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28" name="Line 18">
          <a:extLst>
            <a:ext uri="{FF2B5EF4-FFF2-40B4-BE49-F238E27FC236}">
              <a16:creationId xmlns:a16="http://schemas.microsoft.com/office/drawing/2014/main" id="{00000000-0008-0000-0300-000080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29" name="Line 48">
          <a:extLst>
            <a:ext uri="{FF2B5EF4-FFF2-40B4-BE49-F238E27FC236}">
              <a16:creationId xmlns:a16="http://schemas.microsoft.com/office/drawing/2014/main" id="{00000000-0008-0000-0300-000081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30" name="Line 49">
          <a:extLst>
            <a:ext uri="{FF2B5EF4-FFF2-40B4-BE49-F238E27FC236}">
              <a16:creationId xmlns:a16="http://schemas.microsoft.com/office/drawing/2014/main" id="{00000000-0008-0000-0300-000082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31" name="Line 50">
          <a:extLst>
            <a:ext uri="{FF2B5EF4-FFF2-40B4-BE49-F238E27FC236}">
              <a16:creationId xmlns:a16="http://schemas.microsoft.com/office/drawing/2014/main" id="{00000000-0008-0000-0300-000083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32" name="Line 51">
          <a:extLst>
            <a:ext uri="{FF2B5EF4-FFF2-40B4-BE49-F238E27FC236}">
              <a16:creationId xmlns:a16="http://schemas.microsoft.com/office/drawing/2014/main" id="{00000000-0008-0000-0300-000084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33" name="Line 52">
          <a:extLst>
            <a:ext uri="{FF2B5EF4-FFF2-40B4-BE49-F238E27FC236}">
              <a16:creationId xmlns:a16="http://schemas.microsoft.com/office/drawing/2014/main" id="{00000000-0008-0000-0300-000085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34" name="Line 53">
          <a:extLst>
            <a:ext uri="{FF2B5EF4-FFF2-40B4-BE49-F238E27FC236}">
              <a16:creationId xmlns:a16="http://schemas.microsoft.com/office/drawing/2014/main" id="{00000000-0008-0000-0300-000086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35" name="Line 18">
          <a:extLst>
            <a:ext uri="{FF2B5EF4-FFF2-40B4-BE49-F238E27FC236}">
              <a16:creationId xmlns:a16="http://schemas.microsoft.com/office/drawing/2014/main" id="{00000000-0008-0000-0300-000087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36" name="Line 48">
          <a:extLst>
            <a:ext uri="{FF2B5EF4-FFF2-40B4-BE49-F238E27FC236}">
              <a16:creationId xmlns:a16="http://schemas.microsoft.com/office/drawing/2014/main" id="{00000000-0008-0000-0300-000088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37" name="Line 49">
          <a:extLst>
            <a:ext uri="{FF2B5EF4-FFF2-40B4-BE49-F238E27FC236}">
              <a16:creationId xmlns:a16="http://schemas.microsoft.com/office/drawing/2014/main" id="{00000000-0008-0000-0300-000089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38" name="Line 50">
          <a:extLst>
            <a:ext uri="{FF2B5EF4-FFF2-40B4-BE49-F238E27FC236}">
              <a16:creationId xmlns:a16="http://schemas.microsoft.com/office/drawing/2014/main" id="{00000000-0008-0000-0300-00008A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39" name="Line 51">
          <a:extLst>
            <a:ext uri="{FF2B5EF4-FFF2-40B4-BE49-F238E27FC236}">
              <a16:creationId xmlns:a16="http://schemas.microsoft.com/office/drawing/2014/main" id="{00000000-0008-0000-0300-00008B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40" name="Line 52">
          <a:extLst>
            <a:ext uri="{FF2B5EF4-FFF2-40B4-BE49-F238E27FC236}">
              <a16:creationId xmlns:a16="http://schemas.microsoft.com/office/drawing/2014/main" id="{00000000-0008-0000-0300-00008C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41" name="Line 53">
          <a:extLst>
            <a:ext uri="{FF2B5EF4-FFF2-40B4-BE49-F238E27FC236}">
              <a16:creationId xmlns:a16="http://schemas.microsoft.com/office/drawing/2014/main" id="{00000000-0008-0000-0300-00008D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51</xdr:row>
      <xdr:rowOff>38100</xdr:rowOff>
    </xdr:from>
    <xdr:to>
      <xdr:col>2</xdr:col>
      <xdr:colOff>390525</xdr:colOff>
      <xdr:row>51</xdr:row>
      <xdr:rowOff>38100</xdr:rowOff>
    </xdr:to>
    <xdr:sp macro="" textlink="">
      <xdr:nvSpPr>
        <xdr:cNvPr id="142" name="Line 18">
          <a:extLst>
            <a:ext uri="{FF2B5EF4-FFF2-40B4-BE49-F238E27FC236}">
              <a16:creationId xmlns:a16="http://schemas.microsoft.com/office/drawing/2014/main" id="{00000000-0008-0000-0300-00008E000000}"/>
            </a:ext>
          </a:extLst>
        </xdr:cNvPr>
        <xdr:cNvSpPr>
          <a:spLocks noChangeShapeType="1"/>
        </xdr:cNvSpPr>
      </xdr:nvSpPr>
      <xdr:spPr bwMode="auto">
        <a:xfrm flipV="1">
          <a:off x="2466975" y="9229725"/>
          <a:ext cx="0" cy="0"/>
        </a:xfrm>
        <a:prstGeom prst="line">
          <a:avLst/>
        </a:prstGeom>
        <a:noFill/>
        <a:ln w="1">
          <a:noFill/>
          <a:round/>
          <a:headEnd/>
          <a:tailEnd type="triangle" w="med" len="med"/>
        </a:ln>
      </xdr:spPr>
    </xdr:sp>
    <xdr:clientData/>
  </xdr:twoCellAnchor>
  <xdr:twoCellAnchor>
    <xdr:from>
      <xdr:col>2</xdr:col>
      <xdr:colOff>542925</xdr:colOff>
      <xdr:row>53</xdr:row>
      <xdr:rowOff>38100</xdr:rowOff>
    </xdr:from>
    <xdr:to>
      <xdr:col>2</xdr:col>
      <xdr:colOff>390525</xdr:colOff>
      <xdr:row>53</xdr:row>
      <xdr:rowOff>38100</xdr:rowOff>
    </xdr:to>
    <xdr:sp macro="" textlink="">
      <xdr:nvSpPr>
        <xdr:cNvPr id="143" name="Line 48">
          <a:extLst>
            <a:ext uri="{FF2B5EF4-FFF2-40B4-BE49-F238E27FC236}">
              <a16:creationId xmlns:a16="http://schemas.microsoft.com/office/drawing/2014/main" id="{00000000-0008-0000-0300-00008F000000}"/>
            </a:ext>
          </a:extLst>
        </xdr:cNvPr>
        <xdr:cNvSpPr>
          <a:spLocks noChangeShapeType="1"/>
        </xdr:cNvSpPr>
      </xdr:nvSpPr>
      <xdr:spPr bwMode="auto">
        <a:xfrm flipV="1">
          <a:off x="2466975" y="9553575"/>
          <a:ext cx="0" cy="0"/>
        </a:xfrm>
        <a:prstGeom prst="line">
          <a:avLst/>
        </a:prstGeom>
        <a:noFill/>
        <a:ln w="1">
          <a:noFill/>
          <a:round/>
          <a:headEnd/>
          <a:tailEnd type="triangle" w="med" len="med"/>
        </a:ln>
      </xdr:spPr>
    </xdr:sp>
    <xdr:clientData/>
  </xdr:twoCellAnchor>
  <xdr:twoCellAnchor>
    <xdr:from>
      <xdr:col>2</xdr:col>
      <xdr:colOff>542925</xdr:colOff>
      <xdr:row>55</xdr:row>
      <xdr:rowOff>38100</xdr:rowOff>
    </xdr:from>
    <xdr:to>
      <xdr:col>2</xdr:col>
      <xdr:colOff>390525</xdr:colOff>
      <xdr:row>55</xdr:row>
      <xdr:rowOff>38100</xdr:rowOff>
    </xdr:to>
    <xdr:sp macro="" textlink="">
      <xdr:nvSpPr>
        <xdr:cNvPr id="144" name="Line 49">
          <a:extLst>
            <a:ext uri="{FF2B5EF4-FFF2-40B4-BE49-F238E27FC236}">
              <a16:creationId xmlns:a16="http://schemas.microsoft.com/office/drawing/2014/main" id="{00000000-0008-0000-0300-000090000000}"/>
            </a:ext>
          </a:extLst>
        </xdr:cNvPr>
        <xdr:cNvSpPr>
          <a:spLocks noChangeShapeType="1"/>
        </xdr:cNvSpPr>
      </xdr:nvSpPr>
      <xdr:spPr bwMode="auto">
        <a:xfrm flipV="1">
          <a:off x="2466975" y="9877425"/>
          <a:ext cx="0" cy="0"/>
        </a:xfrm>
        <a:prstGeom prst="line">
          <a:avLst/>
        </a:prstGeom>
        <a:noFill/>
        <a:ln w="1">
          <a:noFill/>
          <a:round/>
          <a:headEnd/>
          <a:tailEnd type="triangle" w="med" len="med"/>
        </a:ln>
      </xdr:spPr>
    </xdr:sp>
    <xdr:clientData/>
  </xdr:twoCellAnchor>
  <xdr:twoCellAnchor>
    <xdr:from>
      <xdr:col>2</xdr:col>
      <xdr:colOff>542925</xdr:colOff>
      <xdr:row>57</xdr:row>
      <xdr:rowOff>38100</xdr:rowOff>
    </xdr:from>
    <xdr:to>
      <xdr:col>2</xdr:col>
      <xdr:colOff>390525</xdr:colOff>
      <xdr:row>57</xdr:row>
      <xdr:rowOff>38100</xdr:rowOff>
    </xdr:to>
    <xdr:sp macro="" textlink="">
      <xdr:nvSpPr>
        <xdr:cNvPr id="145" name="Line 50">
          <a:extLst>
            <a:ext uri="{FF2B5EF4-FFF2-40B4-BE49-F238E27FC236}">
              <a16:creationId xmlns:a16="http://schemas.microsoft.com/office/drawing/2014/main" id="{00000000-0008-0000-0300-000091000000}"/>
            </a:ext>
          </a:extLst>
        </xdr:cNvPr>
        <xdr:cNvSpPr>
          <a:spLocks noChangeShapeType="1"/>
        </xdr:cNvSpPr>
      </xdr:nvSpPr>
      <xdr:spPr bwMode="auto">
        <a:xfrm flipV="1">
          <a:off x="2466975" y="10201275"/>
          <a:ext cx="0" cy="0"/>
        </a:xfrm>
        <a:prstGeom prst="line">
          <a:avLst/>
        </a:prstGeom>
        <a:noFill/>
        <a:ln w="1">
          <a:noFill/>
          <a:round/>
          <a:headEnd/>
          <a:tailEnd type="triangle" w="med" len="med"/>
        </a:ln>
      </xdr:spPr>
    </xdr:sp>
    <xdr:clientData/>
  </xdr:twoCellAnchor>
  <xdr:twoCellAnchor>
    <xdr:from>
      <xdr:col>2</xdr:col>
      <xdr:colOff>542925</xdr:colOff>
      <xdr:row>59</xdr:row>
      <xdr:rowOff>38100</xdr:rowOff>
    </xdr:from>
    <xdr:to>
      <xdr:col>2</xdr:col>
      <xdr:colOff>390525</xdr:colOff>
      <xdr:row>59</xdr:row>
      <xdr:rowOff>38100</xdr:rowOff>
    </xdr:to>
    <xdr:sp macro="" textlink="">
      <xdr:nvSpPr>
        <xdr:cNvPr id="146" name="Line 51">
          <a:extLst>
            <a:ext uri="{FF2B5EF4-FFF2-40B4-BE49-F238E27FC236}">
              <a16:creationId xmlns:a16="http://schemas.microsoft.com/office/drawing/2014/main" id="{00000000-0008-0000-0300-000092000000}"/>
            </a:ext>
          </a:extLst>
        </xdr:cNvPr>
        <xdr:cNvSpPr>
          <a:spLocks noChangeShapeType="1"/>
        </xdr:cNvSpPr>
      </xdr:nvSpPr>
      <xdr:spPr bwMode="auto">
        <a:xfrm flipV="1">
          <a:off x="2466975" y="10525125"/>
          <a:ext cx="0" cy="0"/>
        </a:xfrm>
        <a:prstGeom prst="line">
          <a:avLst/>
        </a:prstGeom>
        <a:noFill/>
        <a:ln w="1">
          <a:noFill/>
          <a:round/>
          <a:headEnd/>
          <a:tailEnd type="triangle" w="med" len="med"/>
        </a:ln>
      </xdr:spPr>
    </xdr:sp>
    <xdr:clientData/>
  </xdr:twoCellAnchor>
  <xdr:twoCellAnchor>
    <xdr:from>
      <xdr:col>2</xdr:col>
      <xdr:colOff>542925</xdr:colOff>
      <xdr:row>61</xdr:row>
      <xdr:rowOff>38100</xdr:rowOff>
    </xdr:from>
    <xdr:to>
      <xdr:col>2</xdr:col>
      <xdr:colOff>390525</xdr:colOff>
      <xdr:row>61</xdr:row>
      <xdr:rowOff>38100</xdr:rowOff>
    </xdr:to>
    <xdr:sp macro="" textlink="">
      <xdr:nvSpPr>
        <xdr:cNvPr id="147" name="Line 52">
          <a:extLst>
            <a:ext uri="{FF2B5EF4-FFF2-40B4-BE49-F238E27FC236}">
              <a16:creationId xmlns:a16="http://schemas.microsoft.com/office/drawing/2014/main" id="{00000000-0008-0000-0300-000093000000}"/>
            </a:ext>
          </a:extLst>
        </xdr:cNvPr>
        <xdr:cNvSpPr>
          <a:spLocks noChangeShapeType="1"/>
        </xdr:cNvSpPr>
      </xdr:nvSpPr>
      <xdr:spPr bwMode="auto">
        <a:xfrm flipV="1">
          <a:off x="2466975" y="10848975"/>
          <a:ext cx="0" cy="0"/>
        </a:xfrm>
        <a:prstGeom prst="line">
          <a:avLst/>
        </a:prstGeom>
        <a:noFill/>
        <a:ln w="1">
          <a:noFill/>
          <a:round/>
          <a:headEnd/>
          <a:tailEnd type="triangle" w="med" len="med"/>
        </a:ln>
      </xdr:spPr>
    </xdr:sp>
    <xdr:clientData/>
  </xdr:twoCellAnchor>
  <xdr:twoCellAnchor>
    <xdr:from>
      <xdr:col>2</xdr:col>
      <xdr:colOff>542925</xdr:colOff>
      <xdr:row>63</xdr:row>
      <xdr:rowOff>38100</xdr:rowOff>
    </xdr:from>
    <xdr:to>
      <xdr:col>2</xdr:col>
      <xdr:colOff>390525</xdr:colOff>
      <xdr:row>63</xdr:row>
      <xdr:rowOff>38100</xdr:rowOff>
    </xdr:to>
    <xdr:sp macro="" textlink="">
      <xdr:nvSpPr>
        <xdr:cNvPr id="148" name="Line 53">
          <a:extLst>
            <a:ext uri="{FF2B5EF4-FFF2-40B4-BE49-F238E27FC236}">
              <a16:creationId xmlns:a16="http://schemas.microsoft.com/office/drawing/2014/main" id="{00000000-0008-0000-0300-000094000000}"/>
            </a:ext>
          </a:extLst>
        </xdr:cNvPr>
        <xdr:cNvSpPr>
          <a:spLocks noChangeShapeType="1"/>
        </xdr:cNvSpPr>
      </xdr:nvSpPr>
      <xdr:spPr bwMode="auto">
        <a:xfrm flipV="1">
          <a:off x="2466975" y="11172825"/>
          <a:ext cx="0" cy="0"/>
        </a:xfrm>
        <a:prstGeom prst="line">
          <a:avLst/>
        </a:prstGeom>
        <a:noFill/>
        <a:ln w="1">
          <a:noFill/>
          <a:round/>
          <a:headEnd/>
          <a:tailEnd type="triangle" w="med" len="med"/>
        </a:ln>
      </xdr:spPr>
    </xdr:sp>
    <xdr:clientData/>
  </xdr:twoCellAnchor>
  <xdr:twoCellAnchor>
    <xdr:from>
      <xdr:col>2</xdr:col>
      <xdr:colOff>542925</xdr:colOff>
      <xdr:row>51</xdr:row>
      <xdr:rowOff>38100</xdr:rowOff>
    </xdr:from>
    <xdr:to>
      <xdr:col>2</xdr:col>
      <xdr:colOff>390525</xdr:colOff>
      <xdr:row>51</xdr:row>
      <xdr:rowOff>38100</xdr:rowOff>
    </xdr:to>
    <xdr:sp macro="" textlink="">
      <xdr:nvSpPr>
        <xdr:cNvPr id="149" name="Line 18">
          <a:extLst>
            <a:ext uri="{FF2B5EF4-FFF2-40B4-BE49-F238E27FC236}">
              <a16:creationId xmlns:a16="http://schemas.microsoft.com/office/drawing/2014/main" id="{00000000-0008-0000-0300-000095000000}"/>
            </a:ext>
          </a:extLst>
        </xdr:cNvPr>
        <xdr:cNvSpPr>
          <a:spLocks noChangeShapeType="1"/>
        </xdr:cNvSpPr>
      </xdr:nvSpPr>
      <xdr:spPr bwMode="auto">
        <a:xfrm flipV="1">
          <a:off x="2466975" y="9229725"/>
          <a:ext cx="0" cy="0"/>
        </a:xfrm>
        <a:prstGeom prst="line">
          <a:avLst/>
        </a:prstGeom>
        <a:noFill/>
        <a:ln w="1">
          <a:noFill/>
          <a:round/>
          <a:headEnd/>
          <a:tailEnd type="triangle" w="med" len="med"/>
        </a:ln>
      </xdr:spPr>
    </xdr:sp>
    <xdr:clientData/>
  </xdr:twoCellAnchor>
  <xdr:twoCellAnchor>
    <xdr:from>
      <xdr:col>2</xdr:col>
      <xdr:colOff>542925</xdr:colOff>
      <xdr:row>53</xdr:row>
      <xdr:rowOff>38100</xdr:rowOff>
    </xdr:from>
    <xdr:to>
      <xdr:col>2</xdr:col>
      <xdr:colOff>390525</xdr:colOff>
      <xdr:row>53</xdr:row>
      <xdr:rowOff>38100</xdr:rowOff>
    </xdr:to>
    <xdr:sp macro="" textlink="">
      <xdr:nvSpPr>
        <xdr:cNvPr id="150" name="Line 48">
          <a:extLst>
            <a:ext uri="{FF2B5EF4-FFF2-40B4-BE49-F238E27FC236}">
              <a16:creationId xmlns:a16="http://schemas.microsoft.com/office/drawing/2014/main" id="{00000000-0008-0000-0300-000096000000}"/>
            </a:ext>
          </a:extLst>
        </xdr:cNvPr>
        <xdr:cNvSpPr>
          <a:spLocks noChangeShapeType="1"/>
        </xdr:cNvSpPr>
      </xdr:nvSpPr>
      <xdr:spPr bwMode="auto">
        <a:xfrm flipV="1">
          <a:off x="2466975" y="9553575"/>
          <a:ext cx="0" cy="0"/>
        </a:xfrm>
        <a:prstGeom prst="line">
          <a:avLst/>
        </a:prstGeom>
        <a:noFill/>
        <a:ln w="1">
          <a:noFill/>
          <a:round/>
          <a:headEnd/>
          <a:tailEnd type="triangle" w="med" len="med"/>
        </a:ln>
      </xdr:spPr>
    </xdr:sp>
    <xdr:clientData/>
  </xdr:twoCellAnchor>
  <xdr:twoCellAnchor>
    <xdr:from>
      <xdr:col>2</xdr:col>
      <xdr:colOff>542925</xdr:colOff>
      <xdr:row>55</xdr:row>
      <xdr:rowOff>38100</xdr:rowOff>
    </xdr:from>
    <xdr:to>
      <xdr:col>2</xdr:col>
      <xdr:colOff>390525</xdr:colOff>
      <xdr:row>55</xdr:row>
      <xdr:rowOff>38100</xdr:rowOff>
    </xdr:to>
    <xdr:sp macro="" textlink="">
      <xdr:nvSpPr>
        <xdr:cNvPr id="151" name="Line 49">
          <a:extLst>
            <a:ext uri="{FF2B5EF4-FFF2-40B4-BE49-F238E27FC236}">
              <a16:creationId xmlns:a16="http://schemas.microsoft.com/office/drawing/2014/main" id="{00000000-0008-0000-0300-000097000000}"/>
            </a:ext>
          </a:extLst>
        </xdr:cNvPr>
        <xdr:cNvSpPr>
          <a:spLocks noChangeShapeType="1"/>
        </xdr:cNvSpPr>
      </xdr:nvSpPr>
      <xdr:spPr bwMode="auto">
        <a:xfrm flipV="1">
          <a:off x="2466975" y="9877425"/>
          <a:ext cx="0" cy="0"/>
        </a:xfrm>
        <a:prstGeom prst="line">
          <a:avLst/>
        </a:prstGeom>
        <a:noFill/>
        <a:ln w="1">
          <a:noFill/>
          <a:round/>
          <a:headEnd/>
          <a:tailEnd type="triangle" w="med" len="med"/>
        </a:ln>
      </xdr:spPr>
    </xdr:sp>
    <xdr:clientData/>
  </xdr:twoCellAnchor>
  <xdr:twoCellAnchor>
    <xdr:from>
      <xdr:col>2</xdr:col>
      <xdr:colOff>542925</xdr:colOff>
      <xdr:row>57</xdr:row>
      <xdr:rowOff>38100</xdr:rowOff>
    </xdr:from>
    <xdr:to>
      <xdr:col>2</xdr:col>
      <xdr:colOff>390525</xdr:colOff>
      <xdr:row>57</xdr:row>
      <xdr:rowOff>38100</xdr:rowOff>
    </xdr:to>
    <xdr:sp macro="" textlink="">
      <xdr:nvSpPr>
        <xdr:cNvPr id="152" name="Line 50">
          <a:extLst>
            <a:ext uri="{FF2B5EF4-FFF2-40B4-BE49-F238E27FC236}">
              <a16:creationId xmlns:a16="http://schemas.microsoft.com/office/drawing/2014/main" id="{00000000-0008-0000-0300-000098000000}"/>
            </a:ext>
          </a:extLst>
        </xdr:cNvPr>
        <xdr:cNvSpPr>
          <a:spLocks noChangeShapeType="1"/>
        </xdr:cNvSpPr>
      </xdr:nvSpPr>
      <xdr:spPr bwMode="auto">
        <a:xfrm flipV="1">
          <a:off x="2466975" y="10201275"/>
          <a:ext cx="0" cy="0"/>
        </a:xfrm>
        <a:prstGeom prst="line">
          <a:avLst/>
        </a:prstGeom>
        <a:noFill/>
        <a:ln w="1">
          <a:noFill/>
          <a:round/>
          <a:headEnd/>
          <a:tailEnd type="triangle" w="med" len="med"/>
        </a:ln>
      </xdr:spPr>
    </xdr:sp>
    <xdr:clientData/>
  </xdr:twoCellAnchor>
  <xdr:twoCellAnchor>
    <xdr:from>
      <xdr:col>2</xdr:col>
      <xdr:colOff>542925</xdr:colOff>
      <xdr:row>59</xdr:row>
      <xdr:rowOff>38100</xdr:rowOff>
    </xdr:from>
    <xdr:to>
      <xdr:col>2</xdr:col>
      <xdr:colOff>390525</xdr:colOff>
      <xdr:row>59</xdr:row>
      <xdr:rowOff>38100</xdr:rowOff>
    </xdr:to>
    <xdr:sp macro="" textlink="">
      <xdr:nvSpPr>
        <xdr:cNvPr id="153" name="Line 51">
          <a:extLst>
            <a:ext uri="{FF2B5EF4-FFF2-40B4-BE49-F238E27FC236}">
              <a16:creationId xmlns:a16="http://schemas.microsoft.com/office/drawing/2014/main" id="{00000000-0008-0000-0300-000099000000}"/>
            </a:ext>
          </a:extLst>
        </xdr:cNvPr>
        <xdr:cNvSpPr>
          <a:spLocks noChangeShapeType="1"/>
        </xdr:cNvSpPr>
      </xdr:nvSpPr>
      <xdr:spPr bwMode="auto">
        <a:xfrm flipV="1">
          <a:off x="2466975" y="10525125"/>
          <a:ext cx="0" cy="0"/>
        </a:xfrm>
        <a:prstGeom prst="line">
          <a:avLst/>
        </a:prstGeom>
        <a:noFill/>
        <a:ln w="1">
          <a:noFill/>
          <a:round/>
          <a:headEnd/>
          <a:tailEnd type="triangle" w="med" len="med"/>
        </a:ln>
      </xdr:spPr>
    </xdr:sp>
    <xdr:clientData/>
  </xdr:twoCellAnchor>
  <xdr:twoCellAnchor>
    <xdr:from>
      <xdr:col>2</xdr:col>
      <xdr:colOff>542925</xdr:colOff>
      <xdr:row>61</xdr:row>
      <xdr:rowOff>38100</xdr:rowOff>
    </xdr:from>
    <xdr:to>
      <xdr:col>2</xdr:col>
      <xdr:colOff>390525</xdr:colOff>
      <xdr:row>61</xdr:row>
      <xdr:rowOff>38100</xdr:rowOff>
    </xdr:to>
    <xdr:sp macro="" textlink="">
      <xdr:nvSpPr>
        <xdr:cNvPr id="154" name="Line 52">
          <a:extLst>
            <a:ext uri="{FF2B5EF4-FFF2-40B4-BE49-F238E27FC236}">
              <a16:creationId xmlns:a16="http://schemas.microsoft.com/office/drawing/2014/main" id="{00000000-0008-0000-0300-00009A000000}"/>
            </a:ext>
          </a:extLst>
        </xdr:cNvPr>
        <xdr:cNvSpPr>
          <a:spLocks noChangeShapeType="1"/>
        </xdr:cNvSpPr>
      </xdr:nvSpPr>
      <xdr:spPr bwMode="auto">
        <a:xfrm flipV="1">
          <a:off x="2466975" y="10848975"/>
          <a:ext cx="0" cy="0"/>
        </a:xfrm>
        <a:prstGeom prst="line">
          <a:avLst/>
        </a:prstGeom>
        <a:noFill/>
        <a:ln w="1">
          <a:noFill/>
          <a:round/>
          <a:headEnd/>
          <a:tailEnd type="triangle" w="med" len="med"/>
        </a:ln>
      </xdr:spPr>
    </xdr:sp>
    <xdr:clientData/>
  </xdr:twoCellAnchor>
  <xdr:twoCellAnchor>
    <xdr:from>
      <xdr:col>2</xdr:col>
      <xdr:colOff>542925</xdr:colOff>
      <xdr:row>63</xdr:row>
      <xdr:rowOff>38100</xdr:rowOff>
    </xdr:from>
    <xdr:to>
      <xdr:col>2</xdr:col>
      <xdr:colOff>390525</xdr:colOff>
      <xdr:row>63</xdr:row>
      <xdr:rowOff>38100</xdr:rowOff>
    </xdr:to>
    <xdr:sp macro="" textlink="">
      <xdr:nvSpPr>
        <xdr:cNvPr id="155" name="Line 53">
          <a:extLst>
            <a:ext uri="{FF2B5EF4-FFF2-40B4-BE49-F238E27FC236}">
              <a16:creationId xmlns:a16="http://schemas.microsoft.com/office/drawing/2014/main" id="{00000000-0008-0000-0300-00009B000000}"/>
            </a:ext>
          </a:extLst>
        </xdr:cNvPr>
        <xdr:cNvSpPr>
          <a:spLocks noChangeShapeType="1"/>
        </xdr:cNvSpPr>
      </xdr:nvSpPr>
      <xdr:spPr bwMode="auto">
        <a:xfrm flipV="1">
          <a:off x="2466975" y="111728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56" name="Line 18">
          <a:extLst>
            <a:ext uri="{FF2B5EF4-FFF2-40B4-BE49-F238E27FC236}">
              <a16:creationId xmlns:a16="http://schemas.microsoft.com/office/drawing/2014/main" id="{00000000-0008-0000-0300-00009C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57" name="Line 48">
          <a:extLst>
            <a:ext uri="{FF2B5EF4-FFF2-40B4-BE49-F238E27FC236}">
              <a16:creationId xmlns:a16="http://schemas.microsoft.com/office/drawing/2014/main" id="{00000000-0008-0000-0300-00009D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58" name="Line 49">
          <a:extLst>
            <a:ext uri="{FF2B5EF4-FFF2-40B4-BE49-F238E27FC236}">
              <a16:creationId xmlns:a16="http://schemas.microsoft.com/office/drawing/2014/main" id="{00000000-0008-0000-0300-00009E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59" name="Line 50">
          <a:extLst>
            <a:ext uri="{FF2B5EF4-FFF2-40B4-BE49-F238E27FC236}">
              <a16:creationId xmlns:a16="http://schemas.microsoft.com/office/drawing/2014/main" id="{00000000-0008-0000-0300-00009F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60" name="Line 51">
          <a:extLst>
            <a:ext uri="{FF2B5EF4-FFF2-40B4-BE49-F238E27FC236}">
              <a16:creationId xmlns:a16="http://schemas.microsoft.com/office/drawing/2014/main" id="{00000000-0008-0000-0300-0000A0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61" name="Line 52">
          <a:extLst>
            <a:ext uri="{FF2B5EF4-FFF2-40B4-BE49-F238E27FC236}">
              <a16:creationId xmlns:a16="http://schemas.microsoft.com/office/drawing/2014/main" id="{00000000-0008-0000-0300-0000A1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62" name="Line 53">
          <a:extLst>
            <a:ext uri="{FF2B5EF4-FFF2-40B4-BE49-F238E27FC236}">
              <a16:creationId xmlns:a16="http://schemas.microsoft.com/office/drawing/2014/main" id="{00000000-0008-0000-0300-0000A2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63" name="Line 18">
          <a:extLst>
            <a:ext uri="{FF2B5EF4-FFF2-40B4-BE49-F238E27FC236}">
              <a16:creationId xmlns:a16="http://schemas.microsoft.com/office/drawing/2014/main" id="{00000000-0008-0000-0300-0000A3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64" name="Line 48">
          <a:extLst>
            <a:ext uri="{FF2B5EF4-FFF2-40B4-BE49-F238E27FC236}">
              <a16:creationId xmlns:a16="http://schemas.microsoft.com/office/drawing/2014/main" id="{00000000-0008-0000-0300-0000A4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65" name="Line 49">
          <a:extLst>
            <a:ext uri="{FF2B5EF4-FFF2-40B4-BE49-F238E27FC236}">
              <a16:creationId xmlns:a16="http://schemas.microsoft.com/office/drawing/2014/main" id="{00000000-0008-0000-0300-0000A5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66" name="Line 50">
          <a:extLst>
            <a:ext uri="{FF2B5EF4-FFF2-40B4-BE49-F238E27FC236}">
              <a16:creationId xmlns:a16="http://schemas.microsoft.com/office/drawing/2014/main" id="{00000000-0008-0000-0300-0000A6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67" name="Line 51">
          <a:extLst>
            <a:ext uri="{FF2B5EF4-FFF2-40B4-BE49-F238E27FC236}">
              <a16:creationId xmlns:a16="http://schemas.microsoft.com/office/drawing/2014/main" id="{00000000-0008-0000-0300-0000A7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68" name="Line 52">
          <a:extLst>
            <a:ext uri="{FF2B5EF4-FFF2-40B4-BE49-F238E27FC236}">
              <a16:creationId xmlns:a16="http://schemas.microsoft.com/office/drawing/2014/main" id="{00000000-0008-0000-0300-0000A8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69" name="Line 53">
          <a:extLst>
            <a:ext uri="{FF2B5EF4-FFF2-40B4-BE49-F238E27FC236}">
              <a16:creationId xmlns:a16="http://schemas.microsoft.com/office/drawing/2014/main" id="{00000000-0008-0000-0300-0000A9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70" name="Line 18">
          <a:extLst>
            <a:ext uri="{FF2B5EF4-FFF2-40B4-BE49-F238E27FC236}">
              <a16:creationId xmlns:a16="http://schemas.microsoft.com/office/drawing/2014/main" id="{00000000-0008-0000-0300-0000AA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71" name="Line 48">
          <a:extLst>
            <a:ext uri="{FF2B5EF4-FFF2-40B4-BE49-F238E27FC236}">
              <a16:creationId xmlns:a16="http://schemas.microsoft.com/office/drawing/2014/main" id="{00000000-0008-0000-0300-0000AB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72" name="Line 49">
          <a:extLst>
            <a:ext uri="{FF2B5EF4-FFF2-40B4-BE49-F238E27FC236}">
              <a16:creationId xmlns:a16="http://schemas.microsoft.com/office/drawing/2014/main" id="{00000000-0008-0000-0300-0000AC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73" name="Line 50">
          <a:extLst>
            <a:ext uri="{FF2B5EF4-FFF2-40B4-BE49-F238E27FC236}">
              <a16:creationId xmlns:a16="http://schemas.microsoft.com/office/drawing/2014/main" id="{00000000-0008-0000-0300-0000AD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74" name="Line 51">
          <a:extLst>
            <a:ext uri="{FF2B5EF4-FFF2-40B4-BE49-F238E27FC236}">
              <a16:creationId xmlns:a16="http://schemas.microsoft.com/office/drawing/2014/main" id="{00000000-0008-0000-0300-0000AE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75" name="Line 52">
          <a:extLst>
            <a:ext uri="{FF2B5EF4-FFF2-40B4-BE49-F238E27FC236}">
              <a16:creationId xmlns:a16="http://schemas.microsoft.com/office/drawing/2014/main" id="{00000000-0008-0000-0300-0000AF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76" name="Line 53">
          <a:extLst>
            <a:ext uri="{FF2B5EF4-FFF2-40B4-BE49-F238E27FC236}">
              <a16:creationId xmlns:a16="http://schemas.microsoft.com/office/drawing/2014/main" id="{00000000-0008-0000-0300-0000B0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77" name="Line 18">
          <a:extLst>
            <a:ext uri="{FF2B5EF4-FFF2-40B4-BE49-F238E27FC236}">
              <a16:creationId xmlns:a16="http://schemas.microsoft.com/office/drawing/2014/main" id="{00000000-0008-0000-0300-0000B1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78" name="Line 48">
          <a:extLst>
            <a:ext uri="{FF2B5EF4-FFF2-40B4-BE49-F238E27FC236}">
              <a16:creationId xmlns:a16="http://schemas.microsoft.com/office/drawing/2014/main" id="{00000000-0008-0000-0300-0000B2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79" name="Line 49">
          <a:extLst>
            <a:ext uri="{FF2B5EF4-FFF2-40B4-BE49-F238E27FC236}">
              <a16:creationId xmlns:a16="http://schemas.microsoft.com/office/drawing/2014/main" id="{00000000-0008-0000-0300-0000B3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80" name="Line 50">
          <a:extLst>
            <a:ext uri="{FF2B5EF4-FFF2-40B4-BE49-F238E27FC236}">
              <a16:creationId xmlns:a16="http://schemas.microsoft.com/office/drawing/2014/main" id="{00000000-0008-0000-0300-0000B4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81" name="Line 51">
          <a:extLst>
            <a:ext uri="{FF2B5EF4-FFF2-40B4-BE49-F238E27FC236}">
              <a16:creationId xmlns:a16="http://schemas.microsoft.com/office/drawing/2014/main" id="{00000000-0008-0000-0300-0000B5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82" name="Line 52">
          <a:extLst>
            <a:ext uri="{FF2B5EF4-FFF2-40B4-BE49-F238E27FC236}">
              <a16:creationId xmlns:a16="http://schemas.microsoft.com/office/drawing/2014/main" id="{00000000-0008-0000-0300-0000B6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83" name="Line 53">
          <a:extLst>
            <a:ext uri="{FF2B5EF4-FFF2-40B4-BE49-F238E27FC236}">
              <a16:creationId xmlns:a16="http://schemas.microsoft.com/office/drawing/2014/main" id="{00000000-0008-0000-0300-0000B7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84" name="Line 18">
          <a:extLst>
            <a:ext uri="{FF2B5EF4-FFF2-40B4-BE49-F238E27FC236}">
              <a16:creationId xmlns:a16="http://schemas.microsoft.com/office/drawing/2014/main" id="{00000000-0008-0000-0300-0000B8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85" name="Line 48">
          <a:extLst>
            <a:ext uri="{FF2B5EF4-FFF2-40B4-BE49-F238E27FC236}">
              <a16:creationId xmlns:a16="http://schemas.microsoft.com/office/drawing/2014/main" id="{00000000-0008-0000-0300-0000B9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86" name="Line 49">
          <a:extLst>
            <a:ext uri="{FF2B5EF4-FFF2-40B4-BE49-F238E27FC236}">
              <a16:creationId xmlns:a16="http://schemas.microsoft.com/office/drawing/2014/main" id="{00000000-0008-0000-0300-0000BA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87" name="Line 50">
          <a:extLst>
            <a:ext uri="{FF2B5EF4-FFF2-40B4-BE49-F238E27FC236}">
              <a16:creationId xmlns:a16="http://schemas.microsoft.com/office/drawing/2014/main" id="{00000000-0008-0000-0300-0000BB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88" name="Line 51">
          <a:extLst>
            <a:ext uri="{FF2B5EF4-FFF2-40B4-BE49-F238E27FC236}">
              <a16:creationId xmlns:a16="http://schemas.microsoft.com/office/drawing/2014/main" id="{00000000-0008-0000-0300-0000BC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89" name="Line 52">
          <a:extLst>
            <a:ext uri="{FF2B5EF4-FFF2-40B4-BE49-F238E27FC236}">
              <a16:creationId xmlns:a16="http://schemas.microsoft.com/office/drawing/2014/main" id="{00000000-0008-0000-0300-0000BD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90" name="Line 53">
          <a:extLst>
            <a:ext uri="{FF2B5EF4-FFF2-40B4-BE49-F238E27FC236}">
              <a16:creationId xmlns:a16="http://schemas.microsoft.com/office/drawing/2014/main" id="{00000000-0008-0000-0300-0000BE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91" name="Line 18">
          <a:extLst>
            <a:ext uri="{FF2B5EF4-FFF2-40B4-BE49-F238E27FC236}">
              <a16:creationId xmlns:a16="http://schemas.microsoft.com/office/drawing/2014/main" id="{00000000-0008-0000-0300-0000BF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92" name="Line 48">
          <a:extLst>
            <a:ext uri="{FF2B5EF4-FFF2-40B4-BE49-F238E27FC236}">
              <a16:creationId xmlns:a16="http://schemas.microsoft.com/office/drawing/2014/main" id="{00000000-0008-0000-0300-0000C0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93" name="Line 49">
          <a:extLst>
            <a:ext uri="{FF2B5EF4-FFF2-40B4-BE49-F238E27FC236}">
              <a16:creationId xmlns:a16="http://schemas.microsoft.com/office/drawing/2014/main" id="{00000000-0008-0000-0300-0000C1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94" name="Line 50">
          <a:extLst>
            <a:ext uri="{FF2B5EF4-FFF2-40B4-BE49-F238E27FC236}">
              <a16:creationId xmlns:a16="http://schemas.microsoft.com/office/drawing/2014/main" id="{00000000-0008-0000-0300-0000C2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95" name="Line 51">
          <a:extLst>
            <a:ext uri="{FF2B5EF4-FFF2-40B4-BE49-F238E27FC236}">
              <a16:creationId xmlns:a16="http://schemas.microsoft.com/office/drawing/2014/main" id="{00000000-0008-0000-0300-0000C3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96" name="Line 52">
          <a:extLst>
            <a:ext uri="{FF2B5EF4-FFF2-40B4-BE49-F238E27FC236}">
              <a16:creationId xmlns:a16="http://schemas.microsoft.com/office/drawing/2014/main" id="{00000000-0008-0000-0300-0000C4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97" name="Line 53">
          <a:extLst>
            <a:ext uri="{FF2B5EF4-FFF2-40B4-BE49-F238E27FC236}">
              <a16:creationId xmlns:a16="http://schemas.microsoft.com/office/drawing/2014/main" id="{00000000-0008-0000-0300-0000C5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wsDr>
</file>

<file path=xl/drawings/drawing4.xml><?xml version="1.0" encoding="utf-8"?>
<xdr:wsDr xmlns:xdr="http://schemas.openxmlformats.org/drawingml/2006/spreadsheetDrawing" xmlns:a="http://schemas.openxmlformats.org/drawingml/2006/main">
  <xdr:twoCellAnchor>
    <xdr:from>
      <xdr:col>22</xdr:col>
      <xdr:colOff>582706</xdr:colOff>
      <xdr:row>0</xdr:row>
      <xdr:rowOff>553571</xdr:rowOff>
    </xdr:from>
    <xdr:to>
      <xdr:col>30</xdr:col>
      <xdr:colOff>169645</xdr:colOff>
      <xdr:row>15</xdr:row>
      <xdr:rowOff>54809</xdr:rowOff>
    </xdr:to>
    <xdr:graphicFrame macro="">
      <xdr:nvGraphicFramePr>
        <xdr:cNvPr id="4" name="Chart 6">
          <a:extLst>
            <a:ext uri="{FF2B5EF4-FFF2-40B4-BE49-F238E27FC236}">
              <a16:creationId xmlns:a16="http://schemas.microsoft.com/office/drawing/2014/main" id="{00000000-0008-0000-05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22</xdr:col>
      <xdr:colOff>592231</xdr:colOff>
      <xdr:row>17</xdr:row>
      <xdr:rowOff>101974</xdr:rowOff>
    </xdr:from>
    <xdr:to>
      <xdr:col>30</xdr:col>
      <xdr:colOff>179170</xdr:colOff>
      <xdr:row>34</xdr:row>
      <xdr:rowOff>54809</xdr:rowOff>
    </xdr:to>
    <xdr:graphicFrame macro="">
      <xdr:nvGraphicFramePr>
        <xdr:cNvPr id="5" name="Chart 6">
          <a:extLst>
            <a:ext uri="{FF2B5EF4-FFF2-40B4-BE49-F238E27FC236}">
              <a16:creationId xmlns:a16="http://schemas.microsoft.com/office/drawing/2014/main" id="{00000000-0008-0000-05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60</xdr:col>
      <xdr:colOff>238565</xdr:colOff>
      <xdr:row>1</xdr:row>
      <xdr:rowOff>590550</xdr:rowOff>
    </xdr:from>
    <xdr:to>
      <xdr:col>68</xdr:col>
      <xdr:colOff>73270</xdr:colOff>
      <xdr:row>15</xdr:row>
      <xdr:rowOff>24765</xdr:rowOff>
    </xdr:to>
    <xdr:graphicFrame macro="">
      <xdr:nvGraphicFramePr>
        <xdr:cNvPr id="3" name="Chart 6">
          <a:extLst>
            <a:ext uri="{FF2B5EF4-FFF2-40B4-BE49-F238E27FC236}">
              <a16:creationId xmlns:a16="http://schemas.microsoft.com/office/drawing/2014/main" id="{00000000-0008-0000-07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60</xdr:col>
      <xdr:colOff>243840</xdr:colOff>
      <xdr:row>16</xdr:row>
      <xdr:rowOff>76200</xdr:rowOff>
    </xdr:from>
    <xdr:to>
      <xdr:col>68</xdr:col>
      <xdr:colOff>80596</xdr:colOff>
      <xdr:row>29</xdr:row>
      <xdr:rowOff>78105</xdr:rowOff>
    </xdr:to>
    <xdr:graphicFrame macro="">
      <xdr:nvGraphicFramePr>
        <xdr:cNvPr id="4" name="Chart 6">
          <a:extLst>
            <a:ext uri="{FF2B5EF4-FFF2-40B4-BE49-F238E27FC236}">
              <a16:creationId xmlns:a16="http://schemas.microsoft.com/office/drawing/2014/main" id="{00000000-0008-0000-07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68</xdr:col>
      <xdr:colOff>405848</xdr:colOff>
      <xdr:row>1</xdr:row>
      <xdr:rowOff>554935</xdr:rowOff>
    </xdr:from>
    <xdr:to>
      <xdr:col>76</xdr:col>
      <xdr:colOff>238649</xdr:colOff>
      <xdr:row>14</xdr:row>
      <xdr:rowOff>166894</xdr:rowOff>
    </xdr:to>
    <xdr:graphicFrame macro="">
      <xdr:nvGraphicFramePr>
        <xdr:cNvPr id="5" name="Chart 6">
          <a:extLst>
            <a:ext uri="{FF2B5EF4-FFF2-40B4-BE49-F238E27FC236}">
              <a16:creationId xmlns:a16="http://schemas.microsoft.com/office/drawing/2014/main" id="{00000000-0008-0000-07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68</xdr:col>
      <xdr:colOff>430695</xdr:colOff>
      <xdr:row>16</xdr:row>
      <xdr:rowOff>115957</xdr:rowOff>
    </xdr:from>
    <xdr:to>
      <xdr:col>76</xdr:col>
      <xdr:colOff>271116</xdr:colOff>
      <xdr:row>29</xdr:row>
      <xdr:rowOff>136911</xdr:rowOff>
    </xdr:to>
    <xdr:graphicFrame macro="">
      <xdr:nvGraphicFramePr>
        <xdr:cNvPr id="6" name="Chart 6">
          <a:extLst>
            <a:ext uri="{FF2B5EF4-FFF2-40B4-BE49-F238E27FC236}">
              <a16:creationId xmlns:a16="http://schemas.microsoft.com/office/drawing/2014/main" id="{00000000-0008-0000-07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155394</xdr:colOff>
      <xdr:row>16</xdr:row>
      <xdr:rowOff>80010</xdr:rowOff>
    </xdr:to>
    <xdr:graphicFrame macro="">
      <xdr:nvGraphicFramePr>
        <xdr:cNvPr id="35" name="Chart 19">
          <a:extLst>
            <a:ext uri="{FF2B5EF4-FFF2-40B4-BE49-F238E27FC236}">
              <a16:creationId xmlns:a16="http://schemas.microsoft.com/office/drawing/2014/main" id="{00000000-0008-0000-0B00-00002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17</xdr:row>
      <xdr:rowOff>0</xdr:rowOff>
    </xdr:from>
    <xdr:to>
      <xdr:col>10</xdr:col>
      <xdr:colOff>151584</xdr:colOff>
      <xdr:row>35</xdr:row>
      <xdr:rowOff>48985</xdr:rowOff>
    </xdr:to>
    <xdr:graphicFrame macro="">
      <xdr:nvGraphicFramePr>
        <xdr:cNvPr id="38" name="Chart 37">
          <a:extLst>
            <a:ext uri="{FF2B5EF4-FFF2-40B4-BE49-F238E27FC236}">
              <a16:creationId xmlns:a16="http://schemas.microsoft.com/office/drawing/2014/main" id="{00000000-0008-0000-0B00-00002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36</xdr:row>
      <xdr:rowOff>0</xdr:rowOff>
    </xdr:from>
    <xdr:to>
      <xdr:col>10</xdr:col>
      <xdr:colOff>145869</xdr:colOff>
      <xdr:row>54</xdr:row>
      <xdr:rowOff>45176</xdr:rowOff>
    </xdr:to>
    <xdr:graphicFrame macro="">
      <xdr:nvGraphicFramePr>
        <xdr:cNvPr id="41" name="Chart 42">
          <a:extLst>
            <a:ext uri="{FF2B5EF4-FFF2-40B4-BE49-F238E27FC236}">
              <a16:creationId xmlns:a16="http://schemas.microsoft.com/office/drawing/2014/main" id="{00000000-0008-0000-0B00-00002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27</xdr:col>
      <xdr:colOff>0</xdr:colOff>
      <xdr:row>1</xdr:row>
      <xdr:rowOff>0</xdr:rowOff>
    </xdr:from>
    <xdr:to>
      <xdr:col>34</xdr:col>
      <xdr:colOff>3810</xdr:colOff>
      <xdr:row>16</xdr:row>
      <xdr:rowOff>76200</xdr:rowOff>
    </xdr:to>
    <xdr:graphicFrame macro="">
      <xdr:nvGraphicFramePr>
        <xdr:cNvPr id="51" name="Chart 23">
          <a:extLst>
            <a:ext uri="{FF2B5EF4-FFF2-40B4-BE49-F238E27FC236}">
              <a16:creationId xmlns:a16="http://schemas.microsoft.com/office/drawing/2014/main" id="{00000000-0008-0000-0B00-00003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27</xdr:col>
      <xdr:colOff>0</xdr:colOff>
      <xdr:row>17</xdr:row>
      <xdr:rowOff>0</xdr:rowOff>
    </xdr:from>
    <xdr:to>
      <xdr:col>34</xdr:col>
      <xdr:colOff>3810</xdr:colOff>
      <xdr:row>35</xdr:row>
      <xdr:rowOff>47080</xdr:rowOff>
    </xdr:to>
    <xdr:graphicFrame macro="">
      <xdr:nvGraphicFramePr>
        <xdr:cNvPr id="52" name="Chart 22">
          <a:extLst>
            <a:ext uri="{FF2B5EF4-FFF2-40B4-BE49-F238E27FC236}">
              <a16:creationId xmlns:a16="http://schemas.microsoft.com/office/drawing/2014/main" id="{00000000-0008-0000-0B00-00003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27</xdr:col>
      <xdr:colOff>0</xdr:colOff>
      <xdr:row>36</xdr:row>
      <xdr:rowOff>0</xdr:rowOff>
    </xdr:from>
    <xdr:to>
      <xdr:col>34</xdr:col>
      <xdr:colOff>3810</xdr:colOff>
      <xdr:row>54</xdr:row>
      <xdr:rowOff>56606</xdr:rowOff>
    </xdr:to>
    <xdr:graphicFrame macro="">
      <xdr:nvGraphicFramePr>
        <xdr:cNvPr id="53" name="Chart 7">
          <a:extLst>
            <a:ext uri="{FF2B5EF4-FFF2-40B4-BE49-F238E27FC236}">
              <a16:creationId xmlns:a16="http://schemas.microsoft.com/office/drawing/2014/main" id="{00000000-0008-0000-0B00-00003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27</xdr:col>
      <xdr:colOff>0</xdr:colOff>
      <xdr:row>55</xdr:row>
      <xdr:rowOff>0</xdr:rowOff>
    </xdr:from>
    <xdr:to>
      <xdr:col>34</xdr:col>
      <xdr:colOff>3810</xdr:colOff>
      <xdr:row>73</xdr:row>
      <xdr:rowOff>47081</xdr:rowOff>
    </xdr:to>
    <xdr:graphicFrame macro="">
      <xdr:nvGraphicFramePr>
        <xdr:cNvPr id="54" name="Chart 24">
          <a:extLst>
            <a:ext uri="{FF2B5EF4-FFF2-40B4-BE49-F238E27FC236}">
              <a16:creationId xmlns:a16="http://schemas.microsoft.com/office/drawing/2014/main" id="{00000000-0008-0000-0B00-00003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19</xdr:col>
      <xdr:colOff>0</xdr:colOff>
      <xdr:row>1</xdr:row>
      <xdr:rowOff>0</xdr:rowOff>
    </xdr:from>
    <xdr:to>
      <xdr:col>26</xdr:col>
      <xdr:colOff>149679</xdr:colOff>
      <xdr:row>16</xdr:row>
      <xdr:rowOff>76200</xdr:rowOff>
    </xdr:to>
    <xdr:graphicFrame macro="">
      <xdr:nvGraphicFramePr>
        <xdr:cNvPr id="55" name="Chart 20">
          <a:extLst>
            <a:ext uri="{FF2B5EF4-FFF2-40B4-BE49-F238E27FC236}">
              <a16:creationId xmlns:a16="http://schemas.microsoft.com/office/drawing/2014/main" id="{00000000-0008-0000-0B00-00003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19</xdr:col>
      <xdr:colOff>0</xdr:colOff>
      <xdr:row>17</xdr:row>
      <xdr:rowOff>0</xdr:rowOff>
    </xdr:from>
    <xdr:to>
      <xdr:col>26</xdr:col>
      <xdr:colOff>149679</xdr:colOff>
      <xdr:row>35</xdr:row>
      <xdr:rowOff>47080</xdr:rowOff>
    </xdr:to>
    <xdr:graphicFrame macro="">
      <xdr:nvGraphicFramePr>
        <xdr:cNvPr id="56" name="Chart 21">
          <a:extLst>
            <a:ext uri="{FF2B5EF4-FFF2-40B4-BE49-F238E27FC236}">
              <a16:creationId xmlns:a16="http://schemas.microsoft.com/office/drawing/2014/main" id="{00000000-0008-0000-0B00-00003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19</xdr:col>
      <xdr:colOff>0</xdr:colOff>
      <xdr:row>36</xdr:row>
      <xdr:rowOff>0</xdr:rowOff>
    </xdr:from>
    <xdr:to>
      <xdr:col>26</xdr:col>
      <xdr:colOff>149679</xdr:colOff>
      <xdr:row>54</xdr:row>
      <xdr:rowOff>47081</xdr:rowOff>
    </xdr:to>
    <xdr:graphicFrame macro="">
      <xdr:nvGraphicFramePr>
        <xdr:cNvPr id="57" name="Chart 27">
          <a:extLst>
            <a:ext uri="{FF2B5EF4-FFF2-40B4-BE49-F238E27FC236}">
              <a16:creationId xmlns:a16="http://schemas.microsoft.com/office/drawing/2014/main" id="{00000000-0008-0000-0B00-00003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11</xdr:col>
      <xdr:colOff>0</xdr:colOff>
      <xdr:row>1</xdr:row>
      <xdr:rowOff>0</xdr:rowOff>
    </xdr:from>
    <xdr:to>
      <xdr:col>18</xdr:col>
      <xdr:colOff>7620</xdr:colOff>
      <xdr:row>16</xdr:row>
      <xdr:rowOff>74295</xdr:rowOff>
    </xdr:to>
    <xdr:graphicFrame macro="">
      <xdr:nvGraphicFramePr>
        <xdr:cNvPr id="58" name="Chart 39">
          <a:extLst>
            <a:ext uri="{FF2B5EF4-FFF2-40B4-BE49-F238E27FC236}">
              <a16:creationId xmlns:a16="http://schemas.microsoft.com/office/drawing/2014/main" id="{00000000-0008-0000-0B00-00003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11</xdr:col>
      <xdr:colOff>0</xdr:colOff>
      <xdr:row>17</xdr:row>
      <xdr:rowOff>0</xdr:rowOff>
    </xdr:from>
    <xdr:to>
      <xdr:col>17</xdr:col>
      <xdr:colOff>647427</xdr:colOff>
      <xdr:row>35</xdr:row>
      <xdr:rowOff>56605</xdr:rowOff>
    </xdr:to>
    <xdr:graphicFrame macro="">
      <xdr:nvGraphicFramePr>
        <xdr:cNvPr id="59" name="Chart 38">
          <a:extLst>
            <a:ext uri="{FF2B5EF4-FFF2-40B4-BE49-F238E27FC236}">
              <a16:creationId xmlns:a16="http://schemas.microsoft.com/office/drawing/2014/main" id="{00000000-0008-0000-0B00-00003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11</xdr:col>
      <xdr:colOff>0</xdr:colOff>
      <xdr:row>36</xdr:row>
      <xdr:rowOff>0</xdr:rowOff>
    </xdr:from>
    <xdr:to>
      <xdr:col>18</xdr:col>
      <xdr:colOff>3811</xdr:colOff>
      <xdr:row>54</xdr:row>
      <xdr:rowOff>48986</xdr:rowOff>
    </xdr:to>
    <xdr:graphicFrame macro="">
      <xdr:nvGraphicFramePr>
        <xdr:cNvPr id="60" name="Chart 12">
          <a:extLst>
            <a:ext uri="{FF2B5EF4-FFF2-40B4-BE49-F238E27FC236}">
              <a16:creationId xmlns:a16="http://schemas.microsoft.com/office/drawing/2014/main" id="{00000000-0008-0000-0B00-00003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wsDr>
</file>

<file path=xl/drawings/drawing7.xml><?xml version="1.0" encoding="utf-8"?>
<c:userShapes xmlns:c="http://schemas.openxmlformats.org/drawingml/2006/chart">
  <cdr:relSizeAnchor xmlns:cdr="http://schemas.openxmlformats.org/drawingml/2006/chartDrawing">
    <cdr:from>
      <cdr:x>0.43883</cdr:x>
      <cdr:y>0.29392</cdr:y>
    </cdr:from>
    <cdr:to>
      <cdr:x>0.45597</cdr:x>
      <cdr:y>0.36003</cdr:y>
    </cdr:to>
    <cdr:sp macro="" textlink="">
      <cdr:nvSpPr>
        <cdr:cNvPr id="277505" name="Text 2"/>
        <cdr:cNvSpPr txBox="1">
          <a:spLocks xmlns:a="http://schemas.openxmlformats.org/drawingml/2006/main" noChangeArrowheads="1"/>
        </cdr:cNvSpPr>
      </cdr:nvSpPr>
      <cdr:spPr bwMode="auto">
        <a:xfrm xmlns:a="http://schemas.openxmlformats.org/drawingml/2006/main">
          <a:off x="1956100" y="892562"/>
          <a:ext cx="76343" cy="200140"/>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dr:relSizeAnchor xmlns:cdr="http://schemas.openxmlformats.org/drawingml/2006/chartDrawing">
    <cdr:from>
      <cdr:x>0.37644</cdr:x>
      <cdr:y>0.19221</cdr:y>
    </cdr:from>
    <cdr:to>
      <cdr:x>0.39358</cdr:x>
      <cdr:y>0.25735</cdr:y>
    </cdr:to>
    <cdr:sp macro="" textlink="">
      <cdr:nvSpPr>
        <cdr:cNvPr id="277506" name="Text 3"/>
        <cdr:cNvSpPr txBox="1">
          <a:spLocks xmlns:a="http://schemas.openxmlformats.org/drawingml/2006/main" noChangeArrowheads="1"/>
        </cdr:cNvSpPr>
      </cdr:nvSpPr>
      <cdr:spPr bwMode="auto">
        <a:xfrm xmlns:a="http://schemas.openxmlformats.org/drawingml/2006/main">
          <a:off x="1677994" y="582788"/>
          <a:ext cx="76343" cy="200139"/>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drawings/drawing8.xml><?xml version="1.0" encoding="utf-8"?>
<c:userShapes xmlns:c="http://schemas.openxmlformats.org/drawingml/2006/chart">
  <cdr:relSizeAnchor xmlns:cdr="http://schemas.openxmlformats.org/drawingml/2006/chartDrawing">
    <cdr:from>
      <cdr:x>0.26817</cdr:x>
      <cdr:y>0.18041</cdr:y>
    </cdr:from>
    <cdr:to>
      <cdr:x>0.28555</cdr:x>
      <cdr:y>0.24771</cdr:y>
    </cdr:to>
    <cdr:sp macro="" textlink="">
      <cdr:nvSpPr>
        <cdr:cNvPr id="833538" name="Text 3"/>
        <cdr:cNvSpPr txBox="1">
          <a:spLocks xmlns:a="http://schemas.openxmlformats.org/drawingml/2006/main" noChangeArrowheads="1"/>
        </cdr:cNvSpPr>
      </cdr:nvSpPr>
      <cdr:spPr bwMode="auto">
        <a:xfrm xmlns:a="http://schemas.openxmlformats.org/drawingml/2006/main">
          <a:off x="1231812" y="545717"/>
          <a:ext cx="76267" cy="200306"/>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drawings/drawing9.xml><?xml version="1.0" encoding="utf-8"?>
<c:userShapes xmlns:c="http://schemas.openxmlformats.org/drawingml/2006/chart">
  <cdr:relSizeAnchor xmlns:cdr="http://schemas.openxmlformats.org/drawingml/2006/chartDrawing">
    <cdr:from>
      <cdr:x>0.36179</cdr:x>
      <cdr:y>0.48401</cdr:y>
    </cdr:from>
    <cdr:to>
      <cdr:x>0.37843</cdr:x>
      <cdr:y>0.54799</cdr:y>
    </cdr:to>
    <cdr:sp macro="" textlink="">
      <cdr:nvSpPr>
        <cdr:cNvPr id="278530" name="Text 3"/>
        <cdr:cNvSpPr txBox="1">
          <a:spLocks xmlns:a="http://schemas.openxmlformats.org/drawingml/2006/main" noChangeArrowheads="1"/>
        </cdr:cNvSpPr>
      </cdr:nvSpPr>
      <cdr:spPr bwMode="auto">
        <a:xfrm xmlns:a="http://schemas.openxmlformats.org/drawingml/2006/main">
          <a:off x="1606661" y="1509097"/>
          <a:ext cx="75843" cy="200158"/>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drawings/drawing10.xml><?xml version="1.0" encoding="utf-8"?>
<c:userShapes xmlns:c="http://schemas.openxmlformats.org/drawingml/2006/chart">
  <cdr:relSizeAnchor xmlns:cdr="http://schemas.openxmlformats.org/drawingml/2006/chartDrawing">
    <cdr:from>
      <cdr:x>0.29308</cdr:x>
      <cdr:y>0.3374</cdr:y>
    </cdr:from>
    <cdr:to>
      <cdr:x>0.31069</cdr:x>
      <cdr:y>0.40235</cdr:y>
    </cdr:to>
    <cdr:sp macro="" textlink="">
      <cdr:nvSpPr>
        <cdr:cNvPr id="279554" name="Text 2"/>
        <cdr:cNvSpPr txBox="1">
          <a:spLocks xmlns:a="http://schemas.openxmlformats.org/drawingml/2006/main" noChangeArrowheads="1"/>
        </cdr:cNvSpPr>
      </cdr:nvSpPr>
      <cdr:spPr bwMode="auto">
        <a:xfrm xmlns:a="http://schemas.openxmlformats.org/drawingml/2006/main">
          <a:off x="1286909" y="1063631"/>
          <a:ext cx="76250" cy="200159"/>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drawings/drawing11.xml><?xml version="1.0" encoding="utf-8"?>
<xdr:wsDr xmlns:xdr="http://schemas.openxmlformats.org/drawingml/2006/spreadsheetDrawing" xmlns:a="http://schemas.openxmlformats.org/drawingml/2006/main">
  <xdr:twoCellAnchor>
    <xdr:from>
      <xdr:col>3</xdr:col>
      <xdr:colOff>0</xdr:colOff>
      <xdr:row>0</xdr:row>
      <xdr:rowOff>0</xdr:rowOff>
    </xdr:from>
    <xdr:to>
      <xdr:col>11</xdr:col>
      <xdr:colOff>439239</xdr:colOff>
      <xdr:row>13</xdr:row>
      <xdr:rowOff>58783</xdr:rowOff>
    </xdr:to>
    <xdr:graphicFrame macro="">
      <xdr:nvGraphicFramePr>
        <xdr:cNvPr id="11" name="Chart 3">
          <a:extLst>
            <a:ext uri="{FF2B5EF4-FFF2-40B4-BE49-F238E27FC236}">
              <a16:creationId xmlns:a16="http://schemas.microsoft.com/office/drawing/2014/main" id="{00000000-0008-0000-0C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14</xdr:row>
      <xdr:rowOff>0</xdr:rowOff>
    </xdr:from>
    <xdr:to>
      <xdr:col>11</xdr:col>
      <xdr:colOff>429714</xdr:colOff>
      <xdr:row>28</xdr:row>
      <xdr:rowOff>76200</xdr:rowOff>
    </xdr:to>
    <xdr:graphicFrame macro="">
      <xdr:nvGraphicFramePr>
        <xdr:cNvPr id="12" name="Chart 4">
          <a:extLst>
            <a:ext uri="{FF2B5EF4-FFF2-40B4-BE49-F238E27FC236}">
              <a16:creationId xmlns:a16="http://schemas.microsoft.com/office/drawing/2014/main" id="{00000000-0008-0000-0C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29</xdr:row>
      <xdr:rowOff>0</xdr:rowOff>
    </xdr:from>
    <xdr:to>
      <xdr:col>11</xdr:col>
      <xdr:colOff>439239</xdr:colOff>
      <xdr:row>43</xdr:row>
      <xdr:rowOff>76200</xdr:rowOff>
    </xdr:to>
    <xdr:graphicFrame macro="">
      <xdr:nvGraphicFramePr>
        <xdr:cNvPr id="13" name="Chart 5">
          <a:extLst>
            <a:ext uri="{FF2B5EF4-FFF2-40B4-BE49-F238E27FC236}">
              <a16:creationId xmlns:a16="http://schemas.microsoft.com/office/drawing/2014/main" id="{00000000-0008-0000-0C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0</xdr:colOff>
      <xdr:row>0</xdr:row>
      <xdr:rowOff>0</xdr:rowOff>
    </xdr:from>
    <xdr:to>
      <xdr:col>29</xdr:col>
      <xdr:colOff>429714</xdr:colOff>
      <xdr:row>13</xdr:row>
      <xdr:rowOff>58783</xdr:rowOff>
    </xdr:to>
    <xdr:graphicFrame macro="">
      <xdr:nvGraphicFramePr>
        <xdr:cNvPr id="17" name="Chart 1">
          <a:extLst>
            <a:ext uri="{FF2B5EF4-FFF2-40B4-BE49-F238E27FC236}">
              <a16:creationId xmlns:a16="http://schemas.microsoft.com/office/drawing/2014/main" id="{00000000-0008-0000-0C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0</xdr:colOff>
      <xdr:row>14</xdr:row>
      <xdr:rowOff>0</xdr:rowOff>
    </xdr:from>
    <xdr:to>
      <xdr:col>29</xdr:col>
      <xdr:colOff>433524</xdr:colOff>
      <xdr:row>28</xdr:row>
      <xdr:rowOff>76200</xdr:rowOff>
    </xdr:to>
    <xdr:graphicFrame macro="">
      <xdr:nvGraphicFramePr>
        <xdr:cNvPr id="18" name="Chart 8">
          <a:extLst>
            <a:ext uri="{FF2B5EF4-FFF2-40B4-BE49-F238E27FC236}">
              <a16:creationId xmlns:a16="http://schemas.microsoft.com/office/drawing/2014/main" id="{00000000-0008-0000-0C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0</xdr:colOff>
      <xdr:row>29</xdr:row>
      <xdr:rowOff>0</xdr:rowOff>
    </xdr:from>
    <xdr:to>
      <xdr:col>29</xdr:col>
      <xdr:colOff>439239</xdr:colOff>
      <xdr:row>43</xdr:row>
      <xdr:rowOff>76200</xdr:rowOff>
    </xdr:to>
    <xdr:graphicFrame macro="">
      <xdr:nvGraphicFramePr>
        <xdr:cNvPr id="19" name="Chart 9">
          <a:extLst>
            <a:ext uri="{FF2B5EF4-FFF2-40B4-BE49-F238E27FC236}">
              <a16:creationId xmlns:a16="http://schemas.microsoft.com/office/drawing/2014/main" id="{00000000-0008-0000-0C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0</xdr:colOff>
      <xdr:row>29</xdr:row>
      <xdr:rowOff>0</xdr:rowOff>
    </xdr:from>
    <xdr:to>
      <xdr:col>20</xdr:col>
      <xdr:colOff>427809</xdr:colOff>
      <xdr:row>43</xdr:row>
      <xdr:rowOff>77833</xdr:rowOff>
    </xdr:to>
    <xdr:graphicFrame macro="">
      <xdr:nvGraphicFramePr>
        <xdr:cNvPr id="22" name="Chart 2">
          <a:extLst>
            <a:ext uri="{FF2B5EF4-FFF2-40B4-BE49-F238E27FC236}">
              <a16:creationId xmlns:a16="http://schemas.microsoft.com/office/drawing/2014/main" id="{00000000-0008-0000-0C00-00001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0</xdr:colOff>
      <xdr:row>0</xdr:row>
      <xdr:rowOff>0</xdr:rowOff>
    </xdr:from>
    <xdr:to>
      <xdr:col>20</xdr:col>
      <xdr:colOff>429714</xdr:colOff>
      <xdr:row>13</xdr:row>
      <xdr:rowOff>57150</xdr:rowOff>
    </xdr:to>
    <xdr:graphicFrame macro="">
      <xdr:nvGraphicFramePr>
        <xdr:cNvPr id="23" name="Chart 6">
          <a:extLst>
            <a:ext uri="{FF2B5EF4-FFF2-40B4-BE49-F238E27FC236}">
              <a16:creationId xmlns:a16="http://schemas.microsoft.com/office/drawing/2014/main" id="{00000000-0008-0000-0C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0</xdr:colOff>
      <xdr:row>14</xdr:row>
      <xdr:rowOff>0</xdr:rowOff>
    </xdr:from>
    <xdr:to>
      <xdr:col>20</xdr:col>
      <xdr:colOff>427809</xdr:colOff>
      <xdr:row>28</xdr:row>
      <xdr:rowOff>76200</xdr:rowOff>
    </xdr:to>
    <xdr:graphicFrame macro="">
      <xdr:nvGraphicFramePr>
        <xdr:cNvPr id="25" name="Chart 7">
          <a:extLst>
            <a:ext uri="{FF2B5EF4-FFF2-40B4-BE49-F238E27FC236}">
              <a16:creationId xmlns:a16="http://schemas.microsoft.com/office/drawing/2014/main" id="{00000000-0008-0000-0C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12.xml><?xml version="1.0" encoding="utf-8"?>
<c:userShapes xmlns:c="http://schemas.openxmlformats.org/drawingml/2006/chart">
  <cdr:relSizeAnchor xmlns:cdr="http://schemas.openxmlformats.org/drawingml/2006/chartDrawing">
    <cdr:from>
      <cdr:x>0.3345</cdr:x>
      <cdr:y>0.31965</cdr:y>
    </cdr:from>
    <cdr:to>
      <cdr:x>0.34875</cdr:x>
      <cdr:y>0.39463</cdr:y>
    </cdr:to>
    <cdr:sp macro="" textlink="">
      <cdr:nvSpPr>
        <cdr:cNvPr id="963585" name="Text 2"/>
        <cdr:cNvSpPr txBox="1">
          <a:spLocks xmlns:a="http://schemas.openxmlformats.org/drawingml/2006/main" noChangeArrowheads="1"/>
        </cdr:cNvSpPr>
      </cdr:nvSpPr>
      <cdr:spPr bwMode="auto">
        <a:xfrm xmlns:a="http://schemas.openxmlformats.org/drawingml/2006/main">
          <a:off x="1790603" y="860030"/>
          <a:ext cx="76100" cy="200049"/>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dr:relSizeAnchor xmlns:cdr="http://schemas.openxmlformats.org/drawingml/2006/chartDrawing">
    <cdr:from>
      <cdr:x>0.25813</cdr:x>
      <cdr:y>0.21694</cdr:y>
    </cdr:from>
    <cdr:to>
      <cdr:x>0.27238</cdr:x>
      <cdr:y>0.29096</cdr:y>
    </cdr:to>
    <cdr:sp macro="" textlink="">
      <cdr:nvSpPr>
        <cdr:cNvPr id="963586" name="Text 3"/>
        <cdr:cNvSpPr txBox="1">
          <a:spLocks xmlns:a="http://schemas.openxmlformats.org/drawingml/2006/main" noChangeArrowheads="1"/>
        </cdr:cNvSpPr>
      </cdr:nvSpPr>
      <cdr:spPr bwMode="auto">
        <a:xfrm xmlns:a="http://schemas.openxmlformats.org/drawingml/2006/main">
          <a:off x="1381238" y="583833"/>
          <a:ext cx="76100" cy="200049"/>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drawings/drawing13.xml><?xml version="1.0" encoding="utf-8"?>
<c:userShapes xmlns:c="http://schemas.openxmlformats.org/drawingml/2006/chart">
  <cdr:relSizeAnchor xmlns:cdr="http://schemas.openxmlformats.org/drawingml/2006/chartDrawing">
    <cdr:from>
      <cdr:x>0.21936</cdr:x>
      <cdr:y>0.22256</cdr:y>
    </cdr:from>
    <cdr:to>
      <cdr:x>0.21936</cdr:x>
      <cdr:y>0.22256</cdr:y>
    </cdr:to>
    <cdr:sp macro="" textlink="">
      <cdr:nvSpPr>
        <cdr:cNvPr id="964609" name="Text 1"/>
        <cdr:cNvSpPr txBox="1">
          <a:spLocks xmlns:a="http://schemas.openxmlformats.org/drawingml/2006/main" noChangeArrowheads="1"/>
        </cdr:cNvSpPr>
      </cdr:nvSpPr>
      <cdr:spPr bwMode="auto">
        <a:xfrm xmlns:a="http://schemas.openxmlformats.org/drawingml/2006/main" flipV="1">
          <a:off x="1175083" y="593351"/>
          <a:ext cx="0" cy="0"/>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800" b="1" i="0" u="none" strike="noStrike" baseline="0">
              <a:solidFill>
                <a:srgbClr val="000000"/>
              </a:solidFill>
              <a:latin typeface="Arial"/>
              <a:cs typeface="Arial"/>
            </a:rPr>
            <a:t>glucose</a:t>
          </a:r>
        </a:p>
      </cdr:txBody>
    </cdr:sp>
  </cdr:relSizeAnchor>
  <cdr:relSizeAnchor xmlns:cdr="http://schemas.openxmlformats.org/drawingml/2006/chartDrawing">
    <cdr:from>
      <cdr:x>0.27707</cdr:x>
      <cdr:y>0.47566</cdr:y>
    </cdr:from>
    <cdr:to>
      <cdr:x>0.29082</cdr:x>
      <cdr:y>0.5511</cdr:y>
    </cdr:to>
    <cdr:sp macro="" textlink="">
      <cdr:nvSpPr>
        <cdr:cNvPr id="964610" name="Text 3"/>
        <cdr:cNvSpPr txBox="1">
          <a:spLocks xmlns:a="http://schemas.openxmlformats.org/drawingml/2006/main" noChangeArrowheads="1"/>
        </cdr:cNvSpPr>
      </cdr:nvSpPr>
      <cdr:spPr bwMode="auto">
        <a:xfrm xmlns:a="http://schemas.openxmlformats.org/drawingml/2006/main">
          <a:off x="1479686" y="1267857"/>
          <a:ext cx="75823" cy="199853"/>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drawings/drawing14.xml><?xml version="1.0" encoding="utf-8"?>
<c:userShapes xmlns:c="http://schemas.openxmlformats.org/drawingml/2006/chart">
  <cdr:relSizeAnchor xmlns:cdr="http://schemas.openxmlformats.org/drawingml/2006/chartDrawing">
    <cdr:from>
      <cdr:x>0.43959</cdr:x>
      <cdr:y>0.2739</cdr:y>
    </cdr:from>
    <cdr:to>
      <cdr:x>0.45309</cdr:x>
      <cdr:y>0.35424</cdr:y>
    </cdr:to>
    <cdr:sp macro="" textlink="">
      <cdr:nvSpPr>
        <cdr:cNvPr id="965633" name="Text 2"/>
        <cdr:cNvSpPr txBox="1">
          <a:spLocks xmlns:a="http://schemas.openxmlformats.org/drawingml/2006/main" noChangeArrowheads="1"/>
        </cdr:cNvSpPr>
      </cdr:nvSpPr>
      <cdr:spPr bwMode="auto">
        <a:xfrm xmlns:a="http://schemas.openxmlformats.org/drawingml/2006/main">
          <a:off x="2352621" y="691928"/>
          <a:ext cx="76376" cy="200201"/>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drawings/drawing15.xml><?xml version="1.0" encoding="utf-8"?>
<xdr:wsDr xmlns:xdr="http://schemas.openxmlformats.org/drawingml/2006/spreadsheetDrawing" xmlns:a="http://schemas.openxmlformats.org/drawingml/2006/main">
  <xdr:twoCellAnchor>
    <xdr:from>
      <xdr:col>0</xdr:col>
      <xdr:colOff>0</xdr:colOff>
      <xdr:row>0</xdr:row>
      <xdr:rowOff>0</xdr:rowOff>
    </xdr:from>
    <xdr:to>
      <xdr:col>6</xdr:col>
      <xdr:colOff>609600</xdr:colOff>
      <xdr:row>17</xdr:row>
      <xdr:rowOff>93518</xdr:rowOff>
    </xdr:to>
    <xdr:graphicFrame macro="">
      <xdr:nvGraphicFramePr>
        <xdr:cNvPr id="298502" name="Chart 3">
          <a:extLst>
            <a:ext uri="{FF2B5EF4-FFF2-40B4-BE49-F238E27FC236}">
              <a16:creationId xmlns:a16="http://schemas.microsoft.com/office/drawing/2014/main" id="{00000000-0008-0000-0D00-0000068E04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0</xdr:row>
      <xdr:rowOff>0</xdr:rowOff>
    </xdr:from>
    <xdr:to>
      <xdr:col>13</xdr:col>
      <xdr:colOff>590550</xdr:colOff>
      <xdr:row>17</xdr:row>
      <xdr:rowOff>93518</xdr:rowOff>
    </xdr:to>
    <xdr:graphicFrame macro="">
      <xdr:nvGraphicFramePr>
        <xdr:cNvPr id="23" name="Chart 28">
          <a:extLst>
            <a:ext uri="{FF2B5EF4-FFF2-40B4-BE49-F238E27FC236}">
              <a16:creationId xmlns:a16="http://schemas.microsoft.com/office/drawing/2014/main" id="{00000000-0008-0000-0D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0</xdr:colOff>
      <xdr:row>0</xdr:row>
      <xdr:rowOff>0</xdr:rowOff>
    </xdr:from>
    <xdr:to>
      <xdr:col>21</xdr:col>
      <xdr:colOff>581025</xdr:colOff>
      <xdr:row>17</xdr:row>
      <xdr:rowOff>93518</xdr:rowOff>
    </xdr:to>
    <xdr:graphicFrame macro="">
      <xdr:nvGraphicFramePr>
        <xdr:cNvPr id="24" name="Chart 6">
          <a:extLst>
            <a:ext uri="{FF2B5EF4-FFF2-40B4-BE49-F238E27FC236}">
              <a16:creationId xmlns:a16="http://schemas.microsoft.com/office/drawing/2014/main" id="{00000000-0008-0000-0D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1</xdr:colOff>
      <xdr:row>0</xdr:row>
      <xdr:rowOff>0</xdr:rowOff>
    </xdr:from>
    <xdr:to>
      <xdr:col>28</xdr:col>
      <xdr:colOff>588703</xdr:colOff>
      <xdr:row>17</xdr:row>
      <xdr:rowOff>93865</xdr:rowOff>
    </xdr:to>
    <xdr:graphicFrame macro="">
      <xdr:nvGraphicFramePr>
        <xdr:cNvPr id="25" name="Chart 33">
          <a:extLst>
            <a:ext uri="{FF2B5EF4-FFF2-40B4-BE49-F238E27FC236}">
              <a16:creationId xmlns:a16="http://schemas.microsoft.com/office/drawing/2014/main" id="{00000000-0008-0000-0D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18</xdr:row>
      <xdr:rowOff>0</xdr:rowOff>
    </xdr:from>
    <xdr:to>
      <xdr:col>6</xdr:col>
      <xdr:colOff>609600</xdr:colOff>
      <xdr:row>35</xdr:row>
      <xdr:rowOff>93518</xdr:rowOff>
    </xdr:to>
    <xdr:graphicFrame macro="">
      <xdr:nvGraphicFramePr>
        <xdr:cNvPr id="26" name="Chart 4">
          <a:extLst>
            <a:ext uri="{FF2B5EF4-FFF2-40B4-BE49-F238E27FC236}">
              <a16:creationId xmlns:a16="http://schemas.microsoft.com/office/drawing/2014/main" id="{00000000-0008-0000-0D00-00001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0</xdr:colOff>
      <xdr:row>18</xdr:row>
      <xdr:rowOff>0</xdr:rowOff>
    </xdr:from>
    <xdr:to>
      <xdr:col>13</xdr:col>
      <xdr:colOff>590550</xdr:colOff>
      <xdr:row>35</xdr:row>
      <xdr:rowOff>93518</xdr:rowOff>
    </xdr:to>
    <xdr:graphicFrame macro="">
      <xdr:nvGraphicFramePr>
        <xdr:cNvPr id="27" name="Chart 29">
          <a:extLst>
            <a:ext uri="{FF2B5EF4-FFF2-40B4-BE49-F238E27FC236}">
              <a16:creationId xmlns:a16="http://schemas.microsoft.com/office/drawing/2014/main" id="{00000000-0008-0000-0D00-00001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0</xdr:colOff>
      <xdr:row>36</xdr:row>
      <xdr:rowOff>0</xdr:rowOff>
    </xdr:from>
    <xdr:to>
      <xdr:col>13</xdr:col>
      <xdr:colOff>590550</xdr:colOff>
      <xdr:row>53</xdr:row>
      <xdr:rowOff>93518</xdr:rowOff>
    </xdr:to>
    <xdr:graphicFrame macro="">
      <xdr:nvGraphicFramePr>
        <xdr:cNvPr id="28" name="Chart 30">
          <a:extLst>
            <a:ext uri="{FF2B5EF4-FFF2-40B4-BE49-F238E27FC236}">
              <a16:creationId xmlns:a16="http://schemas.microsoft.com/office/drawing/2014/main" id="{00000000-0008-0000-0D00-00001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36</xdr:row>
      <xdr:rowOff>0</xdr:rowOff>
    </xdr:from>
    <xdr:to>
      <xdr:col>6</xdr:col>
      <xdr:colOff>609600</xdr:colOff>
      <xdr:row>53</xdr:row>
      <xdr:rowOff>93865</xdr:rowOff>
    </xdr:to>
    <xdr:graphicFrame macro="">
      <xdr:nvGraphicFramePr>
        <xdr:cNvPr id="29" name="Chart 11">
          <a:extLst>
            <a:ext uri="{FF2B5EF4-FFF2-40B4-BE49-F238E27FC236}">
              <a16:creationId xmlns:a16="http://schemas.microsoft.com/office/drawing/2014/main" id="{00000000-0008-0000-0D00-00001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0</xdr:colOff>
      <xdr:row>18</xdr:row>
      <xdr:rowOff>0</xdr:rowOff>
    </xdr:from>
    <xdr:to>
      <xdr:col>21</xdr:col>
      <xdr:colOff>581025</xdr:colOff>
      <xdr:row>35</xdr:row>
      <xdr:rowOff>93518</xdr:rowOff>
    </xdr:to>
    <xdr:graphicFrame macro="">
      <xdr:nvGraphicFramePr>
        <xdr:cNvPr id="30" name="Chart 7">
          <a:extLst>
            <a:ext uri="{FF2B5EF4-FFF2-40B4-BE49-F238E27FC236}">
              <a16:creationId xmlns:a16="http://schemas.microsoft.com/office/drawing/2014/main" id="{00000000-0008-0000-0D00-00001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15</xdr:col>
      <xdr:colOff>0</xdr:colOff>
      <xdr:row>36</xdr:row>
      <xdr:rowOff>0</xdr:rowOff>
    </xdr:from>
    <xdr:to>
      <xdr:col>21</xdr:col>
      <xdr:colOff>581025</xdr:colOff>
      <xdr:row>53</xdr:row>
      <xdr:rowOff>93518</xdr:rowOff>
    </xdr:to>
    <xdr:graphicFrame macro="">
      <xdr:nvGraphicFramePr>
        <xdr:cNvPr id="31" name="Chart 8">
          <a:extLst>
            <a:ext uri="{FF2B5EF4-FFF2-40B4-BE49-F238E27FC236}">
              <a16:creationId xmlns:a16="http://schemas.microsoft.com/office/drawing/2014/main" id="{00000000-0008-0000-0D00-00001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22</xdr:col>
      <xdr:colOff>1</xdr:colOff>
      <xdr:row>18</xdr:row>
      <xdr:rowOff>0</xdr:rowOff>
    </xdr:from>
    <xdr:to>
      <xdr:col>28</xdr:col>
      <xdr:colOff>588703</xdr:colOff>
      <xdr:row>35</xdr:row>
      <xdr:rowOff>93518</xdr:rowOff>
    </xdr:to>
    <xdr:graphicFrame macro="">
      <xdr:nvGraphicFramePr>
        <xdr:cNvPr id="32" name="Chart 34">
          <a:extLst>
            <a:ext uri="{FF2B5EF4-FFF2-40B4-BE49-F238E27FC236}">
              <a16:creationId xmlns:a16="http://schemas.microsoft.com/office/drawing/2014/main" id="{00000000-0008-0000-0D00-00002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22</xdr:col>
      <xdr:colOff>1</xdr:colOff>
      <xdr:row>36</xdr:row>
      <xdr:rowOff>0</xdr:rowOff>
    </xdr:from>
    <xdr:to>
      <xdr:col>28</xdr:col>
      <xdr:colOff>588703</xdr:colOff>
      <xdr:row>53</xdr:row>
      <xdr:rowOff>93518</xdr:rowOff>
    </xdr:to>
    <xdr:graphicFrame macro="">
      <xdr:nvGraphicFramePr>
        <xdr:cNvPr id="33" name="Chart 35">
          <a:extLst>
            <a:ext uri="{FF2B5EF4-FFF2-40B4-BE49-F238E27FC236}">
              <a16:creationId xmlns:a16="http://schemas.microsoft.com/office/drawing/2014/main" id="{00000000-0008-0000-0D00-00002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7</xdr:col>
      <xdr:colOff>0</xdr:colOff>
      <xdr:row>54</xdr:row>
      <xdr:rowOff>0</xdr:rowOff>
    </xdr:from>
    <xdr:to>
      <xdr:col>13</xdr:col>
      <xdr:colOff>590550</xdr:colOff>
      <xdr:row>71</xdr:row>
      <xdr:rowOff>93519</xdr:rowOff>
    </xdr:to>
    <xdr:graphicFrame macro="">
      <xdr:nvGraphicFramePr>
        <xdr:cNvPr id="34" name="Chart 31">
          <a:extLst>
            <a:ext uri="{FF2B5EF4-FFF2-40B4-BE49-F238E27FC236}">
              <a16:creationId xmlns:a16="http://schemas.microsoft.com/office/drawing/2014/main" id="{00000000-0008-0000-0D00-00002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7</xdr:col>
      <xdr:colOff>1904</xdr:colOff>
      <xdr:row>72</xdr:row>
      <xdr:rowOff>0</xdr:rowOff>
    </xdr:from>
    <xdr:to>
      <xdr:col>13</xdr:col>
      <xdr:colOff>600075</xdr:colOff>
      <xdr:row>90</xdr:row>
      <xdr:rowOff>0</xdr:rowOff>
    </xdr:to>
    <xdr:graphicFrame macro="">
      <xdr:nvGraphicFramePr>
        <xdr:cNvPr id="35" name="Chart 32">
          <a:extLst>
            <a:ext uri="{FF2B5EF4-FFF2-40B4-BE49-F238E27FC236}">
              <a16:creationId xmlns:a16="http://schemas.microsoft.com/office/drawing/2014/main" id="{00000000-0008-0000-0D00-00002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0</xdr:colOff>
      <xdr:row>72</xdr:row>
      <xdr:rowOff>0</xdr:rowOff>
    </xdr:from>
    <xdr:to>
      <xdr:col>6</xdr:col>
      <xdr:colOff>596279</xdr:colOff>
      <xdr:row>90</xdr:row>
      <xdr:rowOff>0</xdr:rowOff>
    </xdr:to>
    <xdr:graphicFrame macro="">
      <xdr:nvGraphicFramePr>
        <xdr:cNvPr id="36" name="Chart 5">
          <a:extLst>
            <a:ext uri="{FF2B5EF4-FFF2-40B4-BE49-F238E27FC236}">
              <a16:creationId xmlns:a16="http://schemas.microsoft.com/office/drawing/2014/main" id="{00000000-0008-0000-0D00-00002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0</xdr:colOff>
      <xdr:row>54</xdr:row>
      <xdr:rowOff>0</xdr:rowOff>
    </xdr:from>
    <xdr:to>
      <xdr:col>6</xdr:col>
      <xdr:colOff>609600</xdr:colOff>
      <xdr:row>71</xdr:row>
      <xdr:rowOff>93519</xdr:rowOff>
    </xdr:to>
    <xdr:graphicFrame macro="">
      <xdr:nvGraphicFramePr>
        <xdr:cNvPr id="37" name="Chart 22">
          <a:extLst>
            <a:ext uri="{FF2B5EF4-FFF2-40B4-BE49-F238E27FC236}">
              <a16:creationId xmlns:a16="http://schemas.microsoft.com/office/drawing/2014/main" id="{00000000-0008-0000-0D00-00002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15</xdr:col>
      <xdr:colOff>0</xdr:colOff>
      <xdr:row>54</xdr:row>
      <xdr:rowOff>0</xdr:rowOff>
    </xdr:from>
    <xdr:to>
      <xdr:col>21</xdr:col>
      <xdr:colOff>587829</xdr:colOff>
      <xdr:row>71</xdr:row>
      <xdr:rowOff>93519</xdr:rowOff>
    </xdr:to>
    <xdr:graphicFrame macro="">
      <xdr:nvGraphicFramePr>
        <xdr:cNvPr id="40" name="Chart 10">
          <a:extLst>
            <a:ext uri="{FF2B5EF4-FFF2-40B4-BE49-F238E27FC236}">
              <a16:creationId xmlns:a16="http://schemas.microsoft.com/office/drawing/2014/main" id="{00000000-0008-0000-0D00-00002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22</xdr:col>
      <xdr:colOff>0</xdr:colOff>
      <xdr:row>54</xdr:row>
      <xdr:rowOff>0</xdr:rowOff>
    </xdr:from>
    <xdr:to>
      <xdr:col>28</xdr:col>
      <xdr:colOff>590550</xdr:colOff>
      <xdr:row>71</xdr:row>
      <xdr:rowOff>93519</xdr:rowOff>
    </xdr:to>
    <xdr:graphicFrame macro="">
      <xdr:nvGraphicFramePr>
        <xdr:cNvPr id="41" name="Chart 36">
          <a:extLst>
            <a:ext uri="{FF2B5EF4-FFF2-40B4-BE49-F238E27FC236}">
              <a16:creationId xmlns:a16="http://schemas.microsoft.com/office/drawing/2014/main" id="{00000000-0008-0000-0D00-00002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15</xdr:col>
      <xdr:colOff>0</xdr:colOff>
      <xdr:row>72</xdr:row>
      <xdr:rowOff>0</xdr:rowOff>
    </xdr:from>
    <xdr:to>
      <xdr:col>21</xdr:col>
      <xdr:colOff>590550</xdr:colOff>
      <xdr:row>89</xdr:row>
      <xdr:rowOff>84339</xdr:rowOff>
    </xdr:to>
    <xdr:graphicFrame macro="">
      <xdr:nvGraphicFramePr>
        <xdr:cNvPr id="42" name="Chart 25">
          <a:extLst>
            <a:ext uri="{FF2B5EF4-FFF2-40B4-BE49-F238E27FC236}">
              <a16:creationId xmlns:a16="http://schemas.microsoft.com/office/drawing/2014/main" id="{00000000-0008-0000-0D00-00002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22</xdr:col>
      <xdr:colOff>0</xdr:colOff>
      <xdr:row>72</xdr:row>
      <xdr:rowOff>0</xdr:rowOff>
    </xdr:from>
    <xdr:to>
      <xdr:col>28</xdr:col>
      <xdr:colOff>590550</xdr:colOff>
      <xdr:row>89</xdr:row>
      <xdr:rowOff>93864</xdr:rowOff>
    </xdr:to>
    <xdr:graphicFrame macro="">
      <xdr:nvGraphicFramePr>
        <xdr:cNvPr id="44" name="Chart 37">
          <a:extLst>
            <a:ext uri="{FF2B5EF4-FFF2-40B4-BE49-F238E27FC236}">
              <a16:creationId xmlns:a16="http://schemas.microsoft.com/office/drawing/2014/main" id="{00000000-0008-0000-0D00-00002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wsDr>
</file>

<file path=xl/drawings/drawing16.xml><?xml version="1.0" encoding="utf-8"?>
<c:userShapes xmlns:c="http://schemas.openxmlformats.org/drawingml/2006/chart">
  <cdr:relSizeAnchor xmlns:cdr="http://schemas.openxmlformats.org/drawingml/2006/chartDrawing">
    <cdr:from>
      <cdr:x>0.25831</cdr:x>
      <cdr:y>0.41847</cdr:y>
    </cdr:from>
    <cdr:to>
      <cdr:x>0.27303</cdr:x>
      <cdr:y>0.47368</cdr:y>
    </cdr:to>
    <cdr:sp macro="" textlink="">
      <cdr:nvSpPr>
        <cdr:cNvPr id="301058" name="Text 4"/>
        <cdr:cNvSpPr txBox="1">
          <a:spLocks xmlns:a="http://schemas.openxmlformats.org/drawingml/2006/main" noChangeArrowheads="1"/>
        </cdr:cNvSpPr>
      </cdr:nvSpPr>
      <cdr:spPr bwMode="auto">
        <a:xfrm xmlns:a="http://schemas.openxmlformats.org/drawingml/2006/main">
          <a:off x="1148173" y="1243609"/>
          <a:ext cx="65467" cy="164084"/>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18288" tIns="22860" rIns="18288" bIns="22860" anchor="ctr" upright="1">
          <a:spAutoFit/>
        </a:bodyPr>
        <a:lstStyle xmlns:a="http://schemas.openxmlformats.org/drawingml/2006/main"/>
        <a:p xmlns:a="http://schemas.openxmlformats.org/drawingml/2006/main">
          <a:pPr algn="ctr" rtl="0">
            <a:defRPr sz="1000"/>
          </a:pPr>
          <a:r>
            <a:rPr lang="en-US" sz="800" b="1" i="0" u="none" strike="noStrike" baseline="0">
              <a:solidFill>
                <a:srgbClr val="000000"/>
              </a:solidFill>
              <a:latin typeface="Arial"/>
              <a:cs typeface="Arial"/>
            </a:rPr>
            <a:t> </a:t>
          </a:r>
        </a:p>
      </cdr:txBody>
    </cdr:sp>
  </cdr:relSizeAnchor>
</c:userShapes>
</file>

<file path=xl/drawings/drawing17.xml><?xml version="1.0" encoding="utf-8"?>
<c:userShapes xmlns:c="http://schemas.openxmlformats.org/drawingml/2006/chart">
  <cdr:relSizeAnchor xmlns:cdr="http://schemas.openxmlformats.org/drawingml/2006/chartDrawing">
    <cdr:from>
      <cdr:x>0.21009</cdr:x>
      <cdr:y>0.41786</cdr:y>
    </cdr:from>
    <cdr:to>
      <cdr:x>0.22501</cdr:x>
      <cdr:y>0.47255</cdr:y>
    </cdr:to>
    <cdr:sp macro="" textlink="">
      <cdr:nvSpPr>
        <cdr:cNvPr id="971777" name="Text 4"/>
        <cdr:cNvSpPr txBox="1">
          <a:spLocks xmlns:a="http://schemas.openxmlformats.org/drawingml/2006/main" noChangeArrowheads="1"/>
        </cdr:cNvSpPr>
      </cdr:nvSpPr>
      <cdr:spPr bwMode="auto">
        <a:xfrm xmlns:a="http://schemas.openxmlformats.org/drawingml/2006/main">
          <a:off x="921860" y="1253738"/>
          <a:ext cx="65467" cy="164084"/>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18288" tIns="22860" rIns="18288" bIns="22860" anchor="ctr" upright="1">
          <a:spAutoFit/>
        </a:bodyPr>
        <a:lstStyle xmlns:a="http://schemas.openxmlformats.org/drawingml/2006/main"/>
        <a:p xmlns:a="http://schemas.openxmlformats.org/drawingml/2006/main">
          <a:pPr algn="ctr" rtl="0">
            <a:defRPr sz="1000"/>
          </a:pPr>
          <a:r>
            <a:rPr lang="en-US" sz="800" b="1" i="0" u="none" strike="noStrike" baseline="0">
              <a:solidFill>
                <a:srgbClr val="000000"/>
              </a:solidFill>
              <a:latin typeface="Arial"/>
              <a:cs typeface="Arial"/>
            </a:rPr>
            <a:t> </a:t>
          </a:r>
        </a:p>
      </cdr:txBody>
    </cdr:sp>
  </cdr:relSizeAnchor>
</c:userShapes>
</file>

<file path=xl/drawings/drawing18.xml><?xml version="1.0" encoding="utf-8"?>
<c:userShapes xmlns:c="http://schemas.openxmlformats.org/drawingml/2006/chart">
  <cdr:relSizeAnchor xmlns:cdr="http://schemas.openxmlformats.org/drawingml/2006/chartDrawing">
    <cdr:from>
      <cdr:x>0.43543</cdr:x>
      <cdr:y>0.53287</cdr:y>
    </cdr:from>
    <cdr:to>
      <cdr:x>0.43543</cdr:x>
      <cdr:y>0.53287</cdr:y>
    </cdr:to>
    <cdr:sp macro="" textlink="">
      <cdr:nvSpPr>
        <cdr:cNvPr id="973825" name="Text 1"/>
        <cdr:cNvSpPr txBox="1">
          <a:spLocks xmlns:a="http://schemas.openxmlformats.org/drawingml/2006/main" noChangeArrowheads="1"/>
        </cdr:cNvSpPr>
      </cdr:nvSpPr>
      <cdr:spPr bwMode="auto">
        <a:xfrm xmlns:a="http://schemas.openxmlformats.org/drawingml/2006/main">
          <a:off x="1911766" y="1522820"/>
          <a:ext cx="0" cy="0"/>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800" b="1" i="0" u="none" strike="noStrike" baseline="0">
              <a:solidFill>
                <a:srgbClr val="000000"/>
              </a:solidFill>
              <a:latin typeface="Arial"/>
              <a:cs typeface="Arial"/>
            </a:rPr>
            <a:t>qgutamine</a:t>
          </a:r>
        </a:p>
      </cdr:txBody>
    </cdr:sp>
  </cdr:relSizeAnchor>
  <cdr:relSizeAnchor xmlns:cdr="http://schemas.openxmlformats.org/drawingml/2006/chartDrawing">
    <cdr:from>
      <cdr:x>0.3072</cdr:x>
      <cdr:y>0.38215</cdr:y>
    </cdr:from>
    <cdr:to>
      <cdr:x>0.32199</cdr:x>
      <cdr:y>0.43881</cdr:y>
    </cdr:to>
    <cdr:sp macro="" textlink="">
      <cdr:nvSpPr>
        <cdr:cNvPr id="973826" name="Text 4"/>
        <cdr:cNvSpPr txBox="1">
          <a:spLocks xmlns:a="http://schemas.openxmlformats.org/drawingml/2006/main" noChangeArrowheads="1"/>
        </cdr:cNvSpPr>
      </cdr:nvSpPr>
      <cdr:spPr bwMode="auto">
        <a:xfrm xmlns:a="http://schemas.openxmlformats.org/drawingml/2006/main">
          <a:off x="1359645" y="1106545"/>
          <a:ext cx="65467" cy="164084"/>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18288" tIns="22860" rIns="18288" bIns="22860" anchor="ctr" upright="1">
          <a:spAutoFit/>
        </a:bodyPr>
        <a:lstStyle xmlns:a="http://schemas.openxmlformats.org/drawingml/2006/main"/>
        <a:p xmlns:a="http://schemas.openxmlformats.org/drawingml/2006/main">
          <a:pPr algn="ctr" rtl="0">
            <a:defRPr sz="1000"/>
          </a:pPr>
          <a:r>
            <a:rPr lang="en-US" sz="800" b="1" i="0" u="none" strike="noStrike" baseline="0">
              <a:solidFill>
                <a:srgbClr val="000000"/>
              </a:solidFill>
              <a:latin typeface="Arial"/>
              <a:cs typeface="Arial"/>
            </a:rPr>
            <a:t> </a:t>
          </a:r>
        </a:p>
      </cdr:txBody>
    </cdr:sp>
  </cdr:relSizeAnchor>
</c:userShapes>
</file>

<file path=xl/drawings/drawing19.xml><?xml version="1.0" encoding="utf-8"?>
<c:userShapes xmlns:c="http://schemas.openxmlformats.org/drawingml/2006/chart">
  <cdr:relSizeAnchor xmlns:cdr="http://schemas.openxmlformats.org/drawingml/2006/chartDrawing">
    <cdr:from>
      <cdr:x>0.47064</cdr:x>
      <cdr:y>0.53459</cdr:y>
    </cdr:from>
    <cdr:to>
      <cdr:x>0.47064</cdr:x>
      <cdr:y>0.53459</cdr:y>
    </cdr:to>
    <cdr:sp macro="" textlink="">
      <cdr:nvSpPr>
        <cdr:cNvPr id="307201" name="Text 1"/>
        <cdr:cNvSpPr txBox="1">
          <a:spLocks xmlns:a="http://schemas.openxmlformats.org/drawingml/2006/main" noChangeArrowheads="1"/>
        </cdr:cNvSpPr>
      </cdr:nvSpPr>
      <cdr:spPr bwMode="auto">
        <a:xfrm xmlns:a="http://schemas.openxmlformats.org/drawingml/2006/main">
          <a:off x="2079846" y="1568518"/>
          <a:ext cx="0" cy="0"/>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800" b="1" i="0" u="none" strike="noStrike" baseline="0">
              <a:solidFill>
                <a:srgbClr val="000000"/>
              </a:solidFill>
              <a:latin typeface="Arial"/>
              <a:cs typeface="Arial"/>
            </a:rPr>
            <a:t>qgutamine</a:t>
          </a:r>
        </a:p>
      </cdr:txBody>
    </cdr:sp>
  </cdr:relSizeAnchor>
  <cdr:relSizeAnchor xmlns:cdr="http://schemas.openxmlformats.org/drawingml/2006/chartDrawing">
    <cdr:from>
      <cdr:x>0.35444</cdr:x>
      <cdr:y>0.38279</cdr:y>
    </cdr:from>
    <cdr:to>
      <cdr:x>0.36916</cdr:x>
      <cdr:y>0.438</cdr:y>
    </cdr:to>
    <cdr:sp macro="" textlink="">
      <cdr:nvSpPr>
        <cdr:cNvPr id="307202" name="Text 4"/>
        <cdr:cNvSpPr txBox="1">
          <a:spLocks xmlns:a="http://schemas.openxmlformats.org/drawingml/2006/main" noChangeArrowheads="1"/>
        </cdr:cNvSpPr>
      </cdr:nvSpPr>
      <cdr:spPr bwMode="auto">
        <a:xfrm xmlns:a="http://schemas.openxmlformats.org/drawingml/2006/main">
          <a:off x="1575468" y="1137570"/>
          <a:ext cx="65467" cy="164084"/>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18288" tIns="22860" rIns="18288" bIns="22860" anchor="ctr" upright="1">
          <a:spAutoFit/>
        </a:bodyPr>
        <a:lstStyle xmlns:a="http://schemas.openxmlformats.org/drawingml/2006/main"/>
        <a:p xmlns:a="http://schemas.openxmlformats.org/drawingml/2006/main">
          <a:pPr algn="ctr" rtl="0">
            <a:defRPr sz="1000"/>
          </a:pPr>
          <a:r>
            <a:rPr lang="en-US" sz="800" b="1" i="0" u="none" strike="noStrike" baseline="0">
              <a:solidFill>
                <a:srgbClr val="000000"/>
              </a:solidFill>
              <a:latin typeface="Arial"/>
              <a:cs typeface="Arial"/>
            </a:rPr>
            <a:t> </a:t>
          </a:r>
        </a:p>
      </cdr:txBody>
    </cdr:sp>
  </cdr:relSizeAnchor>
</c:userShapes>
</file>

<file path=xl/drawings/drawing20.xml><?xml version="1.0" encoding="utf-8"?>
<xdr:wsDr xmlns:xdr="http://schemas.openxmlformats.org/drawingml/2006/spreadsheetDrawing" xmlns:a="http://schemas.openxmlformats.org/drawingml/2006/main">
  <xdr:twoCellAnchor>
    <xdr:from>
      <xdr:col>19</xdr:col>
      <xdr:colOff>1009</xdr:colOff>
      <xdr:row>0</xdr:row>
      <xdr:rowOff>132790</xdr:rowOff>
    </xdr:from>
    <xdr:to>
      <xdr:col>24</xdr:col>
      <xdr:colOff>255830</xdr:colOff>
      <xdr:row>24</xdr:row>
      <xdr:rowOff>72390</xdr:rowOff>
    </xdr:to>
    <xdr:sp macro="" textlink="">
      <xdr:nvSpPr>
        <xdr:cNvPr id="49" name="Text Box 21">
          <a:extLst>
            <a:ext uri="{FF2B5EF4-FFF2-40B4-BE49-F238E27FC236}">
              <a16:creationId xmlns:a16="http://schemas.microsoft.com/office/drawing/2014/main" id="{00000000-0008-0000-0E00-000031000000}"/>
            </a:ext>
          </a:extLst>
        </xdr:cNvPr>
        <xdr:cNvSpPr txBox="1">
          <a:spLocks noChangeArrowheads="1"/>
        </xdr:cNvSpPr>
      </xdr:nvSpPr>
      <xdr:spPr bwMode="auto">
        <a:xfrm>
          <a:off x="11530069" y="132790"/>
          <a:ext cx="3485701" cy="4187750"/>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US" sz="1000" b="1" i="0" u="none" strike="noStrike" baseline="0">
              <a:solidFill>
                <a:srgbClr val="000000"/>
              </a:solidFill>
              <a:latin typeface="Arial"/>
              <a:cs typeface="Arial"/>
            </a:rPr>
            <a:t>Determination of Stoichiometric Ratios</a:t>
          </a:r>
        </a:p>
        <a:p>
          <a:pPr algn="l" rtl="0">
            <a:defRPr sz="1000"/>
          </a:pPr>
          <a:r>
            <a:rPr lang="en-US" sz="800" b="1" i="0" u="none" strike="noStrike" baseline="0">
              <a:solidFill>
                <a:srgbClr val="000000"/>
              </a:solidFill>
              <a:latin typeface="Arial"/>
              <a:cs typeface="Arial"/>
            </a:rPr>
            <a:t>Cellular Bioprocess Technology 2020, University of Minnesota</a:t>
          </a:r>
        </a:p>
        <a:p>
          <a:pPr algn="l" rtl="0">
            <a:defRPr sz="1000"/>
          </a:pPr>
          <a:endParaRPr lang="en-US" sz="800" b="1" i="0" u="none" strike="noStrike" baseline="0">
            <a:solidFill>
              <a:srgbClr val="000000"/>
            </a:solidFill>
            <a:latin typeface="Arial" panose="020B0604020202020204" pitchFamily="34" charset="0"/>
            <a:cs typeface="Arial" panose="020B0604020202020204" pitchFamily="34" charset="0"/>
          </a:endParaRPr>
        </a:p>
        <a:p>
          <a:pPr algn="l" rtl="0">
            <a:defRPr sz="1000"/>
          </a:pPr>
          <a:r>
            <a:rPr lang="en-US" sz="800" b="0" i="0" u="none" strike="noStrike" baseline="0">
              <a:solidFill>
                <a:srgbClr val="000000"/>
              </a:solidFill>
              <a:latin typeface="Arial" panose="020B0604020202020204" pitchFamily="34" charset="0"/>
              <a:cs typeface="Arial" panose="020B0604020202020204" pitchFamily="34" charset="0"/>
            </a:rPr>
            <a:t>Stoichiometric ratios are commonly calculated to:</a:t>
          </a:r>
        </a:p>
        <a:p>
          <a:pPr algn="l" rtl="0">
            <a:defRPr sz="1000"/>
          </a:pPr>
          <a:r>
            <a:rPr lang="en-US" sz="800" b="0" i="0" u="none" strike="noStrike" baseline="0">
              <a:solidFill>
                <a:srgbClr val="000000"/>
              </a:solidFill>
              <a:latin typeface="Arial" panose="020B0604020202020204" pitchFamily="34" charset="0"/>
              <a:cs typeface="Arial" panose="020B0604020202020204" pitchFamily="34" charset="0"/>
            </a:rPr>
            <a:t>1) Design and evaluate feed medium composition for fed batch cultures. The stoichiometric ratio is the ratio of the rate of consumption or production of a nutrient to the rate of consumption or production of a chosen reference nutrient.  The table to the left can be used to compare the stoichiometric ratios of each nutrient (from culture data) to their molar ratios present in the feed medium and be used to adjust feed strategy to minimize over-feeding of nutrients and unnecessary accumulation of metabolites. </a:t>
          </a:r>
        </a:p>
        <a:p>
          <a:pPr algn="l" rtl="0">
            <a:defRPr sz="1000"/>
          </a:pPr>
          <a:endParaRPr lang="en-US" sz="800" b="0" i="0" u="none" strike="noStrike" baseline="0">
            <a:solidFill>
              <a:srgbClr val="000000"/>
            </a:solidFill>
            <a:latin typeface="Arial" panose="020B0604020202020204" pitchFamily="34" charset="0"/>
            <a:cs typeface="Arial" panose="020B0604020202020204" pitchFamily="34" charset="0"/>
          </a:endParaRPr>
        </a:p>
        <a:p>
          <a:pPr algn="l" rtl="0">
            <a:defRPr sz="1000"/>
          </a:pPr>
          <a:r>
            <a:rPr lang="en-US" sz="800" b="0" i="0" u="none" strike="noStrike" baseline="0">
              <a:solidFill>
                <a:srgbClr val="000000"/>
              </a:solidFill>
              <a:latin typeface="Arial" panose="020B0604020202020204" pitchFamily="34" charset="0"/>
              <a:cs typeface="Arial" panose="020B0604020202020204" pitchFamily="34" charset="0"/>
            </a:rPr>
            <a:t>2) Detect metabolic changes in culture. The graphs shown below are generated using the cumulative consumption data calculated in the 'In Process Calculations' worksheet.  Gutamine is the reference nutrient chosen for stoichiometric ratio of amino acids and ammonia, and is plotted in the x-axis for all of the amino acids. Glucose is the reference nutrient chosen for stoichiometric ratio of lactate and glutamine. The slope of the line generated gives the stoichiometric ratio. Often, the slopes of these lines are not constant over the course of a culture, so each plot shoud be used to select a region of data relevant for ratio calculation. Changes in this slope, the stoichiometric ratio, are indicitive of changes in metabolic behavior as cells shift their relative consumption of nutrients to accomodate shifting metabolic needs.  </a:t>
          </a:r>
        </a:p>
        <a:p>
          <a:pPr rtl="0"/>
          <a:endParaRPr lang="en-US" sz="800">
            <a:effectLst/>
            <a:latin typeface="Arial" panose="020B0604020202020204" pitchFamily="34" charset="0"/>
            <a:cs typeface="Arial" panose="020B0604020202020204" pitchFamily="34" charset="0"/>
          </a:endParaRPr>
        </a:p>
        <a:p>
          <a:pPr rtl="0"/>
          <a:r>
            <a:rPr lang="en-US" sz="800" b="0" i="0" baseline="0">
              <a:effectLst/>
              <a:latin typeface="Arial" panose="020B0604020202020204" pitchFamily="34" charset="0"/>
              <a:ea typeface="+mn-ea"/>
              <a:cs typeface="Arial" panose="020B0604020202020204" pitchFamily="34" charset="0"/>
            </a:rPr>
            <a:t>The stoichiometric ratios and R-squared values in the table above are generated using the Excel 'SLOPE' and 'RSQ' functions for the entire range of cumulative data.  Modify the range of data in the 'SLOPE(x1:x2,y1:y2)' and 'RSQ(x1:x2,y1:y2)' formulas for each nutrient to find stoichometric ratios.</a:t>
          </a:r>
          <a:endParaRPr lang="en-US" sz="800">
            <a:effectLst/>
            <a:latin typeface="Arial" panose="020B0604020202020204" pitchFamily="34" charset="0"/>
            <a:cs typeface="Arial" panose="020B0604020202020204" pitchFamily="34" charset="0"/>
          </a:endParaRPr>
        </a:p>
        <a:p>
          <a:pPr rtl="0"/>
          <a:r>
            <a:rPr lang="en-US" sz="800" b="0" i="0" baseline="0">
              <a:effectLst/>
              <a:latin typeface="Arial" panose="020B0604020202020204" pitchFamily="34" charset="0"/>
              <a:ea typeface="+mn-ea"/>
              <a:cs typeface="Arial" panose="020B0604020202020204" pitchFamily="34" charset="0"/>
            </a:rPr>
            <a:t> </a:t>
          </a:r>
          <a:endParaRPr lang="en-US" sz="800">
            <a:effectLst/>
            <a:latin typeface="Arial" panose="020B0604020202020204" pitchFamily="34" charset="0"/>
            <a:cs typeface="Arial" panose="020B0604020202020204" pitchFamily="34" charset="0"/>
          </a:endParaRPr>
        </a:p>
        <a:p>
          <a:pPr rtl="0"/>
          <a:r>
            <a:rPr lang="en-US" sz="800" b="0" i="0" baseline="0">
              <a:effectLst/>
              <a:latin typeface="Arial" panose="020B0604020202020204" pitchFamily="34" charset="0"/>
              <a:ea typeface="+mn-ea"/>
              <a:cs typeface="Arial" panose="020B0604020202020204" pitchFamily="34" charset="0"/>
            </a:rPr>
            <a:t>If stoichiometric ratio changes over the course of culture, it may be useful to evaluate the stoichiometric ratios of multiple regimes. The last sample number of the first regime can be selected to split the data into two parts with distinct slopes. If a certain metabolite does not exhibit this behavior, "Two Slopes?" can be set to "No"</a:t>
          </a:r>
          <a:endParaRPr lang="en-US" sz="800">
            <a:effectLst/>
            <a:latin typeface="Arial" panose="020B0604020202020204" pitchFamily="34" charset="0"/>
            <a:cs typeface="Arial" panose="020B0604020202020204" pitchFamily="34" charset="0"/>
          </a:endParaRPr>
        </a:p>
        <a:p>
          <a:pPr algn="l" rtl="0">
            <a:defRPr sz="1000"/>
          </a:pPr>
          <a:endParaRPr lang="en-US" sz="800" b="0" i="0" u="none" strike="noStrike" baseline="0">
            <a:solidFill>
              <a:srgbClr val="000000"/>
            </a:solidFill>
            <a:latin typeface="Arial"/>
            <a:cs typeface="Arial"/>
          </a:endParaRPr>
        </a:p>
      </xdr:txBody>
    </xdr:sp>
    <xdr:clientData/>
  </xdr:twoCellAnchor>
  <xdr:twoCellAnchor>
    <xdr:from>
      <xdr:col>0</xdr:col>
      <xdr:colOff>0</xdr:colOff>
      <xdr:row>29</xdr:row>
      <xdr:rowOff>0</xdr:rowOff>
    </xdr:from>
    <xdr:to>
      <xdr:col>4</xdr:col>
      <xdr:colOff>262513</xdr:colOff>
      <xdr:row>46</xdr:row>
      <xdr:rowOff>76200</xdr:rowOff>
    </xdr:to>
    <xdr:graphicFrame macro="">
      <xdr:nvGraphicFramePr>
        <xdr:cNvPr id="78" name="Chart 1">
          <a:extLst>
            <a:ext uri="{FF2B5EF4-FFF2-40B4-BE49-F238E27FC236}">
              <a16:creationId xmlns:a16="http://schemas.microsoft.com/office/drawing/2014/main" id="{00000000-0008-0000-0E00-00004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47</xdr:row>
      <xdr:rowOff>0</xdr:rowOff>
    </xdr:from>
    <xdr:to>
      <xdr:col>4</xdr:col>
      <xdr:colOff>257997</xdr:colOff>
      <xdr:row>64</xdr:row>
      <xdr:rowOff>76200</xdr:rowOff>
    </xdr:to>
    <xdr:graphicFrame macro="">
      <xdr:nvGraphicFramePr>
        <xdr:cNvPr id="81" name="Chart 2">
          <a:extLst>
            <a:ext uri="{FF2B5EF4-FFF2-40B4-BE49-F238E27FC236}">
              <a16:creationId xmlns:a16="http://schemas.microsoft.com/office/drawing/2014/main" id="{00000000-0008-0000-0E00-00005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xdr:colOff>
      <xdr:row>65</xdr:row>
      <xdr:rowOff>0</xdr:rowOff>
    </xdr:from>
    <xdr:to>
      <xdr:col>4</xdr:col>
      <xdr:colOff>246264</xdr:colOff>
      <xdr:row>82</xdr:row>
      <xdr:rowOff>76200</xdr:rowOff>
    </xdr:to>
    <xdr:graphicFrame macro="">
      <xdr:nvGraphicFramePr>
        <xdr:cNvPr id="85" name="Chart 3">
          <a:extLst>
            <a:ext uri="{FF2B5EF4-FFF2-40B4-BE49-F238E27FC236}">
              <a16:creationId xmlns:a16="http://schemas.microsoft.com/office/drawing/2014/main" id="{00000000-0008-0000-0E00-00005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101</xdr:row>
      <xdr:rowOff>0</xdr:rowOff>
    </xdr:from>
    <xdr:to>
      <xdr:col>4</xdr:col>
      <xdr:colOff>272680</xdr:colOff>
      <xdr:row>118</xdr:row>
      <xdr:rowOff>76200</xdr:rowOff>
    </xdr:to>
    <xdr:graphicFrame macro="">
      <xdr:nvGraphicFramePr>
        <xdr:cNvPr id="171" name="Chart 13">
          <a:extLst>
            <a:ext uri="{FF2B5EF4-FFF2-40B4-BE49-F238E27FC236}">
              <a16:creationId xmlns:a16="http://schemas.microsoft.com/office/drawing/2014/main" id="{00000000-0008-0000-0E00-0000A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0</xdr:colOff>
      <xdr:row>101</xdr:row>
      <xdr:rowOff>0</xdr:rowOff>
    </xdr:from>
    <xdr:to>
      <xdr:col>19</xdr:col>
      <xdr:colOff>485103</xdr:colOff>
      <xdr:row>118</xdr:row>
      <xdr:rowOff>76200</xdr:rowOff>
    </xdr:to>
    <xdr:graphicFrame macro="">
      <xdr:nvGraphicFramePr>
        <xdr:cNvPr id="172" name="Chart 17">
          <a:extLst>
            <a:ext uri="{FF2B5EF4-FFF2-40B4-BE49-F238E27FC236}">
              <a16:creationId xmlns:a16="http://schemas.microsoft.com/office/drawing/2014/main" id="{00000000-0008-0000-0E00-0000A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0</xdr:colOff>
      <xdr:row>101</xdr:row>
      <xdr:rowOff>0</xdr:rowOff>
    </xdr:from>
    <xdr:to>
      <xdr:col>24</xdr:col>
      <xdr:colOff>322730</xdr:colOff>
      <xdr:row>118</xdr:row>
      <xdr:rowOff>74295</xdr:rowOff>
    </xdr:to>
    <xdr:graphicFrame macro="">
      <xdr:nvGraphicFramePr>
        <xdr:cNvPr id="174" name="Chart 17">
          <a:extLst>
            <a:ext uri="{FF2B5EF4-FFF2-40B4-BE49-F238E27FC236}">
              <a16:creationId xmlns:a16="http://schemas.microsoft.com/office/drawing/2014/main" id="{00000000-0008-0000-0E00-0000A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38447</xdr:colOff>
      <xdr:row>29</xdr:row>
      <xdr:rowOff>0</xdr:rowOff>
    </xdr:from>
    <xdr:to>
      <xdr:col>14</xdr:col>
      <xdr:colOff>248537</xdr:colOff>
      <xdr:row>46</xdr:row>
      <xdr:rowOff>76200</xdr:rowOff>
    </xdr:to>
    <xdr:graphicFrame macro="">
      <xdr:nvGraphicFramePr>
        <xdr:cNvPr id="216" name="Chart 7">
          <a:extLst>
            <a:ext uri="{FF2B5EF4-FFF2-40B4-BE49-F238E27FC236}">
              <a16:creationId xmlns:a16="http://schemas.microsoft.com/office/drawing/2014/main" id="{00000000-0008-0000-0E00-0000D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38447</xdr:colOff>
      <xdr:row>47</xdr:row>
      <xdr:rowOff>0</xdr:rowOff>
    </xdr:from>
    <xdr:to>
      <xdr:col>14</xdr:col>
      <xdr:colOff>248537</xdr:colOff>
      <xdr:row>64</xdr:row>
      <xdr:rowOff>74295</xdr:rowOff>
    </xdr:to>
    <xdr:graphicFrame macro="">
      <xdr:nvGraphicFramePr>
        <xdr:cNvPr id="217" name="Chart 6">
          <a:extLst>
            <a:ext uri="{FF2B5EF4-FFF2-40B4-BE49-F238E27FC236}">
              <a16:creationId xmlns:a16="http://schemas.microsoft.com/office/drawing/2014/main" id="{00000000-0008-0000-0E00-0000D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xdr:col>
      <xdr:colOff>0</xdr:colOff>
      <xdr:row>29</xdr:row>
      <xdr:rowOff>0</xdr:rowOff>
    </xdr:from>
    <xdr:to>
      <xdr:col>9</xdr:col>
      <xdr:colOff>658021</xdr:colOff>
      <xdr:row>46</xdr:row>
      <xdr:rowOff>76200</xdr:rowOff>
    </xdr:to>
    <xdr:graphicFrame macro="">
      <xdr:nvGraphicFramePr>
        <xdr:cNvPr id="218" name="Chart 4">
          <a:extLst>
            <a:ext uri="{FF2B5EF4-FFF2-40B4-BE49-F238E27FC236}">
              <a16:creationId xmlns:a16="http://schemas.microsoft.com/office/drawing/2014/main" id="{00000000-0008-0000-0E00-0000D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5</xdr:col>
      <xdr:colOff>0</xdr:colOff>
      <xdr:row>47</xdr:row>
      <xdr:rowOff>0</xdr:rowOff>
    </xdr:from>
    <xdr:to>
      <xdr:col>9</xdr:col>
      <xdr:colOff>658021</xdr:colOff>
      <xdr:row>64</xdr:row>
      <xdr:rowOff>76200</xdr:rowOff>
    </xdr:to>
    <xdr:graphicFrame macro="">
      <xdr:nvGraphicFramePr>
        <xdr:cNvPr id="219" name="Chart 5">
          <a:extLst>
            <a:ext uri="{FF2B5EF4-FFF2-40B4-BE49-F238E27FC236}">
              <a16:creationId xmlns:a16="http://schemas.microsoft.com/office/drawing/2014/main" id="{00000000-0008-0000-0E00-0000D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15</xdr:col>
      <xdr:colOff>0</xdr:colOff>
      <xdr:row>29</xdr:row>
      <xdr:rowOff>0</xdr:rowOff>
    </xdr:from>
    <xdr:to>
      <xdr:col>19</xdr:col>
      <xdr:colOff>496442</xdr:colOff>
      <xdr:row>46</xdr:row>
      <xdr:rowOff>76200</xdr:rowOff>
    </xdr:to>
    <xdr:graphicFrame macro="">
      <xdr:nvGraphicFramePr>
        <xdr:cNvPr id="221" name="Chart 10">
          <a:extLst>
            <a:ext uri="{FF2B5EF4-FFF2-40B4-BE49-F238E27FC236}">
              <a16:creationId xmlns:a16="http://schemas.microsoft.com/office/drawing/2014/main" id="{00000000-0008-0000-0E00-0000D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15</xdr:col>
      <xdr:colOff>0</xdr:colOff>
      <xdr:row>47</xdr:row>
      <xdr:rowOff>0</xdr:rowOff>
    </xdr:from>
    <xdr:to>
      <xdr:col>19</xdr:col>
      <xdr:colOff>496706</xdr:colOff>
      <xdr:row>64</xdr:row>
      <xdr:rowOff>76200</xdr:rowOff>
    </xdr:to>
    <xdr:graphicFrame macro="">
      <xdr:nvGraphicFramePr>
        <xdr:cNvPr id="222" name="Chart 16">
          <a:extLst>
            <a:ext uri="{FF2B5EF4-FFF2-40B4-BE49-F238E27FC236}">
              <a16:creationId xmlns:a16="http://schemas.microsoft.com/office/drawing/2014/main" id="{00000000-0008-0000-0E00-0000D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10</xdr:col>
      <xdr:colOff>0</xdr:colOff>
      <xdr:row>65</xdr:row>
      <xdr:rowOff>0</xdr:rowOff>
    </xdr:from>
    <xdr:to>
      <xdr:col>14</xdr:col>
      <xdr:colOff>237806</xdr:colOff>
      <xdr:row>82</xdr:row>
      <xdr:rowOff>74295</xdr:rowOff>
    </xdr:to>
    <xdr:graphicFrame macro="">
      <xdr:nvGraphicFramePr>
        <xdr:cNvPr id="227" name="Chart 11">
          <a:extLst>
            <a:ext uri="{FF2B5EF4-FFF2-40B4-BE49-F238E27FC236}">
              <a16:creationId xmlns:a16="http://schemas.microsoft.com/office/drawing/2014/main" id="{00000000-0008-0000-0E00-0000E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15</xdr:col>
      <xdr:colOff>0</xdr:colOff>
      <xdr:row>65</xdr:row>
      <xdr:rowOff>0</xdr:rowOff>
    </xdr:from>
    <xdr:to>
      <xdr:col>19</xdr:col>
      <xdr:colOff>520187</xdr:colOff>
      <xdr:row>82</xdr:row>
      <xdr:rowOff>76200</xdr:rowOff>
    </xdr:to>
    <xdr:graphicFrame macro="">
      <xdr:nvGraphicFramePr>
        <xdr:cNvPr id="228" name="Chart 9">
          <a:extLst>
            <a:ext uri="{FF2B5EF4-FFF2-40B4-BE49-F238E27FC236}">
              <a16:creationId xmlns:a16="http://schemas.microsoft.com/office/drawing/2014/main" id="{00000000-0008-0000-0E00-0000E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20</xdr:col>
      <xdr:colOff>0</xdr:colOff>
      <xdr:row>65</xdr:row>
      <xdr:rowOff>0</xdr:rowOff>
    </xdr:from>
    <xdr:to>
      <xdr:col>24</xdr:col>
      <xdr:colOff>286983</xdr:colOff>
      <xdr:row>82</xdr:row>
      <xdr:rowOff>74296</xdr:rowOff>
    </xdr:to>
    <xdr:graphicFrame macro="">
      <xdr:nvGraphicFramePr>
        <xdr:cNvPr id="229" name="Chart 19">
          <a:extLst>
            <a:ext uri="{FF2B5EF4-FFF2-40B4-BE49-F238E27FC236}">
              <a16:creationId xmlns:a16="http://schemas.microsoft.com/office/drawing/2014/main" id="{00000000-0008-0000-0E00-0000E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5</xdr:col>
      <xdr:colOff>0</xdr:colOff>
      <xdr:row>101</xdr:row>
      <xdr:rowOff>0</xdr:rowOff>
    </xdr:from>
    <xdr:to>
      <xdr:col>9</xdr:col>
      <xdr:colOff>658906</xdr:colOff>
      <xdr:row>118</xdr:row>
      <xdr:rowOff>76201</xdr:rowOff>
    </xdr:to>
    <xdr:graphicFrame macro="">
      <xdr:nvGraphicFramePr>
        <xdr:cNvPr id="234" name="Chart 8">
          <a:extLst>
            <a:ext uri="{FF2B5EF4-FFF2-40B4-BE49-F238E27FC236}">
              <a16:creationId xmlns:a16="http://schemas.microsoft.com/office/drawing/2014/main" id="{00000000-0008-0000-0E00-0000E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10</xdr:col>
      <xdr:colOff>0</xdr:colOff>
      <xdr:row>101</xdr:row>
      <xdr:rowOff>0</xdr:rowOff>
    </xdr:from>
    <xdr:to>
      <xdr:col>14</xdr:col>
      <xdr:colOff>229934</xdr:colOff>
      <xdr:row>118</xdr:row>
      <xdr:rowOff>76201</xdr:rowOff>
    </xdr:to>
    <xdr:graphicFrame macro="">
      <xdr:nvGraphicFramePr>
        <xdr:cNvPr id="236" name="Chart 14">
          <a:extLst>
            <a:ext uri="{FF2B5EF4-FFF2-40B4-BE49-F238E27FC236}">
              <a16:creationId xmlns:a16="http://schemas.microsoft.com/office/drawing/2014/main" id="{00000000-0008-0000-0E00-0000E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20</xdr:col>
      <xdr:colOff>0</xdr:colOff>
      <xdr:row>83</xdr:row>
      <xdr:rowOff>0</xdr:rowOff>
    </xdr:from>
    <xdr:to>
      <xdr:col>24</xdr:col>
      <xdr:colOff>319000</xdr:colOff>
      <xdr:row>100</xdr:row>
      <xdr:rowOff>76199</xdr:rowOff>
    </xdr:to>
    <xdr:graphicFrame macro="">
      <xdr:nvGraphicFramePr>
        <xdr:cNvPr id="238" name="Chart 18">
          <a:extLst>
            <a:ext uri="{FF2B5EF4-FFF2-40B4-BE49-F238E27FC236}">
              <a16:creationId xmlns:a16="http://schemas.microsoft.com/office/drawing/2014/main" id="{00000000-0008-0000-0E00-0000E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5</xdr:col>
      <xdr:colOff>0</xdr:colOff>
      <xdr:row>65</xdr:row>
      <xdr:rowOff>0</xdr:rowOff>
    </xdr:from>
    <xdr:to>
      <xdr:col>9</xdr:col>
      <xdr:colOff>645571</xdr:colOff>
      <xdr:row>82</xdr:row>
      <xdr:rowOff>76200</xdr:rowOff>
    </xdr:to>
    <xdr:graphicFrame macro="">
      <xdr:nvGraphicFramePr>
        <xdr:cNvPr id="240" name="Chart 12">
          <a:extLst>
            <a:ext uri="{FF2B5EF4-FFF2-40B4-BE49-F238E27FC236}">
              <a16:creationId xmlns:a16="http://schemas.microsoft.com/office/drawing/2014/main" id="{00000000-0008-0000-0E00-0000F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5</xdr:col>
      <xdr:colOff>0</xdr:colOff>
      <xdr:row>83</xdr:row>
      <xdr:rowOff>0</xdr:rowOff>
    </xdr:from>
    <xdr:to>
      <xdr:col>9</xdr:col>
      <xdr:colOff>651775</xdr:colOff>
      <xdr:row>100</xdr:row>
      <xdr:rowOff>78104</xdr:rowOff>
    </xdr:to>
    <xdr:graphicFrame macro="">
      <xdr:nvGraphicFramePr>
        <xdr:cNvPr id="241" name="Chart 15">
          <a:extLst>
            <a:ext uri="{FF2B5EF4-FFF2-40B4-BE49-F238E27FC236}">
              <a16:creationId xmlns:a16="http://schemas.microsoft.com/office/drawing/2014/main" id="{00000000-0008-0000-0E00-0000F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10</xdr:col>
      <xdr:colOff>27214</xdr:colOff>
      <xdr:row>83</xdr:row>
      <xdr:rowOff>0</xdr:rowOff>
    </xdr:from>
    <xdr:to>
      <xdr:col>14</xdr:col>
      <xdr:colOff>251433</xdr:colOff>
      <xdr:row>100</xdr:row>
      <xdr:rowOff>76199</xdr:rowOff>
    </xdr:to>
    <xdr:graphicFrame macro="">
      <xdr:nvGraphicFramePr>
        <xdr:cNvPr id="242" name="Chart 8">
          <a:extLst>
            <a:ext uri="{FF2B5EF4-FFF2-40B4-BE49-F238E27FC236}">
              <a16:creationId xmlns:a16="http://schemas.microsoft.com/office/drawing/2014/main" id="{00000000-0008-0000-0E00-0000F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14</xdr:col>
      <xdr:colOff>353786</xdr:colOff>
      <xdr:row>83</xdr:row>
      <xdr:rowOff>0</xdr:rowOff>
    </xdr:from>
    <xdr:to>
      <xdr:col>19</xdr:col>
      <xdr:colOff>506634</xdr:colOff>
      <xdr:row>100</xdr:row>
      <xdr:rowOff>76199</xdr:rowOff>
    </xdr:to>
    <xdr:graphicFrame macro="">
      <xdr:nvGraphicFramePr>
        <xdr:cNvPr id="243" name="Chart 17">
          <a:extLst>
            <a:ext uri="{FF2B5EF4-FFF2-40B4-BE49-F238E27FC236}">
              <a16:creationId xmlns:a16="http://schemas.microsoft.com/office/drawing/2014/main" id="{00000000-0008-0000-0E00-0000F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0</xdr:col>
      <xdr:colOff>0</xdr:colOff>
      <xdr:row>83</xdr:row>
      <xdr:rowOff>0</xdr:rowOff>
    </xdr:from>
    <xdr:to>
      <xdr:col>4</xdr:col>
      <xdr:colOff>254726</xdr:colOff>
      <xdr:row>100</xdr:row>
      <xdr:rowOff>76200</xdr:rowOff>
    </xdr:to>
    <xdr:graphicFrame macro="">
      <xdr:nvGraphicFramePr>
        <xdr:cNvPr id="244" name="Chart 17">
          <a:extLst>
            <a:ext uri="{FF2B5EF4-FFF2-40B4-BE49-F238E27FC236}">
              <a16:creationId xmlns:a16="http://schemas.microsoft.com/office/drawing/2014/main" id="{00000000-0008-0000-0E00-0000F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20</xdr:col>
      <xdr:colOff>0</xdr:colOff>
      <xdr:row>28</xdr:row>
      <xdr:rowOff>149677</xdr:rowOff>
    </xdr:from>
    <xdr:to>
      <xdr:col>24</xdr:col>
      <xdr:colOff>287544</xdr:colOff>
      <xdr:row>46</xdr:row>
      <xdr:rowOff>67980</xdr:rowOff>
    </xdr:to>
    <xdr:graphicFrame macro="">
      <xdr:nvGraphicFramePr>
        <xdr:cNvPr id="246" name="Chart 17">
          <a:extLst>
            <a:ext uri="{FF2B5EF4-FFF2-40B4-BE49-F238E27FC236}">
              <a16:creationId xmlns:a16="http://schemas.microsoft.com/office/drawing/2014/main" id="{00000000-0008-0000-0E00-0000F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20</xdr:col>
      <xdr:colOff>0</xdr:colOff>
      <xdr:row>47</xdr:row>
      <xdr:rowOff>0</xdr:rowOff>
    </xdr:from>
    <xdr:to>
      <xdr:col>24</xdr:col>
      <xdr:colOff>287543</xdr:colOff>
      <xdr:row>64</xdr:row>
      <xdr:rowOff>68036</xdr:rowOff>
    </xdr:to>
    <xdr:graphicFrame macro="">
      <xdr:nvGraphicFramePr>
        <xdr:cNvPr id="247" name="Chart 17">
          <a:extLst>
            <a:ext uri="{FF2B5EF4-FFF2-40B4-BE49-F238E27FC236}">
              <a16:creationId xmlns:a16="http://schemas.microsoft.com/office/drawing/2014/main" id="{00000000-0008-0000-0E00-0000F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0</xdr:colOff>
      <xdr:row>0</xdr:row>
      <xdr:rowOff>0</xdr:rowOff>
    </xdr:to>
    <xdr:sp macro="" textlink="">
      <xdr:nvSpPr>
        <xdr:cNvPr id="821249" name="Text Box 1">
          <a:extLst>
            <a:ext uri="{FF2B5EF4-FFF2-40B4-BE49-F238E27FC236}">
              <a16:creationId xmlns:a16="http://schemas.microsoft.com/office/drawing/2014/main" id="{00000000-0008-0000-0F00-000001880C00}"/>
            </a:ext>
          </a:extLst>
        </xdr:cNvPr>
        <xdr:cNvSpPr txBox="1">
          <a:spLocks noChangeArrowheads="1"/>
        </xdr:cNvSpPr>
      </xdr:nvSpPr>
      <xdr:spPr bwMode="auto">
        <a:xfrm>
          <a:off x="0" y="0"/>
          <a:ext cx="2981325" cy="0"/>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US" sz="1000" b="1" i="0" u="none" strike="noStrike" baseline="0">
              <a:solidFill>
                <a:srgbClr val="000000"/>
              </a:solidFill>
              <a:latin typeface="Arial"/>
              <a:cs typeface="Arial"/>
            </a:rPr>
            <a:t>Metabolic Flux Analysis-----Specific Rate Input Table                          </a:t>
          </a:r>
        </a:p>
        <a:p>
          <a:pPr algn="l" rtl="0">
            <a:defRPr sz="1000"/>
          </a:pPr>
          <a:r>
            <a:rPr lang="en-US" sz="800" b="1" i="0" u="none" strike="noStrike" baseline="0">
              <a:solidFill>
                <a:srgbClr val="000000"/>
              </a:solidFill>
              <a:latin typeface="Arial"/>
              <a:cs typeface="Arial"/>
            </a:rPr>
            <a:t>Cell and Tissue Reactor Engineering 2001, University of Minnesota</a:t>
          </a:r>
        </a:p>
        <a:p>
          <a:pPr algn="l" rtl="0">
            <a:defRPr sz="1000"/>
          </a:pPr>
          <a:endParaRPr lang="en-US" sz="800" b="1" i="0" u="none" strike="noStrike" baseline="0">
            <a:solidFill>
              <a:srgbClr val="000000"/>
            </a:solidFill>
            <a:latin typeface="Arial"/>
            <a:cs typeface="Arial"/>
          </a:endParaRPr>
        </a:p>
        <a:p>
          <a:pPr algn="l" rtl="0">
            <a:defRPr sz="1000"/>
          </a:pPr>
          <a:r>
            <a:rPr lang="en-US" sz="800" b="0" i="0" u="none" strike="noStrike" baseline="0">
              <a:solidFill>
                <a:srgbClr val="000000"/>
              </a:solidFill>
              <a:latin typeface="Arial"/>
              <a:cs typeface="Arial"/>
            </a:rPr>
            <a:t>This table is for entry of specific rates of nutrient consumption, metabolite production and cell growth. Since the stoichiometric equations used in Mathematica calculation are based on moles, the specific rates should all be in the same mole based units. In this example of MFA there are 35 compounds involved in 32 reactions (35x32 matrix); the reaction vector has 32 rows. The resulting product vector will have 35 specific rates.  Shown in this example table are 35 specific rates. With pseudo steady state assumption, the spcific rate for all the reaction intermediates is zero. The measured specific rates for nutrients, metabolites and biomass (i.e. specific growth rate) should be entered. The numerical portion of the spread sheet should be copied to worksheet "Data for Saving as .txt file" and the worksheet be saved as tab delimited text file for import into Mathematica template.</a:t>
          </a:r>
        </a:p>
      </xdr:txBody>
    </xdr:sp>
    <xdr:clientData/>
  </xdr:twoCellAnchor>
  <xdr:twoCellAnchor>
    <xdr:from>
      <xdr:col>0</xdr:col>
      <xdr:colOff>38100</xdr:colOff>
      <xdr:row>0</xdr:row>
      <xdr:rowOff>28574</xdr:rowOff>
    </xdr:from>
    <xdr:to>
      <xdr:col>7</xdr:col>
      <xdr:colOff>604629</xdr:colOff>
      <xdr:row>0</xdr:row>
      <xdr:rowOff>1741253</xdr:rowOff>
    </xdr:to>
    <xdr:sp macro="" textlink="">
      <xdr:nvSpPr>
        <xdr:cNvPr id="821256" name="Text Box 8">
          <a:extLst>
            <a:ext uri="{FF2B5EF4-FFF2-40B4-BE49-F238E27FC236}">
              <a16:creationId xmlns:a16="http://schemas.microsoft.com/office/drawing/2014/main" id="{00000000-0008-0000-0F00-000008880C00}"/>
            </a:ext>
          </a:extLst>
        </xdr:cNvPr>
        <xdr:cNvSpPr txBox="1">
          <a:spLocks noChangeArrowheads="1"/>
        </xdr:cNvSpPr>
      </xdr:nvSpPr>
      <xdr:spPr bwMode="auto">
        <a:xfrm>
          <a:off x="38100" y="28574"/>
          <a:ext cx="7258877" cy="1712679"/>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US" sz="1000" b="1" i="0" u="none" strike="noStrike" baseline="0">
              <a:solidFill>
                <a:srgbClr val="000000"/>
              </a:solidFill>
              <a:latin typeface="Arial"/>
              <a:cs typeface="Arial"/>
            </a:rPr>
            <a:t>Metabolic Flux Analysis-----Specific Rate Input Table                          </a:t>
          </a:r>
        </a:p>
        <a:p>
          <a:pPr algn="l" rtl="0">
            <a:defRPr sz="1000"/>
          </a:pPr>
          <a:r>
            <a:rPr lang="en-US" sz="800" b="1" i="0" u="none" strike="noStrike" baseline="0">
              <a:solidFill>
                <a:srgbClr val="000000"/>
              </a:solidFill>
              <a:latin typeface="Arial"/>
              <a:cs typeface="Arial"/>
            </a:rPr>
            <a:t>Cellular Bioprocess Technology 2020, University of Minnesota</a:t>
          </a:r>
        </a:p>
        <a:p>
          <a:pPr algn="l" rtl="0">
            <a:defRPr sz="1000"/>
          </a:pPr>
          <a:endParaRPr lang="en-US" sz="800" b="1" i="0" u="none" strike="noStrike" baseline="0">
            <a:solidFill>
              <a:srgbClr val="000000"/>
            </a:solidFill>
            <a:latin typeface="Arial"/>
            <a:cs typeface="Arial"/>
          </a:endParaRPr>
        </a:p>
        <a:p>
          <a:pPr algn="l" rtl="0">
            <a:defRPr sz="1000"/>
          </a:pPr>
          <a:r>
            <a:rPr lang="en-US" sz="800" b="0" i="0" u="none" strike="noStrike" baseline="0">
              <a:solidFill>
                <a:srgbClr val="000000"/>
              </a:solidFill>
              <a:latin typeface="Arial"/>
              <a:cs typeface="Arial"/>
            </a:rPr>
            <a:t>These tables are for entry of specific rates of nutrient consumption, metabolite production and cell growth. Since the stoichiometric equations used in Mathematica calculations are based on moles, the specific rates should all be in the same mole based units. In this example of MFA there are 51 compounds involved in 30 reactions (51x30 matrix); the reaction vector has 30 rows. The resulting product vector will have 51 specific rates.  Shown in this example table are 51 specific rates. With a pseudo steady state assumption, the specific rate for all the reaction intermediates is zero. The measured specific rates for nutrients, metabolites and biomass (i.e. specific growth rate) should be entered. The numerical portion of  the spreadsheet should be copied to worksheet "Data for Saving as .txt file" and the worksheet should be saved as a tab-delimited text file for import into the Mathmatica template. </a:t>
          </a:r>
        </a:p>
        <a:p>
          <a:pPr algn="l" rtl="0">
            <a:defRPr sz="1000"/>
          </a:pPr>
          <a:endParaRPr lang="en-US" sz="800" b="0" i="0" u="none" strike="noStrike" baseline="0">
            <a:solidFill>
              <a:srgbClr val="000000"/>
            </a:solidFill>
            <a:latin typeface="Arial"/>
            <a:cs typeface="Arial"/>
          </a:endParaRPr>
        </a:p>
        <a:p>
          <a:pPr algn="l" rtl="0">
            <a:defRPr sz="1000"/>
          </a:pPr>
          <a:r>
            <a:rPr lang="en-US" sz="800" b="0" i="0" u="none" strike="noStrike" baseline="0">
              <a:solidFill>
                <a:srgbClr val="000000"/>
              </a:solidFill>
              <a:latin typeface="Arial"/>
              <a:cs typeface="Arial"/>
            </a:rPr>
            <a:t>The first table calculates specific rates for two distinct metabolic behaviors determined in the "Stoichiometric Ratios" tab and applies those stoichiometric ratios to the average glucose specific consumption rate (as calculated over two-point intervals) during the two time periods. The second table calculates specific rates based on the polynomial curve fits of cumulative consumption. </a:t>
          </a:r>
        </a:p>
        <a:p>
          <a:pPr algn="l" rtl="0">
            <a:defRPr sz="1000"/>
          </a:pPr>
          <a:endParaRPr lang="en-US" sz="800" b="0" i="0" u="none" strike="noStrike" baseline="0">
            <a:solidFill>
              <a:srgbClr val="000000"/>
            </a:solidFill>
            <a:latin typeface="Arial"/>
            <a:cs typeface="Arial"/>
          </a:endParaRPr>
        </a:p>
        <a:p>
          <a:pPr algn="l" rtl="0">
            <a:defRPr sz="1000"/>
          </a:pPr>
          <a:endParaRPr lang="en-US" sz="800" b="0" i="0" u="none" strike="noStrike" baseline="0">
            <a:solidFill>
              <a:srgbClr val="000000"/>
            </a:solidFill>
            <a:latin typeface="Arial"/>
            <a:cs typeface="Arial"/>
          </a:endParaRPr>
        </a:p>
      </xdr:txBody>
    </xdr:sp>
    <xdr:clientData/>
  </xdr:twoCellAnchor>
</xdr:wsDr>
</file>

<file path=xl/drawings/drawing22.xml><?xml version="1.0" encoding="utf-8"?>
<xdr:wsDr xmlns:xdr="http://schemas.openxmlformats.org/drawingml/2006/spreadsheetDrawing" xmlns:a="http://schemas.openxmlformats.org/drawingml/2006/main">
  <xdr:twoCellAnchor>
    <xdr:from>
      <xdr:col>0</xdr:col>
      <xdr:colOff>76200</xdr:colOff>
      <xdr:row>0</xdr:row>
      <xdr:rowOff>114300</xdr:rowOff>
    </xdr:from>
    <xdr:to>
      <xdr:col>11</xdr:col>
      <xdr:colOff>324677</xdr:colOff>
      <xdr:row>0</xdr:row>
      <xdr:rowOff>933450</xdr:rowOff>
    </xdr:to>
    <xdr:sp macro="" textlink="">
      <xdr:nvSpPr>
        <xdr:cNvPr id="2" name="Text Box 8">
          <a:extLst>
            <a:ext uri="{FF2B5EF4-FFF2-40B4-BE49-F238E27FC236}">
              <a16:creationId xmlns:a16="http://schemas.microsoft.com/office/drawing/2014/main" id="{00000000-0008-0000-1000-000002000000}"/>
            </a:ext>
          </a:extLst>
        </xdr:cNvPr>
        <xdr:cNvSpPr txBox="1">
          <a:spLocks noChangeArrowheads="1"/>
        </xdr:cNvSpPr>
      </xdr:nvSpPr>
      <xdr:spPr bwMode="auto">
        <a:xfrm>
          <a:off x="76200" y="114300"/>
          <a:ext cx="7258877" cy="819150"/>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US" sz="1000" b="1" i="0" u="none" strike="noStrike" baseline="0">
              <a:solidFill>
                <a:srgbClr val="000000"/>
              </a:solidFill>
              <a:latin typeface="Arial"/>
              <a:cs typeface="Arial"/>
            </a:rPr>
            <a:t>Aggregate Data for Visualization</a:t>
          </a:r>
        </a:p>
        <a:p>
          <a:pPr algn="l" rtl="0">
            <a:defRPr sz="1000"/>
          </a:pPr>
          <a:r>
            <a:rPr lang="en-US" sz="800" b="1" i="0" u="none" strike="noStrike" baseline="0">
              <a:solidFill>
                <a:srgbClr val="000000"/>
              </a:solidFill>
              <a:latin typeface="Arial"/>
              <a:cs typeface="Arial"/>
            </a:rPr>
            <a:t>Cellular Bioprocess Technology 2020, University of Minnesota</a:t>
          </a:r>
        </a:p>
        <a:p>
          <a:pPr algn="l" rtl="0">
            <a:defRPr sz="1000"/>
          </a:pPr>
          <a:endParaRPr lang="en-US" sz="800" b="1" i="0" u="none" strike="noStrike" baseline="0">
            <a:solidFill>
              <a:srgbClr val="000000"/>
            </a:solidFill>
            <a:latin typeface="Arial"/>
            <a:cs typeface="Arial"/>
          </a:endParaRPr>
        </a:p>
        <a:p>
          <a:pPr algn="l" rtl="0">
            <a:defRPr sz="1000"/>
          </a:pPr>
          <a:r>
            <a:rPr lang="en-US" sz="800" b="0" i="0" u="none" strike="noStrike" baseline="0">
              <a:solidFill>
                <a:srgbClr val="000000"/>
              </a:solidFill>
              <a:latin typeface="Arial"/>
              <a:cs typeface="Arial"/>
            </a:rPr>
            <a:t>This table aggregates all measured data, in-process calculations, and post-process calculations from this spreadsheet. Each row is a data point and each column contains a descriptor of that data point. This organization is useful for visualization tools like spotfire. It is recommended that, if this fed-batch spreadsheet will be used for multiple runs, this data is copied to a different master file containing aggregate data from multiple runs. </a:t>
          </a:r>
        </a:p>
        <a:p>
          <a:pPr algn="l" rtl="0">
            <a:defRPr sz="1000"/>
          </a:pPr>
          <a:endParaRPr lang="en-US" sz="800" b="0" i="0" u="none" strike="noStrike" baseline="0">
            <a:solidFill>
              <a:srgbClr val="000000"/>
            </a:solidFill>
            <a:latin typeface="Arial"/>
            <a:cs typeface="Arial"/>
          </a:endParaRPr>
        </a:p>
      </xdr:txBody>
    </xdr:sp>
    <xdr:clientData/>
  </xdr:twoCellAnchor>
</xdr:wsDr>
</file>

<file path=xl/drawings/drawing23.xml><?xml version="1.0" encoding="utf-8"?>
<xdr:wsDr xmlns:xdr="http://schemas.openxmlformats.org/drawingml/2006/spreadsheetDrawing" xmlns:a="http://schemas.openxmlformats.org/drawingml/2006/main">
  <xdr:twoCellAnchor>
    <xdr:from>
      <xdr:col>0</xdr:col>
      <xdr:colOff>57150</xdr:colOff>
      <xdr:row>0</xdr:row>
      <xdr:rowOff>85726</xdr:rowOff>
    </xdr:from>
    <xdr:to>
      <xdr:col>11</xdr:col>
      <xdr:colOff>267527</xdr:colOff>
      <xdr:row>0</xdr:row>
      <xdr:rowOff>904876</xdr:rowOff>
    </xdr:to>
    <xdr:sp macro="" textlink="">
      <xdr:nvSpPr>
        <xdr:cNvPr id="2" name="Text Box 8">
          <a:extLst>
            <a:ext uri="{FF2B5EF4-FFF2-40B4-BE49-F238E27FC236}">
              <a16:creationId xmlns:a16="http://schemas.microsoft.com/office/drawing/2014/main" id="{00000000-0008-0000-1100-000002000000}"/>
            </a:ext>
          </a:extLst>
        </xdr:cNvPr>
        <xdr:cNvSpPr txBox="1">
          <a:spLocks noChangeArrowheads="1"/>
        </xdr:cNvSpPr>
      </xdr:nvSpPr>
      <xdr:spPr bwMode="auto">
        <a:xfrm>
          <a:off x="57150" y="85726"/>
          <a:ext cx="4401377" cy="819150"/>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US" sz="1000" b="1" i="0" u="none" strike="noStrike" baseline="0">
              <a:solidFill>
                <a:srgbClr val="000000"/>
              </a:solidFill>
              <a:latin typeface="Arial"/>
              <a:cs typeface="Arial"/>
            </a:rPr>
            <a:t>Aggregate Data - Calculated Concentrations Post-Feed</a:t>
          </a:r>
        </a:p>
        <a:p>
          <a:pPr algn="l" rtl="0">
            <a:defRPr sz="1000"/>
          </a:pPr>
          <a:r>
            <a:rPr lang="en-US" sz="800" b="1" i="0" u="none" strike="noStrike" baseline="0">
              <a:solidFill>
                <a:srgbClr val="000000"/>
              </a:solidFill>
              <a:latin typeface="Arial"/>
              <a:cs typeface="Arial"/>
            </a:rPr>
            <a:t>Cellular Bioprocess Technology 2020, University of Minnesota</a:t>
          </a:r>
        </a:p>
        <a:p>
          <a:pPr algn="l" rtl="0">
            <a:defRPr sz="1000"/>
          </a:pPr>
          <a:endParaRPr lang="en-US" sz="800" b="1" i="0" u="none" strike="noStrike" baseline="0">
            <a:solidFill>
              <a:srgbClr val="000000"/>
            </a:solidFill>
            <a:latin typeface="Arial"/>
            <a:cs typeface="Arial"/>
          </a:endParaRPr>
        </a:p>
        <a:p>
          <a:pPr algn="l" rtl="0">
            <a:defRPr sz="1000"/>
          </a:pPr>
          <a:r>
            <a:rPr lang="en-US" sz="800" b="0" i="0" u="none" strike="noStrike" baseline="0">
              <a:solidFill>
                <a:srgbClr val="000000"/>
              </a:solidFill>
              <a:latin typeface="Arial"/>
              <a:cs typeface="Arial"/>
            </a:rPr>
            <a:t>This table calculates hypothetical concentrations of metabolites in culture assuming a bolus feed directly post the previous sample. It is organized the same way as the aggregate data so that it can be easily copied into a master aggregation spreadsheet for visualization</a:t>
          </a:r>
        </a:p>
        <a:p>
          <a:pPr algn="l" rtl="0">
            <a:defRPr sz="1000"/>
          </a:pPr>
          <a:endParaRPr lang="en-US" sz="800" b="0" i="0" u="none" strike="noStrike" baseline="0">
            <a:solidFill>
              <a:srgbClr val="000000"/>
            </a:solidFill>
            <a:latin typeface="Arial"/>
            <a:cs typeface="Arial"/>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E1"/>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a:spPr>
      <a:bodyPr vertOverflow="clip" wrap="square" lIns="18288" tIns="0" rIns="0" bIns="0" upright="1"/>
      <a:lstStyle/>
    </a:spDef>
    <a:lnDef>
      <a:spPr bwMode="auto">
        <a:xfrm>
          <a:off x="0" y="0"/>
          <a:ext cx="1" cy="1"/>
        </a:xfrm>
        <a:custGeom>
          <a:avLst/>
          <a:gdLst/>
          <a:ahLst/>
          <a:cxnLst/>
          <a:rect l="0" t="0" r="0" b="0"/>
          <a:pathLst/>
        </a:custGeom>
        <a:solidFill>
          <a:srgbClr val="FFFFE1"/>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0.xml"/><Relationship Id="rId1" Type="http://schemas.openxmlformats.org/officeDocument/2006/relationships/printerSettings" Target="../printerSettings/printerSettings8.bin"/><Relationship Id="rId4" Type="http://schemas.openxmlformats.org/officeDocument/2006/relationships/comments" Target="../comments3.xml"/></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21.xml"/><Relationship Id="rId1" Type="http://schemas.openxmlformats.org/officeDocument/2006/relationships/printerSettings" Target="../printerSettings/printerSettings9.bin"/><Relationship Id="rId4" Type="http://schemas.openxmlformats.org/officeDocument/2006/relationships/comments" Target="../comments4.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2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8" tint="0.79998168889431442"/>
  </sheetPr>
  <dimension ref="A1:L86"/>
  <sheetViews>
    <sheetView zoomScale="160" zoomScaleNormal="160" workbookViewId="0">
      <selection activeCell="H89" sqref="H89"/>
    </sheetView>
  </sheetViews>
  <sheetFormatPr baseColWidth="10" defaultColWidth="9.1640625" defaultRowHeight="13"/>
  <cols>
    <col min="1" max="16384" width="9.1640625" style="208"/>
  </cols>
  <sheetData>
    <row r="1" spans="1:11" ht="23">
      <c r="A1" s="205" t="s">
        <v>115</v>
      </c>
      <c r="B1" s="206"/>
      <c r="C1" s="206"/>
      <c r="D1" s="207"/>
      <c r="E1" s="207"/>
      <c r="F1" s="206"/>
      <c r="G1" s="206"/>
      <c r="H1" s="206"/>
      <c r="I1" s="206"/>
      <c r="J1" s="206"/>
      <c r="K1" s="206"/>
    </row>
    <row r="2" spans="1:11" ht="18">
      <c r="A2" s="232" t="s">
        <v>372</v>
      </c>
      <c r="B2" s="210"/>
      <c r="C2" s="210"/>
      <c r="D2" s="211"/>
      <c r="E2" s="211"/>
      <c r="F2" s="210"/>
      <c r="J2" s="210"/>
      <c r="K2" s="210"/>
    </row>
    <row r="3" spans="1:11" ht="18">
      <c r="A3" s="232" t="s">
        <v>373</v>
      </c>
      <c r="B3" s="210"/>
      <c r="C3" s="210"/>
      <c r="D3" s="211"/>
      <c r="E3" s="211"/>
      <c r="F3" s="210"/>
      <c r="K3" s="210"/>
    </row>
    <row r="4" spans="1:11" ht="18">
      <c r="A4" s="232"/>
      <c r="B4" s="210"/>
      <c r="C4" s="210"/>
      <c r="D4" s="211"/>
      <c r="E4" s="211"/>
      <c r="F4" s="210"/>
      <c r="K4" s="210"/>
    </row>
    <row r="5" spans="1:11" ht="18">
      <c r="A5" s="212" t="s">
        <v>116</v>
      </c>
      <c r="B5" s="210"/>
      <c r="C5" s="210"/>
      <c r="D5" s="211"/>
      <c r="E5" s="211"/>
      <c r="F5" s="210"/>
      <c r="G5" s="210"/>
      <c r="H5" s="210"/>
      <c r="I5" s="2"/>
      <c r="J5" s="210"/>
      <c r="K5" s="210"/>
    </row>
    <row r="6" spans="1:11" ht="18">
      <c r="A6" s="212" t="s">
        <v>117</v>
      </c>
      <c r="B6" s="210"/>
      <c r="C6" s="210"/>
      <c r="D6" s="211"/>
      <c r="E6" s="211"/>
      <c r="F6" s="210"/>
      <c r="G6" s="210"/>
      <c r="H6" s="210"/>
      <c r="I6" s="2"/>
      <c r="J6" s="210"/>
      <c r="K6" s="210"/>
    </row>
    <row r="7" spans="1:11" ht="18">
      <c r="A7" s="212" t="s">
        <v>118</v>
      </c>
      <c r="B7" s="213"/>
      <c r="C7" s="210"/>
      <c r="D7" s="211"/>
      <c r="E7" s="211"/>
      <c r="F7" s="210"/>
      <c r="G7" s="210"/>
      <c r="H7" s="210"/>
      <c r="I7" s="2"/>
      <c r="J7" s="210"/>
      <c r="K7" s="210"/>
    </row>
    <row r="8" spans="1:11" ht="18">
      <c r="A8" s="209"/>
      <c r="B8" s="210"/>
      <c r="C8" s="210"/>
      <c r="D8" s="211"/>
      <c r="E8" s="211"/>
      <c r="F8" s="210"/>
      <c r="G8" s="210"/>
      <c r="H8" s="210"/>
      <c r="I8" s="2"/>
      <c r="J8" s="210"/>
      <c r="K8" s="210"/>
    </row>
    <row r="9" spans="1:11" ht="18">
      <c r="A9" s="213" t="s">
        <v>431</v>
      </c>
      <c r="B9" s="210"/>
      <c r="C9" s="210"/>
      <c r="D9" s="211"/>
      <c r="E9" s="211"/>
      <c r="F9" s="210"/>
      <c r="G9" s="210"/>
      <c r="H9" s="210"/>
      <c r="I9" s="2"/>
      <c r="J9" s="210"/>
      <c r="K9" s="210"/>
    </row>
    <row r="10" spans="1:11" ht="18">
      <c r="A10" s="213" t="s">
        <v>463</v>
      </c>
      <c r="B10" s="210"/>
      <c r="C10" s="210"/>
      <c r="D10" s="211"/>
      <c r="E10" s="211"/>
      <c r="F10" s="210"/>
      <c r="G10" s="210"/>
      <c r="H10" s="210"/>
      <c r="I10" s="2"/>
      <c r="J10" s="210"/>
      <c r="K10" s="210"/>
    </row>
    <row r="11" spans="1:11" ht="18">
      <c r="A11" s="213" t="s">
        <v>432</v>
      </c>
      <c r="B11" s="210"/>
      <c r="C11" s="210"/>
      <c r="D11" s="211"/>
      <c r="E11" s="211"/>
      <c r="F11" s="210"/>
      <c r="G11" s="210"/>
      <c r="H11" s="210"/>
      <c r="I11" s="2"/>
      <c r="J11" s="210"/>
      <c r="K11" s="210"/>
    </row>
    <row r="12" spans="1:11" ht="18">
      <c r="A12" s="209"/>
      <c r="B12" s="210"/>
      <c r="C12" s="210"/>
      <c r="D12" s="211"/>
      <c r="E12" s="211"/>
      <c r="F12" s="210"/>
      <c r="G12" s="210"/>
      <c r="H12" s="210"/>
      <c r="I12" s="2"/>
      <c r="J12" s="210"/>
      <c r="K12" s="210"/>
    </row>
    <row r="13" spans="1:11" ht="18">
      <c r="A13" s="214" t="s">
        <v>119</v>
      </c>
      <c r="B13" s="213"/>
      <c r="C13" s="213"/>
      <c r="D13" s="215"/>
      <c r="E13" s="215"/>
      <c r="F13" s="213"/>
      <c r="G13" s="213"/>
      <c r="H13" s="213"/>
      <c r="I13" s="213"/>
      <c r="J13" s="213"/>
      <c r="K13" s="213"/>
    </row>
    <row r="14" spans="1:11" ht="18">
      <c r="A14" s="214" t="s">
        <v>120</v>
      </c>
      <c r="B14" s="213"/>
      <c r="C14" s="213"/>
      <c r="D14" s="215"/>
      <c r="E14" s="215"/>
      <c r="F14" s="213"/>
      <c r="G14" s="213"/>
      <c r="H14" s="213"/>
      <c r="I14" s="213"/>
      <c r="J14" s="213"/>
      <c r="K14" s="213"/>
    </row>
    <row r="15" spans="1:11" ht="18">
      <c r="A15" s="214" t="s">
        <v>121</v>
      </c>
      <c r="B15" s="213"/>
      <c r="C15" s="213"/>
      <c r="D15" s="215"/>
      <c r="E15" s="215"/>
      <c r="F15" s="213"/>
      <c r="G15" s="213"/>
      <c r="H15" s="213"/>
      <c r="I15" s="213"/>
      <c r="J15" s="213"/>
      <c r="K15" s="213"/>
    </row>
    <row r="16" spans="1:11" ht="18">
      <c r="A16" s="214" t="s">
        <v>122</v>
      </c>
      <c r="B16" s="213"/>
      <c r="C16" s="213"/>
      <c r="D16" s="215"/>
      <c r="E16" s="215"/>
      <c r="F16" s="213"/>
      <c r="G16" s="213"/>
      <c r="H16" s="213"/>
      <c r="I16" s="213"/>
      <c r="J16" s="213"/>
      <c r="K16" s="213"/>
    </row>
    <row r="17" spans="1:12" ht="18">
      <c r="A17" s="214" t="s">
        <v>123</v>
      </c>
      <c r="B17" s="213"/>
      <c r="C17" s="213"/>
      <c r="D17" s="215"/>
      <c r="E17" s="215"/>
      <c r="F17" s="213"/>
      <c r="G17" s="213"/>
      <c r="H17" s="213"/>
      <c r="I17" s="213"/>
      <c r="J17" s="213"/>
      <c r="K17" s="213"/>
    </row>
    <row r="18" spans="1:12" ht="18">
      <c r="A18" s="214"/>
      <c r="B18" s="213"/>
      <c r="C18" s="213"/>
      <c r="D18" s="215"/>
      <c r="E18" s="215"/>
      <c r="F18" s="213"/>
      <c r="G18" s="213"/>
      <c r="H18" s="213"/>
      <c r="I18" s="213"/>
      <c r="J18" s="213"/>
      <c r="K18" s="213"/>
    </row>
    <row r="19" spans="1:12" ht="18">
      <c r="A19" s="214" t="s">
        <v>124</v>
      </c>
      <c r="B19" s="213"/>
      <c r="C19" s="213"/>
      <c r="D19" s="215"/>
      <c r="E19" s="215"/>
      <c r="F19" s="213"/>
      <c r="G19" s="213"/>
      <c r="H19" s="213"/>
      <c r="I19" s="213"/>
      <c r="J19" s="213"/>
      <c r="K19" s="213"/>
    </row>
    <row r="20" spans="1:12" ht="18">
      <c r="A20" s="214" t="s">
        <v>125</v>
      </c>
      <c r="B20" s="213"/>
      <c r="C20" s="213"/>
      <c r="D20" s="215"/>
      <c r="E20" s="215"/>
      <c r="F20" s="213"/>
      <c r="G20" s="213"/>
      <c r="H20" s="213"/>
      <c r="I20" s="213"/>
      <c r="J20" s="213"/>
      <c r="K20" s="213"/>
    </row>
    <row r="21" spans="1:12" ht="18">
      <c r="A21" s="210"/>
      <c r="B21" s="210"/>
      <c r="C21" s="211"/>
      <c r="D21" s="211"/>
      <c r="E21" s="210"/>
      <c r="F21" s="210"/>
      <c r="G21" s="210"/>
      <c r="H21" s="210"/>
      <c r="I21" s="210"/>
      <c r="J21" s="210"/>
    </row>
    <row r="22" spans="1:12" ht="18">
      <c r="A22" s="210"/>
      <c r="B22" s="210"/>
      <c r="C22" s="211"/>
      <c r="D22" s="211"/>
      <c r="E22" s="216" t="s">
        <v>126</v>
      </c>
      <c r="F22" s="213" t="s">
        <v>127</v>
      </c>
      <c r="I22" s="217"/>
    </row>
    <row r="23" spans="1:12" ht="21">
      <c r="A23" s="210"/>
      <c r="B23" s="210"/>
      <c r="C23" s="211"/>
      <c r="D23" s="211"/>
      <c r="E23" s="216" t="s">
        <v>436</v>
      </c>
      <c r="F23" s="213" t="s">
        <v>437</v>
      </c>
      <c r="I23" s="217"/>
    </row>
    <row r="24" spans="1:12" ht="20">
      <c r="A24" s="210"/>
      <c r="B24" s="210"/>
      <c r="C24" s="211"/>
      <c r="D24" s="211"/>
      <c r="E24" s="216" t="s">
        <v>128</v>
      </c>
      <c r="F24" s="213" t="s">
        <v>438</v>
      </c>
      <c r="I24" s="217"/>
    </row>
    <row r="25" spans="1:12" ht="21">
      <c r="A25" s="210"/>
      <c r="B25" s="210"/>
      <c r="C25" s="211"/>
      <c r="D25" s="211"/>
      <c r="E25" s="216" t="s">
        <v>439</v>
      </c>
      <c r="F25" s="213" t="s">
        <v>440</v>
      </c>
      <c r="I25" s="217"/>
    </row>
    <row r="26" spans="1:12" ht="21">
      <c r="A26" s="210"/>
      <c r="B26" s="210"/>
      <c r="C26" s="211"/>
      <c r="D26" s="211"/>
      <c r="E26" s="216" t="s">
        <v>441</v>
      </c>
      <c r="F26" s="213" t="s">
        <v>442</v>
      </c>
      <c r="I26" s="217"/>
    </row>
    <row r="27" spans="1:12" ht="18">
      <c r="A27" s="210"/>
      <c r="B27" s="210"/>
      <c r="C27" s="211"/>
      <c r="D27" s="211"/>
      <c r="E27" s="216" t="s">
        <v>129</v>
      </c>
      <c r="F27" s="213" t="s">
        <v>130</v>
      </c>
      <c r="I27" s="217"/>
    </row>
    <row r="28" spans="1:12" ht="20">
      <c r="A28" s="210"/>
      <c r="B28" s="210"/>
      <c r="C28" s="211"/>
      <c r="D28" s="211"/>
      <c r="E28" s="216" t="s">
        <v>443</v>
      </c>
      <c r="F28" s="213" t="s">
        <v>131</v>
      </c>
      <c r="I28" s="217"/>
    </row>
    <row r="29" spans="1:12" ht="20">
      <c r="A29" s="210"/>
      <c r="B29" s="210"/>
      <c r="C29" s="211"/>
      <c r="D29" s="211"/>
      <c r="E29" s="216" t="s">
        <v>132</v>
      </c>
      <c r="F29" s="213" t="s">
        <v>444</v>
      </c>
      <c r="I29" s="217"/>
    </row>
    <row r="30" spans="1:12" ht="18">
      <c r="A30" s="210"/>
      <c r="B30" s="210"/>
      <c r="C30" s="211"/>
      <c r="D30" s="211"/>
      <c r="E30" s="216" t="s">
        <v>133</v>
      </c>
      <c r="F30" s="213" t="s">
        <v>134</v>
      </c>
      <c r="I30" s="217"/>
    </row>
    <row r="32" spans="1:12" ht="23">
      <c r="A32" s="218" t="s">
        <v>135</v>
      </c>
      <c r="B32" s="219"/>
      <c r="C32" s="219"/>
      <c r="D32" s="219"/>
      <c r="E32" s="219"/>
      <c r="F32" s="219"/>
      <c r="G32" s="219"/>
      <c r="H32" s="220"/>
      <c r="I32" s="220"/>
      <c r="J32" s="221"/>
      <c r="K32" s="222"/>
      <c r="L32" s="219"/>
    </row>
    <row r="33" spans="1:12" ht="18">
      <c r="A33" s="223"/>
      <c r="B33" s="219"/>
      <c r="C33" s="219"/>
      <c r="D33" s="219"/>
      <c r="E33" s="219"/>
      <c r="F33" s="219"/>
      <c r="G33" s="219"/>
      <c r="H33" s="220"/>
      <c r="I33" s="220"/>
      <c r="J33" s="221"/>
      <c r="K33" s="222"/>
      <c r="L33" s="219"/>
    </row>
    <row r="34" spans="1:12" ht="20">
      <c r="A34" s="224" t="s">
        <v>445</v>
      </c>
      <c r="B34" s="219"/>
      <c r="C34" s="219"/>
      <c r="D34" s="219"/>
      <c r="E34" s="219"/>
      <c r="F34" s="219"/>
      <c r="G34" s="219"/>
      <c r="H34" s="220"/>
      <c r="I34" s="220"/>
      <c r="J34" s="221"/>
      <c r="K34" s="222"/>
      <c r="L34" s="219"/>
    </row>
    <row r="35" spans="1:12" ht="18">
      <c r="A35" s="224"/>
      <c r="B35" s="219"/>
      <c r="C35" s="219"/>
      <c r="D35" s="219"/>
      <c r="E35" s="219"/>
      <c r="F35" s="219"/>
      <c r="G35" s="219"/>
      <c r="H35" s="220"/>
      <c r="I35" s="220"/>
      <c r="J35" s="221"/>
      <c r="K35" s="222"/>
      <c r="L35" s="219"/>
    </row>
    <row r="36" spans="1:12" ht="20">
      <c r="A36" s="223"/>
      <c r="B36" s="219"/>
      <c r="C36" s="225" t="s">
        <v>446</v>
      </c>
      <c r="D36" s="219"/>
      <c r="E36" s="219"/>
      <c r="F36" s="219"/>
      <c r="G36" s="219"/>
      <c r="H36" s="220"/>
      <c r="I36" s="220"/>
      <c r="J36" s="221"/>
      <c r="K36" s="222"/>
      <c r="L36" s="219"/>
    </row>
    <row r="37" spans="1:12" ht="20">
      <c r="A37" s="219"/>
      <c r="B37" s="219"/>
      <c r="C37" s="225" t="s">
        <v>447</v>
      </c>
      <c r="D37" s="219"/>
      <c r="E37" s="219"/>
      <c r="F37" s="219"/>
      <c r="G37" s="219"/>
      <c r="H37" s="220"/>
      <c r="I37" s="220"/>
      <c r="J37" s="221"/>
      <c r="K37" s="222"/>
      <c r="L37" s="219"/>
    </row>
    <row r="38" spans="1:12" ht="20">
      <c r="A38" s="223"/>
      <c r="B38" s="219"/>
      <c r="C38" s="225" t="s">
        <v>448</v>
      </c>
      <c r="D38" s="219"/>
      <c r="E38" s="219"/>
      <c r="F38" s="219"/>
      <c r="G38" s="219"/>
      <c r="H38" s="220"/>
      <c r="I38" s="220"/>
      <c r="J38" s="221"/>
      <c r="K38" s="222"/>
      <c r="L38" s="219"/>
    </row>
    <row r="39" spans="1:12" ht="18">
      <c r="A39" s="224"/>
      <c r="B39" s="219"/>
      <c r="C39" s="219"/>
      <c r="D39" s="219"/>
      <c r="E39" s="219"/>
      <c r="F39" s="219"/>
      <c r="G39" s="219"/>
      <c r="H39" s="220"/>
      <c r="I39" s="220"/>
      <c r="J39" s="221"/>
      <c r="K39" s="222"/>
      <c r="L39" s="219"/>
    </row>
    <row r="40" spans="1:12" ht="20">
      <c r="A40" s="224" t="s">
        <v>449</v>
      </c>
      <c r="B40" s="219"/>
      <c r="C40" s="226"/>
      <c r="D40" s="226"/>
      <c r="E40" s="226"/>
      <c r="F40" s="226"/>
      <c r="G40" s="219"/>
      <c r="H40" s="220"/>
      <c r="I40" s="220"/>
      <c r="J40" s="221"/>
      <c r="K40" s="222"/>
      <c r="L40" s="219"/>
    </row>
    <row r="41" spans="1:12" ht="18">
      <c r="A41" s="224"/>
      <c r="B41" s="219"/>
      <c r="C41" s="226"/>
      <c r="D41" s="226"/>
      <c r="E41" s="226"/>
      <c r="F41" s="226"/>
      <c r="G41" s="219"/>
      <c r="H41" s="220"/>
      <c r="I41" s="220"/>
      <c r="J41" s="221"/>
      <c r="K41" s="222"/>
      <c r="L41" s="219"/>
    </row>
    <row r="42" spans="1:12" ht="18">
      <c r="A42" s="224" t="s">
        <v>136</v>
      </c>
      <c r="B42" s="219"/>
      <c r="C42" s="226"/>
      <c r="D42" s="226"/>
      <c r="E42" s="226"/>
      <c r="F42" s="226"/>
      <c r="G42" s="219"/>
      <c r="H42" s="220"/>
      <c r="I42" s="220"/>
      <c r="J42" s="221"/>
      <c r="K42" s="222"/>
      <c r="L42" s="219"/>
    </row>
    <row r="43" spans="1:12" ht="18">
      <c r="A43" s="224" t="s">
        <v>137</v>
      </c>
      <c r="B43" s="219"/>
      <c r="C43" s="226"/>
      <c r="D43" s="226"/>
      <c r="E43" s="226"/>
      <c r="F43" s="226"/>
      <c r="G43" s="219"/>
      <c r="H43" s="220"/>
      <c r="I43" s="220"/>
      <c r="J43" s="221"/>
      <c r="K43" s="222"/>
      <c r="L43" s="219"/>
    </row>
    <row r="44" spans="1:12" ht="18">
      <c r="A44" s="224"/>
      <c r="B44" s="219"/>
      <c r="C44" s="219"/>
      <c r="D44" s="219"/>
      <c r="E44" s="219"/>
      <c r="F44" s="219"/>
      <c r="G44" s="219"/>
      <c r="H44" s="220"/>
      <c r="I44" s="220"/>
      <c r="J44" s="221"/>
      <c r="K44" s="222"/>
      <c r="L44" s="219"/>
    </row>
    <row r="45" spans="1:12" ht="18">
      <c r="A45" s="224"/>
      <c r="B45" s="219"/>
      <c r="C45" s="219"/>
      <c r="D45" s="219"/>
      <c r="E45" s="219"/>
      <c r="F45" s="219"/>
      <c r="G45" s="219"/>
      <c r="H45" s="220"/>
      <c r="I45" s="220"/>
      <c r="J45" s="221"/>
      <c r="K45" s="222"/>
      <c r="L45" s="219"/>
    </row>
    <row r="46" spans="1:12" ht="18">
      <c r="A46" s="224"/>
      <c r="B46" s="219"/>
      <c r="C46" s="219"/>
      <c r="D46" s="219"/>
      <c r="E46" s="219"/>
      <c r="F46" s="219"/>
      <c r="G46" s="219"/>
      <c r="H46" s="220"/>
      <c r="I46" s="220"/>
      <c r="J46" s="221"/>
      <c r="K46" s="222"/>
      <c r="L46" s="219"/>
    </row>
    <row r="47" spans="1:12">
      <c r="A47" s="219"/>
      <c r="B47" s="219"/>
      <c r="C47" s="219"/>
      <c r="D47" s="219"/>
      <c r="E47" s="219"/>
      <c r="F47" s="219"/>
      <c r="G47" s="219"/>
      <c r="H47" s="220"/>
      <c r="I47" s="220"/>
      <c r="J47" s="221"/>
      <c r="K47" s="222"/>
      <c r="L47" s="219"/>
    </row>
    <row r="48" spans="1:12" ht="18">
      <c r="A48" s="224" t="s">
        <v>138</v>
      </c>
      <c r="B48" s="224"/>
      <c r="C48" s="224"/>
      <c r="D48" s="224"/>
      <c r="E48" s="224"/>
      <c r="F48" s="224"/>
      <c r="G48" s="224"/>
      <c r="H48" s="220"/>
      <c r="I48" s="220"/>
      <c r="J48" s="221"/>
      <c r="K48" s="222"/>
      <c r="L48" s="219"/>
    </row>
    <row r="49" spans="1:12" ht="18">
      <c r="A49" s="224" t="s">
        <v>264</v>
      </c>
      <c r="B49" s="224"/>
      <c r="C49" s="224"/>
      <c r="D49" s="224"/>
      <c r="E49" s="224"/>
      <c r="F49" s="224"/>
      <c r="G49" s="224"/>
      <c r="H49" s="220"/>
      <c r="I49" s="220"/>
      <c r="J49" s="221"/>
      <c r="K49" s="222"/>
      <c r="L49" s="219"/>
    </row>
    <row r="50" spans="1:12" ht="18">
      <c r="A50" s="224"/>
      <c r="B50" s="224"/>
      <c r="C50" s="224"/>
      <c r="D50" s="224"/>
      <c r="E50" s="224"/>
      <c r="F50" s="224"/>
      <c r="G50" s="224"/>
      <c r="H50" s="220"/>
      <c r="I50" s="220"/>
      <c r="J50" s="221"/>
      <c r="K50" s="222"/>
      <c r="L50" s="219"/>
    </row>
    <row r="51" spans="1:12">
      <c r="A51" s="227"/>
      <c r="B51" s="227"/>
      <c r="C51" s="227"/>
      <c r="D51" s="220"/>
      <c r="E51" s="220"/>
      <c r="F51" s="220"/>
      <c r="G51" s="227"/>
      <c r="H51" s="220"/>
      <c r="I51" s="220"/>
      <c r="J51" s="221"/>
      <c r="K51" s="222"/>
      <c r="L51" s="219"/>
    </row>
    <row r="53" spans="1:12" ht="23">
      <c r="A53" s="205" t="s">
        <v>464</v>
      </c>
      <c r="B53" s="228"/>
      <c r="C53" s="228"/>
      <c r="D53" s="229"/>
      <c r="E53" s="229"/>
      <c r="F53" s="228"/>
      <c r="G53" s="228"/>
      <c r="H53" s="228"/>
      <c r="I53" s="228"/>
      <c r="J53" s="228"/>
      <c r="K53" s="228"/>
    </row>
    <row r="54" spans="1:12">
      <c r="A54" s="219"/>
      <c r="B54" s="230"/>
      <c r="C54" s="230"/>
      <c r="D54" s="231"/>
      <c r="E54" s="231"/>
      <c r="F54" s="230"/>
      <c r="G54" s="230"/>
      <c r="H54" s="230"/>
      <c r="I54" s="230"/>
      <c r="J54" s="230"/>
      <c r="K54" s="230"/>
    </row>
    <row r="55" spans="1:12" ht="18">
      <c r="A55" s="224" t="s">
        <v>139</v>
      </c>
      <c r="B55" s="224"/>
      <c r="C55" s="224"/>
      <c r="D55" s="224"/>
      <c r="E55" s="224"/>
      <c r="F55" s="224"/>
      <c r="G55" s="224"/>
      <c r="H55" s="224"/>
      <c r="I55" s="224"/>
      <c r="J55" s="224"/>
      <c r="K55" s="224"/>
    </row>
    <row r="56" spans="1:12" ht="18">
      <c r="A56" s="224"/>
      <c r="B56" s="224"/>
      <c r="C56" s="224"/>
      <c r="D56" s="224"/>
      <c r="E56" s="224"/>
      <c r="F56" s="224"/>
      <c r="G56" s="224"/>
      <c r="H56" s="224"/>
      <c r="I56" s="224"/>
      <c r="J56" s="224"/>
      <c r="K56" s="224"/>
    </row>
    <row r="57" spans="1:12" ht="18">
      <c r="A57" s="224"/>
      <c r="B57" s="224"/>
      <c r="C57" s="224"/>
      <c r="D57" s="224"/>
      <c r="E57" s="224"/>
      <c r="F57" s="224"/>
      <c r="G57" s="224"/>
      <c r="H57" s="224"/>
      <c r="I57" s="224"/>
      <c r="J57" s="224"/>
      <c r="K57" s="224"/>
    </row>
    <row r="58" spans="1:12" ht="18">
      <c r="A58" s="224"/>
      <c r="B58" s="224"/>
      <c r="C58" s="224"/>
      <c r="D58" s="224"/>
      <c r="E58" s="224"/>
      <c r="F58" s="224"/>
      <c r="G58" s="224"/>
      <c r="H58" s="224"/>
      <c r="I58" s="224"/>
      <c r="J58" s="224"/>
      <c r="K58" s="224"/>
    </row>
    <row r="59" spans="1:12" ht="20">
      <c r="A59" s="224" t="s">
        <v>450</v>
      </c>
      <c r="B59" s="224"/>
      <c r="C59" s="224"/>
      <c r="D59" s="224"/>
      <c r="E59" s="224"/>
      <c r="F59" s="224"/>
      <c r="G59" s="224"/>
      <c r="H59" s="224"/>
      <c r="I59" s="224"/>
      <c r="J59" s="224"/>
      <c r="K59" s="224"/>
    </row>
    <row r="60" spans="1:12" ht="18">
      <c r="A60" s="224" t="s">
        <v>140</v>
      </c>
      <c r="B60" s="224"/>
      <c r="C60" s="224"/>
      <c r="D60" s="224"/>
      <c r="E60" s="224"/>
      <c r="F60" s="224"/>
      <c r="G60" s="224"/>
      <c r="H60" s="224"/>
      <c r="I60" s="224"/>
      <c r="J60" s="224"/>
      <c r="K60" s="224"/>
    </row>
    <row r="61" spans="1:12" ht="18">
      <c r="A61" s="224"/>
      <c r="B61" s="224"/>
      <c r="C61" s="224"/>
      <c r="D61" s="224"/>
      <c r="E61" s="224"/>
      <c r="F61" s="224"/>
      <c r="G61" s="224"/>
      <c r="H61" s="224"/>
      <c r="I61" s="224"/>
      <c r="J61" s="224"/>
      <c r="K61" s="224"/>
    </row>
    <row r="62" spans="1:12" ht="18">
      <c r="A62" s="224" t="s">
        <v>141</v>
      </c>
      <c r="B62" s="224"/>
      <c r="C62" s="224"/>
      <c r="D62" s="224"/>
      <c r="E62" s="224"/>
      <c r="F62" s="224"/>
      <c r="G62" s="224"/>
      <c r="H62" s="224"/>
      <c r="I62" s="224"/>
      <c r="J62" s="224"/>
      <c r="K62" s="224"/>
    </row>
    <row r="63" spans="1:12" ht="18">
      <c r="A63" s="224" t="s">
        <v>451</v>
      </c>
      <c r="B63" s="224"/>
      <c r="C63" s="224"/>
      <c r="D63" s="224"/>
      <c r="E63" s="224"/>
      <c r="F63" s="224"/>
      <c r="G63" s="224"/>
      <c r="H63" s="224"/>
      <c r="I63" s="224"/>
      <c r="J63" s="224"/>
      <c r="K63" s="224"/>
    </row>
    <row r="64" spans="1:12" ht="18">
      <c r="A64" s="224" t="s">
        <v>465</v>
      </c>
      <c r="B64" s="224"/>
      <c r="C64" s="224"/>
      <c r="D64" s="224"/>
      <c r="E64" s="224"/>
      <c r="F64" s="224"/>
      <c r="G64" s="224"/>
      <c r="H64" s="224"/>
      <c r="I64" s="224"/>
      <c r="J64" s="224"/>
      <c r="K64" s="224"/>
    </row>
    <row r="67" spans="1:11" ht="18">
      <c r="A67" s="225" t="s">
        <v>452</v>
      </c>
      <c r="B67" s="224"/>
      <c r="C67" s="224"/>
      <c r="D67" s="224"/>
      <c r="E67" s="224"/>
      <c r="F67" s="224"/>
      <c r="G67" s="224"/>
      <c r="H67" s="224"/>
      <c r="I67" s="224"/>
      <c r="J67" s="224"/>
      <c r="K67" s="224"/>
    </row>
    <row r="68" spans="1:11" ht="18">
      <c r="A68" s="224" t="s">
        <v>142</v>
      </c>
      <c r="B68" s="224"/>
      <c r="C68" s="224"/>
      <c r="D68" s="224"/>
      <c r="E68" s="224"/>
      <c r="F68" s="224"/>
      <c r="G68" s="224"/>
      <c r="H68" s="224"/>
      <c r="I68" s="224"/>
      <c r="J68" s="224"/>
      <c r="K68" s="224"/>
    </row>
    <row r="69" spans="1:11" ht="18">
      <c r="A69" s="224"/>
      <c r="B69" s="224"/>
      <c r="C69" s="224"/>
      <c r="D69" s="224"/>
      <c r="E69" s="224"/>
      <c r="F69" s="224"/>
      <c r="G69" s="224"/>
      <c r="H69" s="224"/>
      <c r="I69" s="224"/>
      <c r="J69" s="224"/>
      <c r="K69" s="224"/>
    </row>
    <row r="70" spans="1:11" ht="18">
      <c r="A70" s="224"/>
      <c r="B70" s="224"/>
      <c r="C70" s="224"/>
      <c r="D70" s="224"/>
      <c r="E70" s="224"/>
      <c r="F70" s="224"/>
      <c r="G70" s="224"/>
      <c r="H70" s="224"/>
      <c r="I70" s="224"/>
      <c r="J70" s="224"/>
      <c r="K70" s="224"/>
    </row>
    <row r="71" spans="1:11" ht="18">
      <c r="A71" s="224"/>
      <c r="B71" s="224"/>
      <c r="C71" s="224"/>
      <c r="D71" s="224"/>
      <c r="E71" s="224"/>
      <c r="F71" s="224"/>
      <c r="G71" s="224"/>
      <c r="H71" s="224"/>
      <c r="I71" s="224"/>
      <c r="J71" s="224"/>
      <c r="K71" s="224"/>
    </row>
    <row r="72" spans="1:11" ht="18">
      <c r="A72" s="224"/>
      <c r="B72" s="224"/>
      <c r="C72" s="224"/>
      <c r="D72" s="224"/>
      <c r="E72" s="224"/>
      <c r="F72" s="224"/>
      <c r="G72" s="224"/>
      <c r="H72" s="224"/>
      <c r="I72" s="224"/>
      <c r="J72" s="224"/>
      <c r="K72" s="224"/>
    </row>
    <row r="73" spans="1:11" ht="20">
      <c r="A73" s="224" t="s">
        <v>453</v>
      </c>
      <c r="B73" s="224"/>
      <c r="C73" s="224"/>
      <c r="D73" s="224"/>
      <c r="E73" s="224"/>
      <c r="F73" s="224"/>
      <c r="G73" s="224"/>
      <c r="H73" s="224"/>
      <c r="I73" s="224"/>
      <c r="J73" s="224"/>
      <c r="K73" s="224"/>
    </row>
    <row r="74" spans="1:11" ht="20">
      <c r="A74" s="224" t="s">
        <v>454</v>
      </c>
      <c r="B74" s="224"/>
      <c r="C74" s="224"/>
      <c r="D74" s="224"/>
      <c r="E74" s="224"/>
      <c r="F74" s="224"/>
      <c r="G74" s="224"/>
      <c r="H74" s="224"/>
      <c r="I74" s="224"/>
      <c r="J74" s="224"/>
      <c r="K74" s="224"/>
    </row>
    <row r="75" spans="1:11" ht="18">
      <c r="A75" s="224"/>
      <c r="B75" s="224"/>
      <c r="C75" s="224"/>
      <c r="D75" s="224"/>
      <c r="E75" s="224"/>
      <c r="F75" s="224"/>
      <c r="G75" s="224"/>
      <c r="H75" s="224"/>
      <c r="I75" s="224"/>
      <c r="J75" s="224"/>
      <c r="K75" s="224"/>
    </row>
    <row r="76" spans="1:11" ht="18">
      <c r="A76" s="225" t="s">
        <v>455</v>
      </c>
      <c r="B76" s="219"/>
      <c r="C76" s="219"/>
      <c r="D76" s="219"/>
      <c r="E76" s="219"/>
      <c r="F76" s="219"/>
      <c r="G76" s="219"/>
      <c r="H76" s="219"/>
      <c r="I76" s="219"/>
      <c r="J76" s="219"/>
      <c r="K76" s="219"/>
    </row>
    <row r="77" spans="1:11" ht="18">
      <c r="A77" s="224" t="s">
        <v>456</v>
      </c>
      <c r="B77" s="219"/>
      <c r="C77" s="219"/>
      <c r="D77" s="219"/>
      <c r="E77" s="219"/>
      <c r="F77" s="219"/>
      <c r="G77" s="219"/>
      <c r="H77" s="219"/>
      <c r="I77" s="219"/>
      <c r="J77" s="219"/>
      <c r="K77" s="219"/>
    </row>
    <row r="78" spans="1:11" ht="18">
      <c r="A78" s="224" t="s">
        <v>457</v>
      </c>
      <c r="B78" s="219"/>
      <c r="C78" s="219"/>
      <c r="D78" s="219"/>
      <c r="E78" s="219"/>
      <c r="F78" s="219"/>
      <c r="G78" s="219"/>
      <c r="H78" s="219"/>
      <c r="I78" s="219"/>
      <c r="J78" s="219"/>
      <c r="K78" s="219"/>
    </row>
    <row r="79" spans="1:11" ht="18">
      <c r="A79" s="224" t="s">
        <v>458</v>
      </c>
      <c r="B79" s="219"/>
      <c r="C79" s="219"/>
      <c r="D79" s="219"/>
      <c r="E79" s="219"/>
      <c r="F79" s="219"/>
      <c r="G79" s="219"/>
      <c r="H79" s="219"/>
      <c r="I79" s="219"/>
      <c r="J79" s="219"/>
      <c r="K79" s="219"/>
    </row>
    <row r="80" spans="1:11" ht="18">
      <c r="A80" s="224" t="s">
        <v>324</v>
      </c>
      <c r="B80" s="219"/>
      <c r="C80" s="219"/>
      <c r="D80" s="219"/>
      <c r="E80" s="219"/>
      <c r="F80" s="219"/>
      <c r="G80" s="219"/>
      <c r="H80" s="219"/>
      <c r="I80" s="219"/>
      <c r="J80" s="219"/>
      <c r="K80" s="219"/>
    </row>
    <row r="81" spans="1:11" ht="18">
      <c r="A81" s="224" t="s">
        <v>332</v>
      </c>
    </row>
    <row r="82" spans="1:11" ht="20" customHeight="1">
      <c r="B82" s="219"/>
      <c r="C82" s="219"/>
      <c r="D82" s="219"/>
      <c r="E82" s="219"/>
      <c r="F82" s="219"/>
      <c r="G82" s="219"/>
      <c r="H82" s="219"/>
      <c r="I82" s="219"/>
      <c r="J82" s="219"/>
      <c r="K82" s="219"/>
    </row>
    <row r="83" spans="1:11" ht="18">
      <c r="A83" s="233" t="s">
        <v>459</v>
      </c>
      <c r="B83" s="219"/>
      <c r="C83" s="219"/>
      <c r="D83" s="219"/>
      <c r="E83" s="219"/>
      <c r="F83" s="219"/>
      <c r="G83" s="219"/>
      <c r="H83" s="219"/>
      <c r="I83" s="219"/>
      <c r="J83" s="219"/>
      <c r="K83" s="219"/>
    </row>
    <row r="84" spans="1:11" s="233" customFormat="1" ht="18">
      <c r="A84" s="233" t="s">
        <v>460</v>
      </c>
      <c r="B84" s="224"/>
      <c r="C84" s="224"/>
      <c r="D84" s="224"/>
      <c r="E84" s="224"/>
      <c r="F84" s="224"/>
      <c r="G84" s="224"/>
      <c r="H84" s="224"/>
      <c r="I84" s="224"/>
      <c r="J84" s="224"/>
      <c r="K84" s="224"/>
    </row>
    <row r="85" spans="1:11" ht="18">
      <c r="A85" s="233" t="s">
        <v>461</v>
      </c>
      <c r="B85" s="219"/>
      <c r="C85" s="219"/>
      <c r="D85" s="219"/>
      <c r="E85" s="219"/>
      <c r="F85" s="219"/>
      <c r="G85" s="219"/>
      <c r="H85" s="219"/>
      <c r="I85" s="219"/>
      <c r="J85" s="219"/>
      <c r="K85" s="219"/>
    </row>
    <row r="86" spans="1:11" ht="18">
      <c r="A86" s="233" t="s">
        <v>462</v>
      </c>
    </row>
  </sheetData>
  <phoneticPr fontId="5" type="noConversion"/>
  <pageMargins left="0.75" right="0.75" top="1" bottom="1" header="0.5" footer="0.5"/>
  <pageSetup orientation="portrait" r:id="rId1"/>
  <headerFooter alignWithMargins="0"/>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6" tint="0.79998168889431442"/>
  </sheetPr>
  <dimension ref="A1:H90"/>
  <sheetViews>
    <sheetView zoomScale="50" workbookViewId="0">
      <pane ySplit="5" topLeftCell="A6" activePane="bottomLeft" state="frozen"/>
      <selection pane="bottomLeft" activeCell="E139" sqref="E139"/>
    </sheetView>
  </sheetViews>
  <sheetFormatPr baseColWidth="10" defaultColWidth="8.83203125" defaultRowHeight="13"/>
  <cols>
    <col min="2" max="2" width="50.5" bestFit="1" customWidth="1"/>
    <col min="3" max="3" width="19.6640625" bestFit="1" customWidth="1"/>
    <col min="4" max="4" width="12.1640625" bestFit="1" customWidth="1"/>
    <col min="5" max="8" width="17.5" customWidth="1"/>
  </cols>
  <sheetData>
    <row r="1" spans="1:8" s="28" customFormat="1" ht="18">
      <c r="A1" s="26"/>
      <c r="B1" s="26"/>
      <c r="C1" s="26"/>
      <c r="D1" s="27"/>
      <c r="E1" s="524" t="s">
        <v>240</v>
      </c>
      <c r="F1" s="525"/>
      <c r="G1" s="516" t="s">
        <v>326</v>
      </c>
      <c r="H1" s="517"/>
    </row>
    <row r="2" spans="1:8" s="29" customFormat="1" ht="18">
      <c r="A2" s="10"/>
      <c r="B2" s="10"/>
      <c r="C2" s="10"/>
      <c r="D2" s="11"/>
      <c r="E2" s="514"/>
      <c r="F2" s="515"/>
      <c r="G2" s="518"/>
      <c r="H2" s="519"/>
    </row>
    <row r="3" spans="1:8" s="29" customFormat="1" ht="18">
      <c r="A3" s="10"/>
      <c r="B3" s="25" t="s">
        <v>227</v>
      </c>
      <c r="C3" s="10"/>
      <c r="D3" s="11"/>
      <c r="E3" s="526" t="s">
        <v>594</v>
      </c>
      <c r="F3" s="527"/>
      <c r="G3" s="520" t="s">
        <v>595</v>
      </c>
      <c r="H3" s="521"/>
    </row>
    <row r="4" spans="1:8" s="29" customFormat="1" ht="18">
      <c r="A4" s="10"/>
      <c r="B4" s="10" t="s">
        <v>228</v>
      </c>
      <c r="C4" s="10"/>
      <c r="D4" s="11"/>
      <c r="E4" s="522"/>
      <c r="F4" s="523"/>
      <c r="G4" s="522"/>
      <c r="H4" s="523"/>
    </row>
    <row r="5" spans="1:8" ht="42" customHeight="1">
      <c r="A5" s="30"/>
      <c r="B5" s="31" t="s">
        <v>145</v>
      </c>
      <c r="C5" s="31" t="s">
        <v>146</v>
      </c>
      <c r="D5" s="32" t="s">
        <v>225</v>
      </c>
      <c r="E5" s="275" t="s">
        <v>147</v>
      </c>
      <c r="F5" s="276" t="s">
        <v>148</v>
      </c>
      <c r="G5" s="259" t="s">
        <v>147</v>
      </c>
      <c r="H5" s="260" t="s">
        <v>148</v>
      </c>
    </row>
    <row r="6" spans="1:8" ht="18">
      <c r="A6" s="33" t="s">
        <v>149</v>
      </c>
      <c r="B6" s="33"/>
      <c r="C6" s="33"/>
      <c r="D6" s="34"/>
      <c r="E6" s="78"/>
      <c r="F6" s="277"/>
      <c r="G6" s="78"/>
      <c r="H6" s="261"/>
    </row>
    <row r="7" spans="1:8" ht="18">
      <c r="A7" s="12"/>
      <c r="B7" s="12" t="s">
        <v>150</v>
      </c>
      <c r="C7" s="12"/>
      <c r="D7" s="13">
        <v>89.1</v>
      </c>
      <c r="E7" s="79"/>
      <c r="F7" s="278">
        <f>E7/$D7</f>
        <v>0</v>
      </c>
      <c r="G7" s="79">
        <v>0</v>
      </c>
      <c r="H7" s="262">
        <f>G7/$D7</f>
        <v>0</v>
      </c>
    </row>
    <row r="8" spans="1:8" ht="18">
      <c r="A8" s="12"/>
      <c r="B8" s="12" t="s">
        <v>151</v>
      </c>
      <c r="C8" s="12"/>
      <c r="D8" s="13">
        <v>174.2</v>
      </c>
      <c r="E8" s="79"/>
      <c r="F8" s="278">
        <f t="shared" ref="F8:F31" si="0">E8/$D8</f>
        <v>0</v>
      </c>
      <c r="G8" s="79">
        <v>0</v>
      </c>
      <c r="H8" s="262">
        <f t="shared" ref="H8:H31" si="1">G8/$D8</f>
        <v>0</v>
      </c>
    </row>
    <row r="9" spans="1:8" ht="18">
      <c r="A9" s="12"/>
      <c r="B9" s="12" t="s">
        <v>152</v>
      </c>
      <c r="C9" s="12"/>
      <c r="D9" s="13">
        <v>210.65299999999999</v>
      </c>
      <c r="E9" s="80">
        <v>675.68</v>
      </c>
      <c r="F9" s="278">
        <f t="shared" si="0"/>
        <v>3.207549856873626</v>
      </c>
      <c r="G9" s="80">
        <v>2609</v>
      </c>
      <c r="H9" s="262">
        <f t="shared" si="1"/>
        <v>12.385297147441527</v>
      </c>
    </row>
    <row r="10" spans="1:8" ht="18">
      <c r="A10" s="12"/>
      <c r="B10" s="12" t="s">
        <v>229</v>
      </c>
      <c r="C10" s="12"/>
      <c r="D10" s="13">
        <v>150.1</v>
      </c>
      <c r="E10" s="79">
        <v>1100.3</v>
      </c>
      <c r="F10" s="278">
        <f t="shared" si="0"/>
        <v>7.3304463690872748</v>
      </c>
      <c r="G10" s="79">
        <v>2500</v>
      </c>
      <c r="H10" s="262">
        <f t="shared" si="1"/>
        <v>16.655562958027982</v>
      </c>
    </row>
    <row r="11" spans="1:8" ht="18">
      <c r="A11" s="12"/>
      <c r="B11" s="12" t="s">
        <v>153</v>
      </c>
      <c r="C11" s="12"/>
      <c r="D11" s="13">
        <v>133.1</v>
      </c>
      <c r="E11" s="79">
        <v>289.32</v>
      </c>
      <c r="F11" s="278">
        <f t="shared" si="0"/>
        <v>2.1737039819684449</v>
      </c>
      <c r="G11" s="79">
        <v>500</v>
      </c>
      <c r="H11" s="262">
        <f t="shared" si="1"/>
        <v>3.7565740045078888</v>
      </c>
    </row>
    <row r="12" spans="1:8" ht="18">
      <c r="A12" s="12"/>
      <c r="B12" s="12" t="s">
        <v>154</v>
      </c>
      <c r="C12" s="12"/>
      <c r="D12" s="13">
        <v>121.16</v>
      </c>
      <c r="E12" s="79"/>
      <c r="F12" s="278">
        <f t="shared" si="0"/>
        <v>0</v>
      </c>
      <c r="G12" s="79">
        <v>0</v>
      </c>
      <c r="H12" s="262">
        <f t="shared" si="1"/>
        <v>0</v>
      </c>
    </row>
    <row r="13" spans="1:8" ht="18">
      <c r="A13" s="12"/>
      <c r="B13" s="12" t="s">
        <v>230</v>
      </c>
      <c r="C13" s="12"/>
      <c r="D13" s="13">
        <v>175.65299999999999</v>
      </c>
      <c r="E13" s="79">
        <v>219.74</v>
      </c>
      <c r="F13" s="278">
        <f t="shared" si="0"/>
        <v>1.2509891661400603</v>
      </c>
      <c r="G13" s="79">
        <v>2500</v>
      </c>
      <c r="H13" s="262">
        <f t="shared" si="1"/>
        <v>14.232606331801906</v>
      </c>
    </row>
    <row r="14" spans="1:8" ht="18">
      <c r="A14" s="12"/>
      <c r="B14" s="12" t="s">
        <v>155</v>
      </c>
      <c r="C14" s="12"/>
      <c r="D14" s="13">
        <v>313.10599999999999</v>
      </c>
      <c r="E14" s="79"/>
      <c r="F14" s="278">
        <f t="shared" si="0"/>
        <v>0</v>
      </c>
      <c r="G14" s="79">
        <v>0</v>
      </c>
      <c r="H14" s="262">
        <f t="shared" si="1"/>
        <v>0</v>
      </c>
    </row>
    <row r="15" spans="1:8" ht="18">
      <c r="A15" s="12"/>
      <c r="B15" s="12" t="s">
        <v>156</v>
      </c>
      <c r="C15" s="12"/>
      <c r="D15" s="13">
        <v>147.1</v>
      </c>
      <c r="E15" s="79">
        <v>155.5</v>
      </c>
      <c r="F15" s="278">
        <f t="shared" si="0"/>
        <v>1.0571040108769545</v>
      </c>
      <c r="G15" s="79">
        <v>1700</v>
      </c>
      <c r="H15" s="262">
        <f t="shared" si="1"/>
        <v>11.556764106050306</v>
      </c>
    </row>
    <row r="16" spans="1:8" ht="18">
      <c r="A16" s="12"/>
      <c r="B16" s="12" t="s">
        <v>157</v>
      </c>
      <c r="C16" s="12"/>
      <c r="D16" s="13">
        <v>146.1</v>
      </c>
      <c r="E16" s="80">
        <v>492.8</v>
      </c>
      <c r="F16" s="278">
        <f t="shared" si="0"/>
        <v>3.3730321697467489</v>
      </c>
      <c r="G16" s="80">
        <v>0</v>
      </c>
      <c r="H16" s="262">
        <f t="shared" si="1"/>
        <v>0</v>
      </c>
    </row>
    <row r="17" spans="1:8" ht="18">
      <c r="A17" s="12"/>
      <c r="B17" s="12" t="s">
        <v>158</v>
      </c>
      <c r="C17" s="12"/>
      <c r="D17" s="13">
        <v>75.099999999999994</v>
      </c>
      <c r="E17" s="79">
        <v>192.12</v>
      </c>
      <c r="F17" s="278">
        <f t="shared" si="0"/>
        <v>2.5581890812250334</v>
      </c>
      <c r="G17" s="79">
        <v>0</v>
      </c>
      <c r="H17" s="262">
        <f t="shared" si="1"/>
        <v>0</v>
      </c>
    </row>
    <row r="18" spans="1:8" ht="18">
      <c r="A18" s="12"/>
      <c r="B18" s="12" t="s">
        <v>159</v>
      </c>
      <c r="C18" s="12"/>
      <c r="D18" s="13">
        <v>155.16</v>
      </c>
      <c r="E18" s="79"/>
      <c r="F18" s="278">
        <f t="shared" si="0"/>
        <v>0</v>
      </c>
      <c r="G18" s="79">
        <v>0</v>
      </c>
      <c r="H18" s="262">
        <f t="shared" si="1"/>
        <v>0</v>
      </c>
    </row>
    <row r="19" spans="1:8" ht="18">
      <c r="A19" s="12"/>
      <c r="B19" s="12" t="s">
        <v>231</v>
      </c>
      <c r="C19" s="12"/>
      <c r="D19" s="13">
        <v>209.65299999999999</v>
      </c>
      <c r="E19" s="79">
        <v>196.86</v>
      </c>
      <c r="F19" s="278">
        <f t="shared" si="0"/>
        <v>0.93898012430063016</v>
      </c>
      <c r="G19" s="79">
        <v>1395</v>
      </c>
      <c r="H19" s="262">
        <f t="shared" si="1"/>
        <v>6.6538518408990095</v>
      </c>
    </row>
    <row r="20" spans="1:8" ht="18">
      <c r="A20" s="12"/>
      <c r="B20" s="12" t="s">
        <v>160</v>
      </c>
      <c r="C20" s="12"/>
      <c r="D20" s="13">
        <v>131.13</v>
      </c>
      <c r="E20" s="79"/>
      <c r="F20" s="278">
        <f t="shared" si="0"/>
        <v>0</v>
      </c>
      <c r="G20" s="79">
        <v>0</v>
      </c>
      <c r="H20" s="262">
        <f t="shared" si="1"/>
        <v>0</v>
      </c>
    </row>
    <row r="21" spans="1:8" ht="18">
      <c r="A21" s="12"/>
      <c r="B21" s="12" t="s">
        <v>161</v>
      </c>
      <c r="C21" s="12"/>
      <c r="D21" s="13">
        <v>131.19999999999999</v>
      </c>
      <c r="E21" s="79">
        <v>305.89</v>
      </c>
      <c r="F21" s="278">
        <f t="shared" si="0"/>
        <v>2.3314786585365854</v>
      </c>
      <c r="G21" s="79">
        <v>1868.1226001313196</v>
      </c>
      <c r="H21" s="262">
        <f t="shared" si="1"/>
        <v>14.238739330269205</v>
      </c>
    </row>
    <row r="22" spans="1:8" ht="18">
      <c r="A22" s="12"/>
      <c r="B22" s="12" t="s">
        <v>162</v>
      </c>
      <c r="C22" s="12"/>
      <c r="D22" s="13">
        <v>131.19999999999999</v>
      </c>
      <c r="E22" s="79">
        <v>547.02</v>
      </c>
      <c r="F22" s="278">
        <f t="shared" si="0"/>
        <v>4.1693597560975615</v>
      </c>
      <c r="G22" s="79">
        <v>3525.7738673670378</v>
      </c>
      <c r="H22" s="262">
        <f t="shared" si="1"/>
        <v>26.873276428102425</v>
      </c>
    </row>
    <row r="23" spans="1:8" ht="18">
      <c r="A23" s="12"/>
      <c r="B23" s="12" t="s">
        <v>163</v>
      </c>
      <c r="C23" s="12"/>
      <c r="D23" s="13">
        <v>182.65299999999999</v>
      </c>
      <c r="E23" s="79">
        <v>755.43</v>
      </c>
      <c r="F23" s="278">
        <f t="shared" si="0"/>
        <v>4.1358751293436189</v>
      </c>
      <c r="G23" s="79">
        <v>3047.654652659226</v>
      </c>
      <c r="H23" s="262">
        <f t="shared" si="1"/>
        <v>16.685489166119506</v>
      </c>
    </row>
    <row r="24" spans="1:8" ht="18">
      <c r="A24" s="12"/>
      <c r="B24" s="12" t="s">
        <v>164</v>
      </c>
      <c r="C24" s="12"/>
      <c r="D24" s="13">
        <v>149.19999999999999</v>
      </c>
      <c r="E24" s="79">
        <v>187.06</v>
      </c>
      <c r="F24" s="278">
        <f t="shared" si="0"/>
        <v>1.2537533512064345</v>
      </c>
      <c r="G24" s="79">
        <v>807</v>
      </c>
      <c r="H24" s="262">
        <f t="shared" si="1"/>
        <v>5.4088471849865956</v>
      </c>
    </row>
    <row r="25" spans="1:8" ht="18">
      <c r="A25" s="12"/>
      <c r="B25" s="12" t="s">
        <v>165</v>
      </c>
      <c r="C25" s="12"/>
      <c r="D25" s="13">
        <v>165.2</v>
      </c>
      <c r="E25" s="79">
        <v>170.16</v>
      </c>
      <c r="F25" s="278">
        <f t="shared" si="0"/>
        <v>1.0300242130750605</v>
      </c>
      <c r="G25" s="79">
        <v>2243</v>
      </c>
      <c r="H25" s="262">
        <f t="shared" si="1"/>
        <v>13.577481840193705</v>
      </c>
    </row>
    <row r="26" spans="1:8" ht="18">
      <c r="A26" s="12"/>
      <c r="B26" s="12" t="s">
        <v>166</v>
      </c>
      <c r="C26" s="12"/>
      <c r="D26" s="13">
        <v>115.1</v>
      </c>
      <c r="E26" s="79">
        <v>226.77</v>
      </c>
      <c r="F26" s="278">
        <f t="shared" si="0"/>
        <v>1.970199826238054</v>
      </c>
      <c r="G26" s="79">
        <v>2187.2174130006565</v>
      </c>
      <c r="H26" s="262">
        <f t="shared" si="1"/>
        <v>19.002757715036115</v>
      </c>
    </row>
    <row r="27" spans="1:8" ht="18">
      <c r="A27" s="12"/>
      <c r="B27" s="12" t="s">
        <v>167</v>
      </c>
      <c r="C27" s="12"/>
      <c r="D27" s="13">
        <v>105.1</v>
      </c>
      <c r="E27" s="79">
        <v>577.64</v>
      </c>
      <c r="F27" s="278">
        <f t="shared" si="0"/>
        <v>5.4960989533777358</v>
      </c>
      <c r="G27" s="79">
        <v>3816</v>
      </c>
      <c r="H27" s="262">
        <f t="shared" si="1"/>
        <v>36.308277830637493</v>
      </c>
    </row>
    <row r="28" spans="1:8" ht="18">
      <c r="A28" s="12"/>
      <c r="B28" s="12" t="s">
        <v>168</v>
      </c>
      <c r="C28" s="12"/>
      <c r="D28" s="13">
        <v>119.1</v>
      </c>
      <c r="E28" s="79">
        <v>525.35</v>
      </c>
      <c r="F28" s="278">
        <f t="shared" si="0"/>
        <v>4.4109991603694381</v>
      </c>
      <c r="G28" s="79">
        <v>2461</v>
      </c>
      <c r="H28" s="262">
        <f t="shared" si="1"/>
        <v>20.663308144416458</v>
      </c>
    </row>
    <row r="29" spans="1:8" ht="18">
      <c r="A29" s="12"/>
      <c r="B29" s="12" t="s">
        <v>169</v>
      </c>
      <c r="C29" s="12"/>
      <c r="D29" s="13">
        <v>204.2</v>
      </c>
      <c r="E29" s="79">
        <v>120.92</v>
      </c>
      <c r="F29" s="278">
        <f t="shared" si="0"/>
        <v>0.59216454456415279</v>
      </c>
      <c r="G29" s="79">
        <v>906</v>
      </c>
      <c r="H29" s="262">
        <f t="shared" si="1"/>
        <v>4.4368266405484817</v>
      </c>
    </row>
    <row r="30" spans="1:8" ht="18">
      <c r="A30" s="12"/>
      <c r="B30" s="12" t="s">
        <v>338</v>
      </c>
      <c r="C30" s="12"/>
      <c r="D30" s="13">
        <v>181.19</v>
      </c>
      <c r="E30" s="79">
        <v>200</v>
      </c>
      <c r="F30" s="278">
        <f t="shared" si="0"/>
        <v>1.1038136762514488</v>
      </c>
      <c r="G30" s="79">
        <v>0</v>
      </c>
      <c r="H30" s="262">
        <f t="shared" si="1"/>
        <v>0</v>
      </c>
    </row>
    <row r="31" spans="1:8" ht="18">
      <c r="A31" s="12"/>
      <c r="B31" s="12" t="s">
        <v>170</v>
      </c>
      <c r="C31" s="12"/>
      <c r="D31" s="13">
        <v>117.1</v>
      </c>
      <c r="E31" s="79">
        <v>275.33999999999997</v>
      </c>
      <c r="F31" s="279">
        <f t="shared" si="0"/>
        <v>2.3513236549957299</v>
      </c>
      <c r="G31" s="79">
        <v>2841.7701904136575</v>
      </c>
      <c r="H31" s="263">
        <f t="shared" si="1"/>
        <v>24.26789231779383</v>
      </c>
    </row>
    <row r="32" spans="1:8" ht="18">
      <c r="A32" s="22" t="s">
        <v>171</v>
      </c>
      <c r="B32" s="14"/>
      <c r="C32" s="14"/>
      <c r="D32" s="15"/>
      <c r="E32" s="81"/>
      <c r="F32" s="280"/>
      <c r="G32" s="81"/>
      <c r="H32" s="264"/>
    </row>
    <row r="33" spans="1:8" ht="18">
      <c r="A33" s="16"/>
      <c r="B33" s="16" t="s">
        <v>172</v>
      </c>
      <c r="C33" s="16"/>
      <c r="D33" s="17">
        <v>180</v>
      </c>
      <c r="E33" s="82">
        <v>5400</v>
      </c>
      <c r="F33" s="281">
        <f>E33/$D33</f>
        <v>30</v>
      </c>
      <c r="G33" s="82">
        <v>72000</v>
      </c>
      <c r="H33" s="265">
        <f>G33/$D33</f>
        <v>400</v>
      </c>
    </row>
    <row r="34" spans="1:8" ht="18">
      <c r="A34" s="33" t="s">
        <v>173</v>
      </c>
      <c r="B34" s="33"/>
      <c r="C34" s="33"/>
      <c r="D34" s="13"/>
      <c r="E34" s="79"/>
      <c r="F34" s="282"/>
      <c r="G34" s="79"/>
      <c r="H34" s="266"/>
    </row>
    <row r="35" spans="1:8" ht="18">
      <c r="A35" s="12"/>
      <c r="B35" s="12" t="s">
        <v>174</v>
      </c>
      <c r="C35" s="12"/>
      <c r="D35" s="13">
        <v>176.13</v>
      </c>
      <c r="E35" s="79"/>
      <c r="F35" s="278"/>
      <c r="G35" s="79"/>
      <c r="H35" s="262"/>
    </row>
    <row r="36" spans="1:8" ht="18">
      <c r="A36" s="12"/>
      <c r="B36" s="12" t="s">
        <v>175</v>
      </c>
      <c r="C36" s="12"/>
      <c r="D36" s="18">
        <v>1355</v>
      </c>
      <c r="E36" s="83"/>
      <c r="F36" s="283">
        <f>E36/$D36</f>
        <v>0</v>
      </c>
      <c r="G36" s="83"/>
      <c r="H36" s="267">
        <f>G36/$D36</f>
        <v>0</v>
      </c>
    </row>
    <row r="37" spans="1:8" ht="18">
      <c r="A37" s="12"/>
      <c r="B37" s="12" t="s">
        <v>176</v>
      </c>
      <c r="C37" s="12"/>
      <c r="D37" s="13">
        <v>244</v>
      </c>
      <c r="E37" s="83"/>
      <c r="F37" s="283">
        <f t="shared" ref="F37:H54" si="2">E37/$D37</f>
        <v>0</v>
      </c>
      <c r="G37" s="83"/>
      <c r="H37" s="267">
        <f t="shared" si="2"/>
        <v>0</v>
      </c>
    </row>
    <row r="38" spans="1:8" ht="18">
      <c r="A38" s="12"/>
      <c r="B38" s="12" t="s">
        <v>177</v>
      </c>
      <c r="C38" s="12"/>
      <c r="D38" s="13">
        <v>140</v>
      </c>
      <c r="E38" s="79"/>
      <c r="F38" s="283">
        <f t="shared" si="2"/>
        <v>0</v>
      </c>
      <c r="G38" s="79"/>
      <c r="H38" s="267">
        <f t="shared" si="2"/>
        <v>0</v>
      </c>
    </row>
    <row r="39" spans="1:8" ht="18">
      <c r="A39" s="12"/>
      <c r="B39" s="12" t="s">
        <v>178</v>
      </c>
      <c r="C39" s="12"/>
      <c r="D39" s="13">
        <v>396.66</v>
      </c>
      <c r="E39" s="79"/>
      <c r="F39" s="283">
        <f>E39/$D39</f>
        <v>0</v>
      </c>
      <c r="G39" s="79"/>
      <c r="H39" s="267">
        <f t="shared" si="2"/>
        <v>0</v>
      </c>
    </row>
    <row r="40" spans="1:8" ht="18">
      <c r="A40" s="12"/>
      <c r="B40" s="12" t="s">
        <v>179</v>
      </c>
      <c r="C40" s="12"/>
      <c r="D40" s="13">
        <v>441</v>
      </c>
      <c r="E40" s="79"/>
      <c r="F40" s="283">
        <f>E40/$D40</f>
        <v>0</v>
      </c>
      <c r="G40" s="79"/>
      <c r="H40" s="267">
        <f t="shared" si="2"/>
        <v>0</v>
      </c>
    </row>
    <row r="41" spans="1:8" ht="18">
      <c r="A41" s="12"/>
      <c r="B41" s="12" t="s">
        <v>180</v>
      </c>
      <c r="C41" s="12"/>
      <c r="D41" s="13">
        <v>180</v>
      </c>
      <c r="E41" s="79"/>
      <c r="F41" s="283">
        <f>E41/$D41</f>
        <v>0</v>
      </c>
      <c r="G41" s="79"/>
      <c r="H41" s="267">
        <f t="shared" si="2"/>
        <v>0</v>
      </c>
    </row>
    <row r="42" spans="1:8" ht="18">
      <c r="A42" s="12"/>
      <c r="B42" s="12" t="s">
        <v>181</v>
      </c>
      <c r="C42" s="12"/>
      <c r="D42" s="13"/>
      <c r="E42" s="79"/>
      <c r="F42" s="283"/>
      <c r="G42" s="79"/>
      <c r="H42" s="267"/>
    </row>
    <row r="43" spans="1:8" ht="18">
      <c r="A43" s="12"/>
      <c r="B43" s="12" t="s">
        <v>182</v>
      </c>
      <c r="C43" s="12"/>
      <c r="D43" s="13">
        <v>122</v>
      </c>
      <c r="E43" s="79"/>
      <c r="F43" s="283">
        <f t="shared" si="2"/>
        <v>0</v>
      </c>
      <c r="G43" s="79"/>
      <c r="H43" s="267">
        <f t="shared" si="2"/>
        <v>0</v>
      </c>
    </row>
    <row r="44" spans="1:8" ht="18">
      <c r="A44" s="12"/>
      <c r="B44" s="12" t="s">
        <v>183</v>
      </c>
      <c r="C44" s="12"/>
      <c r="D44" s="13">
        <v>477</v>
      </c>
      <c r="E44" s="79"/>
      <c r="F44" s="283">
        <f t="shared" si="2"/>
        <v>0</v>
      </c>
      <c r="G44" s="79"/>
      <c r="H44" s="267">
        <f t="shared" si="2"/>
        <v>0</v>
      </c>
    </row>
    <row r="45" spans="1:8" ht="18">
      <c r="A45" s="12"/>
      <c r="B45" s="12" t="s">
        <v>184</v>
      </c>
      <c r="C45" s="12"/>
      <c r="D45" s="13">
        <v>204</v>
      </c>
      <c r="E45" s="79"/>
      <c r="F45" s="283">
        <f t="shared" si="2"/>
        <v>0</v>
      </c>
      <c r="G45" s="79"/>
      <c r="H45" s="267">
        <f t="shared" si="2"/>
        <v>0</v>
      </c>
    </row>
    <row r="46" spans="1:8" ht="18">
      <c r="A46" s="12"/>
      <c r="B46" s="12" t="s">
        <v>185</v>
      </c>
      <c r="C46" s="12"/>
      <c r="D46" s="13">
        <v>206</v>
      </c>
      <c r="E46" s="79"/>
      <c r="F46" s="283">
        <f t="shared" si="2"/>
        <v>0</v>
      </c>
      <c r="G46" s="79"/>
      <c r="H46" s="267">
        <f t="shared" si="2"/>
        <v>0</v>
      </c>
    </row>
    <row r="47" spans="1:8" ht="18">
      <c r="A47" s="12"/>
      <c r="B47" s="12" t="s">
        <v>186</v>
      </c>
      <c r="C47" s="12"/>
      <c r="D47" s="13">
        <v>376</v>
      </c>
      <c r="E47" s="79"/>
      <c r="F47" s="283">
        <f t="shared" si="2"/>
        <v>0</v>
      </c>
      <c r="G47" s="79"/>
      <c r="H47" s="267">
        <f t="shared" si="2"/>
        <v>0</v>
      </c>
    </row>
    <row r="48" spans="1:8" ht="18">
      <c r="A48" s="12"/>
      <c r="B48" s="12" t="s">
        <v>187</v>
      </c>
      <c r="C48" s="12"/>
      <c r="D48" s="13">
        <v>337</v>
      </c>
      <c r="E48" s="79"/>
      <c r="F48" s="283">
        <f t="shared" si="2"/>
        <v>0</v>
      </c>
      <c r="G48" s="79"/>
      <c r="H48" s="267">
        <f t="shared" si="2"/>
        <v>0</v>
      </c>
    </row>
    <row r="49" spans="1:8" ht="18">
      <c r="A49" s="12"/>
      <c r="B49" s="12" t="s">
        <v>188</v>
      </c>
      <c r="C49" s="12"/>
      <c r="D49" s="13">
        <v>242.23</v>
      </c>
      <c r="E49" s="79"/>
      <c r="F49" s="283">
        <f t="shared" si="2"/>
        <v>0</v>
      </c>
      <c r="G49" s="79"/>
      <c r="H49" s="267">
        <f t="shared" si="2"/>
        <v>0</v>
      </c>
    </row>
    <row r="50" spans="1:8" ht="18">
      <c r="A50" s="12"/>
      <c r="B50" s="12" t="s">
        <v>189</v>
      </c>
      <c r="C50" s="12"/>
      <c r="D50" s="13">
        <v>88.15</v>
      </c>
      <c r="E50" s="79"/>
      <c r="F50" s="283">
        <f t="shared" si="2"/>
        <v>0</v>
      </c>
      <c r="G50" s="79"/>
      <c r="H50" s="267">
        <f t="shared" si="2"/>
        <v>0</v>
      </c>
    </row>
    <row r="51" spans="1:8" ht="18">
      <c r="A51" s="12"/>
      <c r="B51" s="12" t="s">
        <v>190</v>
      </c>
      <c r="C51" s="12"/>
      <c r="D51" s="13">
        <v>110</v>
      </c>
      <c r="E51" s="79"/>
      <c r="F51" s="283">
        <f t="shared" si="2"/>
        <v>0</v>
      </c>
      <c r="G51" s="79"/>
      <c r="H51" s="267">
        <f t="shared" si="2"/>
        <v>0</v>
      </c>
    </row>
    <row r="52" spans="1:8" ht="18">
      <c r="A52" s="12"/>
      <c r="B52" s="19" t="s">
        <v>211</v>
      </c>
      <c r="C52" s="12"/>
      <c r="D52" s="13"/>
      <c r="E52" s="79"/>
      <c r="F52" s="283"/>
      <c r="G52" s="79"/>
      <c r="H52" s="267"/>
    </row>
    <row r="53" spans="1:8" ht="18">
      <c r="A53" s="12"/>
      <c r="B53" s="12" t="s">
        <v>191</v>
      </c>
      <c r="C53" s="12"/>
      <c r="D53" s="13">
        <v>206</v>
      </c>
      <c r="E53" s="79"/>
      <c r="F53" s="283">
        <f t="shared" si="2"/>
        <v>0</v>
      </c>
      <c r="G53" s="79"/>
      <c r="H53" s="267">
        <f t="shared" si="2"/>
        <v>0</v>
      </c>
    </row>
    <row r="54" spans="1:8" ht="18">
      <c r="A54" s="12"/>
      <c r="B54" s="12" t="s">
        <v>192</v>
      </c>
      <c r="C54" s="12"/>
      <c r="D54" s="13">
        <v>280.48</v>
      </c>
      <c r="E54" s="79"/>
      <c r="F54" s="283">
        <f t="shared" si="2"/>
        <v>0</v>
      </c>
      <c r="G54" s="79"/>
      <c r="H54" s="267">
        <f t="shared" si="2"/>
        <v>0</v>
      </c>
    </row>
    <row r="55" spans="1:8" ht="18">
      <c r="A55" s="12"/>
      <c r="B55" s="12" t="s">
        <v>193</v>
      </c>
      <c r="C55" s="12"/>
      <c r="D55" s="13"/>
      <c r="E55" s="79"/>
      <c r="F55" s="278"/>
      <c r="G55" s="79"/>
      <c r="H55" s="262"/>
    </row>
    <row r="56" spans="1:8" ht="18">
      <c r="A56" s="12"/>
      <c r="B56" s="12" t="s">
        <v>194</v>
      </c>
      <c r="C56" s="12"/>
      <c r="D56" s="13"/>
      <c r="E56" s="79"/>
      <c r="F56" s="279"/>
      <c r="G56" s="79"/>
      <c r="H56" s="263"/>
    </row>
    <row r="57" spans="1:8" ht="18">
      <c r="A57" s="22" t="s">
        <v>195</v>
      </c>
      <c r="B57" s="14"/>
      <c r="C57" s="14"/>
      <c r="D57" s="15"/>
      <c r="E57" s="81"/>
      <c r="F57" s="280"/>
      <c r="G57" s="81"/>
      <c r="H57" s="264"/>
    </row>
    <row r="58" spans="1:8" ht="18">
      <c r="A58" s="20"/>
      <c r="B58" s="20" t="s">
        <v>327</v>
      </c>
      <c r="C58" s="20"/>
      <c r="D58" s="21">
        <v>95.21</v>
      </c>
      <c r="E58" s="79"/>
      <c r="F58" s="278">
        <f t="shared" ref="F58:F67" si="3">E58/$D58</f>
        <v>0</v>
      </c>
      <c r="G58" s="79"/>
      <c r="H58" s="262">
        <f t="shared" ref="H58:H67" si="4">G58/$D58</f>
        <v>0</v>
      </c>
    </row>
    <row r="59" spans="1:8" ht="18">
      <c r="A59" s="20"/>
      <c r="B59" s="20" t="s">
        <v>196</v>
      </c>
      <c r="C59" s="20"/>
      <c r="D59" s="21">
        <v>120.4</v>
      </c>
      <c r="E59" s="79"/>
      <c r="F59" s="278">
        <f t="shared" si="3"/>
        <v>0</v>
      </c>
      <c r="G59" s="79"/>
      <c r="H59" s="262">
        <f t="shared" si="4"/>
        <v>0</v>
      </c>
    </row>
    <row r="60" spans="1:8" ht="18">
      <c r="A60" s="20"/>
      <c r="B60" s="20" t="s">
        <v>197</v>
      </c>
      <c r="C60" s="20"/>
      <c r="D60" s="21">
        <v>74.55</v>
      </c>
      <c r="E60" s="79"/>
      <c r="F60" s="278">
        <f t="shared" si="3"/>
        <v>0</v>
      </c>
      <c r="G60" s="79"/>
      <c r="H60" s="262">
        <f t="shared" si="4"/>
        <v>0</v>
      </c>
    </row>
    <row r="61" spans="1:8" ht="20">
      <c r="A61" s="20"/>
      <c r="B61" s="20" t="s">
        <v>198</v>
      </c>
      <c r="C61" s="20" t="s">
        <v>212</v>
      </c>
      <c r="D61" s="21">
        <v>142</v>
      </c>
      <c r="E61" s="79"/>
      <c r="F61" s="278">
        <f t="shared" si="3"/>
        <v>0</v>
      </c>
      <c r="G61" s="79"/>
      <c r="H61" s="262">
        <f t="shared" si="4"/>
        <v>0</v>
      </c>
    </row>
    <row r="62" spans="1:8" ht="20">
      <c r="A62" s="20"/>
      <c r="B62" s="20" t="s">
        <v>213</v>
      </c>
      <c r="C62" s="20"/>
      <c r="D62" s="21">
        <v>160</v>
      </c>
      <c r="E62" s="79"/>
      <c r="F62" s="278">
        <f t="shared" si="3"/>
        <v>0</v>
      </c>
      <c r="G62" s="79"/>
      <c r="H62" s="262">
        <f t="shared" si="4"/>
        <v>0</v>
      </c>
    </row>
    <row r="63" spans="1:8" ht="18">
      <c r="A63" s="20"/>
      <c r="B63" s="20" t="s">
        <v>199</v>
      </c>
      <c r="C63" s="20" t="s">
        <v>200</v>
      </c>
      <c r="D63" s="21">
        <v>58.44</v>
      </c>
      <c r="E63" s="79"/>
      <c r="F63" s="278">
        <f t="shared" si="3"/>
        <v>0</v>
      </c>
      <c r="G63" s="79"/>
      <c r="H63" s="262">
        <f t="shared" si="4"/>
        <v>0</v>
      </c>
    </row>
    <row r="64" spans="1:8" ht="20">
      <c r="A64" s="20"/>
      <c r="B64" s="20" t="s">
        <v>214</v>
      </c>
      <c r="C64" s="20" t="s">
        <v>215</v>
      </c>
      <c r="D64" s="21">
        <v>120</v>
      </c>
      <c r="E64" s="79"/>
      <c r="F64" s="278">
        <f t="shared" si="3"/>
        <v>0</v>
      </c>
      <c r="G64" s="79"/>
      <c r="H64" s="262">
        <f t="shared" si="4"/>
        <v>0</v>
      </c>
    </row>
    <row r="65" spans="1:8" ht="20">
      <c r="A65" s="20"/>
      <c r="B65" s="20" t="s">
        <v>201</v>
      </c>
      <c r="C65" s="20" t="s">
        <v>216</v>
      </c>
      <c r="D65" s="21">
        <v>111</v>
      </c>
      <c r="E65" s="79"/>
      <c r="F65" s="278">
        <f t="shared" si="3"/>
        <v>0</v>
      </c>
      <c r="G65" s="79"/>
      <c r="H65" s="262">
        <f t="shared" si="4"/>
        <v>0</v>
      </c>
    </row>
    <row r="66" spans="1:8" ht="20">
      <c r="A66" s="20"/>
      <c r="B66" s="20" t="s">
        <v>217</v>
      </c>
      <c r="C66" s="20" t="s">
        <v>232</v>
      </c>
      <c r="D66" s="21">
        <f>40+2*(14+3*16)+4*18</f>
        <v>236</v>
      </c>
      <c r="E66" s="79"/>
      <c r="F66" s="278">
        <f t="shared" si="3"/>
        <v>0</v>
      </c>
      <c r="G66" s="79"/>
      <c r="H66" s="262">
        <f t="shared" si="4"/>
        <v>0</v>
      </c>
    </row>
    <row r="67" spans="1:8" ht="20">
      <c r="A67" s="20"/>
      <c r="B67" s="20" t="s">
        <v>202</v>
      </c>
      <c r="C67" s="20" t="s">
        <v>218</v>
      </c>
      <c r="D67" s="21">
        <v>84.01</v>
      </c>
      <c r="E67" s="79"/>
      <c r="F67" s="278">
        <f t="shared" si="3"/>
        <v>0</v>
      </c>
      <c r="G67" s="79"/>
      <c r="H67" s="262">
        <f t="shared" si="4"/>
        <v>0</v>
      </c>
    </row>
    <row r="68" spans="1:8" ht="18">
      <c r="A68" s="16"/>
      <c r="B68" s="16" t="s">
        <v>203</v>
      </c>
      <c r="C68" s="16"/>
      <c r="D68" s="17"/>
      <c r="E68" s="84"/>
      <c r="F68" s="279"/>
      <c r="G68" s="79"/>
      <c r="H68" s="263"/>
    </row>
    <row r="69" spans="1:8" ht="18">
      <c r="A69" s="22" t="s">
        <v>204</v>
      </c>
      <c r="B69" s="14"/>
      <c r="C69" s="14"/>
      <c r="D69" s="15"/>
      <c r="E69" s="81"/>
      <c r="F69" s="280"/>
      <c r="G69" s="81"/>
      <c r="H69" s="264"/>
    </row>
    <row r="70" spans="1:8" ht="20">
      <c r="A70" s="20"/>
      <c r="B70" s="20" t="s">
        <v>219</v>
      </c>
      <c r="C70" s="20"/>
      <c r="D70" s="21">
        <v>249.7</v>
      </c>
      <c r="E70" s="83"/>
      <c r="F70" s="283">
        <f>E70/$D70</f>
        <v>0</v>
      </c>
      <c r="G70" s="83"/>
      <c r="H70" s="267">
        <f>G70/$D70</f>
        <v>0</v>
      </c>
    </row>
    <row r="71" spans="1:8" ht="20">
      <c r="A71" s="20"/>
      <c r="B71" s="20" t="s">
        <v>220</v>
      </c>
      <c r="C71" s="20"/>
      <c r="D71" s="21">
        <v>278</v>
      </c>
      <c r="E71" s="79"/>
      <c r="F71" s="283">
        <f>E71/$D71</f>
        <v>0</v>
      </c>
      <c r="G71" s="79"/>
      <c r="H71" s="267">
        <f>G71/$D71</f>
        <v>0</v>
      </c>
    </row>
    <row r="72" spans="1:8" ht="20">
      <c r="A72" s="20"/>
      <c r="B72" s="20" t="s">
        <v>221</v>
      </c>
      <c r="C72" s="20"/>
      <c r="D72" s="21">
        <v>101.1</v>
      </c>
      <c r="E72" s="79"/>
      <c r="F72" s="283">
        <f>E72/$D72</f>
        <v>0</v>
      </c>
      <c r="G72" s="79"/>
      <c r="H72" s="267">
        <f>G72/$D72</f>
        <v>0</v>
      </c>
    </row>
    <row r="73" spans="1:8" ht="18">
      <c r="A73" s="20"/>
      <c r="B73" s="20" t="s">
        <v>205</v>
      </c>
      <c r="C73" s="20"/>
      <c r="D73" s="21">
        <v>287.5</v>
      </c>
      <c r="E73" s="79"/>
      <c r="F73" s="283">
        <f>E73/$D73</f>
        <v>0</v>
      </c>
      <c r="G73" s="79"/>
      <c r="H73" s="267">
        <f>G73/$D73</f>
        <v>0</v>
      </c>
    </row>
    <row r="74" spans="1:8" ht="20">
      <c r="A74" s="20"/>
      <c r="B74" s="20" t="s">
        <v>222</v>
      </c>
      <c r="C74" s="20"/>
      <c r="D74" s="21"/>
      <c r="E74" s="79"/>
      <c r="F74" s="278"/>
      <c r="G74" s="79"/>
      <c r="H74" s="262"/>
    </row>
    <row r="75" spans="1:8" ht="20">
      <c r="A75" s="16"/>
      <c r="B75" s="16" t="s">
        <v>223</v>
      </c>
      <c r="C75" s="16"/>
      <c r="D75" s="17"/>
      <c r="E75" s="84"/>
      <c r="F75" s="279"/>
      <c r="G75" s="79"/>
      <c r="H75" s="263"/>
    </row>
    <row r="76" spans="1:8" ht="18">
      <c r="A76" s="22" t="s">
        <v>206</v>
      </c>
      <c r="B76" s="14"/>
      <c r="C76" s="14"/>
      <c r="D76" s="15"/>
      <c r="E76" s="81"/>
      <c r="F76" s="284"/>
      <c r="G76" s="81"/>
      <c r="H76" s="268"/>
    </row>
    <row r="77" spans="1:8" ht="18">
      <c r="A77" s="20"/>
      <c r="B77" s="20" t="s">
        <v>207</v>
      </c>
      <c r="C77" s="20"/>
      <c r="D77" s="21"/>
      <c r="E77" s="79"/>
      <c r="F77" s="285"/>
      <c r="G77" s="79"/>
      <c r="H77" s="269"/>
    </row>
    <row r="78" spans="1:8" ht="18">
      <c r="A78" s="20"/>
      <c r="B78" s="20" t="s">
        <v>208</v>
      </c>
      <c r="C78" s="20"/>
      <c r="D78" s="21"/>
      <c r="E78" s="79"/>
      <c r="F78" s="285"/>
      <c r="G78" s="79"/>
      <c r="H78" s="269"/>
    </row>
    <row r="79" spans="1:8" ht="18">
      <c r="A79" s="20"/>
      <c r="B79" s="20" t="s">
        <v>209</v>
      </c>
      <c r="C79" s="20"/>
      <c r="D79" s="21"/>
      <c r="E79" s="79"/>
      <c r="F79" s="285"/>
      <c r="G79" s="79"/>
      <c r="H79" s="269"/>
    </row>
    <row r="80" spans="1:8" ht="18">
      <c r="A80" s="23"/>
      <c r="B80" s="16" t="s">
        <v>210</v>
      </c>
      <c r="C80" s="16"/>
      <c r="D80" s="16"/>
      <c r="E80" s="84"/>
      <c r="F80" s="286"/>
      <c r="G80" s="79"/>
      <c r="H80" s="270"/>
    </row>
    <row r="81" spans="1:8" ht="17.75" customHeight="1">
      <c r="A81" s="513" t="s">
        <v>233</v>
      </c>
      <c r="B81" s="513"/>
      <c r="C81" s="28"/>
      <c r="D81" s="28"/>
      <c r="E81" s="41"/>
      <c r="F81" s="287"/>
      <c r="G81" s="44"/>
      <c r="H81" s="271"/>
    </row>
    <row r="82" spans="1:8" ht="17.75" customHeight="1">
      <c r="A82" s="29"/>
      <c r="B82" s="20" t="s">
        <v>234</v>
      </c>
      <c r="C82" s="29"/>
      <c r="D82" s="29"/>
      <c r="E82" s="42"/>
      <c r="F82" s="288"/>
      <c r="G82" s="85"/>
      <c r="H82" s="272"/>
    </row>
    <row r="83" spans="1:8" ht="17.75" customHeight="1">
      <c r="A83" s="29"/>
      <c r="B83" s="20" t="s">
        <v>235</v>
      </c>
      <c r="C83" s="29"/>
      <c r="D83" s="29"/>
      <c r="E83" s="42"/>
      <c r="F83" s="288"/>
      <c r="G83" s="85"/>
      <c r="H83" s="273"/>
    </row>
    <row r="84" spans="1:8" ht="17.75" customHeight="1">
      <c r="A84" s="29"/>
      <c r="B84" s="20" t="s">
        <v>236</v>
      </c>
      <c r="C84" s="29"/>
      <c r="D84" s="29"/>
      <c r="E84" s="42"/>
      <c r="F84" s="288"/>
      <c r="G84" s="85"/>
      <c r="H84" s="272"/>
    </row>
    <row r="85" spans="1:8" ht="17.75" customHeight="1">
      <c r="A85" s="29"/>
      <c r="B85" s="20" t="s">
        <v>237</v>
      </c>
      <c r="C85" s="29"/>
      <c r="D85" s="29"/>
      <c r="E85" s="42"/>
      <c r="F85" s="288"/>
      <c r="G85" s="85"/>
      <c r="H85" s="272"/>
    </row>
    <row r="86" spans="1:8" ht="17.75" customHeight="1">
      <c r="A86" s="29"/>
      <c r="B86" s="20" t="s">
        <v>238</v>
      </c>
      <c r="C86" s="29"/>
      <c r="D86" s="29"/>
      <c r="E86" s="42"/>
      <c r="F86" s="288"/>
      <c r="G86" s="85"/>
      <c r="H86" s="272"/>
    </row>
    <row r="87" spans="1:8" ht="17.75" customHeight="1">
      <c r="A87" s="38"/>
      <c r="B87" s="16" t="s">
        <v>239</v>
      </c>
      <c r="C87" s="38"/>
      <c r="D87" s="38"/>
      <c r="E87" s="43"/>
      <c r="F87" s="289"/>
      <c r="G87" s="45"/>
      <c r="H87" s="274"/>
    </row>
    <row r="88" spans="1:8" ht="17.75" customHeight="1">
      <c r="B88" s="12"/>
    </row>
    <row r="89" spans="1:8" ht="17.75" customHeight="1">
      <c r="B89" s="12"/>
    </row>
    <row r="90" spans="1:8" ht="17.75" customHeight="1">
      <c r="B90" s="12"/>
    </row>
  </sheetData>
  <mergeCells count="9">
    <mergeCell ref="A81:B81"/>
    <mergeCell ref="E2:F2"/>
    <mergeCell ref="G1:H1"/>
    <mergeCell ref="G2:H2"/>
    <mergeCell ref="G3:H3"/>
    <mergeCell ref="G4:H4"/>
    <mergeCell ref="E1:F1"/>
    <mergeCell ref="E3:F3"/>
    <mergeCell ref="E4:F4"/>
  </mergeCells>
  <phoneticPr fontId="5" type="noConversion"/>
  <pageMargins left="0.75" right="0.75" top="1" bottom="1" header="0.5" footer="0.5"/>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6" tint="0.79998168889431442"/>
  </sheetPr>
  <dimension ref="A1:BP86"/>
  <sheetViews>
    <sheetView tabSelected="1" zoomScale="130" zoomScaleNormal="130" workbookViewId="0">
      <pane ySplit="6" topLeftCell="A7" activePane="bottomLeft" state="frozen"/>
      <selection pane="bottomLeft" activeCell="C6" sqref="C6"/>
    </sheetView>
  </sheetViews>
  <sheetFormatPr baseColWidth="10" defaultColWidth="9.1640625" defaultRowHeight="13.25" customHeight="1"/>
  <cols>
    <col min="1" max="1" width="14.6640625" style="315" customWidth="1"/>
    <col min="2" max="2" width="19.33203125" style="319" customWidth="1"/>
    <col min="3" max="3" width="9.1640625" style="320" customWidth="1"/>
    <col min="4" max="4" width="10.5" style="251" customWidth="1"/>
    <col min="5" max="6" width="11.5" style="251" customWidth="1"/>
    <col min="7" max="7" width="12" style="251" customWidth="1"/>
    <col min="8" max="11" width="10.5" style="251" customWidth="1"/>
    <col min="12" max="13" width="7.83203125" style="251" customWidth="1"/>
    <col min="14" max="14" width="13.33203125" style="251" customWidth="1"/>
    <col min="15" max="15" width="16.33203125" style="251" customWidth="1"/>
    <col min="16" max="16" width="12.33203125" style="251" customWidth="1"/>
    <col min="17" max="17" width="7.83203125" style="251" customWidth="1"/>
    <col min="18" max="18" width="12.5" style="251" customWidth="1"/>
    <col min="19" max="42" width="7.83203125" style="251" customWidth="1"/>
    <col min="43" max="16384" width="9.1640625" style="309"/>
  </cols>
  <sheetData>
    <row r="1" spans="1:68" s="253" customFormat="1" ht="13.25" customHeight="1">
      <c r="A1" s="253" t="s">
        <v>112</v>
      </c>
      <c r="B1" s="86" t="s">
        <v>584</v>
      </c>
      <c r="C1" s="300"/>
    </row>
    <row r="2" spans="1:68" s="253" customFormat="1" ht="13.25" customHeight="1">
      <c r="A2" s="253" t="s">
        <v>113</v>
      </c>
      <c r="B2" s="86" t="s">
        <v>592</v>
      </c>
      <c r="C2" s="300"/>
    </row>
    <row r="3" spans="1:68" s="253" customFormat="1" ht="13.25" customHeight="1">
      <c r="A3" s="253" t="s">
        <v>114</v>
      </c>
      <c r="B3" s="86" t="s">
        <v>700</v>
      </c>
      <c r="C3" s="300"/>
    </row>
    <row r="4" spans="1:68" s="253" customFormat="1" ht="13.25" customHeight="1">
      <c r="A4" s="253" t="s">
        <v>263</v>
      </c>
      <c r="B4" s="87">
        <v>1935</v>
      </c>
      <c r="C4" s="300"/>
    </row>
    <row r="5" spans="1:68" s="254" customFormat="1" ht="13.25" customHeight="1">
      <c r="B5" s="301"/>
      <c r="C5" s="302"/>
      <c r="T5" s="528" t="s">
        <v>482</v>
      </c>
      <c r="U5" s="529"/>
      <c r="V5" s="529"/>
      <c r="W5" s="529"/>
      <c r="X5" s="529"/>
      <c r="Y5" s="529"/>
      <c r="Z5" s="529"/>
      <c r="AA5" s="529"/>
      <c r="AB5" s="529"/>
      <c r="AC5" s="529"/>
      <c r="AD5" s="529"/>
      <c r="AE5" s="529"/>
      <c r="AF5" s="529"/>
      <c r="AG5" s="529"/>
      <c r="AH5" s="529"/>
      <c r="AI5" s="529"/>
      <c r="AJ5" s="529"/>
      <c r="AK5" s="529"/>
      <c r="AL5" s="529"/>
      <c r="AM5" s="529"/>
      <c r="AN5" s="529"/>
      <c r="AO5" s="529"/>
      <c r="AP5" s="530"/>
      <c r="AR5" s="258"/>
      <c r="AS5" s="258"/>
      <c r="AT5" s="258"/>
      <c r="AU5" s="258"/>
      <c r="AV5" s="258"/>
      <c r="AW5" s="258"/>
      <c r="AX5" s="258"/>
      <c r="AY5" s="258"/>
      <c r="AZ5" s="258"/>
      <c r="BA5" s="258"/>
      <c r="BB5" s="258"/>
      <c r="BC5" s="258"/>
      <c r="BD5" s="258"/>
      <c r="BE5" s="258"/>
      <c r="BF5" s="258"/>
      <c r="BG5" s="258"/>
      <c r="BH5" s="258"/>
      <c r="BI5" s="258"/>
      <c r="BJ5" s="258"/>
      <c r="BK5" s="258"/>
      <c r="BL5" s="258"/>
      <c r="BM5" s="258"/>
      <c r="BN5" s="258"/>
    </row>
    <row r="6" spans="1:68" s="306" customFormat="1" ht="86.5" customHeight="1">
      <c r="A6" s="303" t="s">
        <v>0</v>
      </c>
      <c r="B6" s="304" t="s">
        <v>602</v>
      </c>
      <c r="C6" s="305" t="s">
        <v>1</v>
      </c>
      <c r="D6" s="256" t="s">
        <v>3</v>
      </c>
      <c r="E6" s="256" t="s">
        <v>466</v>
      </c>
      <c r="F6" s="256" t="s">
        <v>593</v>
      </c>
      <c r="G6" s="256" t="s">
        <v>468</v>
      </c>
      <c r="H6" s="256" t="s">
        <v>486</v>
      </c>
      <c r="I6" s="256" t="s">
        <v>487</v>
      </c>
      <c r="J6" s="256" t="s">
        <v>722</v>
      </c>
      <c r="K6" s="256" t="s">
        <v>5</v>
      </c>
      <c r="L6" s="256" t="s">
        <v>45</v>
      </c>
      <c r="M6" s="256" t="s">
        <v>101</v>
      </c>
      <c r="N6" s="256" t="s">
        <v>407</v>
      </c>
      <c r="O6" s="256" t="s">
        <v>339</v>
      </c>
      <c r="P6" s="256" t="s">
        <v>299</v>
      </c>
      <c r="Q6" s="256" t="s">
        <v>6</v>
      </c>
      <c r="R6" s="256" t="s">
        <v>10</v>
      </c>
      <c r="S6" s="256" t="s">
        <v>378</v>
      </c>
      <c r="T6" s="512" t="s">
        <v>701</v>
      </c>
      <c r="U6" s="258" t="s">
        <v>17</v>
      </c>
      <c r="V6" s="258" t="s">
        <v>713</v>
      </c>
      <c r="W6" s="258" t="s">
        <v>13</v>
      </c>
      <c r="X6" s="258" t="s">
        <v>11</v>
      </c>
      <c r="Y6" s="258" t="s">
        <v>340</v>
      </c>
      <c r="Z6" s="258" t="s">
        <v>7</v>
      </c>
      <c r="AA6" s="258" t="s">
        <v>720</v>
      </c>
      <c r="AB6" s="258" t="s">
        <v>12</v>
      </c>
      <c r="AC6" s="258" t="s">
        <v>16</v>
      </c>
      <c r="AD6" s="258" t="s">
        <v>15</v>
      </c>
      <c r="AE6" s="258" t="s">
        <v>714</v>
      </c>
      <c r="AF6" s="258" t="s">
        <v>8</v>
      </c>
      <c r="AG6" s="258" t="s">
        <v>715</v>
      </c>
      <c r="AH6" s="258" t="s">
        <v>716</v>
      </c>
      <c r="AI6" s="258" t="s">
        <v>19</v>
      </c>
      <c r="AJ6" s="258" t="s">
        <v>488</v>
      </c>
      <c r="AK6" s="258" t="s">
        <v>412</v>
      </c>
      <c r="AL6" s="258" t="s">
        <v>341</v>
      </c>
      <c r="AM6" s="258" t="s">
        <v>14</v>
      </c>
      <c r="AN6" s="258" t="s">
        <v>717</v>
      </c>
      <c r="AO6" s="258" t="s">
        <v>342</v>
      </c>
      <c r="AP6" s="258" t="s">
        <v>718</v>
      </c>
      <c r="AQ6" s="258" t="s">
        <v>719</v>
      </c>
      <c r="AR6" s="258" t="s">
        <v>44</v>
      </c>
      <c r="AS6" s="258" t="s">
        <v>29</v>
      </c>
      <c r="AT6" s="258" t="s">
        <v>28</v>
      </c>
      <c r="AU6" s="258" t="s">
        <v>22</v>
      </c>
      <c r="AV6" s="258" t="s">
        <v>20</v>
      </c>
      <c r="AW6" s="258" t="s">
        <v>343</v>
      </c>
      <c r="AX6" s="258" t="s">
        <v>328</v>
      </c>
      <c r="AY6" s="258" t="s">
        <v>24</v>
      </c>
      <c r="AZ6" s="258" t="s">
        <v>21</v>
      </c>
      <c r="BA6" s="258" t="s">
        <v>26</v>
      </c>
      <c r="BB6" s="258" t="s">
        <v>25</v>
      </c>
      <c r="BC6" s="258" t="s">
        <v>42</v>
      </c>
      <c r="BD6" s="258" t="s">
        <v>596</v>
      </c>
      <c r="BE6" s="258" t="s">
        <v>32</v>
      </c>
      <c r="BF6" s="258" t="s">
        <v>33</v>
      </c>
      <c r="BG6" s="258" t="s">
        <v>30</v>
      </c>
      <c r="BH6" s="258" t="s">
        <v>597</v>
      </c>
      <c r="BI6" s="258" t="s">
        <v>64</v>
      </c>
      <c r="BJ6" s="258" t="s">
        <v>344</v>
      </c>
      <c r="BK6" s="258" t="s">
        <v>23</v>
      </c>
      <c r="BL6" s="258" t="s">
        <v>27</v>
      </c>
      <c r="BM6" s="258" t="s">
        <v>345</v>
      </c>
      <c r="BN6" s="258" t="s">
        <v>721</v>
      </c>
      <c r="BO6" s="258" t="s">
        <v>31</v>
      </c>
      <c r="BP6" s="258" t="s">
        <v>43</v>
      </c>
    </row>
    <row r="7" spans="1:68" ht="13.25" customHeight="1">
      <c r="A7" s="251">
        <v>0</v>
      </c>
      <c r="B7" s="472">
        <v>1.8750000002910383E-2</v>
      </c>
      <c r="C7">
        <v>0.45000000006984919</v>
      </c>
      <c r="D7" s="413">
        <v>20</v>
      </c>
      <c r="E7" s="64"/>
      <c r="F7" s="299"/>
      <c r="G7"/>
      <c r="H7" s="65">
        <v>0.26</v>
      </c>
      <c r="I7" s="307">
        <v>2.096774193548423E-3</v>
      </c>
      <c r="J7" s="307">
        <v>0.26209677419354843</v>
      </c>
      <c r="K7" s="325">
        <v>99.2</v>
      </c>
      <c r="L7" s="326"/>
      <c r="M7" s="64"/>
      <c r="N7" s="298"/>
      <c r="O7" s="298"/>
      <c r="P7" s="64"/>
      <c r="Q7" s="64"/>
      <c r="R7" s="297">
        <v>329</v>
      </c>
      <c r="S7" s="65"/>
      <c r="T7" s="100">
        <v>0</v>
      </c>
      <c r="U7" s="479">
        <v>5.8999999999999997E-2</v>
      </c>
      <c r="V7" s="479">
        <v>1.9039999999999999</v>
      </c>
      <c r="W7" s="479">
        <v>5.7690000000000001</v>
      </c>
      <c r="X7" s="479">
        <v>1.6990000000000001</v>
      </c>
      <c r="Y7" s="479">
        <v>1.016</v>
      </c>
      <c r="Z7" s="65">
        <v>33.470991807100511</v>
      </c>
      <c r="AA7" s="479">
        <v>0</v>
      </c>
      <c r="AB7" s="479">
        <v>2.2559999999999998</v>
      </c>
      <c r="AC7" s="479">
        <v>0</v>
      </c>
      <c r="AD7" s="479">
        <v>0</v>
      </c>
      <c r="AE7" s="479">
        <v>0</v>
      </c>
      <c r="AF7" s="65">
        <v>0.9991119005328597</v>
      </c>
      <c r="AG7" s="479">
        <v>0</v>
      </c>
      <c r="AH7" s="479">
        <v>0</v>
      </c>
      <c r="AI7" s="479">
        <v>0</v>
      </c>
      <c r="AJ7" s="477">
        <v>0</v>
      </c>
      <c r="AK7" s="479">
        <v>0</v>
      </c>
      <c r="AL7" s="479">
        <v>0</v>
      </c>
      <c r="AM7" s="479">
        <v>0</v>
      </c>
      <c r="AN7" s="479">
        <v>0</v>
      </c>
      <c r="AO7" s="479">
        <v>0</v>
      </c>
      <c r="AP7" s="479">
        <v>0</v>
      </c>
      <c r="AQ7" s="479">
        <v>0</v>
      </c>
      <c r="AR7" s="65">
        <v>0</v>
      </c>
      <c r="AS7" s="290"/>
      <c r="AT7" s="290"/>
      <c r="AU7" s="290"/>
      <c r="AV7" s="290"/>
      <c r="AW7" s="290"/>
      <c r="AX7" s="290"/>
      <c r="AY7" s="290"/>
      <c r="AZ7" s="290"/>
      <c r="BA7" s="290"/>
      <c r="BB7" s="290"/>
      <c r="BC7" s="290"/>
      <c r="BD7" s="290"/>
      <c r="BE7" s="290"/>
      <c r="BF7" s="290"/>
      <c r="BG7" s="290"/>
      <c r="BH7" s="290"/>
      <c r="BI7" s="290"/>
      <c r="BJ7" s="290"/>
      <c r="BK7" s="290"/>
      <c r="BL7" s="290"/>
      <c r="BM7" s="290"/>
      <c r="BN7" s="290"/>
      <c r="BO7" s="290"/>
      <c r="BP7" s="308">
        <v>0</v>
      </c>
    </row>
    <row r="8" spans="1:68" ht="13.25" customHeight="1">
      <c r="A8" s="251">
        <v>1</v>
      </c>
      <c r="B8" s="472">
        <v>0.87986111111240461</v>
      </c>
      <c r="C8">
        <v>21.116666666697711</v>
      </c>
      <c r="D8" s="413">
        <v>20</v>
      </c>
      <c r="E8" s="64"/>
      <c r="F8" s="299"/>
      <c r="G8"/>
      <c r="H8" s="65">
        <v>0.46319998631477349</v>
      </c>
      <c r="I8" s="307">
        <v>2.0470985318967738E-3</v>
      </c>
      <c r="J8" s="307">
        <v>0.46524708484667027</v>
      </c>
      <c r="K8" s="325">
        <v>99.55999755859375</v>
      </c>
      <c r="L8" s="326"/>
      <c r="M8" s="64"/>
      <c r="N8" s="298"/>
      <c r="O8" s="298"/>
      <c r="P8" s="64"/>
      <c r="Q8" s="64"/>
      <c r="R8" s="297">
        <v>324</v>
      </c>
      <c r="S8" s="65"/>
      <c r="T8" s="102">
        <v>-9.3651299855319114E-2</v>
      </c>
      <c r="U8" s="479">
        <v>6.7000000000000004E-2</v>
      </c>
      <c r="V8" s="479">
        <v>2.012</v>
      </c>
      <c r="W8" s="479">
        <v>5.89</v>
      </c>
      <c r="X8" s="479">
        <v>1.825</v>
      </c>
      <c r="Y8" s="479">
        <v>1.115</v>
      </c>
      <c r="Z8" s="65">
        <v>33.91505139989787</v>
      </c>
      <c r="AA8" s="479">
        <v>0</v>
      </c>
      <c r="AB8" s="479">
        <v>2.3919999999999999</v>
      </c>
      <c r="AC8" s="479">
        <v>0</v>
      </c>
      <c r="AD8" s="479">
        <v>0</v>
      </c>
      <c r="AE8" s="479">
        <v>0</v>
      </c>
      <c r="AF8" s="65">
        <v>1.5541740674955598</v>
      </c>
      <c r="AG8" s="479">
        <v>0</v>
      </c>
      <c r="AH8" s="479">
        <v>0</v>
      </c>
      <c r="AI8" s="479">
        <v>0</v>
      </c>
      <c r="AJ8" s="477">
        <v>0</v>
      </c>
      <c r="AK8" s="479">
        <v>0</v>
      </c>
      <c r="AL8" s="479">
        <v>0</v>
      </c>
      <c r="AM8" s="479">
        <v>0</v>
      </c>
      <c r="AN8" s="479">
        <v>0</v>
      </c>
      <c r="AO8" s="479">
        <v>0</v>
      </c>
      <c r="AP8" s="479">
        <v>0</v>
      </c>
      <c r="AQ8" s="479">
        <v>0</v>
      </c>
      <c r="AR8" s="65">
        <v>0</v>
      </c>
      <c r="AS8" s="290"/>
      <c r="AT8" s="290"/>
      <c r="AU8" s="290"/>
      <c r="AV8" s="290"/>
      <c r="AW8" s="290"/>
      <c r="AX8" s="290"/>
      <c r="AY8" s="290"/>
      <c r="AZ8" s="290"/>
      <c r="BA8" s="290"/>
      <c r="BB8" s="290"/>
      <c r="BC8" s="290"/>
      <c r="BD8" s="290"/>
      <c r="BE8" s="290"/>
      <c r="BF8" s="290"/>
      <c r="BG8" s="290"/>
      <c r="BH8" s="290"/>
      <c r="BI8" s="290"/>
      <c r="BJ8" s="290"/>
      <c r="BK8" s="290"/>
      <c r="BL8" s="290"/>
      <c r="BM8" s="290"/>
      <c r="BN8" s="290"/>
      <c r="BO8" s="290"/>
      <c r="BP8" s="308">
        <v>0</v>
      </c>
    </row>
    <row r="9" spans="1:68" ht="13.25" customHeight="1">
      <c r="A9" s="251">
        <v>2</v>
      </c>
      <c r="B9" s="472">
        <v>2.015972222223354</v>
      </c>
      <c r="C9">
        <v>48.383333333360497</v>
      </c>
      <c r="D9" s="413">
        <v>20</v>
      </c>
      <c r="E9" s="64"/>
      <c r="F9" s="299"/>
      <c r="G9"/>
      <c r="H9" s="65">
        <v>0.81999999999999984</v>
      </c>
      <c r="I9" s="307">
        <v>1.0800405268490354E-2</v>
      </c>
      <c r="J9" s="307">
        <v>0.83080040526849019</v>
      </c>
      <c r="K9" s="325">
        <v>98.7</v>
      </c>
      <c r="L9" s="326"/>
      <c r="M9" s="64"/>
      <c r="N9" s="298"/>
      <c r="O9" s="298"/>
      <c r="P9" s="64"/>
      <c r="Q9" s="64"/>
      <c r="R9" s="297">
        <v>325</v>
      </c>
      <c r="S9" s="65"/>
      <c r="T9" s="102">
        <v>2.0986998078639494</v>
      </c>
      <c r="U9" s="479">
        <v>6.6000000000000003E-2</v>
      </c>
      <c r="V9" s="479">
        <v>1.772</v>
      </c>
      <c r="W9" s="479">
        <v>5.2729999999999997</v>
      </c>
      <c r="X9" s="479">
        <v>1.708</v>
      </c>
      <c r="Y9" s="479">
        <v>1.03</v>
      </c>
      <c r="Z9" s="65">
        <v>32.083305579608783</v>
      </c>
      <c r="AA9" s="479">
        <v>0.27500000000000002</v>
      </c>
      <c r="AB9" s="479">
        <v>2.2530000000000001</v>
      </c>
      <c r="AC9" s="479">
        <v>0</v>
      </c>
      <c r="AD9" s="479">
        <v>0</v>
      </c>
      <c r="AE9" s="479">
        <v>0</v>
      </c>
      <c r="AF9" s="65">
        <v>2.6642984014209592</v>
      </c>
      <c r="AG9" s="479">
        <v>0</v>
      </c>
      <c r="AH9" s="479">
        <v>0</v>
      </c>
      <c r="AI9" s="479">
        <v>0</v>
      </c>
      <c r="AJ9" s="477">
        <v>0</v>
      </c>
      <c r="AK9" s="479">
        <v>0</v>
      </c>
      <c r="AL9" s="479">
        <v>0</v>
      </c>
      <c r="AM9" s="479">
        <v>0</v>
      </c>
      <c r="AN9" s="479">
        <v>0</v>
      </c>
      <c r="AO9" s="479">
        <v>0</v>
      </c>
      <c r="AP9" s="479">
        <v>0</v>
      </c>
      <c r="AQ9" s="479">
        <v>0</v>
      </c>
      <c r="AR9" s="65">
        <v>0</v>
      </c>
      <c r="AS9" s="290"/>
      <c r="AT9" s="290"/>
      <c r="AU9" s="290"/>
      <c r="AV9" s="290"/>
      <c r="AW9" s="290"/>
      <c r="AX9" s="290"/>
      <c r="AY9" s="290"/>
      <c r="AZ9" s="290"/>
      <c r="BA9" s="290"/>
      <c r="BB9" s="290"/>
      <c r="BC9" s="290"/>
      <c r="BD9" s="290"/>
      <c r="BE9" s="290"/>
      <c r="BF9" s="290"/>
      <c r="BG9" s="290"/>
      <c r="BH9" s="290"/>
      <c r="BI9" s="290"/>
      <c r="BJ9" s="290"/>
      <c r="BK9" s="290"/>
      <c r="BL9" s="290"/>
      <c r="BM9" s="290"/>
      <c r="BN9" s="290"/>
      <c r="BO9" s="290"/>
      <c r="BP9" s="308">
        <v>0</v>
      </c>
    </row>
    <row r="10" spans="1:68" ht="13.25" customHeight="1">
      <c r="A10" s="251">
        <v>3</v>
      </c>
      <c r="B10" s="472">
        <v>2.953472222223354</v>
      </c>
      <c r="C10">
        <v>70.883333333360497</v>
      </c>
      <c r="D10" s="413">
        <v>20</v>
      </c>
      <c r="E10" s="64"/>
      <c r="F10" s="299"/>
      <c r="G10"/>
      <c r="H10" s="65">
        <v>1.4616999460220337</v>
      </c>
      <c r="I10" s="307">
        <v>1.0747341887436646E-2</v>
      </c>
      <c r="J10" s="307">
        <v>1.4724472879094703</v>
      </c>
      <c r="K10" s="325">
        <v>99.270103454589844</v>
      </c>
      <c r="L10" s="326"/>
      <c r="M10" s="64"/>
      <c r="N10" s="298"/>
      <c r="O10" s="298"/>
      <c r="P10" s="64"/>
      <c r="Q10" s="64"/>
      <c r="R10" s="297">
        <v>327</v>
      </c>
      <c r="S10" s="65"/>
      <c r="T10" s="102">
        <v>5.7751611128562113</v>
      </c>
      <c r="U10" s="479">
        <v>0.10299999999999999</v>
      </c>
      <c r="V10" s="479">
        <v>1.6379999999999999</v>
      </c>
      <c r="W10" s="479">
        <v>4.3479999999999999</v>
      </c>
      <c r="X10" s="479">
        <v>1.671</v>
      </c>
      <c r="Y10" s="479">
        <v>0.94299999999999995</v>
      </c>
      <c r="Z10" s="65">
        <v>28.75285863362863</v>
      </c>
      <c r="AA10" s="479">
        <v>0.36599999999999999</v>
      </c>
      <c r="AB10" s="479">
        <v>2.2280000000000002</v>
      </c>
      <c r="AC10" s="479">
        <v>0</v>
      </c>
      <c r="AD10" s="479">
        <v>0</v>
      </c>
      <c r="AE10" s="479">
        <v>0</v>
      </c>
      <c r="AF10" s="65">
        <v>3.8854351687388986</v>
      </c>
      <c r="AG10" s="479">
        <v>0</v>
      </c>
      <c r="AH10" s="479">
        <v>0</v>
      </c>
      <c r="AI10" s="479">
        <v>0</v>
      </c>
      <c r="AJ10" s="477">
        <v>0</v>
      </c>
      <c r="AK10" s="479">
        <v>0</v>
      </c>
      <c r="AL10" s="479">
        <v>0</v>
      </c>
      <c r="AM10" s="479">
        <v>0</v>
      </c>
      <c r="AN10" s="479">
        <v>0</v>
      </c>
      <c r="AO10" s="479">
        <v>0</v>
      </c>
      <c r="AP10" s="479">
        <v>0</v>
      </c>
      <c r="AQ10" s="479">
        <v>0</v>
      </c>
      <c r="AR10" s="65">
        <v>0</v>
      </c>
      <c r="AS10" s="290"/>
      <c r="AT10" s="290"/>
      <c r="AU10" s="290"/>
      <c r="AV10" s="290"/>
      <c r="AW10" s="290"/>
      <c r="AX10" s="290"/>
      <c r="AY10" s="290"/>
      <c r="AZ10" s="290"/>
      <c r="BA10" s="290"/>
      <c r="BB10" s="290"/>
      <c r="BC10" s="290"/>
      <c r="BD10" s="290"/>
      <c r="BE10" s="290"/>
      <c r="BF10" s="290"/>
      <c r="BG10" s="290"/>
      <c r="BH10" s="290"/>
      <c r="BI10" s="290"/>
      <c r="BJ10" s="290"/>
      <c r="BK10" s="290"/>
      <c r="BL10" s="290"/>
      <c r="BM10" s="290"/>
      <c r="BN10" s="290"/>
      <c r="BO10" s="290"/>
      <c r="BP10" s="308">
        <v>0</v>
      </c>
    </row>
    <row r="11" spans="1:68" ht="13.25" customHeight="1">
      <c r="A11" s="251">
        <v>4</v>
      </c>
      <c r="B11" s="472">
        <v>3.9736111111124046</v>
      </c>
      <c r="C11">
        <v>95.366666666697711</v>
      </c>
      <c r="D11" s="413">
        <v>20</v>
      </c>
      <c r="E11" s="64"/>
      <c r="F11" s="299"/>
      <c r="G11"/>
      <c r="H11" s="65">
        <v>2.7349999977111819</v>
      </c>
      <c r="I11" s="307">
        <v>3.0707600483526498E-2</v>
      </c>
      <c r="J11" s="307">
        <v>2.7657075981947083</v>
      </c>
      <c r="K11" s="325">
        <v>98.889701843261719</v>
      </c>
      <c r="L11" s="326"/>
      <c r="M11" s="64"/>
      <c r="N11" s="298"/>
      <c r="O11" s="298"/>
      <c r="P11" s="64"/>
      <c r="Q11" s="64"/>
      <c r="R11" s="297">
        <v>352</v>
      </c>
      <c r="S11" s="65">
        <v>25.45</v>
      </c>
      <c r="T11" s="102">
        <v>8.3995945045974914</v>
      </c>
      <c r="U11" s="479">
        <v>0.27500000000000002</v>
      </c>
      <c r="V11" s="479">
        <v>2.02</v>
      </c>
      <c r="W11" s="479">
        <v>5.593</v>
      </c>
      <c r="X11" s="479">
        <v>1.6419999999999999</v>
      </c>
      <c r="Y11" s="479">
        <v>0.86599999999999999</v>
      </c>
      <c r="Z11" s="65">
        <v>32.860409867004151</v>
      </c>
      <c r="AA11" s="479">
        <v>0.66800000000000004</v>
      </c>
      <c r="AB11" s="479">
        <v>6.4169999999999998</v>
      </c>
      <c r="AC11" s="479">
        <v>0</v>
      </c>
      <c r="AD11" s="479">
        <v>0</v>
      </c>
      <c r="AE11" s="479">
        <v>0</v>
      </c>
      <c r="AF11" s="65">
        <v>5.5506216696269988</v>
      </c>
      <c r="AG11" s="479">
        <v>0</v>
      </c>
      <c r="AH11" s="479">
        <v>0</v>
      </c>
      <c r="AI11" s="479">
        <v>0</v>
      </c>
      <c r="AJ11" s="477">
        <v>0</v>
      </c>
      <c r="AK11" s="479">
        <v>0</v>
      </c>
      <c r="AL11" s="479">
        <v>0</v>
      </c>
      <c r="AM11" s="479">
        <v>0</v>
      </c>
      <c r="AN11" s="479">
        <v>0</v>
      </c>
      <c r="AO11" s="479">
        <v>0</v>
      </c>
      <c r="AP11" s="479">
        <v>0</v>
      </c>
      <c r="AQ11" s="479">
        <v>0</v>
      </c>
      <c r="AR11" s="65">
        <v>0</v>
      </c>
      <c r="AS11" s="290"/>
      <c r="AT11" s="290"/>
      <c r="AU11" s="290"/>
      <c r="AV11" s="290"/>
      <c r="AW11" s="290"/>
      <c r="AX11" s="290"/>
      <c r="AY11" s="290"/>
      <c r="AZ11" s="290"/>
      <c r="BA11" s="290"/>
      <c r="BB11" s="290"/>
      <c r="BC11" s="290"/>
      <c r="BD11" s="290"/>
      <c r="BE11" s="290"/>
      <c r="BF11" s="290"/>
      <c r="BG11" s="290"/>
      <c r="BH11" s="290"/>
      <c r="BI11" s="290"/>
      <c r="BJ11" s="290"/>
      <c r="BK11" s="290"/>
      <c r="BL11" s="290"/>
      <c r="BM11" s="290"/>
      <c r="BN11" s="290"/>
      <c r="BO11" s="290"/>
      <c r="BP11" s="308">
        <v>0</v>
      </c>
    </row>
    <row r="12" spans="1:68" ht="13.25" customHeight="1">
      <c r="A12" s="251">
        <v>5</v>
      </c>
      <c r="B12" s="481">
        <v>4.8250000000043656</v>
      </c>
      <c r="C12" s="482">
        <v>115.80000000010477</v>
      </c>
      <c r="D12" s="488">
        <v>35</v>
      </c>
      <c r="E12" s="64"/>
      <c r="F12" s="299"/>
      <c r="G12"/>
      <c r="H12" s="65">
        <v>4.0441001487731931</v>
      </c>
      <c r="I12" s="307">
        <v>3.0194454565775963E-2</v>
      </c>
      <c r="J12" s="307">
        <v>4.0742946033389691</v>
      </c>
      <c r="K12" s="325">
        <v>99.258903503417969</v>
      </c>
      <c r="L12" s="326"/>
      <c r="M12" s="64"/>
      <c r="N12" s="298"/>
      <c r="O12" s="298"/>
      <c r="P12" s="64"/>
      <c r="Q12" s="64"/>
      <c r="R12" s="297">
        <v>373</v>
      </c>
      <c r="S12" s="65">
        <v>82.36</v>
      </c>
      <c r="T12" s="102">
        <v>13.105289423155925</v>
      </c>
      <c r="U12" s="479">
        <v>0.59899999999999998</v>
      </c>
      <c r="V12" s="479">
        <v>2.423</v>
      </c>
      <c r="W12" s="479">
        <v>6.4779999999999998</v>
      </c>
      <c r="X12" s="479">
        <v>1.7450000000000001</v>
      </c>
      <c r="Y12" s="479">
        <v>0.77700000000000002</v>
      </c>
      <c r="Z12" s="65">
        <v>34.192588645396214</v>
      </c>
      <c r="AA12" s="479">
        <v>1.006</v>
      </c>
      <c r="AB12" s="479">
        <v>9.4480000000000004</v>
      </c>
      <c r="AC12" s="479">
        <v>0</v>
      </c>
      <c r="AD12" s="479">
        <v>0</v>
      </c>
      <c r="AE12" s="479">
        <v>0</v>
      </c>
      <c r="AF12" s="65">
        <v>7.215808170515098</v>
      </c>
      <c r="AG12" s="479">
        <v>0</v>
      </c>
      <c r="AH12" s="479">
        <v>0</v>
      </c>
      <c r="AI12" s="479">
        <v>0</v>
      </c>
      <c r="AJ12" s="477">
        <v>0</v>
      </c>
      <c r="AK12" s="479">
        <v>0</v>
      </c>
      <c r="AL12" s="479">
        <v>0</v>
      </c>
      <c r="AM12" s="479">
        <v>0</v>
      </c>
      <c r="AN12" s="479">
        <v>0</v>
      </c>
      <c r="AO12" s="479">
        <v>0</v>
      </c>
      <c r="AP12" s="479">
        <v>0</v>
      </c>
      <c r="AQ12" s="479">
        <v>0</v>
      </c>
      <c r="AR12" s="65">
        <v>0</v>
      </c>
      <c r="AS12" s="290"/>
      <c r="AT12" s="290"/>
      <c r="AU12" s="290"/>
      <c r="AV12" s="290"/>
      <c r="AW12" s="290"/>
      <c r="AX12" s="290"/>
      <c r="AY12" s="290"/>
      <c r="AZ12" s="290"/>
      <c r="BA12" s="290"/>
      <c r="BB12" s="290"/>
      <c r="BC12" s="290"/>
      <c r="BD12" s="290"/>
      <c r="BE12" s="290"/>
      <c r="BF12" s="290"/>
      <c r="BG12" s="290"/>
      <c r="BH12" s="290"/>
      <c r="BI12" s="290"/>
      <c r="BJ12" s="290"/>
      <c r="BK12" s="290"/>
      <c r="BL12" s="290"/>
      <c r="BM12" s="290"/>
      <c r="BN12" s="290"/>
      <c r="BO12" s="290"/>
      <c r="BP12" s="308">
        <v>0</v>
      </c>
    </row>
    <row r="13" spans="1:68" ht="13.25" customHeight="1">
      <c r="A13" s="251">
        <v>6</v>
      </c>
      <c r="B13" s="472">
        <v>5.875</v>
      </c>
      <c r="C13">
        <v>141</v>
      </c>
      <c r="D13" s="413">
        <v>20</v>
      </c>
      <c r="E13" s="64"/>
      <c r="F13" s="299"/>
      <c r="G13"/>
      <c r="H13" s="65">
        <v>6.7267001701354987</v>
      </c>
      <c r="I13" s="307">
        <v>4.8107793918330088E-2</v>
      </c>
      <c r="J13" s="307">
        <v>6.7748079640538288</v>
      </c>
      <c r="K13" s="325">
        <v>99.289901733398438</v>
      </c>
      <c r="L13" s="326"/>
      <c r="M13" s="64"/>
      <c r="N13" s="298"/>
      <c r="O13" s="298"/>
      <c r="P13" s="64"/>
      <c r="Q13" s="64"/>
      <c r="R13" s="297">
        <v>380</v>
      </c>
      <c r="S13" s="65">
        <v>209.2</v>
      </c>
      <c r="T13" s="102">
        <v>20.413562680083089</v>
      </c>
      <c r="U13" s="479">
        <v>1.444</v>
      </c>
      <c r="V13" s="479">
        <v>2.9140000000000001</v>
      </c>
      <c r="W13" s="479">
        <v>6.5449999999999999</v>
      </c>
      <c r="X13" s="479">
        <v>2.1829999999999998</v>
      </c>
      <c r="Y13" s="479">
        <v>0.69</v>
      </c>
      <c r="Z13" s="65">
        <v>33.91505139989787</v>
      </c>
      <c r="AA13" s="479">
        <v>1.6870000000000001</v>
      </c>
      <c r="AB13" s="479">
        <v>13.005000000000001</v>
      </c>
      <c r="AC13" s="479">
        <v>0</v>
      </c>
      <c r="AD13" s="479">
        <v>0</v>
      </c>
      <c r="AE13" s="479">
        <v>0</v>
      </c>
      <c r="AF13" s="65">
        <v>9.4360568383658983</v>
      </c>
      <c r="AG13" s="479">
        <v>0</v>
      </c>
      <c r="AH13" s="479">
        <v>0</v>
      </c>
      <c r="AI13" s="479">
        <v>0</v>
      </c>
      <c r="AJ13" s="477">
        <v>0</v>
      </c>
      <c r="AK13" s="479">
        <v>0</v>
      </c>
      <c r="AL13" s="479">
        <v>0</v>
      </c>
      <c r="AM13" s="479">
        <v>0</v>
      </c>
      <c r="AN13" s="479">
        <v>0</v>
      </c>
      <c r="AO13" s="479">
        <v>0</v>
      </c>
      <c r="AP13" s="479">
        <v>0</v>
      </c>
      <c r="AQ13" s="479">
        <v>0</v>
      </c>
      <c r="AR13" s="65">
        <v>0</v>
      </c>
      <c r="AS13" s="290"/>
      <c r="AT13" s="290"/>
      <c r="AU13" s="290"/>
      <c r="AV13" s="290"/>
      <c r="AW13" s="290"/>
      <c r="AX13" s="290"/>
      <c r="AY13" s="290"/>
      <c r="AZ13" s="290"/>
      <c r="BA13" s="290"/>
      <c r="BB13" s="290"/>
      <c r="BC13" s="290"/>
      <c r="BD13" s="290"/>
      <c r="BE13" s="290"/>
      <c r="BF13" s="290"/>
      <c r="BG13" s="290"/>
      <c r="BH13" s="290"/>
      <c r="BI13" s="290"/>
      <c r="BJ13" s="290"/>
      <c r="BK13" s="290"/>
      <c r="BL13" s="290"/>
      <c r="BM13" s="290"/>
      <c r="BN13" s="290"/>
      <c r="BO13" s="290"/>
      <c r="BP13" s="308">
        <v>0</v>
      </c>
    </row>
    <row r="14" spans="1:68" s="310" customFormat="1" ht="13.25" customHeight="1">
      <c r="A14" s="251">
        <v>7</v>
      </c>
      <c r="B14" s="472">
        <v>6.8604166666700621</v>
      </c>
      <c r="C14">
        <v>164.65000000008149</v>
      </c>
      <c r="D14" s="413">
        <v>20</v>
      </c>
      <c r="E14" s="64"/>
      <c r="F14" s="299"/>
      <c r="G14"/>
      <c r="H14" s="65">
        <v>9.945699555969238</v>
      </c>
      <c r="I14" s="307">
        <v>8.0853773553254626E-2</v>
      </c>
      <c r="J14" s="307">
        <v>10.026553329522493</v>
      </c>
      <c r="K14" s="325">
        <v>99.193603515625</v>
      </c>
      <c r="L14" s="326"/>
      <c r="M14" s="64"/>
      <c r="N14" s="298"/>
      <c r="O14" s="298"/>
      <c r="P14" s="64"/>
      <c r="Q14" s="64"/>
      <c r="R14" s="297">
        <v>396</v>
      </c>
      <c r="S14" s="65">
        <v>410.45</v>
      </c>
      <c r="T14" s="102">
        <v>30.245775927447482</v>
      </c>
      <c r="U14" s="479">
        <v>2.85</v>
      </c>
      <c r="V14" s="479">
        <v>3.3980000000000001</v>
      </c>
      <c r="W14" s="479">
        <v>5.5880000000000001</v>
      </c>
      <c r="X14" s="479">
        <v>2.8410000000000002</v>
      </c>
      <c r="Y14" s="479">
        <v>0.58699999999999997</v>
      </c>
      <c r="Z14" s="65">
        <v>31.250693843113741</v>
      </c>
      <c r="AA14" s="479">
        <v>2.6819999999999999</v>
      </c>
      <c r="AB14" s="479">
        <v>15.743</v>
      </c>
      <c r="AC14" s="479">
        <v>0</v>
      </c>
      <c r="AD14" s="479">
        <v>0</v>
      </c>
      <c r="AE14" s="479">
        <v>0</v>
      </c>
      <c r="AF14" s="65">
        <v>10.990230905861457</v>
      </c>
      <c r="AG14" s="479">
        <v>0</v>
      </c>
      <c r="AH14" s="479">
        <v>0</v>
      </c>
      <c r="AI14" s="479">
        <v>0</v>
      </c>
      <c r="AJ14" s="477">
        <v>0</v>
      </c>
      <c r="AK14" s="479">
        <v>0</v>
      </c>
      <c r="AL14" s="479">
        <v>0</v>
      </c>
      <c r="AM14" s="479">
        <v>0</v>
      </c>
      <c r="AN14" s="479">
        <v>0</v>
      </c>
      <c r="AO14" s="479">
        <v>0</v>
      </c>
      <c r="AP14" s="479">
        <v>0</v>
      </c>
      <c r="AQ14" s="479">
        <v>0</v>
      </c>
      <c r="AR14" s="65">
        <v>0</v>
      </c>
      <c r="AS14" s="290"/>
      <c r="AT14" s="290"/>
      <c r="AU14" s="290"/>
      <c r="AV14" s="290"/>
      <c r="AW14" s="290"/>
      <c r="AX14" s="290"/>
      <c r="AY14" s="290"/>
      <c r="AZ14" s="290"/>
      <c r="BA14" s="290"/>
      <c r="BB14" s="290"/>
      <c r="BC14" s="290"/>
      <c r="BD14" s="290"/>
      <c r="BE14" s="290"/>
      <c r="BF14" s="290"/>
      <c r="BG14" s="290"/>
      <c r="BH14" s="290"/>
      <c r="BI14" s="290"/>
      <c r="BJ14" s="290"/>
      <c r="BK14" s="290"/>
      <c r="BL14" s="290"/>
      <c r="BM14" s="290"/>
      <c r="BN14" s="290"/>
      <c r="BO14" s="290"/>
      <c r="BP14" s="308">
        <v>0</v>
      </c>
    </row>
    <row r="15" spans="1:68" s="310" customFormat="1" ht="13.25" customHeight="1">
      <c r="A15" s="251">
        <v>8</v>
      </c>
      <c r="B15" s="472">
        <v>7.8763888888861402</v>
      </c>
      <c r="C15">
        <v>189.03333333326736</v>
      </c>
      <c r="D15" s="413">
        <v>20</v>
      </c>
      <c r="E15" s="64"/>
      <c r="F15" s="299"/>
      <c r="G15"/>
      <c r="H15" s="65">
        <v>12.503599984741211</v>
      </c>
      <c r="I15" s="307">
        <v>9.7240433242664182E-2</v>
      </c>
      <c r="J15" s="307">
        <v>12.600840417983875</v>
      </c>
      <c r="K15" s="325">
        <v>99.228302001953125</v>
      </c>
      <c r="L15" s="326"/>
      <c r="M15" s="64"/>
      <c r="N15" s="298"/>
      <c r="O15" s="298"/>
      <c r="P15" s="250"/>
      <c r="Q15" s="250"/>
      <c r="R15" s="297">
        <v>376</v>
      </c>
      <c r="S15" s="65">
        <v>741.35</v>
      </c>
      <c r="T15" s="102">
        <v>43.420829621683531</v>
      </c>
      <c r="U15" s="479">
        <v>4.8929999999999998</v>
      </c>
      <c r="V15" s="479">
        <v>3.0089999999999999</v>
      </c>
      <c r="W15" s="479">
        <v>1.1599999999999999</v>
      </c>
      <c r="X15" s="479">
        <v>3.5670000000000002</v>
      </c>
      <c r="Y15" s="479">
        <v>0.41</v>
      </c>
      <c r="Z15" s="65">
        <v>20.260218921379249</v>
      </c>
      <c r="AA15" s="479">
        <v>3.4809999999999999</v>
      </c>
      <c r="AB15" s="479">
        <v>14.6</v>
      </c>
      <c r="AC15" s="479">
        <v>0</v>
      </c>
      <c r="AD15" s="479">
        <v>0</v>
      </c>
      <c r="AE15" s="479">
        <v>0</v>
      </c>
      <c r="AF15" s="65">
        <v>12.655417406749555</v>
      </c>
      <c r="AG15" s="479">
        <v>0</v>
      </c>
      <c r="AH15" s="479">
        <v>0</v>
      </c>
      <c r="AI15" s="479">
        <v>0</v>
      </c>
      <c r="AJ15" s="477">
        <v>0</v>
      </c>
      <c r="AK15" s="479">
        <v>0</v>
      </c>
      <c r="AL15" s="479">
        <v>0</v>
      </c>
      <c r="AM15" s="479">
        <v>0</v>
      </c>
      <c r="AN15" s="479">
        <v>0</v>
      </c>
      <c r="AO15" s="479">
        <v>0</v>
      </c>
      <c r="AP15" s="479">
        <v>0</v>
      </c>
      <c r="AQ15" s="479">
        <v>0</v>
      </c>
      <c r="AR15" s="65">
        <v>0</v>
      </c>
      <c r="AS15" s="250"/>
      <c r="AT15" s="250"/>
      <c r="AU15" s="250"/>
      <c r="AV15" s="250"/>
      <c r="AW15" s="249"/>
      <c r="AX15" s="250"/>
      <c r="AY15" s="250"/>
      <c r="AZ15" s="250"/>
      <c r="BA15" s="250"/>
      <c r="BB15" s="250"/>
      <c r="BC15" s="250"/>
      <c r="BD15" s="290"/>
      <c r="BE15" s="250"/>
      <c r="BF15" s="250"/>
      <c r="BG15" s="250"/>
      <c r="BH15" s="290"/>
      <c r="BI15" s="250"/>
      <c r="BJ15" s="248"/>
      <c r="BK15" s="250"/>
      <c r="BL15" s="250"/>
      <c r="BM15" s="248"/>
      <c r="BN15" s="250"/>
      <c r="BO15" s="250"/>
      <c r="BP15" s="311">
        <v>0</v>
      </c>
    </row>
    <row r="16" spans="1:68" s="310" customFormat="1" ht="13.25" customHeight="1">
      <c r="A16" s="251">
        <v>9</v>
      </c>
      <c r="B16" s="472">
        <v>8.8743055555532919</v>
      </c>
      <c r="C16">
        <v>212.98333333327901</v>
      </c>
      <c r="D16" s="413">
        <v>20</v>
      </c>
      <c r="E16" s="64"/>
      <c r="F16" s="299"/>
      <c r="G16"/>
      <c r="H16" s="65">
        <v>15.666299684143066</v>
      </c>
      <c r="I16" s="307">
        <v>0.13919889284012044</v>
      </c>
      <c r="J16" s="307">
        <v>15.805498576983187</v>
      </c>
      <c r="K16" s="325">
        <v>99.119300842285156</v>
      </c>
      <c r="L16" s="326"/>
      <c r="M16" s="64"/>
      <c r="N16" s="298"/>
      <c r="O16" s="298"/>
      <c r="P16" s="250"/>
      <c r="Q16" s="250"/>
      <c r="R16" s="297">
        <v>371</v>
      </c>
      <c r="S16" s="65">
        <v>1180.8699999999999</v>
      </c>
      <c r="T16" s="102">
        <v>56.427587154105098</v>
      </c>
      <c r="U16" s="479">
        <v>6.5250000000000004</v>
      </c>
      <c r="V16" s="479">
        <v>2.5329999999999999</v>
      </c>
      <c r="W16" s="479">
        <v>0</v>
      </c>
      <c r="X16" s="479">
        <v>3.1579999999999999</v>
      </c>
      <c r="Y16" s="479">
        <v>0.23699999999999999</v>
      </c>
      <c r="Z16" s="65">
        <v>9.8803259397411143</v>
      </c>
      <c r="AA16" s="479">
        <v>3.5910000000000002</v>
      </c>
      <c r="AB16" s="479">
        <v>11.56</v>
      </c>
      <c r="AC16" s="479">
        <v>0</v>
      </c>
      <c r="AD16" s="479">
        <v>0</v>
      </c>
      <c r="AE16" s="479">
        <v>0</v>
      </c>
      <c r="AF16" s="65">
        <v>8.9920071047957375</v>
      </c>
      <c r="AG16" s="479">
        <v>0</v>
      </c>
      <c r="AH16" s="479">
        <v>0</v>
      </c>
      <c r="AI16" s="479">
        <v>0</v>
      </c>
      <c r="AJ16" s="477">
        <v>0</v>
      </c>
      <c r="AK16" s="479">
        <v>0</v>
      </c>
      <c r="AL16" s="479">
        <v>0</v>
      </c>
      <c r="AM16" s="479">
        <v>0</v>
      </c>
      <c r="AN16" s="479">
        <v>0</v>
      </c>
      <c r="AO16" s="479">
        <v>0</v>
      </c>
      <c r="AP16" s="479">
        <v>0</v>
      </c>
      <c r="AQ16" s="479">
        <v>0</v>
      </c>
      <c r="AR16" s="65">
        <v>0</v>
      </c>
      <c r="AS16" s="250"/>
      <c r="AT16" s="250"/>
      <c r="AU16" s="250"/>
      <c r="AV16" s="250"/>
      <c r="AW16" s="250"/>
      <c r="AX16" s="250"/>
      <c r="AY16" s="250"/>
      <c r="AZ16" s="250"/>
      <c r="BA16" s="250"/>
      <c r="BB16" s="250"/>
      <c r="BC16" s="250"/>
      <c r="BD16" s="290"/>
      <c r="BE16" s="250"/>
      <c r="BF16" s="250"/>
      <c r="BG16" s="250"/>
      <c r="BH16" s="290"/>
      <c r="BI16" s="250"/>
      <c r="BJ16" s="250"/>
      <c r="BK16" s="250"/>
      <c r="BL16" s="250"/>
      <c r="BM16" s="250"/>
      <c r="BN16" s="250"/>
      <c r="BO16" s="250"/>
      <c r="BP16" s="311">
        <v>0</v>
      </c>
    </row>
    <row r="17" spans="1:68" s="310" customFormat="1" ht="13.25" customHeight="1">
      <c r="A17" s="251">
        <v>10</v>
      </c>
      <c r="B17" s="472">
        <v>9.9208333333372138</v>
      </c>
      <c r="C17">
        <v>238.10000000009313</v>
      </c>
      <c r="D17" s="413">
        <v>46</v>
      </c>
      <c r="E17" s="64"/>
      <c r="F17" s="299"/>
      <c r="G17"/>
      <c r="H17" s="65">
        <v>16.470799310302734</v>
      </c>
      <c r="I17" s="307">
        <v>0.30194314722507087</v>
      </c>
      <c r="J17" s="307">
        <v>16.772742457527805</v>
      </c>
      <c r="K17" s="325">
        <v>98.199798583984375</v>
      </c>
      <c r="L17" s="326"/>
      <c r="M17" s="64"/>
      <c r="N17" s="298"/>
      <c r="O17" s="298"/>
      <c r="P17" s="250"/>
      <c r="Q17" s="250"/>
      <c r="R17" s="297">
        <v>369</v>
      </c>
      <c r="S17" s="65">
        <v>1585.31</v>
      </c>
      <c r="T17" s="102">
        <v>69.74347642302024</v>
      </c>
      <c r="U17" s="479">
        <v>7.3479999999999999</v>
      </c>
      <c r="V17" s="479">
        <v>2.3109999999999999</v>
      </c>
      <c r="W17" s="479">
        <v>0</v>
      </c>
      <c r="X17" s="479">
        <v>2.6589999999999998</v>
      </c>
      <c r="Y17" s="479">
        <v>0.13400000000000001</v>
      </c>
      <c r="Z17" s="65">
        <v>5.4952374608672478</v>
      </c>
      <c r="AA17" s="479">
        <v>3.4980000000000002</v>
      </c>
      <c r="AB17" s="479">
        <v>8.9469999999999992</v>
      </c>
      <c r="AC17" s="479">
        <v>0</v>
      </c>
      <c r="AD17" s="479">
        <v>0</v>
      </c>
      <c r="AE17" s="479">
        <v>0</v>
      </c>
      <c r="AF17" s="65">
        <v>7.3268206039076382</v>
      </c>
      <c r="AG17" s="479">
        <v>0</v>
      </c>
      <c r="AH17" s="479">
        <v>0</v>
      </c>
      <c r="AI17" s="479">
        <v>0</v>
      </c>
      <c r="AJ17" s="477">
        <v>0</v>
      </c>
      <c r="AK17" s="479">
        <v>0</v>
      </c>
      <c r="AL17" s="479">
        <v>0</v>
      </c>
      <c r="AM17" s="479">
        <v>0</v>
      </c>
      <c r="AN17" s="479">
        <v>0</v>
      </c>
      <c r="AO17" s="479">
        <v>0</v>
      </c>
      <c r="AP17" s="479">
        <v>0</v>
      </c>
      <c r="AQ17" s="479">
        <v>0</v>
      </c>
      <c r="AR17" s="65">
        <v>0</v>
      </c>
      <c r="AS17" s="250"/>
      <c r="AT17" s="250"/>
      <c r="AU17" s="250"/>
      <c r="AV17" s="250"/>
      <c r="AW17" s="250"/>
      <c r="AX17" s="250"/>
      <c r="AY17" s="250"/>
      <c r="AZ17" s="250"/>
      <c r="BA17" s="250"/>
      <c r="BB17" s="250"/>
      <c r="BC17" s="250"/>
      <c r="BD17" s="290"/>
      <c r="BE17" s="250"/>
      <c r="BF17" s="250"/>
      <c r="BG17" s="250"/>
      <c r="BH17" s="290"/>
      <c r="BI17" s="250"/>
      <c r="BJ17" s="250"/>
      <c r="BK17" s="250"/>
      <c r="BL17" s="250"/>
      <c r="BM17" s="250"/>
      <c r="BN17" s="250"/>
      <c r="BO17" s="250"/>
      <c r="BP17" s="311">
        <v>0</v>
      </c>
    </row>
    <row r="18" spans="1:68" s="310" customFormat="1" ht="13.25" customHeight="1">
      <c r="A18" s="251">
        <v>11</v>
      </c>
      <c r="B18" s="472">
        <v>10.90625</v>
      </c>
      <c r="C18">
        <v>261.75</v>
      </c>
      <c r="D18" s="413">
        <v>20</v>
      </c>
      <c r="E18" s="64"/>
      <c r="F18" s="299"/>
      <c r="G18"/>
      <c r="H18" s="65">
        <v>15.796199662780761</v>
      </c>
      <c r="I18" s="307">
        <v>0.34595935503624275</v>
      </c>
      <c r="J18" s="307">
        <v>16.142159017817004</v>
      </c>
      <c r="K18" s="325">
        <v>97.856796264648438</v>
      </c>
      <c r="L18" s="326"/>
      <c r="M18" s="64"/>
      <c r="N18" s="298"/>
      <c r="O18" s="298"/>
      <c r="P18" s="250"/>
      <c r="Q18" s="250"/>
      <c r="R18" s="297">
        <v>395</v>
      </c>
      <c r="S18" s="65">
        <v>2020.63</v>
      </c>
      <c r="T18" s="102">
        <v>85.905125900117042</v>
      </c>
      <c r="U18" s="479">
        <v>6.2030000000000003</v>
      </c>
      <c r="V18" s="479">
        <v>1.97</v>
      </c>
      <c r="W18" s="479">
        <v>6.8000000000000005E-2</v>
      </c>
      <c r="X18" s="479">
        <v>2.4900000000000002</v>
      </c>
      <c r="Y18" s="479">
        <v>8.5000000000000006E-2</v>
      </c>
      <c r="Z18" s="65">
        <v>7.0494460356579856</v>
      </c>
      <c r="AA18" s="479">
        <v>2.5630000000000002</v>
      </c>
      <c r="AB18" s="479">
        <v>6.4160000000000004</v>
      </c>
      <c r="AC18" s="479">
        <v>0</v>
      </c>
      <c r="AD18" s="479">
        <v>0</v>
      </c>
      <c r="AE18" s="479">
        <v>0</v>
      </c>
      <c r="AF18" s="65">
        <v>5.8836589698046184</v>
      </c>
      <c r="AG18" s="479">
        <v>0</v>
      </c>
      <c r="AH18" s="479">
        <v>0</v>
      </c>
      <c r="AI18" s="479">
        <v>0</v>
      </c>
      <c r="AJ18" s="477">
        <v>0</v>
      </c>
      <c r="AK18" s="479">
        <v>0</v>
      </c>
      <c r="AL18" s="479">
        <v>0</v>
      </c>
      <c r="AM18" s="479">
        <v>0</v>
      </c>
      <c r="AN18" s="479">
        <v>0</v>
      </c>
      <c r="AO18" s="479">
        <v>0</v>
      </c>
      <c r="AP18" s="479">
        <v>0</v>
      </c>
      <c r="AQ18" s="479">
        <v>0</v>
      </c>
      <c r="AR18" s="65">
        <v>0</v>
      </c>
      <c r="AS18" s="250"/>
      <c r="AT18" s="250"/>
      <c r="AU18" s="250"/>
      <c r="AV18" s="250"/>
      <c r="AW18" s="250"/>
      <c r="AX18" s="250"/>
      <c r="AY18" s="250"/>
      <c r="AZ18" s="250"/>
      <c r="BA18" s="250"/>
      <c r="BB18" s="250"/>
      <c r="BC18" s="250"/>
      <c r="BD18" s="290"/>
      <c r="BE18" s="250"/>
      <c r="BF18" s="250"/>
      <c r="BG18" s="250"/>
      <c r="BH18" s="290"/>
      <c r="BI18" s="250"/>
      <c r="BJ18" s="250"/>
      <c r="BK18" s="250"/>
      <c r="BL18" s="250"/>
      <c r="BM18" s="250"/>
      <c r="BN18" s="250"/>
      <c r="BO18" s="250"/>
      <c r="BP18" s="311">
        <v>0</v>
      </c>
    </row>
    <row r="19" spans="1:68" s="310" customFormat="1" ht="13.25" customHeight="1">
      <c r="A19" s="251">
        <v>12</v>
      </c>
      <c r="B19" s="472">
        <v>11.864583333335759</v>
      </c>
      <c r="C19">
        <v>284.75000000005821</v>
      </c>
      <c r="D19" s="413">
        <v>20</v>
      </c>
      <c r="E19" s="64"/>
      <c r="F19" s="299"/>
      <c r="G19"/>
      <c r="H19" s="65">
        <v>16.004000527954101</v>
      </c>
      <c r="I19" s="307">
        <v>0.569086624144024</v>
      </c>
      <c r="J19" s="307">
        <v>16.573087152098125</v>
      </c>
      <c r="K19" s="325">
        <v>96.566200256347656</v>
      </c>
      <c r="L19" s="326"/>
      <c r="M19" s="64"/>
      <c r="N19" s="298"/>
      <c r="O19" s="298"/>
      <c r="P19" s="250"/>
      <c r="Q19" s="250"/>
      <c r="R19" s="297">
        <v>403</v>
      </c>
      <c r="S19" s="65">
        <v>2508.6</v>
      </c>
      <c r="T19" s="102">
        <v>103.61341164067417</v>
      </c>
      <c r="U19" s="479">
        <v>4.8979999999999997</v>
      </c>
      <c r="V19" s="479">
        <v>1.6319999999999999</v>
      </c>
      <c r="W19" s="479">
        <v>6.3E-2</v>
      </c>
      <c r="X19" s="479">
        <v>2.056</v>
      </c>
      <c r="Y19" s="479">
        <v>9.7000000000000003E-2</v>
      </c>
      <c r="Z19" s="65">
        <v>8.6591620595483914</v>
      </c>
      <c r="AA19" s="479">
        <v>2.4649999999999999</v>
      </c>
      <c r="AB19" s="479">
        <v>4.1349999999999998</v>
      </c>
      <c r="AC19" s="479">
        <v>0</v>
      </c>
      <c r="AD19" s="479">
        <v>0</v>
      </c>
      <c r="AE19" s="479">
        <v>0</v>
      </c>
      <c r="AF19" s="65">
        <v>4.4404973357015995</v>
      </c>
      <c r="AG19" s="479">
        <v>0</v>
      </c>
      <c r="AH19" s="479">
        <v>0</v>
      </c>
      <c r="AI19" s="479">
        <v>0</v>
      </c>
      <c r="AJ19" s="477">
        <v>0</v>
      </c>
      <c r="AK19" s="479">
        <v>0</v>
      </c>
      <c r="AL19" s="479">
        <v>0</v>
      </c>
      <c r="AM19" s="479">
        <v>0</v>
      </c>
      <c r="AN19" s="479">
        <v>0</v>
      </c>
      <c r="AO19" s="479">
        <v>0</v>
      </c>
      <c r="AP19" s="479">
        <v>0</v>
      </c>
      <c r="AQ19" s="479">
        <v>0</v>
      </c>
      <c r="AR19" s="65">
        <v>0</v>
      </c>
      <c r="AS19" s="250"/>
      <c r="AT19" s="250"/>
      <c r="AU19" s="250"/>
      <c r="AV19" s="250"/>
      <c r="AW19" s="250"/>
      <c r="AX19" s="250"/>
      <c r="AY19" s="250"/>
      <c r="AZ19" s="250"/>
      <c r="BA19" s="250"/>
      <c r="BB19" s="250"/>
      <c r="BC19" s="250"/>
      <c r="BD19" s="290"/>
      <c r="BE19" s="250"/>
      <c r="BF19" s="250"/>
      <c r="BG19" s="250"/>
      <c r="BH19" s="290"/>
      <c r="BI19" s="250"/>
      <c r="BJ19" s="250"/>
      <c r="BK19" s="250"/>
      <c r="BL19" s="250"/>
      <c r="BM19" s="250"/>
      <c r="BN19" s="250"/>
      <c r="BO19" s="250"/>
      <c r="BP19" s="311">
        <v>0</v>
      </c>
    </row>
    <row r="20" spans="1:68" s="310" customFormat="1" ht="13.25" customHeight="1">
      <c r="A20" s="251">
        <v>13</v>
      </c>
      <c r="B20" s="472">
        <v>12.857638888890506</v>
      </c>
      <c r="C20">
        <v>308.58333333337214</v>
      </c>
      <c r="D20" s="413">
        <v>20</v>
      </c>
      <c r="E20" s="290"/>
      <c r="F20" s="290"/>
      <c r="G20" s="250"/>
      <c r="H20" s="250">
        <v>15.927300317382812</v>
      </c>
      <c r="I20" s="307">
        <v>1.1258860445321801</v>
      </c>
      <c r="J20" s="307">
        <v>17.053186361914992</v>
      </c>
      <c r="K20" s="314">
        <v>93.397796630859375</v>
      </c>
      <c r="L20" s="250"/>
      <c r="M20" s="250"/>
      <c r="N20" s="250"/>
      <c r="O20" s="250"/>
      <c r="P20" s="250"/>
      <c r="Q20" s="250"/>
      <c r="R20" s="297">
        <v>421</v>
      </c>
      <c r="S20" s="65">
        <v>2885.1</v>
      </c>
      <c r="T20" s="102">
        <v>120.05977473905473</v>
      </c>
      <c r="U20" s="479">
        <v>2.9329999999999998</v>
      </c>
      <c r="V20" s="479">
        <v>1.2270000000000001</v>
      </c>
      <c r="W20" s="479">
        <v>7.0999999999999994E-2</v>
      </c>
      <c r="X20" s="479">
        <v>1.48</v>
      </c>
      <c r="Y20" s="479">
        <v>0.17199999999999999</v>
      </c>
      <c r="Z20" s="250">
        <v>12.988743089322586</v>
      </c>
      <c r="AA20" s="479">
        <v>2.2559999999999998</v>
      </c>
      <c r="AB20" s="479">
        <v>2.3570000000000002</v>
      </c>
      <c r="AC20" s="479">
        <v>0</v>
      </c>
      <c r="AD20" s="479">
        <v>0</v>
      </c>
      <c r="AE20" s="479">
        <v>0</v>
      </c>
      <c r="AF20" s="250">
        <v>1.9982238010657194</v>
      </c>
      <c r="AG20" s="479">
        <v>0</v>
      </c>
      <c r="AH20" s="479">
        <v>0</v>
      </c>
      <c r="AI20" s="479">
        <v>0</v>
      </c>
      <c r="AJ20" s="477">
        <v>0</v>
      </c>
      <c r="AK20" s="479">
        <v>0</v>
      </c>
      <c r="AL20" s="479">
        <v>0</v>
      </c>
      <c r="AM20" s="479">
        <v>0</v>
      </c>
      <c r="AN20" s="479">
        <v>0</v>
      </c>
      <c r="AO20" s="479">
        <v>0</v>
      </c>
      <c r="AP20" s="479">
        <v>0</v>
      </c>
      <c r="AQ20" s="479">
        <v>0</v>
      </c>
      <c r="AR20" s="65">
        <v>0</v>
      </c>
    </row>
    <row r="21" spans="1:68" s="310" customFormat="1" ht="13.25" customHeight="1">
      <c r="A21" s="251">
        <v>14</v>
      </c>
      <c r="B21" s="481">
        <v>13.872222222220444</v>
      </c>
      <c r="C21" s="482">
        <v>332.93333333329065</v>
      </c>
      <c r="D21" s="488">
        <v>20</v>
      </c>
      <c r="E21" s="250"/>
      <c r="F21" s="250"/>
      <c r="G21" s="250"/>
      <c r="H21" s="250">
        <v>13.334700448608398</v>
      </c>
      <c r="I21" s="307">
        <v>2.8771689708698567</v>
      </c>
      <c r="J21" s="307">
        <v>16.211869419478255</v>
      </c>
      <c r="K21" s="314">
        <v>82.252700805664062</v>
      </c>
      <c r="L21" s="250"/>
      <c r="M21" s="250"/>
      <c r="N21" s="250"/>
      <c r="O21" s="250"/>
      <c r="P21" s="250"/>
      <c r="Q21" s="250"/>
      <c r="R21" s="297">
        <v>460</v>
      </c>
      <c r="S21" s="65">
        <v>3028.8</v>
      </c>
      <c r="T21" s="102">
        <v>133.47772652711561</v>
      </c>
      <c r="U21" s="479">
        <v>2.5499999999999998</v>
      </c>
      <c r="V21" s="479">
        <v>1.3220000000000001</v>
      </c>
      <c r="W21" s="479">
        <v>8.5999999999999993E-2</v>
      </c>
      <c r="X21" s="479">
        <v>2.4860000000000002</v>
      </c>
      <c r="Y21" s="479">
        <v>0.41299999999999998</v>
      </c>
      <c r="Z21" s="250">
        <v>14.709474011412331</v>
      </c>
      <c r="AA21" s="479">
        <v>1.909</v>
      </c>
      <c r="AB21" s="479">
        <v>2.8820000000000001</v>
      </c>
      <c r="AC21" s="479">
        <v>0</v>
      </c>
      <c r="AD21" s="479">
        <v>0</v>
      </c>
      <c r="AE21" s="479">
        <v>0</v>
      </c>
      <c r="AF21" s="250">
        <v>3.3303730017761985</v>
      </c>
      <c r="AG21" s="479">
        <v>0</v>
      </c>
      <c r="AH21" s="479">
        <v>0</v>
      </c>
      <c r="AI21" s="479">
        <v>0</v>
      </c>
      <c r="AJ21" s="477">
        <v>0</v>
      </c>
      <c r="AK21" s="479">
        <v>0</v>
      </c>
      <c r="AL21" s="479">
        <v>0</v>
      </c>
      <c r="AM21" s="479">
        <v>0</v>
      </c>
      <c r="AN21" s="479">
        <v>0</v>
      </c>
      <c r="AO21" s="479">
        <v>0</v>
      </c>
      <c r="AP21" s="479">
        <v>0</v>
      </c>
      <c r="AQ21" s="479">
        <v>0</v>
      </c>
      <c r="AR21" s="65">
        <v>0</v>
      </c>
    </row>
    <row r="22" spans="1:68" s="310" customFormat="1" ht="13.25" customHeight="1">
      <c r="A22" s="311"/>
      <c r="B22" s="312"/>
      <c r="C22" s="313"/>
      <c r="D22" s="250"/>
      <c r="E22" s="250"/>
      <c r="F22" s="250"/>
      <c r="G22" s="250"/>
      <c r="H22" s="250"/>
      <c r="I22" s="311"/>
      <c r="J22" s="311"/>
      <c r="K22" s="314"/>
      <c r="L22" s="250"/>
      <c r="M22" s="250"/>
      <c r="N22" s="250"/>
      <c r="O22" s="250"/>
      <c r="P22" s="250"/>
      <c r="Q22" s="250"/>
      <c r="R22" s="250"/>
      <c r="S22" s="250"/>
      <c r="T22" s="250"/>
      <c r="U22" s="250"/>
      <c r="V22" s="250"/>
      <c r="W22" s="250"/>
      <c r="X22" s="250"/>
      <c r="Y22" s="250"/>
      <c r="Z22" s="250"/>
      <c r="AA22" s="250"/>
      <c r="AB22" s="250"/>
      <c r="AC22" s="250"/>
      <c r="AD22" s="250"/>
      <c r="AE22" s="250"/>
      <c r="AF22" s="250"/>
      <c r="AG22" s="250"/>
      <c r="AH22" s="250"/>
      <c r="AI22" s="250"/>
      <c r="AJ22" s="250"/>
      <c r="AK22" s="250"/>
      <c r="AL22" s="250"/>
      <c r="AM22" s="250"/>
      <c r="AN22" s="250"/>
      <c r="AO22" s="250"/>
      <c r="AP22" s="250"/>
    </row>
    <row r="23" spans="1:68" s="310" customFormat="1" ht="13.25" customHeight="1">
      <c r="A23" s="311"/>
      <c r="B23" s="312"/>
      <c r="C23" s="313"/>
      <c r="D23" s="250"/>
      <c r="E23" s="250"/>
      <c r="F23" s="250"/>
      <c r="G23" s="250"/>
      <c r="H23" s="250"/>
      <c r="I23" s="311"/>
      <c r="J23" s="311"/>
      <c r="K23" s="314"/>
      <c r="L23" s="250"/>
      <c r="M23" s="250"/>
      <c r="N23" s="250"/>
      <c r="O23" s="250"/>
      <c r="P23" s="250"/>
      <c r="Q23" s="250"/>
      <c r="R23" s="250"/>
      <c r="S23" s="250"/>
      <c r="T23" s="250"/>
      <c r="U23" s="250"/>
      <c r="V23" s="250"/>
      <c r="W23" s="250"/>
      <c r="X23" s="250"/>
      <c r="Y23" s="250"/>
      <c r="Z23" s="250"/>
      <c r="AA23" s="250"/>
      <c r="AB23" s="250"/>
      <c r="AC23" s="250"/>
      <c r="AD23" s="250"/>
      <c r="AE23" s="250"/>
      <c r="AF23" s="250"/>
      <c r="AG23" s="250"/>
      <c r="AH23" s="250"/>
      <c r="AI23" s="250"/>
      <c r="AJ23" s="250"/>
      <c r="AK23" s="250"/>
      <c r="AL23" s="250"/>
      <c r="AM23" s="250"/>
      <c r="AN23" s="250"/>
      <c r="AO23" s="250"/>
      <c r="AP23" s="250"/>
    </row>
    <row r="24" spans="1:68" s="310" customFormat="1" ht="13.25" customHeight="1">
      <c r="A24" s="311"/>
      <c r="B24" s="312"/>
      <c r="C24" s="313"/>
      <c r="D24" s="250"/>
      <c r="E24" s="250"/>
      <c r="F24" s="250"/>
      <c r="G24" s="250"/>
      <c r="H24" s="250"/>
      <c r="I24" s="311"/>
      <c r="J24" s="311"/>
      <c r="K24" s="314"/>
      <c r="L24" s="250"/>
      <c r="M24" s="250"/>
      <c r="N24" s="250"/>
      <c r="O24" s="250"/>
      <c r="P24" s="250"/>
      <c r="Q24" s="250"/>
      <c r="R24" s="250"/>
      <c r="S24" s="250"/>
      <c r="T24" s="250"/>
      <c r="U24" s="250"/>
      <c r="V24" s="250"/>
      <c r="W24" s="250"/>
      <c r="X24" s="250"/>
      <c r="Y24" s="250"/>
      <c r="Z24" s="250"/>
      <c r="AA24" s="250"/>
      <c r="AB24" s="250"/>
      <c r="AC24" s="250"/>
      <c r="AD24" s="250"/>
      <c r="AE24" s="250"/>
      <c r="AF24" s="250"/>
      <c r="AG24" s="250"/>
      <c r="AH24" s="250"/>
      <c r="AI24" s="250"/>
      <c r="AJ24" s="250"/>
      <c r="AK24" s="250"/>
      <c r="AL24" s="250"/>
      <c r="AM24" s="250"/>
      <c r="AN24" s="250"/>
      <c r="AO24" s="250"/>
      <c r="AP24" s="250"/>
    </row>
    <row r="25" spans="1:68" s="310" customFormat="1" ht="13.25" customHeight="1">
      <c r="A25" s="311"/>
      <c r="B25" s="312"/>
      <c r="C25" s="313"/>
      <c r="D25" s="250"/>
      <c r="E25" s="250"/>
      <c r="F25" s="250"/>
      <c r="G25" s="250"/>
      <c r="H25" s="250"/>
      <c r="I25" s="311"/>
      <c r="J25" s="311"/>
      <c r="K25" s="314"/>
      <c r="L25" s="250"/>
      <c r="M25" s="250"/>
      <c r="N25" s="250"/>
      <c r="O25" s="250"/>
      <c r="P25" s="250"/>
      <c r="Q25" s="250"/>
      <c r="R25" s="250"/>
      <c r="S25" s="250"/>
      <c r="T25" s="250"/>
      <c r="U25" s="250"/>
      <c r="V25" s="250"/>
      <c r="W25" s="250"/>
      <c r="X25" s="250"/>
      <c r="Y25" s="250"/>
      <c r="Z25" s="250"/>
      <c r="AA25" s="250"/>
      <c r="AB25" s="250"/>
      <c r="AC25" s="250"/>
      <c r="AD25" s="250"/>
      <c r="AE25" s="250"/>
      <c r="AF25" s="250"/>
      <c r="AG25" s="250"/>
      <c r="AH25" s="250"/>
      <c r="AI25" s="250"/>
      <c r="AJ25" s="250"/>
      <c r="AK25" s="250"/>
      <c r="AL25" s="250"/>
      <c r="AM25" s="250"/>
      <c r="AN25" s="250"/>
      <c r="AO25" s="250"/>
      <c r="AP25" s="250"/>
    </row>
    <row r="26" spans="1:68" s="310" customFormat="1" ht="13.25" customHeight="1">
      <c r="A26" s="311"/>
      <c r="B26" s="312"/>
      <c r="C26" s="313"/>
      <c r="D26" s="250"/>
      <c r="E26" s="250"/>
      <c r="F26" s="250"/>
      <c r="G26" s="250"/>
      <c r="H26" s="250"/>
      <c r="I26" s="311"/>
      <c r="J26" s="311"/>
      <c r="K26" s="314"/>
      <c r="L26" s="250"/>
      <c r="M26" s="250"/>
      <c r="N26" s="250"/>
      <c r="O26" s="250"/>
      <c r="P26" s="250"/>
      <c r="Q26" s="250"/>
      <c r="R26" s="250"/>
      <c r="S26" s="250"/>
      <c r="T26" s="250"/>
      <c r="U26" s="250"/>
      <c r="V26" s="250"/>
      <c r="W26" s="250"/>
      <c r="X26" s="250"/>
      <c r="Y26" s="250"/>
      <c r="Z26" s="250"/>
      <c r="AA26" s="250"/>
      <c r="AB26" s="250"/>
      <c r="AC26" s="250"/>
      <c r="AD26" s="250"/>
      <c r="AE26" s="250"/>
      <c r="AF26" s="250"/>
      <c r="AG26" s="250"/>
      <c r="AH26" s="250"/>
      <c r="AI26" s="250"/>
      <c r="AJ26" s="250"/>
      <c r="AK26" s="250"/>
      <c r="AL26" s="250"/>
      <c r="AM26" s="250"/>
      <c r="AN26" s="250"/>
      <c r="AO26" s="250"/>
      <c r="AP26" s="250"/>
    </row>
    <row r="27" spans="1:68" s="310" customFormat="1" ht="13.25" customHeight="1">
      <c r="A27" s="311"/>
      <c r="B27" s="312"/>
      <c r="C27" s="313"/>
      <c r="D27" s="250"/>
      <c r="E27" s="250"/>
      <c r="F27" s="250"/>
      <c r="G27" s="250"/>
      <c r="H27" s="250"/>
      <c r="I27" s="311"/>
      <c r="J27" s="311"/>
      <c r="K27" s="314"/>
      <c r="L27" s="250"/>
      <c r="M27" s="250"/>
      <c r="N27" s="250"/>
      <c r="O27" s="250"/>
      <c r="P27" s="250"/>
      <c r="Q27" s="250"/>
      <c r="R27" s="250"/>
      <c r="S27" s="250"/>
      <c r="T27" s="250"/>
      <c r="U27" s="250"/>
      <c r="V27" s="250"/>
      <c r="W27" s="250"/>
      <c r="X27" s="250"/>
      <c r="Y27" s="250"/>
      <c r="Z27" s="250"/>
      <c r="AA27" s="250"/>
      <c r="AB27" s="250"/>
      <c r="AC27" s="250"/>
      <c r="AD27" s="250"/>
      <c r="AE27" s="250"/>
      <c r="AF27" s="250"/>
      <c r="AG27" s="250"/>
      <c r="AH27" s="250"/>
      <c r="AI27" s="250"/>
      <c r="AJ27" s="250"/>
      <c r="AK27" s="250"/>
      <c r="AL27" s="250"/>
      <c r="AM27" s="250"/>
      <c r="AN27" s="250"/>
      <c r="AO27" s="250"/>
      <c r="AP27" s="250"/>
    </row>
    <row r="28" spans="1:68" s="310" customFormat="1" ht="13.25" customHeight="1">
      <c r="A28" s="311"/>
      <c r="B28" s="312"/>
      <c r="C28" s="313"/>
      <c r="D28" s="250"/>
      <c r="E28" s="250"/>
      <c r="F28" s="250"/>
      <c r="G28" s="250"/>
      <c r="H28" s="250"/>
      <c r="I28" s="311"/>
      <c r="J28" s="311"/>
      <c r="K28" s="314"/>
      <c r="L28" s="250"/>
      <c r="M28" s="250"/>
      <c r="N28" s="250"/>
      <c r="O28" s="250"/>
      <c r="P28" s="250"/>
      <c r="Q28" s="250"/>
      <c r="R28" s="250"/>
      <c r="S28" s="250"/>
      <c r="T28" s="250"/>
      <c r="U28" s="250"/>
      <c r="V28" s="250"/>
      <c r="W28" s="250"/>
      <c r="X28" s="250"/>
      <c r="Y28" s="250"/>
      <c r="Z28" s="250"/>
      <c r="AA28" s="250"/>
      <c r="AB28" s="250"/>
      <c r="AC28" s="250"/>
      <c r="AD28" s="250"/>
      <c r="AE28" s="250"/>
      <c r="AF28" s="250"/>
      <c r="AG28" s="250"/>
      <c r="AH28" s="250"/>
      <c r="AI28" s="250"/>
      <c r="AJ28" s="250"/>
      <c r="AK28" s="250"/>
      <c r="AL28" s="250"/>
      <c r="AM28" s="250"/>
      <c r="AN28" s="250"/>
      <c r="AO28" s="250"/>
      <c r="AP28" s="250"/>
    </row>
    <row r="29" spans="1:68" s="310" customFormat="1" ht="13.25" customHeight="1">
      <c r="A29" s="311"/>
      <c r="B29" s="312"/>
      <c r="C29" s="313"/>
      <c r="D29" s="250"/>
      <c r="E29" s="250"/>
      <c r="F29" s="250"/>
      <c r="G29" s="250"/>
      <c r="H29" s="250"/>
      <c r="I29" s="311"/>
      <c r="J29" s="311"/>
      <c r="K29" s="314"/>
      <c r="L29" s="250"/>
      <c r="M29" s="250"/>
      <c r="N29" s="250"/>
      <c r="O29" s="250"/>
      <c r="P29" s="250"/>
      <c r="Q29" s="250"/>
      <c r="R29" s="250"/>
      <c r="S29" s="250"/>
      <c r="T29" s="250"/>
      <c r="U29" s="250"/>
      <c r="V29" s="250"/>
      <c r="W29" s="250"/>
      <c r="X29" s="250"/>
      <c r="Y29" s="250"/>
      <c r="Z29" s="250"/>
      <c r="AA29" s="250"/>
      <c r="AB29" s="250"/>
      <c r="AC29" s="250"/>
      <c r="AD29" s="250"/>
      <c r="AE29" s="250"/>
      <c r="AF29" s="250"/>
      <c r="AG29" s="250"/>
      <c r="AH29" s="250"/>
      <c r="AI29" s="250"/>
      <c r="AJ29" s="250"/>
      <c r="AK29" s="250"/>
      <c r="AL29" s="250"/>
      <c r="AM29" s="250"/>
      <c r="AN29" s="250"/>
      <c r="AO29" s="250"/>
      <c r="AP29" s="250"/>
    </row>
    <row r="30" spans="1:68" s="310" customFormat="1" ht="13.25" customHeight="1">
      <c r="A30" s="311"/>
      <c r="B30" s="312"/>
      <c r="C30" s="313"/>
      <c r="D30" s="250"/>
      <c r="E30" s="250"/>
      <c r="F30" s="250"/>
      <c r="G30" s="250"/>
      <c r="H30" s="250"/>
      <c r="I30" s="311"/>
      <c r="J30" s="311"/>
      <c r="K30" s="314"/>
      <c r="L30" s="250"/>
      <c r="M30" s="250"/>
      <c r="N30" s="250"/>
      <c r="O30" s="250"/>
      <c r="P30" s="250"/>
      <c r="Q30" s="250"/>
      <c r="R30" s="250"/>
      <c r="S30" s="250"/>
      <c r="T30" s="250"/>
      <c r="U30" s="250"/>
      <c r="V30" s="250"/>
      <c r="W30" s="250"/>
      <c r="X30" s="250"/>
      <c r="Y30" s="250"/>
      <c r="Z30" s="250"/>
      <c r="AA30" s="250"/>
      <c r="AB30" s="250"/>
      <c r="AC30" s="250"/>
      <c r="AD30" s="250"/>
      <c r="AE30" s="250"/>
      <c r="AF30" s="250"/>
      <c r="AG30" s="250"/>
      <c r="AH30" s="250"/>
      <c r="AI30" s="250"/>
      <c r="AJ30" s="250"/>
      <c r="AK30" s="250"/>
      <c r="AL30" s="250"/>
      <c r="AM30" s="250"/>
      <c r="AN30" s="250"/>
      <c r="AO30" s="250"/>
      <c r="AP30" s="250"/>
    </row>
    <row r="31" spans="1:68" s="310" customFormat="1" ht="13.25" customHeight="1">
      <c r="A31" s="311"/>
      <c r="B31" s="312"/>
      <c r="C31" s="313"/>
      <c r="D31" s="250"/>
      <c r="E31" s="250"/>
      <c r="F31" s="250"/>
      <c r="G31" s="250"/>
      <c r="H31" s="250"/>
      <c r="I31" s="311"/>
      <c r="J31" s="311"/>
      <c r="K31" s="314"/>
      <c r="L31" s="250"/>
      <c r="M31" s="250"/>
      <c r="N31" s="250"/>
      <c r="O31" s="250"/>
      <c r="P31" s="250"/>
      <c r="Q31" s="250"/>
      <c r="R31" s="250"/>
      <c r="S31" s="250"/>
      <c r="T31" s="250"/>
      <c r="U31" s="250"/>
      <c r="V31" s="250"/>
      <c r="W31" s="250"/>
      <c r="X31" s="250"/>
      <c r="Y31" s="250"/>
      <c r="Z31" s="250"/>
      <c r="AA31" s="250"/>
      <c r="AB31" s="250"/>
      <c r="AC31" s="250"/>
      <c r="AD31" s="250"/>
      <c r="AE31" s="250"/>
      <c r="AF31" s="250"/>
      <c r="AG31" s="250"/>
      <c r="AH31" s="250"/>
      <c r="AI31" s="250"/>
      <c r="AJ31" s="250"/>
      <c r="AK31" s="250"/>
      <c r="AL31" s="250"/>
      <c r="AM31" s="250"/>
      <c r="AN31" s="250"/>
      <c r="AO31" s="250"/>
      <c r="AP31" s="250"/>
    </row>
    <row r="32" spans="1:68" s="310" customFormat="1" ht="13.25" customHeight="1">
      <c r="A32" s="311"/>
      <c r="B32" s="312"/>
      <c r="C32" s="313"/>
      <c r="D32" s="250"/>
      <c r="E32" s="250"/>
      <c r="F32" s="250"/>
      <c r="G32" s="250"/>
      <c r="H32" s="250"/>
      <c r="I32" s="311"/>
      <c r="J32" s="311"/>
      <c r="K32" s="314"/>
      <c r="L32" s="250"/>
      <c r="M32" s="250"/>
      <c r="N32" s="250"/>
      <c r="O32" s="250"/>
      <c r="P32" s="250"/>
      <c r="Q32" s="250"/>
      <c r="R32" s="250"/>
      <c r="S32" s="250"/>
      <c r="T32" s="250"/>
      <c r="U32" s="250"/>
      <c r="V32" s="250"/>
      <c r="W32" s="250"/>
      <c r="X32" s="250"/>
      <c r="Y32" s="250"/>
      <c r="Z32" s="250"/>
      <c r="AA32" s="250"/>
      <c r="AB32" s="250"/>
      <c r="AC32" s="250"/>
      <c r="AD32" s="250"/>
      <c r="AE32" s="250"/>
      <c r="AF32" s="250"/>
      <c r="AG32" s="250"/>
      <c r="AH32" s="250"/>
      <c r="AI32" s="250"/>
      <c r="AJ32" s="250"/>
      <c r="AK32" s="250"/>
      <c r="AL32" s="250"/>
      <c r="AM32" s="250"/>
      <c r="AN32" s="250"/>
      <c r="AO32" s="250"/>
      <c r="AP32" s="250"/>
    </row>
    <row r="33" spans="1:42" s="310" customFormat="1" ht="13.25" customHeight="1">
      <c r="A33" s="311"/>
      <c r="B33" s="312"/>
      <c r="C33" s="313"/>
      <c r="D33" s="250"/>
      <c r="E33" s="250"/>
      <c r="F33" s="250"/>
      <c r="G33" s="250"/>
      <c r="H33" s="250"/>
      <c r="I33" s="311"/>
      <c r="J33" s="311"/>
      <c r="K33" s="314"/>
      <c r="L33" s="250"/>
      <c r="M33" s="250"/>
      <c r="N33" s="250"/>
      <c r="O33" s="250"/>
      <c r="P33" s="250"/>
      <c r="Q33" s="250"/>
      <c r="R33" s="250"/>
      <c r="S33" s="250"/>
      <c r="T33" s="250"/>
      <c r="U33" s="250"/>
      <c r="V33" s="250"/>
      <c r="W33" s="250"/>
      <c r="X33" s="250"/>
      <c r="Y33" s="250"/>
      <c r="Z33" s="250"/>
      <c r="AA33" s="250"/>
      <c r="AB33" s="250"/>
      <c r="AC33" s="250"/>
      <c r="AD33" s="250"/>
      <c r="AE33" s="250"/>
      <c r="AF33" s="250"/>
      <c r="AG33" s="250"/>
      <c r="AH33" s="250"/>
      <c r="AI33" s="250"/>
      <c r="AJ33" s="250"/>
      <c r="AK33" s="250"/>
      <c r="AL33" s="250"/>
      <c r="AM33" s="250"/>
      <c r="AN33" s="250"/>
      <c r="AO33" s="250"/>
      <c r="AP33" s="250"/>
    </row>
    <row r="34" spans="1:42" s="310" customFormat="1" ht="13.25" customHeight="1">
      <c r="A34" s="311"/>
      <c r="B34" s="312"/>
      <c r="C34" s="313"/>
      <c r="D34" s="250"/>
      <c r="E34" s="250"/>
      <c r="F34" s="250"/>
      <c r="G34" s="250"/>
      <c r="H34" s="250"/>
      <c r="I34" s="311"/>
      <c r="J34" s="311"/>
      <c r="K34" s="314"/>
      <c r="L34" s="250"/>
      <c r="M34" s="250"/>
      <c r="N34" s="250"/>
      <c r="O34" s="250"/>
      <c r="P34" s="250"/>
      <c r="Q34" s="250"/>
      <c r="R34" s="250"/>
      <c r="S34" s="250"/>
      <c r="T34" s="250"/>
      <c r="U34" s="250"/>
      <c r="V34" s="250"/>
      <c r="W34" s="250"/>
      <c r="X34" s="250"/>
      <c r="Y34" s="250"/>
      <c r="Z34" s="250"/>
      <c r="AA34" s="250"/>
      <c r="AB34" s="250"/>
      <c r="AC34" s="250"/>
      <c r="AD34" s="250"/>
      <c r="AE34" s="250"/>
      <c r="AF34" s="250"/>
      <c r="AG34" s="250"/>
      <c r="AH34" s="250"/>
      <c r="AI34" s="250"/>
      <c r="AJ34" s="250"/>
      <c r="AK34" s="250"/>
      <c r="AL34" s="250"/>
      <c r="AM34" s="250"/>
      <c r="AN34" s="250"/>
      <c r="AO34" s="250"/>
      <c r="AP34" s="250"/>
    </row>
    <row r="35" spans="1:42" s="310" customFormat="1" ht="13.25" customHeight="1">
      <c r="A35" s="311"/>
      <c r="B35" s="312"/>
      <c r="C35" s="313"/>
      <c r="D35" s="250"/>
      <c r="E35" s="250"/>
      <c r="F35" s="250"/>
      <c r="G35" s="250"/>
      <c r="H35" s="250"/>
      <c r="I35" s="311"/>
      <c r="J35" s="311"/>
      <c r="K35" s="314"/>
      <c r="L35" s="250"/>
      <c r="M35" s="250"/>
      <c r="N35" s="250"/>
      <c r="O35" s="250"/>
      <c r="P35" s="250"/>
      <c r="Q35" s="250"/>
      <c r="R35" s="250"/>
      <c r="S35" s="250"/>
      <c r="T35" s="250"/>
      <c r="U35" s="250"/>
      <c r="V35" s="250"/>
      <c r="W35" s="250"/>
      <c r="X35" s="250"/>
      <c r="Y35" s="250"/>
      <c r="Z35" s="250"/>
      <c r="AA35" s="250"/>
      <c r="AB35" s="250"/>
      <c r="AC35" s="250"/>
      <c r="AD35" s="250"/>
      <c r="AE35" s="250"/>
      <c r="AF35" s="250"/>
      <c r="AG35" s="250"/>
      <c r="AH35" s="250"/>
      <c r="AI35" s="250"/>
      <c r="AJ35" s="250"/>
      <c r="AK35" s="250"/>
      <c r="AL35" s="250"/>
      <c r="AM35" s="250"/>
      <c r="AN35" s="250"/>
      <c r="AO35" s="250"/>
      <c r="AP35" s="250"/>
    </row>
    <row r="36" spans="1:42" s="310" customFormat="1" ht="13.25" customHeight="1">
      <c r="A36" s="311"/>
      <c r="B36" s="312"/>
      <c r="C36" s="313"/>
      <c r="D36" s="250"/>
      <c r="E36" s="250"/>
      <c r="F36" s="250"/>
      <c r="G36" s="250"/>
      <c r="H36" s="250"/>
      <c r="I36" s="311"/>
      <c r="J36" s="311"/>
      <c r="K36" s="314"/>
      <c r="L36" s="250"/>
      <c r="M36" s="250"/>
      <c r="N36" s="250"/>
      <c r="O36" s="250"/>
      <c r="P36" s="250"/>
      <c r="Q36" s="250"/>
      <c r="R36" s="250"/>
      <c r="S36" s="250"/>
      <c r="T36" s="250"/>
      <c r="U36" s="250"/>
      <c r="V36" s="250"/>
      <c r="W36" s="250"/>
      <c r="X36" s="250"/>
      <c r="Y36" s="250"/>
      <c r="Z36" s="250"/>
      <c r="AA36" s="250"/>
      <c r="AB36" s="250"/>
      <c r="AC36" s="250"/>
      <c r="AD36" s="250"/>
      <c r="AE36" s="250"/>
      <c r="AF36" s="250"/>
      <c r="AG36" s="250"/>
      <c r="AH36" s="250"/>
      <c r="AI36" s="250"/>
      <c r="AJ36" s="250"/>
      <c r="AK36" s="250"/>
      <c r="AL36" s="250"/>
      <c r="AM36" s="250"/>
      <c r="AN36" s="250"/>
      <c r="AO36" s="250"/>
      <c r="AP36" s="250"/>
    </row>
    <row r="37" spans="1:42" s="310" customFormat="1" ht="13.25" customHeight="1">
      <c r="A37" s="311"/>
      <c r="B37" s="312"/>
      <c r="C37" s="313"/>
      <c r="D37" s="250"/>
      <c r="E37" s="250"/>
      <c r="F37" s="250"/>
      <c r="G37" s="250"/>
      <c r="H37" s="250"/>
      <c r="I37" s="311"/>
      <c r="J37" s="311"/>
      <c r="K37" s="314"/>
      <c r="L37" s="250"/>
      <c r="M37" s="250"/>
      <c r="N37" s="250"/>
      <c r="O37" s="250"/>
      <c r="P37" s="250"/>
      <c r="Q37" s="250"/>
      <c r="R37" s="250"/>
      <c r="S37" s="250"/>
      <c r="T37" s="250"/>
      <c r="U37" s="250"/>
      <c r="V37" s="250"/>
      <c r="W37" s="250"/>
      <c r="X37" s="250"/>
      <c r="Y37" s="250"/>
      <c r="Z37" s="250"/>
      <c r="AA37" s="250"/>
      <c r="AB37" s="250"/>
      <c r="AC37" s="250"/>
      <c r="AD37" s="250"/>
      <c r="AE37" s="250"/>
      <c r="AF37" s="250"/>
      <c r="AG37" s="250"/>
      <c r="AH37" s="250"/>
      <c r="AI37" s="250"/>
      <c r="AJ37" s="250"/>
      <c r="AK37" s="250"/>
      <c r="AL37" s="250"/>
      <c r="AM37" s="250"/>
      <c r="AN37" s="250"/>
      <c r="AO37" s="250"/>
      <c r="AP37" s="250"/>
    </row>
    <row r="38" spans="1:42" s="310" customFormat="1" ht="13.25" customHeight="1">
      <c r="A38" s="311"/>
      <c r="B38" s="312"/>
      <c r="C38" s="313"/>
      <c r="D38" s="250"/>
      <c r="E38" s="250"/>
      <c r="F38" s="250"/>
      <c r="G38" s="250"/>
      <c r="H38" s="250"/>
      <c r="I38" s="311"/>
      <c r="J38" s="311"/>
      <c r="K38" s="314"/>
      <c r="L38" s="250"/>
      <c r="M38" s="250"/>
      <c r="N38" s="250"/>
      <c r="O38" s="250"/>
      <c r="P38" s="250"/>
      <c r="Q38" s="250"/>
      <c r="R38" s="250"/>
      <c r="S38" s="250"/>
      <c r="T38" s="250"/>
      <c r="U38" s="250"/>
      <c r="V38" s="250"/>
      <c r="W38" s="250"/>
      <c r="X38" s="250"/>
      <c r="Y38" s="250"/>
      <c r="Z38" s="250"/>
      <c r="AA38" s="250"/>
      <c r="AB38" s="250"/>
      <c r="AC38" s="250"/>
      <c r="AD38" s="250"/>
      <c r="AE38" s="250"/>
      <c r="AF38" s="250"/>
      <c r="AG38" s="250"/>
      <c r="AH38" s="250"/>
      <c r="AI38" s="250"/>
      <c r="AJ38" s="250"/>
      <c r="AK38" s="250"/>
      <c r="AL38" s="250"/>
      <c r="AM38" s="250"/>
      <c r="AN38" s="250"/>
      <c r="AO38" s="250"/>
      <c r="AP38" s="250"/>
    </row>
    <row r="39" spans="1:42" s="310" customFormat="1" ht="13.25" customHeight="1">
      <c r="A39" s="311"/>
      <c r="B39" s="312"/>
      <c r="C39" s="313"/>
      <c r="D39" s="250"/>
      <c r="E39" s="250"/>
      <c r="F39" s="250"/>
      <c r="G39" s="250"/>
      <c r="H39" s="250"/>
      <c r="I39" s="311"/>
      <c r="J39" s="311"/>
      <c r="K39" s="314"/>
      <c r="L39" s="250"/>
      <c r="M39" s="250"/>
      <c r="N39" s="250"/>
      <c r="O39" s="250"/>
      <c r="P39" s="250"/>
      <c r="Q39" s="250"/>
      <c r="R39" s="250"/>
      <c r="S39" s="250"/>
      <c r="T39" s="250"/>
      <c r="U39" s="250"/>
      <c r="V39" s="250"/>
      <c r="W39" s="250"/>
      <c r="X39" s="250"/>
      <c r="Y39" s="250"/>
      <c r="Z39" s="250"/>
      <c r="AA39" s="250"/>
      <c r="AB39" s="250"/>
      <c r="AC39" s="250"/>
      <c r="AD39" s="250"/>
      <c r="AE39" s="250"/>
      <c r="AF39" s="250"/>
      <c r="AG39" s="250"/>
      <c r="AH39" s="250"/>
      <c r="AI39" s="250"/>
      <c r="AJ39" s="250"/>
      <c r="AK39" s="250"/>
      <c r="AL39" s="250"/>
      <c r="AM39" s="250"/>
      <c r="AN39" s="250"/>
      <c r="AO39" s="250"/>
      <c r="AP39" s="250"/>
    </row>
    <row r="40" spans="1:42" s="310" customFormat="1" ht="13.25" customHeight="1">
      <c r="A40" s="311"/>
      <c r="B40" s="312"/>
      <c r="C40" s="313"/>
      <c r="D40" s="250"/>
      <c r="E40" s="250"/>
      <c r="F40" s="250"/>
      <c r="G40" s="250"/>
      <c r="H40" s="250"/>
      <c r="I40" s="311"/>
      <c r="J40" s="311"/>
      <c r="K40" s="314"/>
      <c r="L40" s="250"/>
      <c r="M40" s="250"/>
      <c r="N40" s="250"/>
      <c r="O40" s="250"/>
      <c r="P40" s="250"/>
      <c r="Q40" s="250"/>
      <c r="R40" s="250"/>
      <c r="S40" s="250"/>
      <c r="T40" s="250"/>
      <c r="U40" s="250"/>
      <c r="V40" s="250"/>
      <c r="W40" s="250"/>
      <c r="X40" s="250"/>
      <c r="Y40" s="250"/>
      <c r="Z40" s="250"/>
      <c r="AA40" s="250"/>
      <c r="AB40" s="250"/>
      <c r="AC40" s="250"/>
      <c r="AD40" s="250"/>
      <c r="AE40" s="250"/>
      <c r="AF40" s="250"/>
      <c r="AG40" s="250"/>
      <c r="AH40" s="250"/>
      <c r="AI40" s="250"/>
      <c r="AJ40" s="250"/>
      <c r="AK40" s="250"/>
      <c r="AL40" s="250"/>
      <c r="AM40" s="250"/>
      <c r="AN40" s="250"/>
      <c r="AO40" s="250"/>
      <c r="AP40" s="250"/>
    </row>
    <row r="41" spans="1:42" s="310" customFormat="1" ht="13.25" customHeight="1">
      <c r="A41" s="311"/>
      <c r="B41" s="312"/>
      <c r="C41" s="313"/>
      <c r="D41" s="250"/>
      <c r="E41" s="250"/>
      <c r="F41" s="250"/>
      <c r="G41" s="250"/>
      <c r="H41" s="250"/>
      <c r="I41" s="311"/>
      <c r="J41" s="311"/>
      <c r="K41" s="314"/>
      <c r="L41" s="250"/>
      <c r="M41" s="250"/>
      <c r="N41" s="250"/>
      <c r="O41" s="250"/>
      <c r="P41" s="250"/>
      <c r="Q41" s="250"/>
      <c r="R41" s="250"/>
      <c r="S41" s="250"/>
      <c r="T41" s="250"/>
      <c r="U41" s="250"/>
      <c r="V41" s="250"/>
      <c r="W41" s="250"/>
      <c r="X41" s="250"/>
      <c r="Y41" s="250"/>
      <c r="Z41" s="250"/>
      <c r="AA41" s="250"/>
      <c r="AB41" s="250"/>
      <c r="AC41" s="250"/>
      <c r="AD41" s="250"/>
      <c r="AE41" s="250"/>
      <c r="AF41" s="250"/>
      <c r="AG41" s="250"/>
      <c r="AH41" s="250"/>
      <c r="AI41" s="250"/>
      <c r="AJ41" s="250"/>
      <c r="AK41" s="250"/>
      <c r="AL41" s="250"/>
      <c r="AM41" s="250"/>
      <c r="AN41" s="250"/>
      <c r="AO41" s="250"/>
      <c r="AP41" s="250"/>
    </row>
    <row r="42" spans="1:42" s="310" customFormat="1" ht="13.25" customHeight="1">
      <c r="A42" s="311"/>
      <c r="B42" s="312"/>
      <c r="C42" s="313"/>
      <c r="D42" s="250"/>
      <c r="E42" s="250"/>
      <c r="F42" s="250"/>
      <c r="G42" s="250"/>
      <c r="H42" s="250"/>
      <c r="I42" s="311"/>
      <c r="J42" s="311"/>
      <c r="K42" s="314"/>
      <c r="L42" s="250"/>
      <c r="M42" s="250"/>
      <c r="N42" s="250"/>
      <c r="O42" s="250"/>
      <c r="P42" s="250"/>
      <c r="Q42" s="250"/>
      <c r="R42" s="250"/>
      <c r="S42" s="250"/>
      <c r="T42" s="250"/>
      <c r="U42" s="250"/>
      <c r="V42" s="250"/>
      <c r="W42" s="250"/>
      <c r="X42" s="250"/>
      <c r="Y42" s="250"/>
      <c r="Z42" s="250"/>
      <c r="AA42" s="250"/>
      <c r="AB42" s="250"/>
      <c r="AC42" s="250"/>
      <c r="AD42" s="250"/>
      <c r="AE42" s="250"/>
      <c r="AF42" s="250"/>
      <c r="AG42" s="250"/>
      <c r="AH42" s="250"/>
      <c r="AI42" s="250"/>
      <c r="AJ42" s="250"/>
      <c r="AK42" s="250"/>
      <c r="AL42" s="250"/>
      <c r="AM42" s="250"/>
      <c r="AN42" s="250"/>
      <c r="AO42" s="250"/>
      <c r="AP42" s="250"/>
    </row>
    <row r="43" spans="1:42" s="310" customFormat="1" ht="13.25" customHeight="1">
      <c r="A43" s="311"/>
      <c r="B43" s="312"/>
      <c r="C43" s="313"/>
      <c r="D43" s="250"/>
      <c r="E43" s="250"/>
      <c r="F43" s="250"/>
      <c r="G43" s="250"/>
      <c r="H43" s="250"/>
      <c r="I43" s="311"/>
      <c r="J43" s="311"/>
      <c r="K43" s="314"/>
      <c r="L43" s="250"/>
      <c r="M43" s="250"/>
      <c r="N43" s="250"/>
      <c r="O43" s="250"/>
      <c r="P43" s="250"/>
      <c r="Q43" s="250"/>
      <c r="R43" s="250"/>
      <c r="S43" s="250"/>
      <c r="T43" s="250"/>
      <c r="U43" s="250"/>
      <c r="V43" s="250"/>
      <c r="W43" s="250"/>
      <c r="X43" s="250"/>
      <c r="Y43" s="250"/>
      <c r="Z43" s="250"/>
      <c r="AA43" s="250"/>
      <c r="AB43" s="250"/>
      <c r="AC43" s="250"/>
      <c r="AD43" s="250"/>
      <c r="AE43" s="250"/>
      <c r="AF43" s="250"/>
      <c r="AG43" s="250"/>
      <c r="AH43" s="250"/>
      <c r="AI43" s="250"/>
      <c r="AJ43" s="250"/>
      <c r="AK43" s="250"/>
      <c r="AL43" s="250"/>
      <c r="AM43" s="250"/>
      <c r="AN43" s="250"/>
      <c r="AO43" s="250"/>
      <c r="AP43" s="250"/>
    </row>
    <row r="44" spans="1:42" s="310" customFormat="1" ht="13.25" customHeight="1">
      <c r="A44" s="311"/>
      <c r="B44" s="312"/>
      <c r="C44" s="313"/>
      <c r="D44" s="250"/>
      <c r="E44" s="250"/>
      <c r="F44" s="250"/>
      <c r="G44" s="250"/>
      <c r="H44" s="250"/>
      <c r="I44" s="311"/>
      <c r="J44" s="311"/>
      <c r="K44" s="314"/>
      <c r="L44" s="250"/>
      <c r="M44" s="250"/>
      <c r="N44" s="250"/>
      <c r="O44" s="250"/>
      <c r="P44" s="250"/>
      <c r="Q44" s="250"/>
      <c r="R44" s="250"/>
      <c r="S44" s="250"/>
      <c r="T44" s="250"/>
      <c r="U44" s="250"/>
      <c r="V44" s="250"/>
      <c r="W44" s="250"/>
      <c r="X44" s="250"/>
      <c r="Y44" s="250"/>
      <c r="Z44" s="250"/>
      <c r="AA44" s="250"/>
      <c r="AB44" s="250"/>
      <c r="AC44" s="250"/>
      <c r="AD44" s="250"/>
      <c r="AE44" s="250"/>
      <c r="AF44" s="250"/>
      <c r="AG44" s="250"/>
      <c r="AH44" s="250"/>
      <c r="AI44" s="250"/>
      <c r="AJ44" s="250"/>
      <c r="AK44" s="250"/>
      <c r="AL44" s="250"/>
      <c r="AM44" s="250"/>
      <c r="AN44" s="250"/>
      <c r="AO44" s="250"/>
      <c r="AP44" s="250"/>
    </row>
    <row r="45" spans="1:42" s="310" customFormat="1" ht="13.25" customHeight="1">
      <c r="A45" s="311"/>
      <c r="B45" s="312"/>
      <c r="C45" s="313"/>
      <c r="D45" s="250"/>
      <c r="E45" s="250"/>
      <c r="F45" s="250"/>
      <c r="G45" s="250"/>
      <c r="H45" s="250"/>
      <c r="I45" s="311"/>
      <c r="J45" s="311"/>
      <c r="K45" s="314"/>
      <c r="L45" s="250"/>
      <c r="M45" s="250"/>
      <c r="N45" s="250"/>
      <c r="O45" s="250"/>
      <c r="P45" s="250"/>
      <c r="Q45" s="250"/>
      <c r="R45" s="250"/>
      <c r="S45" s="250"/>
      <c r="T45" s="250"/>
      <c r="U45" s="250"/>
      <c r="V45" s="250"/>
      <c r="W45" s="250"/>
      <c r="X45" s="250"/>
      <c r="Y45" s="250"/>
      <c r="Z45" s="250"/>
      <c r="AA45" s="250"/>
      <c r="AB45" s="250"/>
      <c r="AC45" s="250"/>
      <c r="AD45" s="250"/>
      <c r="AE45" s="250"/>
      <c r="AF45" s="250"/>
      <c r="AG45" s="250"/>
      <c r="AH45" s="250"/>
      <c r="AI45" s="250"/>
      <c r="AJ45" s="250"/>
      <c r="AK45" s="250"/>
      <c r="AL45" s="250"/>
      <c r="AM45" s="250"/>
      <c r="AN45" s="250"/>
      <c r="AO45" s="250"/>
      <c r="AP45" s="250"/>
    </row>
    <row r="46" spans="1:42" s="310" customFormat="1" ht="13.25" customHeight="1">
      <c r="A46" s="311"/>
      <c r="B46" s="312"/>
      <c r="C46" s="313"/>
      <c r="D46" s="250"/>
      <c r="E46" s="250"/>
      <c r="F46" s="250"/>
      <c r="G46" s="250"/>
      <c r="H46" s="250"/>
      <c r="I46" s="311"/>
      <c r="J46" s="311"/>
      <c r="K46" s="314"/>
      <c r="L46" s="250"/>
      <c r="M46" s="250"/>
      <c r="N46" s="250"/>
      <c r="O46" s="250"/>
      <c r="P46" s="250"/>
      <c r="Q46" s="250"/>
      <c r="R46" s="250"/>
      <c r="S46" s="250"/>
      <c r="T46" s="250"/>
      <c r="U46" s="250"/>
      <c r="V46" s="250"/>
      <c r="W46" s="250"/>
      <c r="X46" s="250"/>
      <c r="Y46" s="250"/>
      <c r="Z46" s="250"/>
      <c r="AA46" s="250"/>
      <c r="AB46" s="250"/>
      <c r="AC46" s="250"/>
      <c r="AD46" s="250"/>
      <c r="AE46" s="250"/>
      <c r="AF46" s="250"/>
      <c r="AG46" s="250"/>
      <c r="AH46" s="250"/>
      <c r="AI46" s="250"/>
      <c r="AJ46" s="250"/>
      <c r="AK46" s="250"/>
      <c r="AL46" s="250"/>
      <c r="AM46" s="250"/>
      <c r="AN46" s="250"/>
      <c r="AO46" s="250"/>
      <c r="AP46" s="250"/>
    </row>
    <row r="47" spans="1:42" s="310" customFormat="1" ht="13.25" customHeight="1">
      <c r="A47" s="311"/>
      <c r="B47" s="312"/>
      <c r="C47" s="313"/>
      <c r="D47" s="250"/>
      <c r="E47" s="250"/>
      <c r="F47" s="250"/>
      <c r="G47" s="250"/>
      <c r="H47" s="250"/>
      <c r="I47" s="311"/>
      <c r="J47" s="311"/>
      <c r="K47" s="314"/>
      <c r="L47" s="250"/>
      <c r="M47" s="250"/>
      <c r="N47" s="250"/>
      <c r="O47" s="250"/>
      <c r="P47" s="250"/>
      <c r="Q47" s="250"/>
      <c r="R47" s="250"/>
      <c r="S47" s="250"/>
      <c r="T47" s="250"/>
      <c r="U47" s="250"/>
      <c r="V47" s="250"/>
      <c r="W47" s="250"/>
      <c r="X47" s="250"/>
      <c r="Y47" s="250"/>
      <c r="Z47" s="250"/>
      <c r="AA47" s="250"/>
      <c r="AB47" s="250"/>
      <c r="AC47" s="250"/>
      <c r="AD47" s="250"/>
      <c r="AE47" s="250"/>
      <c r="AF47" s="250"/>
      <c r="AG47" s="250"/>
      <c r="AH47" s="250"/>
      <c r="AI47" s="250"/>
      <c r="AJ47" s="250"/>
      <c r="AK47" s="250"/>
      <c r="AL47" s="250"/>
      <c r="AM47" s="250"/>
      <c r="AN47" s="250"/>
      <c r="AO47" s="250"/>
      <c r="AP47" s="250"/>
    </row>
    <row r="48" spans="1:42" s="310" customFormat="1" ht="13.25" customHeight="1">
      <c r="A48" s="311"/>
      <c r="B48" s="312"/>
      <c r="C48" s="313"/>
      <c r="D48" s="250"/>
      <c r="E48" s="250"/>
      <c r="F48" s="250"/>
      <c r="G48" s="250"/>
      <c r="H48" s="250"/>
      <c r="I48" s="311"/>
      <c r="J48" s="311"/>
      <c r="K48" s="314"/>
      <c r="L48" s="250"/>
      <c r="M48" s="250"/>
      <c r="N48" s="250"/>
      <c r="O48" s="250"/>
      <c r="P48" s="250"/>
      <c r="Q48" s="250"/>
      <c r="R48" s="250"/>
      <c r="S48" s="250"/>
      <c r="T48" s="250"/>
      <c r="U48" s="250"/>
      <c r="V48" s="250"/>
      <c r="W48" s="250"/>
      <c r="X48" s="250"/>
      <c r="Y48" s="250"/>
      <c r="Z48" s="250"/>
      <c r="AA48" s="250"/>
      <c r="AB48" s="250"/>
      <c r="AC48" s="250"/>
      <c r="AD48" s="250"/>
      <c r="AE48" s="250"/>
      <c r="AF48" s="250"/>
      <c r="AG48" s="250"/>
      <c r="AH48" s="250"/>
      <c r="AI48" s="250"/>
      <c r="AJ48" s="250"/>
      <c r="AK48" s="250"/>
      <c r="AL48" s="250"/>
      <c r="AM48" s="250"/>
      <c r="AN48" s="250"/>
      <c r="AO48" s="250"/>
      <c r="AP48" s="250"/>
    </row>
    <row r="49" spans="1:42" s="310" customFormat="1" ht="13.25" customHeight="1">
      <c r="A49" s="311"/>
      <c r="B49" s="312"/>
      <c r="C49" s="313"/>
      <c r="D49" s="250"/>
      <c r="E49" s="250"/>
      <c r="F49" s="250"/>
      <c r="G49" s="250"/>
      <c r="H49" s="250"/>
      <c r="I49" s="311"/>
      <c r="J49" s="311"/>
      <c r="K49" s="314"/>
      <c r="L49" s="250"/>
      <c r="M49" s="250"/>
      <c r="N49" s="250"/>
      <c r="O49" s="250"/>
      <c r="P49" s="250"/>
      <c r="Q49" s="250"/>
      <c r="R49" s="250"/>
      <c r="S49" s="250"/>
      <c r="T49" s="250"/>
      <c r="U49" s="250"/>
      <c r="V49" s="250"/>
      <c r="W49" s="250"/>
      <c r="X49" s="250"/>
      <c r="Y49" s="250"/>
      <c r="Z49" s="250"/>
      <c r="AA49" s="250"/>
      <c r="AB49" s="250"/>
      <c r="AC49" s="250"/>
      <c r="AD49" s="250"/>
      <c r="AE49" s="250"/>
      <c r="AF49" s="250"/>
      <c r="AG49" s="250"/>
      <c r="AH49" s="250"/>
      <c r="AI49" s="250"/>
      <c r="AJ49" s="250"/>
      <c r="AK49" s="250"/>
      <c r="AL49" s="250"/>
      <c r="AM49" s="250"/>
      <c r="AN49" s="250"/>
      <c r="AO49" s="250"/>
      <c r="AP49" s="250"/>
    </row>
    <row r="50" spans="1:42" s="310" customFormat="1" ht="13.25" customHeight="1">
      <c r="A50" s="311"/>
      <c r="B50" s="312"/>
      <c r="C50" s="313"/>
      <c r="D50" s="250"/>
      <c r="E50" s="250"/>
      <c r="F50" s="250"/>
      <c r="G50" s="250"/>
      <c r="H50" s="250"/>
      <c r="I50" s="311"/>
      <c r="J50" s="311"/>
      <c r="K50" s="314"/>
      <c r="L50" s="250"/>
      <c r="M50" s="250"/>
      <c r="N50" s="250"/>
      <c r="O50" s="250"/>
      <c r="P50" s="250"/>
      <c r="Q50" s="250"/>
      <c r="R50" s="250"/>
      <c r="S50" s="250"/>
      <c r="T50" s="250"/>
      <c r="U50" s="250"/>
      <c r="V50" s="250"/>
      <c r="W50" s="250"/>
      <c r="X50" s="250"/>
      <c r="Y50" s="250"/>
      <c r="Z50" s="250"/>
      <c r="AA50" s="250"/>
      <c r="AB50" s="250"/>
      <c r="AC50" s="250"/>
      <c r="AD50" s="250"/>
      <c r="AE50" s="250"/>
      <c r="AF50" s="250"/>
      <c r="AG50" s="250"/>
      <c r="AH50" s="250"/>
      <c r="AI50" s="250"/>
      <c r="AJ50" s="250"/>
      <c r="AK50" s="250"/>
      <c r="AL50" s="250"/>
      <c r="AM50" s="250"/>
      <c r="AN50" s="250"/>
      <c r="AO50" s="250"/>
      <c r="AP50" s="250"/>
    </row>
    <row r="51" spans="1:42" s="310" customFormat="1" ht="13.25" customHeight="1">
      <c r="A51" s="311"/>
      <c r="B51" s="312"/>
      <c r="C51" s="313"/>
      <c r="D51" s="250"/>
      <c r="E51" s="250"/>
      <c r="F51" s="250"/>
      <c r="G51" s="250"/>
      <c r="H51" s="250"/>
      <c r="I51" s="311"/>
      <c r="J51" s="311"/>
      <c r="K51" s="314"/>
      <c r="L51" s="250"/>
      <c r="M51" s="250"/>
      <c r="N51" s="250"/>
      <c r="O51" s="250"/>
      <c r="P51" s="250"/>
      <c r="Q51" s="250"/>
      <c r="R51" s="250"/>
      <c r="S51" s="250"/>
      <c r="T51" s="250"/>
      <c r="U51" s="250"/>
      <c r="V51" s="250"/>
      <c r="W51" s="250"/>
      <c r="X51" s="250"/>
      <c r="Y51" s="250"/>
      <c r="Z51" s="250"/>
      <c r="AA51" s="250"/>
      <c r="AB51" s="250"/>
      <c r="AC51" s="250"/>
      <c r="AD51" s="250"/>
      <c r="AE51" s="250"/>
      <c r="AF51" s="250"/>
      <c r="AG51" s="250"/>
      <c r="AH51" s="250"/>
      <c r="AI51" s="250"/>
      <c r="AJ51" s="250"/>
      <c r="AK51" s="250"/>
      <c r="AL51" s="250"/>
      <c r="AM51" s="250"/>
      <c r="AN51" s="250"/>
      <c r="AO51" s="250"/>
      <c r="AP51" s="250"/>
    </row>
    <row r="52" spans="1:42" s="310" customFormat="1" ht="13.25" customHeight="1">
      <c r="A52" s="311"/>
      <c r="B52" s="312"/>
      <c r="C52" s="313"/>
      <c r="D52" s="250"/>
      <c r="E52" s="250"/>
      <c r="F52" s="250"/>
      <c r="G52" s="250"/>
      <c r="H52" s="250"/>
      <c r="I52" s="311"/>
      <c r="J52" s="311"/>
      <c r="K52" s="314"/>
      <c r="L52" s="250"/>
      <c r="M52" s="250"/>
      <c r="N52" s="250"/>
      <c r="O52" s="250"/>
      <c r="P52" s="250"/>
      <c r="Q52" s="250"/>
      <c r="R52" s="250"/>
      <c r="S52" s="250"/>
      <c r="T52" s="250"/>
      <c r="U52" s="250"/>
      <c r="V52" s="250"/>
      <c r="W52" s="250"/>
      <c r="X52" s="250"/>
      <c r="Y52" s="250"/>
      <c r="Z52" s="250"/>
      <c r="AA52" s="250"/>
      <c r="AB52" s="250"/>
      <c r="AC52" s="250"/>
      <c r="AD52" s="250"/>
      <c r="AE52" s="250"/>
      <c r="AF52" s="250"/>
      <c r="AG52" s="250"/>
      <c r="AH52" s="250"/>
      <c r="AI52" s="250"/>
      <c r="AJ52" s="250"/>
      <c r="AK52" s="250"/>
      <c r="AL52" s="250"/>
      <c r="AM52" s="250"/>
      <c r="AN52" s="250"/>
      <c r="AO52" s="250"/>
      <c r="AP52" s="250"/>
    </row>
    <row r="53" spans="1:42" s="310" customFormat="1" ht="13.25" customHeight="1">
      <c r="A53" s="311"/>
      <c r="B53" s="312"/>
      <c r="C53" s="313"/>
      <c r="D53" s="250"/>
      <c r="E53" s="250"/>
      <c r="F53" s="250"/>
      <c r="G53" s="250"/>
      <c r="H53" s="250"/>
      <c r="I53" s="311"/>
      <c r="J53" s="311"/>
      <c r="K53" s="314"/>
      <c r="L53" s="250"/>
      <c r="M53" s="250"/>
      <c r="N53" s="250"/>
      <c r="O53" s="250"/>
      <c r="P53" s="250"/>
      <c r="Q53" s="250"/>
      <c r="R53" s="250"/>
      <c r="S53" s="250"/>
      <c r="T53" s="250"/>
      <c r="U53" s="250"/>
      <c r="V53" s="250"/>
      <c r="W53" s="250"/>
      <c r="X53" s="250"/>
      <c r="Y53" s="250"/>
      <c r="Z53" s="250"/>
      <c r="AA53" s="250"/>
      <c r="AB53" s="250"/>
      <c r="AC53" s="250"/>
      <c r="AD53" s="250"/>
      <c r="AE53" s="250"/>
      <c r="AF53" s="250"/>
      <c r="AG53" s="250"/>
      <c r="AH53" s="250"/>
      <c r="AI53" s="250"/>
      <c r="AJ53" s="250"/>
      <c r="AK53" s="250"/>
      <c r="AL53" s="250"/>
      <c r="AM53" s="250"/>
      <c r="AN53" s="250"/>
      <c r="AO53" s="250"/>
      <c r="AP53" s="250"/>
    </row>
    <row r="54" spans="1:42" s="310" customFormat="1" ht="13.25" customHeight="1">
      <c r="A54" s="311"/>
      <c r="B54" s="312"/>
      <c r="C54" s="313"/>
      <c r="D54" s="250"/>
      <c r="E54" s="250"/>
      <c r="F54" s="250"/>
      <c r="G54" s="250"/>
      <c r="H54" s="250"/>
      <c r="I54" s="311"/>
      <c r="J54" s="311"/>
      <c r="K54" s="314"/>
      <c r="L54" s="250"/>
      <c r="M54" s="250"/>
      <c r="N54" s="250"/>
      <c r="O54" s="250"/>
      <c r="P54" s="250"/>
      <c r="Q54" s="250"/>
      <c r="R54" s="250"/>
      <c r="S54" s="250"/>
      <c r="T54" s="250"/>
      <c r="U54" s="250"/>
      <c r="V54" s="250"/>
      <c r="W54" s="250"/>
      <c r="X54" s="250"/>
      <c r="Y54" s="250"/>
      <c r="Z54" s="250"/>
      <c r="AA54" s="250"/>
      <c r="AB54" s="250"/>
      <c r="AC54" s="250"/>
      <c r="AD54" s="250"/>
      <c r="AE54" s="250"/>
      <c r="AF54" s="250"/>
      <c r="AG54" s="250"/>
      <c r="AH54" s="250"/>
      <c r="AI54" s="250"/>
      <c r="AJ54" s="250"/>
      <c r="AK54" s="250"/>
      <c r="AL54" s="250"/>
      <c r="AM54" s="250"/>
      <c r="AN54" s="250"/>
      <c r="AO54" s="250"/>
      <c r="AP54" s="250"/>
    </row>
    <row r="55" spans="1:42" s="310" customFormat="1" ht="13.25" customHeight="1">
      <c r="A55" s="311"/>
      <c r="B55" s="312"/>
      <c r="C55" s="313"/>
      <c r="D55" s="250"/>
      <c r="E55" s="250"/>
      <c r="F55" s="250"/>
      <c r="G55" s="250"/>
      <c r="H55" s="250"/>
      <c r="I55" s="311"/>
      <c r="J55" s="311"/>
      <c r="K55" s="314"/>
      <c r="L55" s="250"/>
      <c r="M55" s="250"/>
      <c r="N55" s="250"/>
      <c r="O55" s="250"/>
      <c r="P55" s="250"/>
      <c r="Q55" s="250"/>
      <c r="R55" s="250"/>
      <c r="S55" s="250"/>
      <c r="T55" s="250"/>
      <c r="U55" s="250"/>
      <c r="V55" s="250"/>
      <c r="W55" s="250"/>
      <c r="X55" s="250"/>
      <c r="Y55" s="250"/>
      <c r="Z55" s="250"/>
      <c r="AA55" s="250"/>
      <c r="AB55" s="250"/>
      <c r="AC55" s="250"/>
      <c r="AD55" s="250"/>
      <c r="AE55" s="250"/>
      <c r="AF55" s="250"/>
      <c r="AG55" s="250"/>
      <c r="AH55" s="250"/>
      <c r="AI55" s="250"/>
      <c r="AJ55" s="250"/>
      <c r="AK55" s="250"/>
      <c r="AL55" s="250"/>
      <c r="AM55" s="250"/>
      <c r="AN55" s="250"/>
      <c r="AO55" s="250"/>
      <c r="AP55" s="250"/>
    </row>
    <row r="56" spans="1:42" s="310" customFormat="1" ht="13.25" customHeight="1">
      <c r="A56" s="311"/>
      <c r="B56" s="312"/>
      <c r="C56" s="313"/>
      <c r="D56" s="250"/>
      <c r="E56" s="250"/>
      <c r="F56" s="250"/>
      <c r="G56" s="250"/>
      <c r="H56" s="250"/>
      <c r="I56" s="311"/>
      <c r="J56" s="311"/>
      <c r="K56" s="314"/>
      <c r="L56" s="250"/>
      <c r="M56" s="250"/>
      <c r="N56" s="250"/>
      <c r="O56" s="250"/>
      <c r="P56" s="250"/>
      <c r="Q56" s="250"/>
      <c r="R56" s="250"/>
      <c r="S56" s="250"/>
      <c r="T56" s="250"/>
      <c r="U56" s="250"/>
      <c r="V56" s="250"/>
      <c r="W56" s="250"/>
      <c r="X56" s="250"/>
      <c r="Y56" s="250"/>
      <c r="Z56" s="250"/>
      <c r="AA56" s="250"/>
      <c r="AB56" s="250"/>
      <c r="AC56" s="250"/>
      <c r="AD56" s="250"/>
      <c r="AE56" s="250"/>
      <c r="AF56" s="250"/>
      <c r="AG56" s="250"/>
      <c r="AH56" s="250"/>
      <c r="AI56" s="250"/>
      <c r="AJ56" s="250"/>
      <c r="AK56" s="250"/>
      <c r="AL56" s="250"/>
      <c r="AM56" s="250"/>
      <c r="AN56" s="250"/>
      <c r="AO56" s="250"/>
      <c r="AP56" s="250"/>
    </row>
    <row r="57" spans="1:42" s="310" customFormat="1" ht="13.25" customHeight="1">
      <c r="A57" s="311"/>
      <c r="B57" s="312"/>
      <c r="C57" s="313"/>
      <c r="D57" s="250"/>
      <c r="E57" s="250"/>
      <c r="F57" s="250"/>
      <c r="G57" s="250"/>
      <c r="H57" s="250"/>
      <c r="I57" s="311"/>
      <c r="J57" s="311"/>
      <c r="K57" s="314"/>
      <c r="L57" s="250"/>
      <c r="M57" s="250"/>
      <c r="N57" s="250"/>
      <c r="O57" s="250"/>
      <c r="P57" s="250"/>
      <c r="Q57" s="250"/>
      <c r="R57" s="250"/>
      <c r="S57" s="250"/>
      <c r="T57" s="250"/>
      <c r="U57" s="250"/>
      <c r="V57" s="250"/>
      <c r="W57" s="250"/>
      <c r="X57" s="250"/>
      <c r="Y57" s="250"/>
      <c r="Z57" s="250"/>
      <c r="AA57" s="250"/>
      <c r="AB57" s="250"/>
      <c r="AC57" s="250"/>
      <c r="AD57" s="250"/>
      <c r="AE57" s="250"/>
      <c r="AF57" s="250"/>
      <c r="AG57" s="250"/>
      <c r="AH57" s="250"/>
      <c r="AI57" s="250"/>
      <c r="AJ57" s="250"/>
      <c r="AK57" s="250"/>
      <c r="AL57" s="250"/>
      <c r="AM57" s="250"/>
      <c r="AN57" s="250"/>
      <c r="AO57" s="250"/>
      <c r="AP57" s="250"/>
    </row>
    <row r="58" spans="1:42" s="310" customFormat="1" ht="13.25" customHeight="1">
      <c r="A58" s="311"/>
      <c r="B58" s="312"/>
      <c r="C58" s="313"/>
      <c r="D58" s="250"/>
      <c r="E58" s="250"/>
      <c r="F58" s="250"/>
      <c r="G58" s="250"/>
      <c r="H58" s="250"/>
      <c r="I58" s="311"/>
      <c r="J58" s="311"/>
      <c r="K58" s="314"/>
      <c r="L58" s="250"/>
      <c r="M58" s="250"/>
      <c r="N58" s="250"/>
      <c r="O58" s="250"/>
      <c r="P58" s="250"/>
      <c r="Q58" s="250"/>
      <c r="R58" s="250"/>
      <c r="S58" s="250"/>
      <c r="T58" s="250"/>
      <c r="U58" s="250"/>
      <c r="V58" s="250"/>
      <c r="W58" s="250"/>
      <c r="X58" s="250"/>
      <c r="Y58" s="250"/>
      <c r="Z58" s="250"/>
      <c r="AA58" s="250"/>
      <c r="AB58" s="250"/>
      <c r="AC58" s="250"/>
      <c r="AD58" s="250"/>
      <c r="AE58" s="250"/>
      <c r="AF58" s="250"/>
      <c r="AG58" s="250"/>
      <c r="AH58" s="250"/>
      <c r="AI58" s="250"/>
      <c r="AJ58" s="250"/>
      <c r="AK58" s="250"/>
      <c r="AL58" s="250"/>
      <c r="AM58" s="250"/>
      <c r="AN58" s="250"/>
      <c r="AO58" s="250"/>
      <c r="AP58" s="250"/>
    </row>
    <row r="59" spans="1:42" s="310" customFormat="1" ht="13.25" customHeight="1">
      <c r="A59" s="311"/>
      <c r="B59" s="312"/>
      <c r="C59" s="313"/>
      <c r="D59" s="250"/>
      <c r="E59" s="250"/>
      <c r="F59" s="250"/>
      <c r="G59" s="250"/>
      <c r="H59" s="250"/>
      <c r="I59" s="311"/>
      <c r="J59" s="311"/>
      <c r="K59" s="314"/>
      <c r="L59" s="250"/>
      <c r="M59" s="250"/>
      <c r="N59" s="250"/>
      <c r="O59" s="250"/>
      <c r="P59" s="250"/>
      <c r="Q59" s="250"/>
      <c r="R59" s="250"/>
      <c r="S59" s="250"/>
      <c r="T59" s="250"/>
      <c r="U59" s="250"/>
      <c r="V59" s="250"/>
      <c r="W59" s="250"/>
      <c r="X59" s="250"/>
      <c r="Y59" s="250"/>
      <c r="Z59" s="250"/>
      <c r="AA59" s="250"/>
      <c r="AB59" s="250"/>
      <c r="AC59" s="250"/>
      <c r="AD59" s="250"/>
      <c r="AE59" s="250"/>
      <c r="AF59" s="250"/>
      <c r="AG59" s="250"/>
      <c r="AH59" s="250"/>
      <c r="AI59" s="250"/>
      <c r="AJ59" s="250"/>
      <c r="AK59" s="250"/>
      <c r="AL59" s="250"/>
      <c r="AM59" s="250"/>
      <c r="AN59" s="250"/>
      <c r="AO59" s="250"/>
      <c r="AP59" s="250"/>
    </row>
    <row r="60" spans="1:42" s="310" customFormat="1" ht="13.25" customHeight="1">
      <c r="A60" s="311"/>
      <c r="B60" s="312"/>
      <c r="C60" s="313"/>
      <c r="D60" s="250"/>
      <c r="E60" s="250"/>
      <c r="F60" s="250"/>
      <c r="G60" s="250"/>
      <c r="H60" s="250"/>
      <c r="I60" s="311"/>
      <c r="J60" s="311"/>
      <c r="K60" s="314"/>
      <c r="L60" s="250"/>
      <c r="M60" s="250"/>
      <c r="N60" s="250"/>
      <c r="O60" s="250"/>
      <c r="P60" s="250"/>
      <c r="Q60" s="250"/>
      <c r="R60" s="250"/>
      <c r="S60" s="250"/>
      <c r="T60" s="250"/>
      <c r="U60" s="250"/>
      <c r="V60" s="250"/>
      <c r="W60" s="250"/>
      <c r="X60" s="250"/>
      <c r="Y60" s="250"/>
      <c r="Z60" s="250"/>
      <c r="AA60" s="250"/>
      <c r="AB60" s="250"/>
      <c r="AC60" s="250"/>
      <c r="AD60" s="250"/>
      <c r="AE60" s="250"/>
      <c r="AF60" s="250"/>
      <c r="AG60" s="250"/>
      <c r="AH60" s="250"/>
      <c r="AI60" s="250"/>
      <c r="AJ60" s="250"/>
      <c r="AK60" s="250"/>
      <c r="AL60" s="250"/>
      <c r="AM60" s="250"/>
      <c r="AN60" s="250"/>
      <c r="AO60" s="250"/>
      <c r="AP60" s="250"/>
    </row>
    <row r="61" spans="1:42" s="310" customFormat="1" ht="13.25" customHeight="1">
      <c r="A61" s="311"/>
      <c r="B61" s="312"/>
      <c r="C61" s="313"/>
      <c r="D61" s="250"/>
      <c r="E61" s="250"/>
      <c r="F61" s="250"/>
      <c r="G61" s="250"/>
      <c r="H61" s="250"/>
      <c r="I61" s="311"/>
      <c r="J61" s="311"/>
      <c r="K61" s="314"/>
      <c r="L61" s="250"/>
      <c r="M61" s="250"/>
      <c r="N61" s="250"/>
      <c r="O61" s="250"/>
      <c r="P61" s="250"/>
      <c r="Q61" s="250"/>
      <c r="R61" s="250"/>
      <c r="S61" s="250"/>
      <c r="T61" s="250"/>
      <c r="U61" s="250"/>
      <c r="V61" s="250"/>
      <c r="W61" s="250"/>
      <c r="X61" s="250"/>
      <c r="Y61" s="250"/>
      <c r="Z61" s="250"/>
      <c r="AA61" s="250"/>
      <c r="AB61" s="250"/>
      <c r="AC61" s="250"/>
      <c r="AD61" s="250"/>
      <c r="AE61" s="250"/>
      <c r="AF61" s="250"/>
      <c r="AG61" s="250"/>
      <c r="AH61" s="250"/>
      <c r="AI61" s="250"/>
      <c r="AJ61" s="250"/>
      <c r="AK61" s="250"/>
      <c r="AL61" s="250"/>
      <c r="AM61" s="250"/>
      <c r="AN61" s="250"/>
      <c r="AO61" s="250"/>
      <c r="AP61" s="250"/>
    </row>
    <row r="62" spans="1:42" s="310" customFormat="1" ht="13.25" customHeight="1">
      <c r="A62" s="311"/>
      <c r="B62" s="312"/>
      <c r="C62" s="313"/>
      <c r="D62" s="250"/>
      <c r="E62" s="250"/>
      <c r="F62" s="250"/>
      <c r="G62" s="250"/>
      <c r="H62" s="250"/>
      <c r="I62" s="311"/>
      <c r="J62" s="311"/>
      <c r="K62" s="314"/>
      <c r="L62" s="250"/>
      <c r="M62" s="250"/>
      <c r="N62" s="250"/>
      <c r="O62" s="250"/>
      <c r="P62" s="250"/>
      <c r="Q62" s="250"/>
      <c r="R62" s="250"/>
      <c r="S62" s="250"/>
      <c r="T62" s="250"/>
      <c r="U62" s="250"/>
      <c r="V62" s="250"/>
      <c r="W62" s="250"/>
      <c r="X62" s="250"/>
      <c r="Y62" s="250"/>
      <c r="Z62" s="250"/>
      <c r="AA62" s="250"/>
      <c r="AB62" s="250"/>
      <c r="AC62" s="250"/>
      <c r="AD62" s="250"/>
      <c r="AE62" s="250"/>
      <c r="AF62" s="250"/>
      <c r="AG62" s="250"/>
      <c r="AH62" s="250"/>
      <c r="AI62" s="250"/>
      <c r="AJ62" s="250"/>
      <c r="AK62" s="250"/>
      <c r="AL62" s="250"/>
      <c r="AM62" s="250"/>
      <c r="AN62" s="250"/>
      <c r="AO62" s="250"/>
      <c r="AP62" s="250"/>
    </row>
    <row r="63" spans="1:42" s="310" customFormat="1" ht="13.25" customHeight="1">
      <c r="A63" s="311"/>
      <c r="B63" s="312"/>
      <c r="C63" s="313"/>
      <c r="D63" s="250"/>
      <c r="E63" s="250"/>
      <c r="F63" s="250"/>
      <c r="G63" s="250"/>
      <c r="H63" s="250"/>
      <c r="I63" s="311"/>
      <c r="J63" s="311"/>
      <c r="K63" s="314"/>
      <c r="L63" s="250"/>
      <c r="M63" s="250"/>
      <c r="N63" s="250"/>
      <c r="O63" s="250"/>
      <c r="P63" s="250"/>
      <c r="Q63" s="250"/>
      <c r="R63" s="250"/>
      <c r="S63" s="250"/>
      <c r="T63" s="250"/>
      <c r="U63" s="250"/>
      <c r="V63" s="250"/>
      <c r="W63" s="250"/>
      <c r="X63" s="250"/>
      <c r="Y63" s="250"/>
      <c r="Z63" s="250"/>
      <c r="AA63" s="250"/>
      <c r="AB63" s="250"/>
      <c r="AC63" s="250"/>
      <c r="AD63" s="250"/>
      <c r="AE63" s="250"/>
      <c r="AF63" s="250"/>
      <c r="AG63" s="250"/>
      <c r="AH63" s="250"/>
      <c r="AI63" s="250"/>
      <c r="AJ63" s="250"/>
      <c r="AK63" s="250"/>
      <c r="AL63" s="250"/>
      <c r="AM63" s="250"/>
      <c r="AN63" s="250"/>
      <c r="AO63" s="250"/>
      <c r="AP63" s="250"/>
    </row>
    <row r="64" spans="1:42" s="310" customFormat="1" ht="13.25" customHeight="1">
      <c r="A64" s="311"/>
      <c r="B64" s="312"/>
      <c r="C64" s="313"/>
      <c r="D64" s="250"/>
      <c r="E64" s="250"/>
      <c r="F64" s="250"/>
      <c r="G64" s="250"/>
      <c r="H64" s="250"/>
      <c r="I64" s="311"/>
      <c r="J64" s="311"/>
      <c r="K64" s="314"/>
      <c r="L64" s="250"/>
      <c r="M64" s="250"/>
      <c r="N64" s="250"/>
      <c r="O64" s="250"/>
      <c r="P64" s="250"/>
      <c r="Q64" s="250"/>
      <c r="R64" s="250"/>
      <c r="S64" s="250"/>
      <c r="T64" s="250"/>
      <c r="U64" s="250"/>
      <c r="V64" s="250"/>
      <c r="W64" s="250"/>
      <c r="X64" s="250"/>
      <c r="Y64" s="250"/>
      <c r="Z64" s="250"/>
      <c r="AA64" s="250"/>
      <c r="AB64" s="250"/>
      <c r="AC64" s="250"/>
      <c r="AD64" s="250"/>
      <c r="AE64" s="250"/>
      <c r="AF64" s="250"/>
      <c r="AG64" s="250"/>
      <c r="AH64" s="250"/>
      <c r="AI64" s="250"/>
      <c r="AJ64" s="250"/>
      <c r="AK64" s="250"/>
      <c r="AL64" s="250"/>
      <c r="AM64" s="250"/>
      <c r="AN64" s="250"/>
      <c r="AO64" s="250"/>
      <c r="AP64" s="250"/>
    </row>
    <row r="65" spans="1:42" s="310" customFormat="1" ht="13.25" customHeight="1">
      <c r="A65" s="311"/>
      <c r="B65" s="312"/>
      <c r="C65" s="313"/>
      <c r="D65" s="250"/>
      <c r="E65" s="250"/>
      <c r="F65" s="250"/>
      <c r="G65" s="250"/>
      <c r="H65" s="250"/>
      <c r="I65" s="311"/>
      <c r="J65" s="311"/>
      <c r="K65" s="314"/>
      <c r="L65" s="250"/>
      <c r="M65" s="250"/>
      <c r="N65" s="250"/>
      <c r="O65" s="250"/>
      <c r="P65" s="250"/>
      <c r="Q65" s="250"/>
      <c r="R65" s="250"/>
      <c r="S65" s="250"/>
      <c r="T65" s="250"/>
      <c r="U65" s="250"/>
      <c r="V65" s="250"/>
      <c r="W65" s="250"/>
      <c r="X65" s="250"/>
      <c r="Y65" s="250"/>
      <c r="Z65" s="250"/>
      <c r="AA65" s="250"/>
      <c r="AB65" s="250"/>
      <c r="AC65" s="250"/>
      <c r="AD65" s="250"/>
      <c r="AE65" s="250"/>
      <c r="AF65" s="250"/>
      <c r="AG65" s="250"/>
      <c r="AH65" s="250"/>
      <c r="AI65" s="250"/>
      <c r="AJ65" s="250"/>
      <c r="AK65" s="250"/>
      <c r="AL65" s="250"/>
      <c r="AM65" s="250"/>
      <c r="AN65" s="250"/>
      <c r="AO65" s="250"/>
      <c r="AP65" s="250"/>
    </row>
    <row r="66" spans="1:42" s="310" customFormat="1" ht="13.25" customHeight="1">
      <c r="A66" s="311"/>
      <c r="B66" s="312"/>
      <c r="C66" s="313"/>
      <c r="D66" s="250"/>
      <c r="E66" s="250"/>
      <c r="F66" s="250"/>
      <c r="G66" s="250"/>
      <c r="H66" s="250"/>
      <c r="I66" s="311"/>
      <c r="J66" s="311"/>
      <c r="K66" s="314"/>
      <c r="L66" s="250"/>
      <c r="M66" s="250"/>
      <c r="N66" s="250"/>
      <c r="O66" s="250"/>
      <c r="P66" s="250"/>
      <c r="Q66" s="250"/>
      <c r="R66" s="250"/>
      <c r="S66" s="250"/>
      <c r="T66" s="250"/>
      <c r="U66" s="250"/>
      <c r="V66" s="250"/>
      <c r="W66" s="250"/>
      <c r="X66" s="250"/>
      <c r="Y66" s="250"/>
      <c r="Z66" s="250"/>
      <c r="AA66" s="250"/>
      <c r="AB66" s="250"/>
      <c r="AC66" s="250"/>
      <c r="AD66" s="250"/>
      <c r="AE66" s="250"/>
      <c r="AF66" s="250"/>
      <c r="AG66" s="250"/>
      <c r="AH66" s="250"/>
      <c r="AI66" s="250"/>
      <c r="AJ66" s="250"/>
      <c r="AK66" s="250"/>
      <c r="AL66" s="250"/>
      <c r="AM66" s="250"/>
      <c r="AN66" s="250"/>
      <c r="AO66" s="250"/>
      <c r="AP66" s="250"/>
    </row>
    <row r="67" spans="1:42" s="310" customFormat="1" ht="13.25" customHeight="1">
      <c r="A67" s="311"/>
      <c r="B67" s="312"/>
      <c r="C67" s="313"/>
      <c r="D67" s="250"/>
      <c r="E67" s="250"/>
      <c r="F67" s="250"/>
      <c r="G67" s="250"/>
      <c r="H67" s="250"/>
      <c r="I67" s="311"/>
      <c r="J67" s="311"/>
      <c r="K67" s="314"/>
      <c r="L67" s="250"/>
      <c r="M67" s="250"/>
      <c r="N67" s="250"/>
      <c r="O67" s="250"/>
      <c r="P67" s="250"/>
      <c r="Q67" s="250"/>
      <c r="R67" s="250"/>
      <c r="S67" s="250"/>
      <c r="T67" s="250"/>
      <c r="U67" s="250"/>
      <c r="V67" s="250"/>
      <c r="W67" s="250"/>
      <c r="X67" s="250"/>
      <c r="Y67" s="250"/>
      <c r="Z67" s="250"/>
      <c r="AA67" s="250"/>
      <c r="AB67" s="250"/>
      <c r="AC67" s="250"/>
      <c r="AD67" s="250"/>
      <c r="AE67" s="250"/>
      <c r="AF67" s="250"/>
      <c r="AG67" s="250"/>
      <c r="AH67" s="250"/>
      <c r="AI67" s="250"/>
      <c r="AJ67" s="250"/>
      <c r="AK67" s="250"/>
      <c r="AL67" s="250"/>
      <c r="AM67" s="250"/>
      <c r="AN67" s="250"/>
      <c r="AO67" s="250"/>
      <c r="AP67" s="250"/>
    </row>
    <row r="68" spans="1:42" s="310" customFormat="1" ht="13.25" customHeight="1">
      <c r="A68" s="311"/>
      <c r="B68" s="312"/>
      <c r="C68" s="313"/>
      <c r="D68" s="250"/>
      <c r="E68" s="250"/>
      <c r="F68" s="250"/>
      <c r="G68" s="250"/>
      <c r="H68" s="250"/>
      <c r="I68" s="311"/>
      <c r="J68" s="311"/>
      <c r="K68" s="314"/>
      <c r="L68" s="250"/>
      <c r="M68" s="250"/>
      <c r="N68" s="250"/>
      <c r="O68" s="250"/>
      <c r="P68" s="250"/>
      <c r="Q68" s="250"/>
      <c r="R68" s="250"/>
      <c r="S68" s="250"/>
      <c r="T68" s="250"/>
      <c r="U68" s="250"/>
      <c r="V68" s="250"/>
      <c r="W68" s="250"/>
      <c r="X68" s="250"/>
      <c r="Y68" s="250"/>
      <c r="Z68" s="250"/>
      <c r="AA68" s="250"/>
      <c r="AB68" s="250"/>
      <c r="AC68" s="250"/>
      <c r="AD68" s="250"/>
      <c r="AE68" s="250"/>
      <c r="AF68" s="250"/>
      <c r="AG68" s="250"/>
      <c r="AH68" s="250"/>
      <c r="AI68" s="250"/>
      <c r="AJ68" s="250"/>
      <c r="AK68" s="250"/>
      <c r="AL68" s="250"/>
      <c r="AM68" s="250"/>
      <c r="AN68" s="250"/>
      <c r="AO68" s="250"/>
      <c r="AP68" s="250"/>
    </row>
    <row r="69" spans="1:42" s="310" customFormat="1" ht="13.25" customHeight="1">
      <c r="A69" s="311"/>
      <c r="B69" s="312"/>
      <c r="C69" s="313"/>
      <c r="D69" s="250"/>
      <c r="E69" s="250"/>
      <c r="F69" s="250"/>
      <c r="G69" s="250"/>
      <c r="H69" s="250"/>
      <c r="I69" s="311"/>
      <c r="J69" s="311"/>
      <c r="K69" s="314"/>
      <c r="L69" s="250"/>
      <c r="M69" s="250"/>
      <c r="N69" s="250"/>
      <c r="O69" s="250"/>
      <c r="P69" s="250"/>
      <c r="Q69" s="250"/>
      <c r="R69" s="250"/>
      <c r="S69" s="250"/>
      <c r="T69" s="250"/>
      <c r="U69" s="250"/>
      <c r="V69" s="250"/>
      <c r="W69" s="250"/>
      <c r="X69" s="250"/>
      <c r="Y69" s="250"/>
      <c r="Z69" s="250"/>
      <c r="AA69" s="250"/>
      <c r="AB69" s="250"/>
      <c r="AC69" s="250"/>
      <c r="AD69" s="250"/>
      <c r="AE69" s="250"/>
      <c r="AF69" s="250"/>
      <c r="AG69" s="250"/>
      <c r="AH69" s="250"/>
      <c r="AI69" s="250"/>
      <c r="AJ69" s="250"/>
      <c r="AK69" s="250"/>
      <c r="AL69" s="250"/>
      <c r="AM69" s="250"/>
      <c r="AN69" s="250"/>
      <c r="AO69" s="250"/>
      <c r="AP69" s="250"/>
    </row>
    <row r="70" spans="1:42" s="310" customFormat="1" ht="13.25" customHeight="1">
      <c r="A70" s="311"/>
      <c r="B70" s="312"/>
      <c r="C70" s="313"/>
      <c r="D70" s="250"/>
      <c r="E70" s="250"/>
      <c r="F70" s="250"/>
      <c r="G70" s="250"/>
      <c r="H70" s="250"/>
      <c r="I70" s="311"/>
      <c r="J70" s="311"/>
      <c r="K70" s="314"/>
      <c r="L70" s="250"/>
      <c r="M70" s="250"/>
      <c r="N70" s="250"/>
      <c r="O70" s="250"/>
      <c r="P70" s="250"/>
      <c r="Q70" s="250"/>
      <c r="R70" s="250"/>
      <c r="S70" s="250"/>
      <c r="T70" s="250"/>
      <c r="U70" s="250"/>
      <c r="V70" s="250"/>
      <c r="W70" s="250"/>
      <c r="X70" s="250"/>
      <c r="Y70" s="250"/>
      <c r="Z70" s="250"/>
      <c r="AA70" s="250"/>
      <c r="AB70" s="250"/>
      <c r="AC70" s="250"/>
      <c r="AD70" s="250"/>
      <c r="AE70" s="250"/>
      <c r="AF70" s="250"/>
      <c r="AG70" s="250"/>
      <c r="AH70" s="250"/>
      <c r="AI70" s="250"/>
      <c r="AJ70" s="250"/>
      <c r="AK70" s="250"/>
      <c r="AL70" s="250"/>
      <c r="AM70" s="250"/>
      <c r="AN70" s="250"/>
      <c r="AO70" s="250"/>
      <c r="AP70" s="250"/>
    </row>
    <row r="71" spans="1:42" s="310" customFormat="1" ht="13.25" customHeight="1">
      <c r="A71" s="311"/>
      <c r="B71" s="312"/>
      <c r="C71" s="313"/>
      <c r="D71" s="250"/>
      <c r="E71" s="250"/>
      <c r="F71" s="250"/>
      <c r="G71" s="250"/>
      <c r="H71" s="250"/>
      <c r="I71" s="311"/>
      <c r="J71" s="311"/>
      <c r="K71" s="314"/>
      <c r="L71" s="250"/>
      <c r="M71" s="250"/>
      <c r="N71" s="250"/>
      <c r="O71" s="250"/>
      <c r="P71" s="250"/>
      <c r="Q71" s="250"/>
      <c r="R71" s="250"/>
      <c r="S71" s="250"/>
      <c r="T71" s="250"/>
      <c r="U71" s="250"/>
      <c r="V71" s="250"/>
      <c r="W71" s="250"/>
      <c r="X71" s="250"/>
      <c r="Y71" s="250"/>
      <c r="Z71" s="250"/>
      <c r="AA71" s="250"/>
      <c r="AB71" s="250"/>
      <c r="AC71" s="250"/>
      <c r="AD71" s="250"/>
      <c r="AE71" s="250"/>
      <c r="AF71" s="250"/>
      <c r="AG71" s="250"/>
      <c r="AH71" s="250"/>
      <c r="AI71" s="250"/>
      <c r="AJ71" s="250"/>
      <c r="AK71" s="250"/>
      <c r="AL71" s="250"/>
      <c r="AM71" s="250"/>
      <c r="AN71" s="250"/>
      <c r="AO71" s="250"/>
      <c r="AP71" s="250"/>
    </row>
    <row r="72" spans="1:42" s="310" customFormat="1" ht="13.25" customHeight="1">
      <c r="A72" s="311"/>
      <c r="B72" s="312"/>
      <c r="C72" s="313"/>
      <c r="D72" s="250"/>
      <c r="E72" s="250"/>
      <c r="F72" s="250"/>
      <c r="G72" s="250"/>
      <c r="H72" s="250"/>
      <c r="I72" s="311"/>
      <c r="J72" s="311"/>
      <c r="K72" s="314"/>
      <c r="L72" s="250"/>
      <c r="M72" s="250"/>
      <c r="N72" s="250"/>
      <c r="O72" s="250"/>
      <c r="P72" s="250"/>
      <c r="Q72" s="250"/>
      <c r="R72" s="250"/>
      <c r="S72" s="250"/>
      <c r="T72" s="250"/>
      <c r="U72" s="250"/>
      <c r="V72" s="250"/>
      <c r="W72" s="250"/>
      <c r="X72" s="250"/>
      <c r="Y72" s="250"/>
      <c r="Z72" s="250"/>
      <c r="AA72" s="250"/>
      <c r="AB72" s="250"/>
      <c r="AC72" s="250"/>
      <c r="AD72" s="250"/>
      <c r="AE72" s="250"/>
      <c r="AF72" s="250"/>
      <c r="AG72" s="250"/>
      <c r="AH72" s="250"/>
      <c r="AI72" s="250"/>
      <c r="AJ72" s="250"/>
      <c r="AK72" s="250"/>
      <c r="AL72" s="250"/>
      <c r="AM72" s="250"/>
      <c r="AN72" s="250"/>
      <c r="AO72" s="250"/>
      <c r="AP72" s="250"/>
    </row>
    <row r="73" spans="1:42" ht="13.25" customHeight="1">
      <c r="B73" s="316"/>
      <c r="C73" s="317"/>
      <c r="D73" s="249"/>
      <c r="E73" s="249"/>
      <c r="F73" s="249"/>
      <c r="G73" s="249"/>
      <c r="H73" s="250"/>
      <c r="I73" s="311"/>
      <c r="J73" s="311"/>
      <c r="K73" s="314"/>
      <c r="L73" s="249"/>
      <c r="M73" s="249"/>
      <c r="N73" s="249"/>
      <c r="O73" s="249"/>
      <c r="P73" s="249"/>
      <c r="Q73" s="249"/>
      <c r="R73" s="249"/>
      <c r="S73" s="249"/>
      <c r="T73" s="249"/>
      <c r="U73" s="249"/>
      <c r="V73" s="249"/>
      <c r="W73" s="249"/>
      <c r="X73" s="249"/>
      <c r="Y73" s="249"/>
      <c r="Z73" s="249"/>
      <c r="AA73" s="249"/>
      <c r="AB73" s="249"/>
      <c r="AC73" s="249"/>
      <c r="AD73" s="249"/>
      <c r="AE73" s="249"/>
      <c r="AF73" s="249"/>
      <c r="AG73" s="249"/>
      <c r="AH73" s="249"/>
      <c r="AI73" s="249"/>
      <c r="AJ73" s="249"/>
      <c r="AK73" s="249"/>
      <c r="AL73" s="249"/>
      <c r="AM73" s="249"/>
      <c r="AN73" s="249"/>
      <c r="AO73" s="249"/>
      <c r="AP73" s="249"/>
    </row>
    <row r="74" spans="1:42" ht="13.25" customHeight="1">
      <c r="B74" s="316"/>
      <c r="C74" s="317"/>
      <c r="D74" s="249"/>
      <c r="E74" s="249"/>
      <c r="F74" s="249"/>
      <c r="G74" s="249"/>
      <c r="H74" s="250"/>
      <c r="I74" s="311"/>
      <c r="J74" s="311"/>
      <c r="K74" s="314"/>
      <c r="L74" s="249"/>
      <c r="M74" s="249"/>
      <c r="N74" s="249"/>
      <c r="O74" s="249"/>
      <c r="P74" s="249"/>
      <c r="Q74" s="249"/>
      <c r="R74" s="249"/>
      <c r="S74" s="249"/>
      <c r="T74" s="249"/>
      <c r="U74" s="249"/>
      <c r="V74" s="249"/>
      <c r="W74" s="249"/>
      <c r="X74" s="249"/>
      <c r="Y74" s="249"/>
      <c r="Z74" s="249"/>
      <c r="AA74" s="249"/>
      <c r="AB74" s="249"/>
      <c r="AC74" s="249"/>
      <c r="AD74" s="249"/>
      <c r="AE74" s="249"/>
      <c r="AF74" s="249"/>
      <c r="AG74" s="249"/>
      <c r="AH74" s="249"/>
      <c r="AI74" s="249"/>
      <c r="AJ74" s="249"/>
      <c r="AK74" s="249"/>
      <c r="AL74" s="249"/>
      <c r="AM74" s="249"/>
      <c r="AN74" s="249"/>
      <c r="AO74" s="249"/>
      <c r="AP74" s="249"/>
    </row>
    <row r="75" spans="1:42" ht="13.25" customHeight="1">
      <c r="B75" s="316"/>
      <c r="C75" s="317"/>
      <c r="D75" s="249"/>
      <c r="E75" s="249"/>
      <c r="F75" s="249"/>
      <c r="G75" s="249"/>
      <c r="H75" s="250"/>
      <c r="I75" s="311"/>
      <c r="J75" s="311"/>
      <c r="K75" s="314"/>
      <c r="L75" s="249"/>
      <c r="M75" s="249"/>
      <c r="N75" s="249"/>
      <c r="O75" s="249"/>
      <c r="P75" s="249"/>
      <c r="Q75" s="249"/>
      <c r="R75" s="249"/>
      <c r="S75" s="249"/>
      <c r="T75" s="249"/>
      <c r="U75" s="249"/>
      <c r="V75" s="249"/>
      <c r="W75" s="249"/>
      <c r="X75" s="249"/>
      <c r="Y75" s="249"/>
      <c r="Z75" s="249"/>
      <c r="AA75" s="249"/>
      <c r="AB75" s="249"/>
      <c r="AC75" s="249"/>
      <c r="AD75" s="249"/>
      <c r="AE75" s="249"/>
      <c r="AF75" s="249"/>
      <c r="AG75" s="249"/>
      <c r="AH75" s="249"/>
      <c r="AI75" s="249"/>
      <c r="AJ75" s="249"/>
      <c r="AK75" s="249"/>
      <c r="AL75" s="249"/>
      <c r="AM75" s="249"/>
      <c r="AN75" s="249"/>
      <c r="AO75" s="249"/>
      <c r="AP75" s="249"/>
    </row>
    <row r="76" spans="1:42" ht="13.25" customHeight="1">
      <c r="B76" s="316"/>
      <c r="C76" s="317"/>
      <c r="D76" s="249"/>
      <c r="E76" s="249"/>
      <c r="F76" s="249"/>
      <c r="G76" s="249"/>
      <c r="H76" s="250"/>
      <c r="I76" s="311"/>
      <c r="J76" s="311"/>
      <c r="K76" s="314"/>
      <c r="L76" s="249"/>
      <c r="M76" s="249"/>
      <c r="N76" s="249"/>
      <c r="O76" s="249"/>
      <c r="P76" s="249"/>
      <c r="Q76" s="249"/>
      <c r="R76" s="249"/>
      <c r="S76" s="249"/>
      <c r="T76" s="249"/>
      <c r="U76" s="249"/>
      <c r="V76" s="249"/>
      <c r="W76" s="249"/>
      <c r="X76" s="249"/>
      <c r="Y76" s="249"/>
      <c r="Z76" s="249"/>
      <c r="AA76" s="249"/>
      <c r="AB76" s="249"/>
      <c r="AC76" s="249"/>
      <c r="AD76" s="249"/>
      <c r="AE76" s="249"/>
      <c r="AF76" s="249"/>
      <c r="AG76" s="249"/>
      <c r="AH76" s="249"/>
      <c r="AI76" s="249"/>
      <c r="AJ76" s="249"/>
      <c r="AK76" s="249"/>
      <c r="AL76" s="249"/>
      <c r="AM76" s="249"/>
      <c r="AN76" s="249"/>
      <c r="AO76" s="249"/>
      <c r="AP76" s="249"/>
    </row>
    <row r="77" spans="1:42" ht="13.25" customHeight="1">
      <c r="B77" s="316"/>
      <c r="C77" s="317"/>
      <c r="D77" s="249"/>
      <c r="E77" s="249"/>
      <c r="F77" s="249"/>
      <c r="G77" s="249"/>
      <c r="H77" s="250"/>
      <c r="I77" s="311"/>
      <c r="J77" s="311"/>
      <c r="K77" s="314"/>
      <c r="L77" s="249"/>
      <c r="M77" s="249"/>
      <c r="N77" s="249"/>
      <c r="O77" s="249"/>
      <c r="P77" s="249"/>
      <c r="Q77" s="249"/>
      <c r="R77" s="249"/>
      <c r="S77" s="249"/>
      <c r="T77" s="249"/>
      <c r="U77" s="249"/>
      <c r="V77" s="249"/>
      <c r="W77" s="249"/>
      <c r="X77" s="249"/>
      <c r="Y77" s="249"/>
      <c r="Z77" s="249"/>
      <c r="AA77" s="249"/>
      <c r="AB77" s="249"/>
      <c r="AC77" s="249"/>
      <c r="AD77" s="249"/>
      <c r="AE77" s="249"/>
      <c r="AF77" s="249"/>
      <c r="AG77" s="249"/>
      <c r="AH77" s="249"/>
      <c r="AI77" s="249"/>
      <c r="AJ77" s="249"/>
      <c r="AK77" s="249"/>
      <c r="AL77" s="249"/>
      <c r="AM77" s="249"/>
      <c r="AN77" s="249"/>
      <c r="AO77" s="249"/>
      <c r="AP77" s="249"/>
    </row>
    <row r="78" spans="1:42" ht="13.25" customHeight="1">
      <c r="B78" s="316"/>
      <c r="C78" s="317"/>
      <c r="D78" s="249"/>
      <c r="E78" s="249"/>
      <c r="F78" s="249"/>
      <c r="G78" s="249"/>
      <c r="H78" s="250"/>
      <c r="I78" s="311"/>
      <c r="J78" s="311"/>
      <c r="K78" s="314"/>
      <c r="L78" s="249"/>
      <c r="M78" s="249"/>
      <c r="N78" s="249"/>
      <c r="O78" s="249"/>
      <c r="P78" s="249"/>
      <c r="Q78" s="249"/>
      <c r="R78" s="249"/>
      <c r="S78" s="249"/>
      <c r="T78" s="249"/>
      <c r="U78" s="249"/>
      <c r="V78" s="249"/>
      <c r="W78" s="249"/>
      <c r="X78" s="249"/>
      <c r="Y78" s="249"/>
      <c r="Z78" s="249"/>
      <c r="AA78" s="249"/>
      <c r="AB78" s="249"/>
      <c r="AC78" s="249"/>
      <c r="AD78" s="249"/>
      <c r="AE78" s="249"/>
      <c r="AF78" s="249"/>
      <c r="AG78" s="249"/>
      <c r="AH78" s="249"/>
      <c r="AI78" s="249"/>
      <c r="AJ78" s="249"/>
      <c r="AK78" s="249"/>
      <c r="AL78" s="249"/>
      <c r="AM78" s="249"/>
      <c r="AN78" s="249"/>
      <c r="AO78" s="249"/>
      <c r="AP78" s="249"/>
    </row>
    <row r="79" spans="1:42" ht="13.25" customHeight="1">
      <c r="B79" s="316"/>
      <c r="C79" s="317"/>
      <c r="D79" s="249"/>
      <c r="E79" s="249"/>
      <c r="F79" s="249"/>
      <c r="G79" s="249"/>
      <c r="H79" s="250"/>
      <c r="I79" s="311"/>
      <c r="J79" s="311"/>
      <c r="K79" s="314"/>
      <c r="L79" s="249"/>
      <c r="M79" s="249"/>
      <c r="N79" s="249"/>
      <c r="O79" s="249"/>
      <c r="P79" s="249"/>
      <c r="Q79" s="249"/>
      <c r="R79" s="249"/>
      <c r="S79" s="249"/>
      <c r="T79" s="249"/>
      <c r="U79" s="249"/>
      <c r="V79" s="249"/>
      <c r="W79" s="249"/>
      <c r="X79" s="249"/>
      <c r="Y79" s="249"/>
      <c r="Z79" s="249"/>
      <c r="AA79" s="249"/>
      <c r="AB79" s="249"/>
      <c r="AC79" s="249"/>
      <c r="AD79" s="249"/>
      <c r="AE79" s="249"/>
      <c r="AF79" s="249"/>
      <c r="AG79" s="249"/>
      <c r="AH79" s="249"/>
      <c r="AI79" s="249"/>
      <c r="AJ79" s="249"/>
      <c r="AK79" s="249"/>
      <c r="AL79" s="249"/>
      <c r="AM79" s="249"/>
      <c r="AN79" s="249"/>
      <c r="AO79" s="249"/>
      <c r="AP79" s="249"/>
    </row>
    <row r="80" spans="1:42" ht="13.25" customHeight="1">
      <c r="B80" s="316"/>
      <c r="C80" s="317"/>
      <c r="D80" s="249"/>
      <c r="E80" s="249"/>
      <c r="F80" s="249"/>
      <c r="G80" s="249"/>
      <c r="H80" s="250"/>
      <c r="I80" s="311"/>
      <c r="J80" s="311"/>
      <c r="K80" s="314"/>
      <c r="L80" s="249"/>
      <c r="M80" s="249"/>
      <c r="N80" s="249"/>
      <c r="O80" s="249"/>
      <c r="P80" s="249"/>
      <c r="Q80" s="249"/>
      <c r="R80" s="249"/>
      <c r="S80" s="249"/>
      <c r="T80" s="249"/>
      <c r="U80" s="249"/>
      <c r="V80" s="249"/>
      <c r="W80" s="249"/>
      <c r="X80" s="249"/>
      <c r="Y80" s="249"/>
      <c r="Z80" s="249"/>
      <c r="AA80" s="249"/>
      <c r="AB80" s="249"/>
      <c r="AC80" s="249"/>
      <c r="AD80" s="249"/>
      <c r="AE80" s="249"/>
      <c r="AF80" s="249"/>
      <c r="AG80" s="249"/>
      <c r="AH80" s="249"/>
      <c r="AI80" s="249"/>
      <c r="AJ80" s="249"/>
      <c r="AK80" s="249"/>
      <c r="AL80" s="249"/>
      <c r="AM80" s="249"/>
      <c r="AN80" s="249"/>
      <c r="AO80" s="249"/>
      <c r="AP80" s="249"/>
    </row>
    <row r="81" spans="2:42" ht="13.25" customHeight="1">
      <c r="B81" s="316"/>
      <c r="C81" s="317"/>
      <c r="D81" s="249"/>
      <c r="E81" s="249"/>
      <c r="F81" s="249"/>
      <c r="G81" s="249"/>
      <c r="H81" s="250"/>
      <c r="I81" s="311"/>
      <c r="J81" s="311"/>
      <c r="K81" s="314"/>
      <c r="L81" s="249"/>
      <c r="M81" s="249"/>
      <c r="N81" s="249"/>
      <c r="O81" s="249"/>
      <c r="P81" s="249"/>
      <c r="Q81" s="249"/>
      <c r="R81" s="249"/>
      <c r="S81" s="249"/>
      <c r="T81" s="249"/>
      <c r="U81" s="249"/>
      <c r="V81" s="249"/>
      <c r="W81" s="249"/>
      <c r="X81" s="249"/>
      <c r="Y81" s="249"/>
      <c r="Z81" s="249"/>
      <c r="AA81" s="249"/>
      <c r="AB81" s="249"/>
      <c r="AC81" s="249"/>
      <c r="AD81" s="249"/>
      <c r="AE81" s="249"/>
      <c r="AF81" s="249"/>
      <c r="AG81" s="249"/>
      <c r="AH81" s="249"/>
      <c r="AI81" s="249"/>
      <c r="AJ81" s="249"/>
      <c r="AK81" s="249"/>
      <c r="AL81" s="249"/>
      <c r="AM81" s="249"/>
      <c r="AN81" s="249"/>
      <c r="AO81" s="249"/>
      <c r="AP81" s="249"/>
    </row>
    <row r="82" spans="2:42" ht="13.25" customHeight="1">
      <c r="B82" s="316"/>
      <c r="C82" s="317"/>
      <c r="D82" s="249"/>
      <c r="E82" s="249"/>
      <c r="F82" s="249"/>
      <c r="G82" s="249"/>
      <c r="H82" s="250"/>
      <c r="I82" s="311"/>
      <c r="J82" s="311"/>
      <c r="K82" s="314"/>
      <c r="L82" s="249"/>
      <c r="M82" s="249"/>
      <c r="N82" s="249"/>
      <c r="O82" s="249"/>
      <c r="P82" s="249"/>
      <c r="Q82" s="249"/>
      <c r="R82" s="249"/>
      <c r="S82" s="249"/>
      <c r="T82" s="249"/>
      <c r="U82" s="249"/>
      <c r="V82" s="249"/>
      <c r="W82" s="249"/>
      <c r="X82" s="249"/>
      <c r="Y82" s="249"/>
      <c r="Z82" s="249"/>
      <c r="AA82" s="249"/>
      <c r="AB82" s="249"/>
      <c r="AC82" s="249"/>
      <c r="AD82" s="249"/>
      <c r="AE82" s="249"/>
      <c r="AF82" s="249"/>
      <c r="AG82" s="249"/>
      <c r="AH82" s="249"/>
      <c r="AI82" s="249"/>
      <c r="AJ82" s="249"/>
      <c r="AK82" s="249"/>
      <c r="AL82" s="249"/>
      <c r="AM82" s="249"/>
      <c r="AN82" s="249"/>
      <c r="AO82" s="249"/>
      <c r="AP82" s="249"/>
    </row>
    <row r="83" spans="2:42" ht="13.25" customHeight="1">
      <c r="B83" s="316"/>
      <c r="C83" s="317"/>
      <c r="D83" s="249"/>
      <c r="E83" s="249"/>
      <c r="F83" s="249"/>
      <c r="G83" s="249"/>
      <c r="H83" s="250"/>
      <c r="I83" s="311"/>
      <c r="J83" s="311"/>
      <c r="K83" s="314"/>
      <c r="L83" s="249"/>
      <c r="M83" s="249"/>
      <c r="N83" s="249"/>
      <c r="O83" s="249"/>
      <c r="P83" s="249"/>
      <c r="Q83" s="249"/>
      <c r="R83" s="249"/>
      <c r="S83" s="249"/>
      <c r="T83" s="249"/>
      <c r="U83" s="249"/>
      <c r="V83" s="249"/>
      <c r="W83" s="249"/>
      <c r="X83" s="249"/>
      <c r="Y83" s="249"/>
      <c r="Z83" s="249"/>
      <c r="AA83" s="249"/>
      <c r="AB83" s="249"/>
      <c r="AC83" s="249"/>
      <c r="AD83" s="249"/>
      <c r="AE83" s="249"/>
      <c r="AF83" s="249"/>
      <c r="AG83" s="249"/>
      <c r="AH83" s="249"/>
      <c r="AI83" s="249"/>
      <c r="AJ83" s="249"/>
      <c r="AK83" s="249"/>
      <c r="AL83" s="249"/>
      <c r="AM83" s="249"/>
      <c r="AN83" s="249"/>
      <c r="AO83" s="249"/>
      <c r="AP83" s="249"/>
    </row>
    <row r="84" spans="2:42" ht="13.25" customHeight="1">
      <c r="B84" s="316"/>
      <c r="C84" s="317"/>
      <c r="D84" s="249"/>
      <c r="E84" s="249"/>
      <c r="F84" s="249"/>
      <c r="G84" s="249"/>
      <c r="H84" s="250"/>
      <c r="I84" s="311"/>
      <c r="J84" s="311"/>
      <c r="K84" s="314"/>
      <c r="L84" s="249"/>
      <c r="M84" s="249"/>
      <c r="N84" s="249"/>
      <c r="O84" s="249"/>
      <c r="P84" s="249"/>
      <c r="Q84" s="249"/>
      <c r="R84" s="249"/>
      <c r="S84" s="249"/>
      <c r="T84" s="249"/>
      <c r="U84" s="249"/>
      <c r="V84" s="249"/>
      <c r="W84" s="249"/>
      <c r="X84" s="249"/>
      <c r="Y84" s="249"/>
      <c r="Z84" s="249"/>
      <c r="AA84" s="249"/>
      <c r="AB84" s="249"/>
      <c r="AC84" s="249"/>
      <c r="AD84" s="249"/>
      <c r="AE84" s="249"/>
      <c r="AF84" s="249"/>
      <c r="AG84" s="249"/>
      <c r="AH84" s="249"/>
      <c r="AI84" s="249"/>
      <c r="AJ84" s="249"/>
      <c r="AK84" s="249"/>
      <c r="AL84" s="249"/>
      <c r="AM84" s="249"/>
      <c r="AN84" s="249"/>
      <c r="AO84" s="249"/>
      <c r="AP84" s="249"/>
    </row>
    <row r="85" spans="2:42" ht="13.25" customHeight="1">
      <c r="B85" s="316"/>
      <c r="C85" s="317"/>
      <c r="D85" s="249"/>
      <c r="E85" s="249"/>
      <c r="F85" s="249"/>
      <c r="G85" s="249"/>
      <c r="H85" s="250"/>
      <c r="I85" s="311"/>
      <c r="J85" s="311"/>
      <c r="K85" s="314"/>
      <c r="L85" s="249"/>
      <c r="M85" s="249"/>
      <c r="N85" s="249"/>
      <c r="O85" s="249"/>
      <c r="P85" s="249"/>
      <c r="Q85" s="249"/>
      <c r="R85" s="249"/>
      <c r="S85" s="249"/>
      <c r="T85" s="249"/>
      <c r="U85" s="249"/>
      <c r="V85" s="249"/>
      <c r="W85" s="249"/>
      <c r="X85" s="249"/>
      <c r="Y85" s="249"/>
      <c r="Z85" s="249"/>
      <c r="AA85" s="249"/>
      <c r="AB85" s="249"/>
      <c r="AC85" s="249"/>
      <c r="AD85" s="249"/>
      <c r="AE85" s="249"/>
      <c r="AF85" s="249"/>
      <c r="AG85" s="249"/>
      <c r="AH85" s="249"/>
      <c r="AI85" s="249"/>
      <c r="AJ85" s="249"/>
      <c r="AK85" s="249"/>
      <c r="AL85" s="249"/>
      <c r="AM85" s="249"/>
      <c r="AN85" s="249"/>
      <c r="AO85" s="249"/>
      <c r="AP85" s="249"/>
    </row>
    <row r="86" spans="2:42" ht="13.25" customHeight="1">
      <c r="B86" s="316"/>
      <c r="C86" s="317"/>
      <c r="D86" s="249"/>
      <c r="E86" s="249"/>
      <c r="F86" s="249"/>
      <c r="G86" s="249"/>
      <c r="H86" s="249"/>
      <c r="K86" s="318"/>
      <c r="L86" s="249"/>
      <c r="M86" s="249"/>
      <c r="N86" s="249"/>
      <c r="O86" s="249"/>
      <c r="P86" s="249"/>
      <c r="Q86" s="249"/>
      <c r="R86" s="249"/>
      <c r="S86" s="249"/>
      <c r="T86" s="249"/>
      <c r="U86" s="249"/>
      <c r="V86" s="249"/>
      <c r="W86" s="249"/>
      <c r="X86" s="249"/>
      <c r="Y86" s="249"/>
      <c r="Z86" s="249"/>
      <c r="AA86" s="249"/>
      <c r="AB86" s="249"/>
      <c r="AC86" s="249"/>
      <c r="AD86" s="249"/>
      <c r="AE86" s="249"/>
      <c r="AF86" s="249"/>
      <c r="AG86" s="249"/>
      <c r="AH86" s="249"/>
      <c r="AI86" s="249"/>
      <c r="AJ86" s="249"/>
      <c r="AK86" s="249"/>
      <c r="AL86" s="249"/>
      <c r="AM86" s="249"/>
      <c r="AN86" s="249"/>
      <c r="AO86" s="249"/>
      <c r="AP86" s="249"/>
    </row>
  </sheetData>
  <mergeCells count="1">
    <mergeCell ref="T5:AP5"/>
  </mergeCells>
  <phoneticPr fontId="5" type="noConversion"/>
  <pageMargins left="0" right="0" top="0" bottom="0" header="0" footer="0"/>
  <pageSetup scale="90" orientation="landscape" horizontalDpi="300" verticalDpi="300"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C274"/>
  <sheetViews>
    <sheetView workbookViewId="0">
      <pane xSplit="12" ySplit="20" topLeftCell="M231" activePane="bottomRight" state="frozen"/>
      <selection pane="topRight" activeCell="M1" sqref="M1"/>
      <selection pane="bottomLeft" activeCell="A21" sqref="A21"/>
      <selection pane="bottomRight" activeCell="X231" sqref="X231"/>
    </sheetView>
  </sheetViews>
  <sheetFormatPr baseColWidth="10" defaultColWidth="8.83203125" defaultRowHeight="13"/>
  <cols>
    <col min="1" max="1" width="10.33203125" bestFit="1" customWidth="1"/>
    <col min="2" max="2" width="8.1640625" customWidth="1"/>
    <col min="3" max="3" width="8.5" bestFit="1" customWidth="1"/>
    <col min="4" max="4" width="6.1640625" bestFit="1" customWidth="1"/>
    <col min="5" max="5" width="6.1640625" customWidth="1"/>
    <col min="6" max="6" width="20.33203125" customWidth="1"/>
    <col min="7" max="7" width="11.5" bestFit="1" customWidth="1"/>
    <col min="8" max="8" width="11.5" customWidth="1"/>
    <col min="9" max="9" width="13.5" bestFit="1" customWidth="1"/>
    <col min="10" max="10" width="12.1640625" bestFit="1" customWidth="1"/>
    <col min="11" max="11" width="12.83203125" bestFit="1" customWidth="1"/>
    <col min="12" max="12" width="12.33203125" bestFit="1" customWidth="1"/>
    <col min="13" max="14" width="12.33203125" customWidth="1"/>
    <col min="15" max="15" width="12.5" bestFit="1" customWidth="1"/>
    <col min="16" max="16" width="9.6640625" bestFit="1" customWidth="1"/>
    <col min="17" max="20" width="9.6640625" customWidth="1"/>
    <col min="21" max="21" width="10.5" customWidth="1"/>
    <col min="22" max="22" width="13.6640625" bestFit="1" customWidth="1"/>
    <col min="23" max="25" width="13.6640625" customWidth="1"/>
    <col min="26" max="26" width="13.6640625" bestFit="1" customWidth="1"/>
    <col min="27" max="33" width="13.6640625" customWidth="1"/>
    <col min="257" max="257" width="10.33203125" bestFit="1" customWidth="1"/>
    <col min="258" max="258" width="8.1640625" customWidth="1"/>
    <col min="259" max="259" width="8.5" bestFit="1" customWidth="1"/>
    <col min="260" max="260" width="6.1640625" bestFit="1" customWidth="1"/>
    <col min="261" max="261" width="6.1640625" customWidth="1"/>
    <col min="262" max="262" width="20.33203125" customWidth="1"/>
    <col min="263" max="263" width="11.5" bestFit="1" customWidth="1"/>
    <col min="264" max="264" width="11.5" customWidth="1"/>
    <col min="265" max="265" width="13.5" bestFit="1" customWidth="1"/>
    <col min="266" max="266" width="12.1640625" bestFit="1" customWidth="1"/>
    <col min="267" max="267" width="12.83203125" bestFit="1" customWidth="1"/>
    <col min="268" max="268" width="12.33203125" bestFit="1" customWidth="1"/>
    <col min="269" max="270" width="12.33203125" customWidth="1"/>
    <col min="271" max="271" width="12.5" bestFit="1" customWidth="1"/>
    <col min="272" max="272" width="9.6640625" bestFit="1" customWidth="1"/>
    <col min="273" max="276" width="9.6640625" customWidth="1"/>
    <col min="277" max="277" width="10.5" customWidth="1"/>
    <col min="278" max="278" width="13.6640625" bestFit="1" customWidth="1"/>
    <col min="279" max="281" width="13.6640625" customWidth="1"/>
    <col min="282" max="282" width="13.6640625" bestFit="1" customWidth="1"/>
    <col min="283" max="289" width="13.6640625" customWidth="1"/>
    <col min="513" max="513" width="10.33203125" bestFit="1" customWidth="1"/>
    <col min="514" max="514" width="8.1640625" customWidth="1"/>
    <col min="515" max="515" width="8.5" bestFit="1" customWidth="1"/>
    <col min="516" max="516" width="6.1640625" bestFit="1" customWidth="1"/>
    <col min="517" max="517" width="6.1640625" customWidth="1"/>
    <col min="518" max="518" width="20.33203125" customWidth="1"/>
    <col min="519" max="519" width="11.5" bestFit="1" customWidth="1"/>
    <col min="520" max="520" width="11.5" customWidth="1"/>
    <col min="521" max="521" width="13.5" bestFit="1" customWidth="1"/>
    <col min="522" max="522" width="12.1640625" bestFit="1" customWidth="1"/>
    <col min="523" max="523" width="12.83203125" bestFit="1" customWidth="1"/>
    <col min="524" max="524" width="12.33203125" bestFit="1" customWidth="1"/>
    <col min="525" max="526" width="12.33203125" customWidth="1"/>
    <col min="527" max="527" width="12.5" bestFit="1" customWidth="1"/>
    <col min="528" max="528" width="9.6640625" bestFit="1" customWidth="1"/>
    <col min="529" max="532" width="9.6640625" customWidth="1"/>
    <col min="533" max="533" width="10.5" customWidth="1"/>
    <col min="534" max="534" width="13.6640625" bestFit="1" customWidth="1"/>
    <col min="535" max="537" width="13.6640625" customWidth="1"/>
    <col min="538" max="538" width="13.6640625" bestFit="1" customWidth="1"/>
    <col min="539" max="545" width="13.6640625" customWidth="1"/>
    <col min="769" max="769" width="10.33203125" bestFit="1" customWidth="1"/>
    <col min="770" max="770" width="8.1640625" customWidth="1"/>
    <col min="771" max="771" width="8.5" bestFit="1" customWidth="1"/>
    <col min="772" max="772" width="6.1640625" bestFit="1" customWidth="1"/>
    <col min="773" max="773" width="6.1640625" customWidth="1"/>
    <col min="774" max="774" width="20.33203125" customWidth="1"/>
    <col min="775" max="775" width="11.5" bestFit="1" customWidth="1"/>
    <col min="776" max="776" width="11.5" customWidth="1"/>
    <col min="777" max="777" width="13.5" bestFit="1" customWidth="1"/>
    <col min="778" max="778" width="12.1640625" bestFit="1" customWidth="1"/>
    <col min="779" max="779" width="12.83203125" bestFit="1" customWidth="1"/>
    <col min="780" max="780" width="12.33203125" bestFit="1" customWidth="1"/>
    <col min="781" max="782" width="12.33203125" customWidth="1"/>
    <col min="783" max="783" width="12.5" bestFit="1" customWidth="1"/>
    <col min="784" max="784" width="9.6640625" bestFit="1" customWidth="1"/>
    <col min="785" max="788" width="9.6640625" customWidth="1"/>
    <col min="789" max="789" width="10.5" customWidth="1"/>
    <col min="790" max="790" width="13.6640625" bestFit="1" customWidth="1"/>
    <col min="791" max="793" width="13.6640625" customWidth="1"/>
    <col min="794" max="794" width="13.6640625" bestFit="1" customWidth="1"/>
    <col min="795" max="801" width="13.6640625" customWidth="1"/>
    <col min="1025" max="1025" width="10.33203125" bestFit="1" customWidth="1"/>
    <col min="1026" max="1026" width="8.1640625" customWidth="1"/>
    <col min="1027" max="1027" width="8.5" bestFit="1" customWidth="1"/>
    <col min="1028" max="1028" width="6.1640625" bestFit="1" customWidth="1"/>
    <col min="1029" max="1029" width="6.1640625" customWidth="1"/>
    <col min="1030" max="1030" width="20.33203125" customWidth="1"/>
    <col min="1031" max="1031" width="11.5" bestFit="1" customWidth="1"/>
    <col min="1032" max="1032" width="11.5" customWidth="1"/>
    <col min="1033" max="1033" width="13.5" bestFit="1" customWidth="1"/>
    <col min="1034" max="1034" width="12.1640625" bestFit="1" customWidth="1"/>
    <col min="1035" max="1035" width="12.83203125" bestFit="1" customWidth="1"/>
    <col min="1036" max="1036" width="12.33203125" bestFit="1" customWidth="1"/>
    <col min="1037" max="1038" width="12.33203125" customWidth="1"/>
    <col min="1039" max="1039" width="12.5" bestFit="1" customWidth="1"/>
    <col min="1040" max="1040" width="9.6640625" bestFit="1" customWidth="1"/>
    <col min="1041" max="1044" width="9.6640625" customWidth="1"/>
    <col min="1045" max="1045" width="10.5" customWidth="1"/>
    <col min="1046" max="1046" width="13.6640625" bestFit="1" customWidth="1"/>
    <col min="1047" max="1049" width="13.6640625" customWidth="1"/>
    <col min="1050" max="1050" width="13.6640625" bestFit="1" customWidth="1"/>
    <col min="1051" max="1057" width="13.6640625" customWidth="1"/>
    <col min="1281" max="1281" width="10.33203125" bestFit="1" customWidth="1"/>
    <col min="1282" max="1282" width="8.1640625" customWidth="1"/>
    <col min="1283" max="1283" width="8.5" bestFit="1" customWidth="1"/>
    <col min="1284" max="1284" width="6.1640625" bestFit="1" customWidth="1"/>
    <col min="1285" max="1285" width="6.1640625" customWidth="1"/>
    <col min="1286" max="1286" width="20.33203125" customWidth="1"/>
    <col min="1287" max="1287" width="11.5" bestFit="1" customWidth="1"/>
    <col min="1288" max="1288" width="11.5" customWidth="1"/>
    <col min="1289" max="1289" width="13.5" bestFit="1" customWidth="1"/>
    <col min="1290" max="1290" width="12.1640625" bestFit="1" customWidth="1"/>
    <col min="1291" max="1291" width="12.83203125" bestFit="1" customWidth="1"/>
    <col min="1292" max="1292" width="12.33203125" bestFit="1" customWidth="1"/>
    <col min="1293" max="1294" width="12.33203125" customWidth="1"/>
    <col min="1295" max="1295" width="12.5" bestFit="1" customWidth="1"/>
    <col min="1296" max="1296" width="9.6640625" bestFit="1" customWidth="1"/>
    <col min="1297" max="1300" width="9.6640625" customWidth="1"/>
    <col min="1301" max="1301" width="10.5" customWidth="1"/>
    <col min="1302" max="1302" width="13.6640625" bestFit="1" customWidth="1"/>
    <col min="1303" max="1305" width="13.6640625" customWidth="1"/>
    <col min="1306" max="1306" width="13.6640625" bestFit="1" customWidth="1"/>
    <col min="1307" max="1313" width="13.6640625" customWidth="1"/>
    <col min="1537" max="1537" width="10.33203125" bestFit="1" customWidth="1"/>
    <col min="1538" max="1538" width="8.1640625" customWidth="1"/>
    <col min="1539" max="1539" width="8.5" bestFit="1" customWidth="1"/>
    <col min="1540" max="1540" width="6.1640625" bestFit="1" customWidth="1"/>
    <col min="1541" max="1541" width="6.1640625" customWidth="1"/>
    <col min="1542" max="1542" width="20.33203125" customWidth="1"/>
    <col min="1543" max="1543" width="11.5" bestFit="1" customWidth="1"/>
    <col min="1544" max="1544" width="11.5" customWidth="1"/>
    <col min="1545" max="1545" width="13.5" bestFit="1" customWidth="1"/>
    <col min="1546" max="1546" width="12.1640625" bestFit="1" customWidth="1"/>
    <col min="1547" max="1547" width="12.83203125" bestFit="1" customWidth="1"/>
    <col min="1548" max="1548" width="12.33203125" bestFit="1" customWidth="1"/>
    <col min="1549" max="1550" width="12.33203125" customWidth="1"/>
    <col min="1551" max="1551" width="12.5" bestFit="1" customWidth="1"/>
    <col min="1552" max="1552" width="9.6640625" bestFit="1" customWidth="1"/>
    <col min="1553" max="1556" width="9.6640625" customWidth="1"/>
    <col min="1557" max="1557" width="10.5" customWidth="1"/>
    <col min="1558" max="1558" width="13.6640625" bestFit="1" customWidth="1"/>
    <col min="1559" max="1561" width="13.6640625" customWidth="1"/>
    <col min="1562" max="1562" width="13.6640625" bestFit="1" customWidth="1"/>
    <col min="1563" max="1569" width="13.6640625" customWidth="1"/>
    <col min="1793" max="1793" width="10.33203125" bestFit="1" customWidth="1"/>
    <col min="1794" max="1794" width="8.1640625" customWidth="1"/>
    <col min="1795" max="1795" width="8.5" bestFit="1" customWidth="1"/>
    <col min="1796" max="1796" width="6.1640625" bestFit="1" customWidth="1"/>
    <col min="1797" max="1797" width="6.1640625" customWidth="1"/>
    <col min="1798" max="1798" width="20.33203125" customWidth="1"/>
    <col min="1799" max="1799" width="11.5" bestFit="1" customWidth="1"/>
    <col min="1800" max="1800" width="11.5" customWidth="1"/>
    <col min="1801" max="1801" width="13.5" bestFit="1" customWidth="1"/>
    <col min="1802" max="1802" width="12.1640625" bestFit="1" customWidth="1"/>
    <col min="1803" max="1803" width="12.83203125" bestFit="1" customWidth="1"/>
    <col min="1804" max="1804" width="12.33203125" bestFit="1" customWidth="1"/>
    <col min="1805" max="1806" width="12.33203125" customWidth="1"/>
    <col min="1807" max="1807" width="12.5" bestFit="1" customWidth="1"/>
    <col min="1808" max="1808" width="9.6640625" bestFit="1" customWidth="1"/>
    <col min="1809" max="1812" width="9.6640625" customWidth="1"/>
    <col min="1813" max="1813" width="10.5" customWidth="1"/>
    <col min="1814" max="1814" width="13.6640625" bestFit="1" customWidth="1"/>
    <col min="1815" max="1817" width="13.6640625" customWidth="1"/>
    <col min="1818" max="1818" width="13.6640625" bestFit="1" customWidth="1"/>
    <col min="1819" max="1825" width="13.6640625" customWidth="1"/>
    <col min="2049" max="2049" width="10.33203125" bestFit="1" customWidth="1"/>
    <col min="2050" max="2050" width="8.1640625" customWidth="1"/>
    <col min="2051" max="2051" width="8.5" bestFit="1" customWidth="1"/>
    <col min="2052" max="2052" width="6.1640625" bestFit="1" customWidth="1"/>
    <col min="2053" max="2053" width="6.1640625" customWidth="1"/>
    <col min="2054" max="2054" width="20.33203125" customWidth="1"/>
    <col min="2055" max="2055" width="11.5" bestFit="1" customWidth="1"/>
    <col min="2056" max="2056" width="11.5" customWidth="1"/>
    <col min="2057" max="2057" width="13.5" bestFit="1" customWidth="1"/>
    <col min="2058" max="2058" width="12.1640625" bestFit="1" customWidth="1"/>
    <col min="2059" max="2059" width="12.83203125" bestFit="1" customWidth="1"/>
    <col min="2060" max="2060" width="12.33203125" bestFit="1" customWidth="1"/>
    <col min="2061" max="2062" width="12.33203125" customWidth="1"/>
    <col min="2063" max="2063" width="12.5" bestFit="1" customWidth="1"/>
    <col min="2064" max="2064" width="9.6640625" bestFit="1" customWidth="1"/>
    <col min="2065" max="2068" width="9.6640625" customWidth="1"/>
    <col min="2069" max="2069" width="10.5" customWidth="1"/>
    <col min="2070" max="2070" width="13.6640625" bestFit="1" customWidth="1"/>
    <col min="2071" max="2073" width="13.6640625" customWidth="1"/>
    <col min="2074" max="2074" width="13.6640625" bestFit="1" customWidth="1"/>
    <col min="2075" max="2081" width="13.6640625" customWidth="1"/>
    <col min="2305" max="2305" width="10.33203125" bestFit="1" customWidth="1"/>
    <col min="2306" max="2306" width="8.1640625" customWidth="1"/>
    <col min="2307" max="2307" width="8.5" bestFit="1" customWidth="1"/>
    <col min="2308" max="2308" width="6.1640625" bestFit="1" customWidth="1"/>
    <col min="2309" max="2309" width="6.1640625" customWidth="1"/>
    <col min="2310" max="2310" width="20.33203125" customWidth="1"/>
    <col min="2311" max="2311" width="11.5" bestFit="1" customWidth="1"/>
    <col min="2312" max="2312" width="11.5" customWidth="1"/>
    <col min="2313" max="2313" width="13.5" bestFit="1" customWidth="1"/>
    <col min="2314" max="2314" width="12.1640625" bestFit="1" customWidth="1"/>
    <col min="2315" max="2315" width="12.83203125" bestFit="1" customWidth="1"/>
    <col min="2316" max="2316" width="12.33203125" bestFit="1" customWidth="1"/>
    <col min="2317" max="2318" width="12.33203125" customWidth="1"/>
    <col min="2319" max="2319" width="12.5" bestFit="1" customWidth="1"/>
    <col min="2320" max="2320" width="9.6640625" bestFit="1" customWidth="1"/>
    <col min="2321" max="2324" width="9.6640625" customWidth="1"/>
    <col min="2325" max="2325" width="10.5" customWidth="1"/>
    <col min="2326" max="2326" width="13.6640625" bestFit="1" customWidth="1"/>
    <col min="2327" max="2329" width="13.6640625" customWidth="1"/>
    <col min="2330" max="2330" width="13.6640625" bestFit="1" customWidth="1"/>
    <col min="2331" max="2337" width="13.6640625" customWidth="1"/>
    <col min="2561" max="2561" width="10.33203125" bestFit="1" customWidth="1"/>
    <col min="2562" max="2562" width="8.1640625" customWidth="1"/>
    <col min="2563" max="2563" width="8.5" bestFit="1" customWidth="1"/>
    <col min="2564" max="2564" width="6.1640625" bestFit="1" customWidth="1"/>
    <col min="2565" max="2565" width="6.1640625" customWidth="1"/>
    <col min="2566" max="2566" width="20.33203125" customWidth="1"/>
    <col min="2567" max="2567" width="11.5" bestFit="1" customWidth="1"/>
    <col min="2568" max="2568" width="11.5" customWidth="1"/>
    <col min="2569" max="2569" width="13.5" bestFit="1" customWidth="1"/>
    <col min="2570" max="2570" width="12.1640625" bestFit="1" customWidth="1"/>
    <col min="2571" max="2571" width="12.83203125" bestFit="1" customWidth="1"/>
    <col min="2572" max="2572" width="12.33203125" bestFit="1" customWidth="1"/>
    <col min="2573" max="2574" width="12.33203125" customWidth="1"/>
    <col min="2575" max="2575" width="12.5" bestFit="1" customWidth="1"/>
    <col min="2576" max="2576" width="9.6640625" bestFit="1" customWidth="1"/>
    <col min="2577" max="2580" width="9.6640625" customWidth="1"/>
    <col min="2581" max="2581" width="10.5" customWidth="1"/>
    <col min="2582" max="2582" width="13.6640625" bestFit="1" customWidth="1"/>
    <col min="2583" max="2585" width="13.6640625" customWidth="1"/>
    <col min="2586" max="2586" width="13.6640625" bestFit="1" customWidth="1"/>
    <col min="2587" max="2593" width="13.6640625" customWidth="1"/>
    <col min="2817" max="2817" width="10.33203125" bestFit="1" customWidth="1"/>
    <col min="2818" max="2818" width="8.1640625" customWidth="1"/>
    <col min="2819" max="2819" width="8.5" bestFit="1" customWidth="1"/>
    <col min="2820" max="2820" width="6.1640625" bestFit="1" customWidth="1"/>
    <col min="2821" max="2821" width="6.1640625" customWidth="1"/>
    <col min="2822" max="2822" width="20.33203125" customWidth="1"/>
    <col min="2823" max="2823" width="11.5" bestFit="1" customWidth="1"/>
    <col min="2824" max="2824" width="11.5" customWidth="1"/>
    <col min="2825" max="2825" width="13.5" bestFit="1" customWidth="1"/>
    <col min="2826" max="2826" width="12.1640625" bestFit="1" customWidth="1"/>
    <col min="2827" max="2827" width="12.83203125" bestFit="1" customWidth="1"/>
    <col min="2828" max="2828" width="12.33203125" bestFit="1" customWidth="1"/>
    <col min="2829" max="2830" width="12.33203125" customWidth="1"/>
    <col min="2831" max="2831" width="12.5" bestFit="1" customWidth="1"/>
    <col min="2832" max="2832" width="9.6640625" bestFit="1" customWidth="1"/>
    <col min="2833" max="2836" width="9.6640625" customWidth="1"/>
    <col min="2837" max="2837" width="10.5" customWidth="1"/>
    <col min="2838" max="2838" width="13.6640625" bestFit="1" customWidth="1"/>
    <col min="2839" max="2841" width="13.6640625" customWidth="1"/>
    <col min="2842" max="2842" width="13.6640625" bestFit="1" customWidth="1"/>
    <col min="2843" max="2849" width="13.6640625" customWidth="1"/>
    <col min="3073" max="3073" width="10.33203125" bestFit="1" customWidth="1"/>
    <col min="3074" max="3074" width="8.1640625" customWidth="1"/>
    <col min="3075" max="3075" width="8.5" bestFit="1" customWidth="1"/>
    <col min="3076" max="3076" width="6.1640625" bestFit="1" customWidth="1"/>
    <col min="3077" max="3077" width="6.1640625" customWidth="1"/>
    <col min="3078" max="3078" width="20.33203125" customWidth="1"/>
    <col min="3079" max="3079" width="11.5" bestFit="1" customWidth="1"/>
    <col min="3080" max="3080" width="11.5" customWidth="1"/>
    <col min="3081" max="3081" width="13.5" bestFit="1" customWidth="1"/>
    <col min="3082" max="3082" width="12.1640625" bestFit="1" customWidth="1"/>
    <col min="3083" max="3083" width="12.83203125" bestFit="1" customWidth="1"/>
    <col min="3084" max="3084" width="12.33203125" bestFit="1" customWidth="1"/>
    <col min="3085" max="3086" width="12.33203125" customWidth="1"/>
    <col min="3087" max="3087" width="12.5" bestFit="1" customWidth="1"/>
    <col min="3088" max="3088" width="9.6640625" bestFit="1" customWidth="1"/>
    <col min="3089" max="3092" width="9.6640625" customWidth="1"/>
    <col min="3093" max="3093" width="10.5" customWidth="1"/>
    <col min="3094" max="3094" width="13.6640625" bestFit="1" customWidth="1"/>
    <col min="3095" max="3097" width="13.6640625" customWidth="1"/>
    <col min="3098" max="3098" width="13.6640625" bestFit="1" customWidth="1"/>
    <col min="3099" max="3105" width="13.6640625" customWidth="1"/>
    <col min="3329" max="3329" width="10.33203125" bestFit="1" customWidth="1"/>
    <col min="3330" max="3330" width="8.1640625" customWidth="1"/>
    <col min="3331" max="3331" width="8.5" bestFit="1" customWidth="1"/>
    <col min="3332" max="3332" width="6.1640625" bestFit="1" customWidth="1"/>
    <col min="3333" max="3333" width="6.1640625" customWidth="1"/>
    <col min="3334" max="3334" width="20.33203125" customWidth="1"/>
    <col min="3335" max="3335" width="11.5" bestFit="1" customWidth="1"/>
    <col min="3336" max="3336" width="11.5" customWidth="1"/>
    <col min="3337" max="3337" width="13.5" bestFit="1" customWidth="1"/>
    <col min="3338" max="3338" width="12.1640625" bestFit="1" customWidth="1"/>
    <col min="3339" max="3339" width="12.83203125" bestFit="1" customWidth="1"/>
    <col min="3340" max="3340" width="12.33203125" bestFit="1" customWidth="1"/>
    <col min="3341" max="3342" width="12.33203125" customWidth="1"/>
    <col min="3343" max="3343" width="12.5" bestFit="1" customWidth="1"/>
    <col min="3344" max="3344" width="9.6640625" bestFit="1" customWidth="1"/>
    <col min="3345" max="3348" width="9.6640625" customWidth="1"/>
    <col min="3349" max="3349" width="10.5" customWidth="1"/>
    <col min="3350" max="3350" width="13.6640625" bestFit="1" customWidth="1"/>
    <col min="3351" max="3353" width="13.6640625" customWidth="1"/>
    <col min="3354" max="3354" width="13.6640625" bestFit="1" customWidth="1"/>
    <col min="3355" max="3361" width="13.6640625" customWidth="1"/>
    <col min="3585" max="3585" width="10.33203125" bestFit="1" customWidth="1"/>
    <col min="3586" max="3586" width="8.1640625" customWidth="1"/>
    <col min="3587" max="3587" width="8.5" bestFit="1" customWidth="1"/>
    <col min="3588" max="3588" width="6.1640625" bestFit="1" customWidth="1"/>
    <col min="3589" max="3589" width="6.1640625" customWidth="1"/>
    <col min="3590" max="3590" width="20.33203125" customWidth="1"/>
    <col min="3591" max="3591" width="11.5" bestFit="1" customWidth="1"/>
    <col min="3592" max="3592" width="11.5" customWidth="1"/>
    <col min="3593" max="3593" width="13.5" bestFit="1" customWidth="1"/>
    <col min="3594" max="3594" width="12.1640625" bestFit="1" customWidth="1"/>
    <col min="3595" max="3595" width="12.83203125" bestFit="1" customWidth="1"/>
    <col min="3596" max="3596" width="12.33203125" bestFit="1" customWidth="1"/>
    <col min="3597" max="3598" width="12.33203125" customWidth="1"/>
    <col min="3599" max="3599" width="12.5" bestFit="1" customWidth="1"/>
    <col min="3600" max="3600" width="9.6640625" bestFit="1" customWidth="1"/>
    <col min="3601" max="3604" width="9.6640625" customWidth="1"/>
    <col min="3605" max="3605" width="10.5" customWidth="1"/>
    <col min="3606" max="3606" width="13.6640625" bestFit="1" customWidth="1"/>
    <col min="3607" max="3609" width="13.6640625" customWidth="1"/>
    <col min="3610" max="3610" width="13.6640625" bestFit="1" customWidth="1"/>
    <col min="3611" max="3617" width="13.6640625" customWidth="1"/>
    <col min="3841" max="3841" width="10.33203125" bestFit="1" customWidth="1"/>
    <col min="3842" max="3842" width="8.1640625" customWidth="1"/>
    <col min="3843" max="3843" width="8.5" bestFit="1" customWidth="1"/>
    <col min="3844" max="3844" width="6.1640625" bestFit="1" customWidth="1"/>
    <col min="3845" max="3845" width="6.1640625" customWidth="1"/>
    <col min="3846" max="3846" width="20.33203125" customWidth="1"/>
    <col min="3847" max="3847" width="11.5" bestFit="1" customWidth="1"/>
    <col min="3848" max="3848" width="11.5" customWidth="1"/>
    <col min="3849" max="3849" width="13.5" bestFit="1" customWidth="1"/>
    <col min="3850" max="3850" width="12.1640625" bestFit="1" customWidth="1"/>
    <col min="3851" max="3851" width="12.83203125" bestFit="1" customWidth="1"/>
    <col min="3852" max="3852" width="12.33203125" bestFit="1" customWidth="1"/>
    <col min="3853" max="3854" width="12.33203125" customWidth="1"/>
    <col min="3855" max="3855" width="12.5" bestFit="1" customWidth="1"/>
    <col min="3856" max="3856" width="9.6640625" bestFit="1" customWidth="1"/>
    <col min="3857" max="3860" width="9.6640625" customWidth="1"/>
    <col min="3861" max="3861" width="10.5" customWidth="1"/>
    <col min="3862" max="3862" width="13.6640625" bestFit="1" customWidth="1"/>
    <col min="3863" max="3865" width="13.6640625" customWidth="1"/>
    <col min="3866" max="3866" width="13.6640625" bestFit="1" customWidth="1"/>
    <col min="3867" max="3873" width="13.6640625" customWidth="1"/>
    <col min="4097" max="4097" width="10.33203125" bestFit="1" customWidth="1"/>
    <col min="4098" max="4098" width="8.1640625" customWidth="1"/>
    <col min="4099" max="4099" width="8.5" bestFit="1" customWidth="1"/>
    <col min="4100" max="4100" width="6.1640625" bestFit="1" customWidth="1"/>
    <col min="4101" max="4101" width="6.1640625" customWidth="1"/>
    <col min="4102" max="4102" width="20.33203125" customWidth="1"/>
    <col min="4103" max="4103" width="11.5" bestFit="1" customWidth="1"/>
    <col min="4104" max="4104" width="11.5" customWidth="1"/>
    <col min="4105" max="4105" width="13.5" bestFit="1" customWidth="1"/>
    <col min="4106" max="4106" width="12.1640625" bestFit="1" customWidth="1"/>
    <col min="4107" max="4107" width="12.83203125" bestFit="1" customWidth="1"/>
    <col min="4108" max="4108" width="12.33203125" bestFit="1" customWidth="1"/>
    <col min="4109" max="4110" width="12.33203125" customWidth="1"/>
    <col min="4111" max="4111" width="12.5" bestFit="1" customWidth="1"/>
    <col min="4112" max="4112" width="9.6640625" bestFit="1" customWidth="1"/>
    <col min="4113" max="4116" width="9.6640625" customWidth="1"/>
    <col min="4117" max="4117" width="10.5" customWidth="1"/>
    <col min="4118" max="4118" width="13.6640625" bestFit="1" customWidth="1"/>
    <col min="4119" max="4121" width="13.6640625" customWidth="1"/>
    <col min="4122" max="4122" width="13.6640625" bestFit="1" customWidth="1"/>
    <col min="4123" max="4129" width="13.6640625" customWidth="1"/>
    <col min="4353" max="4353" width="10.33203125" bestFit="1" customWidth="1"/>
    <col min="4354" max="4354" width="8.1640625" customWidth="1"/>
    <col min="4355" max="4355" width="8.5" bestFit="1" customWidth="1"/>
    <col min="4356" max="4356" width="6.1640625" bestFit="1" customWidth="1"/>
    <col min="4357" max="4357" width="6.1640625" customWidth="1"/>
    <col min="4358" max="4358" width="20.33203125" customWidth="1"/>
    <col min="4359" max="4359" width="11.5" bestFit="1" customWidth="1"/>
    <col min="4360" max="4360" width="11.5" customWidth="1"/>
    <col min="4361" max="4361" width="13.5" bestFit="1" customWidth="1"/>
    <col min="4362" max="4362" width="12.1640625" bestFit="1" customWidth="1"/>
    <col min="4363" max="4363" width="12.83203125" bestFit="1" customWidth="1"/>
    <col min="4364" max="4364" width="12.33203125" bestFit="1" customWidth="1"/>
    <col min="4365" max="4366" width="12.33203125" customWidth="1"/>
    <col min="4367" max="4367" width="12.5" bestFit="1" customWidth="1"/>
    <col min="4368" max="4368" width="9.6640625" bestFit="1" customWidth="1"/>
    <col min="4369" max="4372" width="9.6640625" customWidth="1"/>
    <col min="4373" max="4373" width="10.5" customWidth="1"/>
    <col min="4374" max="4374" width="13.6640625" bestFit="1" customWidth="1"/>
    <col min="4375" max="4377" width="13.6640625" customWidth="1"/>
    <col min="4378" max="4378" width="13.6640625" bestFit="1" customWidth="1"/>
    <col min="4379" max="4385" width="13.6640625" customWidth="1"/>
    <col min="4609" max="4609" width="10.33203125" bestFit="1" customWidth="1"/>
    <col min="4610" max="4610" width="8.1640625" customWidth="1"/>
    <col min="4611" max="4611" width="8.5" bestFit="1" customWidth="1"/>
    <col min="4612" max="4612" width="6.1640625" bestFit="1" customWidth="1"/>
    <col min="4613" max="4613" width="6.1640625" customWidth="1"/>
    <col min="4614" max="4614" width="20.33203125" customWidth="1"/>
    <col min="4615" max="4615" width="11.5" bestFit="1" customWidth="1"/>
    <col min="4616" max="4616" width="11.5" customWidth="1"/>
    <col min="4617" max="4617" width="13.5" bestFit="1" customWidth="1"/>
    <col min="4618" max="4618" width="12.1640625" bestFit="1" customWidth="1"/>
    <col min="4619" max="4619" width="12.83203125" bestFit="1" customWidth="1"/>
    <col min="4620" max="4620" width="12.33203125" bestFit="1" customWidth="1"/>
    <col min="4621" max="4622" width="12.33203125" customWidth="1"/>
    <col min="4623" max="4623" width="12.5" bestFit="1" customWidth="1"/>
    <col min="4624" max="4624" width="9.6640625" bestFit="1" customWidth="1"/>
    <col min="4625" max="4628" width="9.6640625" customWidth="1"/>
    <col min="4629" max="4629" width="10.5" customWidth="1"/>
    <col min="4630" max="4630" width="13.6640625" bestFit="1" customWidth="1"/>
    <col min="4631" max="4633" width="13.6640625" customWidth="1"/>
    <col min="4634" max="4634" width="13.6640625" bestFit="1" customWidth="1"/>
    <col min="4635" max="4641" width="13.6640625" customWidth="1"/>
    <col min="4865" max="4865" width="10.33203125" bestFit="1" customWidth="1"/>
    <col min="4866" max="4866" width="8.1640625" customWidth="1"/>
    <col min="4867" max="4867" width="8.5" bestFit="1" customWidth="1"/>
    <col min="4868" max="4868" width="6.1640625" bestFit="1" customWidth="1"/>
    <col min="4869" max="4869" width="6.1640625" customWidth="1"/>
    <col min="4870" max="4870" width="20.33203125" customWidth="1"/>
    <col min="4871" max="4871" width="11.5" bestFit="1" customWidth="1"/>
    <col min="4872" max="4872" width="11.5" customWidth="1"/>
    <col min="4873" max="4873" width="13.5" bestFit="1" customWidth="1"/>
    <col min="4874" max="4874" width="12.1640625" bestFit="1" customWidth="1"/>
    <col min="4875" max="4875" width="12.83203125" bestFit="1" customWidth="1"/>
    <col min="4876" max="4876" width="12.33203125" bestFit="1" customWidth="1"/>
    <col min="4877" max="4878" width="12.33203125" customWidth="1"/>
    <col min="4879" max="4879" width="12.5" bestFit="1" customWidth="1"/>
    <col min="4880" max="4880" width="9.6640625" bestFit="1" customWidth="1"/>
    <col min="4881" max="4884" width="9.6640625" customWidth="1"/>
    <col min="4885" max="4885" width="10.5" customWidth="1"/>
    <col min="4886" max="4886" width="13.6640625" bestFit="1" customWidth="1"/>
    <col min="4887" max="4889" width="13.6640625" customWidth="1"/>
    <col min="4890" max="4890" width="13.6640625" bestFit="1" customWidth="1"/>
    <col min="4891" max="4897" width="13.6640625" customWidth="1"/>
    <col min="5121" max="5121" width="10.33203125" bestFit="1" customWidth="1"/>
    <col min="5122" max="5122" width="8.1640625" customWidth="1"/>
    <col min="5123" max="5123" width="8.5" bestFit="1" customWidth="1"/>
    <col min="5124" max="5124" width="6.1640625" bestFit="1" customWidth="1"/>
    <col min="5125" max="5125" width="6.1640625" customWidth="1"/>
    <col min="5126" max="5126" width="20.33203125" customWidth="1"/>
    <col min="5127" max="5127" width="11.5" bestFit="1" customWidth="1"/>
    <col min="5128" max="5128" width="11.5" customWidth="1"/>
    <col min="5129" max="5129" width="13.5" bestFit="1" customWidth="1"/>
    <col min="5130" max="5130" width="12.1640625" bestFit="1" customWidth="1"/>
    <col min="5131" max="5131" width="12.83203125" bestFit="1" customWidth="1"/>
    <col min="5132" max="5132" width="12.33203125" bestFit="1" customWidth="1"/>
    <col min="5133" max="5134" width="12.33203125" customWidth="1"/>
    <col min="5135" max="5135" width="12.5" bestFit="1" customWidth="1"/>
    <col min="5136" max="5136" width="9.6640625" bestFit="1" customWidth="1"/>
    <col min="5137" max="5140" width="9.6640625" customWidth="1"/>
    <col min="5141" max="5141" width="10.5" customWidth="1"/>
    <col min="5142" max="5142" width="13.6640625" bestFit="1" customWidth="1"/>
    <col min="5143" max="5145" width="13.6640625" customWidth="1"/>
    <col min="5146" max="5146" width="13.6640625" bestFit="1" customWidth="1"/>
    <col min="5147" max="5153" width="13.6640625" customWidth="1"/>
    <col min="5377" max="5377" width="10.33203125" bestFit="1" customWidth="1"/>
    <col min="5378" max="5378" width="8.1640625" customWidth="1"/>
    <col min="5379" max="5379" width="8.5" bestFit="1" customWidth="1"/>
    <col min="5380" max="5380" width="6.1640625" bestFit="1" customWidth="1"/>
    <col min="5381" max="5381" width="6.1640625" customWidth="1"/>
    <col min="5382" max="5382" width="20.33203125" customWidth="1"/>
    <col min="5383" max="5383" width="11.5" bestFit="1" customWidth="1"/>
    <col min="5384" max="5384" width="11.5" customWidth="1"/>
    <col min="5385" max="5385" width="13.5" bestFit="1" customWidth="1"/>
    <col min="5386" max="5386" width="12.1640625" bestFit="1" customWidth="1"/>
    <col min="5387" max="5387" width="12.83203125" bestFit="1" customWidth="1"/>
    <col min="5388" max="5388" width="12.33203125" bestFit="1" customWidth="1"/>
    <col min="5389" max="5390" width="12.33203125" customWidth="1"/>
    <col min="5391" max="5391" width="12.5" bestFit="1" customWidth="1"/>
    <col min="5392" max="5392" width="9.6640625" bestFit="1" customWidth="1"/>
    <col min="5393" max="5396" width="9.6640625" customWidth="1"/>
    <col min="5397" max="5397" width="10.5" customWidth="1"/>
    <col min="5398" max="5398" width="13.6640625" bestFit="1" customWidth="1"/>
    <col min="5399" max="5401" width="13.6640625" customWidth="1"/>
    <col min="5402" max="5402" width="13.6640625" bestFit="1" customWidth="1"/>
    <col min="5403" max="5409" width="13.6640625" customWidth="1"/>
    <col min="5633" max="5633" width="10.33203125" bestFit="1" customWidth="1"/>
    <col min="5634" max="5634" width="8.1640625" customWidth="1"/>
    <col min="5635" max="5635" width="8.5" bestFit="1" customWidth="1"/>
    <col min="5636" max="5636" width="6.1640625" bestFit="1" customWidth="1"/>
    <col min="5637" max="5637" width="6.1640625" customWidth="1"/>
    <col min="5638" max="5638" width="20.33203125" customWidth="1"/>
    <col min="5639" max="5639" width="11.5" bestFit="1" customWidth="1"/>
    <col min="5640" max="5640" width="11.5" customWidth="1"/>
    <col min="5641" max="5641" width="13.5" bestFit="1" customWidth="1"/>
    <col min="5642" max="5642" width="12.1640625" bestFit="1" customWidth="1"/>
    <col min="5643" max="5643" width="12.83203125" bestFit="1" customWidth="1"/>
    <col min="5644" max="5644" width="12.33203125" bestFit="1" customWidth="1"/>
    <col min="5645" max="5646" width="12.33203125" customWidth="1"/>
    <col min="5647" max="5647" width="12.5" bestFit="1" customWidth="1"/>
    <col min="5648" max="5648" width="9.6640625" bestFit="1" customWidth="1"/>
    <col min="5649" max="5652" width="9.6640625" customWidth="1"/>
    <col min="5653" max="5653" width="10.5" customWidth="1"/>
    <col min="5654" max="5654" width="13.6640625" bestFit="1" customWidth="1"/>
    <col min="5655" max="5657" width="13.6640625" customWidth="1"/>
    <col min="5658" max="5658" width="13.6640625" bestFit="1" customWidth="1"/>
    <col min="5659" max="5665" width="13.6640625" customWidth="1"/>
    <col min="5889" max="5889" width="10.33203125" bestFit="1" customWidth="1"/>
    <col min="5890" max="5890" width="8.1640625" customWidth="1"/>
    <col min="5891" max="5891" width="8.5" bestFit="1" customWidth="1"/>
    <col min="5892" max="5892" width="6.1640625" bestFit="1" customWidth="1"/>
    <col min="5893" max="5893" width="6.1640625" customWidth="1"/>
    <col min="5894" max="5894" width="20.33203125" customWidth="1"/>
    <col min="5895" max="5895" width="11.5" bestFit="1" customWidth="1"/>
    <col min="5896" max="5896" width="11.5" customWidth="1"/>
    <col min="5897" max="5897" width="13.5" bestFit="1" customWidth="1"/>
    <col min="5898" max="5898" width="12.1640625" bestFit="1" customWidth="1"/>
    <col min="5899" max="5899" width="12.83203125" bestFit="1" customWidth="1"/>
    <col min="5900" max="5900" width="12.33203125" bestFit="1" customWidth="1"/>
    <col min="5901" max="5902" width="12.33203125" customWidth="1"/>
    <col min="5903" max="5903" width="12.5" bestFit="1" customWidth="1"/>
    <col min="5904" max="5904" width="9.6640625" bestFit="1" customWidth="1"/>
    <col min="5905" max="5908" width="9.6640625" customWidth="1"/>
    <col min="5909" max="5909" width="10.5" customWidth="1"/>
    <col min="5910" max="5910" width="13.6640625" bestFit="1" customWidth="1"/>
    <col min="5911" max="5913" width="13.6640625" customWidth="1"/>
    <col min="5914" max="5914" width="13.6640625" bestFit="1" customWidth="1"/>
    <col min="5915" max="5921" width="13.6640625" customWidth="1"/>
    <col min="6145" max="6145" width="10.33203125" bestFit="1" customWidth="1"/>
    <col min="6146" max="6146" width="8.1640625" customWidth="1"/>
    <col min="6147" max="6147" width="8.5" bestFit="1" customWidth="1"/>
    <col min="6148" max="6148" width="6.1640625" bestFit="1" customWidth="1"/>
    <col min="6149" max="6149" width="6.1640625" customWidth="1"/>
    <col min="6150" max="6150" width="20.33203125" customWidth="1"/>
    <col min="6151" max="6151" width="11.5" bestFit="1" customWidth="1"/>
    <col min="6152" max="6152" width="11.5" customWidth="1"/>
    <col min="6153" max="6153" width="13.5" bestFit="1" customWidth="1"/>
    <col min="6154" max="6154" width="12.1640625" bestFit="1" customWidth="1"/>
    <col min="6155" max="6155" width="12.83203125" bestFit="1" customWidth="1"/>
    <col min="6156" max="6156" width="12.33203125" bestFit="1" customWidth="1"/>
    <col min="6157" max="6158" width="12.33203125" customWidth="1"/>
    <col min="6159" max="6159" width="12.5" bestFit="1" customWidth="1"/>
    <col min="6160" max="6160" width="9.6640625" bestFit="1" customWidth="1"/>
    <col min="6161" max="6164" width="9.6640625" customWidth="1"/>
    <col min="6165" max="6165" width="10.5" customWidth="1"/>
    <col min="6166" max="6166" width="13.6640625" bestFit="1" customWidth="1"/>
    <col min="6167" max="6169" width="13.6640625" customWidth="1"/>
    <col min="6170" max="6170" width="13.6640625" bestFit="1" customWidth="1"/>
    <col min="6171" max="6177" width="13.6640625" customWidth="1"/>
    <col min="6401" max="6401" width="10.33203125" bestFit="1" customWidth="1"/>
    <col min="6402" max="6402" width="8.1640625" customWidth="1"/>
    <col min="6403" max="6403" width="8.5" bestFit="1" customWidth="1"/>
    <col min="6404" max="6404" width="6.1640625" bestFit="1" customWidth="1"/>
    <col min="6405" max="6405" width="6.1640625" customWidth="1"/>
    <col min="6406" max="6406" width="20.33203125" customWidth="1"/>
    <col min="6407" max="6407" width="11.5" bestFit="1" customWidth="1"/>
    <col min="6408" max="6408" width="11.5" customWidth="1"/>
    <col min="6409" max="6409" width="13.5" bestFit="1" customWidth="1"/>
    <col min="6410" max="6410" width="12.1640625" bestFit="1" customWidth="1"/>
    <col min="6411" max="6411" width="12.83203125" bestFit="1" customWidth="1"/>
    <col min="6412" max="6412" width="12.33203125" bestFit="1" customWidth="1"/>
    <col min="6413" max="6414" width="12.33203125" customWidth="1"/>
    <col min="6415" max="6415" width="12.5" bestFit="1" customWidth="1"/>
    <col min="6416" max="6416" width="9.6640625" bestFit="1" customWidth="1"/>
    <col min="6417" max="6420" width="9.6640625" customWidth="1"/>
    <col min="6421" max="6421" width="10.5" customWidth="1"/>
    <col min="6422" max="6422" width="13.6640625" bestFit="1" customWidth="1"/>
    <col min="6423" max="6425" width="13.6640625" customWidth="1"/>
    <col min="6426" max="6426" width="13.6640625" bestFit="1" customWidth="1"/>
    <col min="6427" max="6433" width="13.6640625" customWidth="1"/>
    <col min="6657" max="6657" width="10.33203125" bestFit="1" customWidth="1"/>
    <col min="6658" max="6658" width="8.1640625" customWidth="1"/>
    <col min="6659" max="6659" width="8.5" bestFit="1" customWidth="1"/>
    <col min="6660" max="6660" width="6.1640625" bestFit="1" customWidth="1"/>
    <col min="6661" max="6661" width="6.1640625" customWidth="1"/>
    <col min="6662" max="6662" width="20.33203125" customWidth="1"/>
    <col min="6663" max="6663" width="11.5" bestFit="1" customWidth="1"/>
    <col min="6664" max="6664" width="11.5" customWidth="1"/>
    <col min="6665" max="6665" width="13.5" bestFit="1" customWidth="1"/>
    <col min="6666" max="6666" width="12.1640625" bestFit="1" customWidth="1"/>
    <col min="6667" max="6667" width="12.83203125" bestFit="1" customWidth="1"/>
    <col min="6668" max="6668" width="12.33203125" bestFit="1" customWidth="1"/>
    <col min="6669" max="6670" width="12.33203125" customWidth="1"/>
    <col min="6671" max="6671" width="12.5" bestFit="1" customWidth="1"/>
    <col min="6672" max="6672" width="9.6640625" bestFit="1" customWidth="1"/>
    <col min="6673" max="6676" width="9.6640625" customWidth="1"/>
    <col min="6677" max="6677" width="10.5" customWidth="1"/>
    <col min="6678" max="6678" width="13.6640625" bestFit="1" customWidth="1"/>
    <col min="6679" max="6681" width="13.6640625" customWidth="1"/>
    <col min="6682" max="6682" width="13.6640625" bestFit="1" customWidth="1"/>
    <col min="6683" max="6689" width="13.6640625" customWidth="1"/>
    <col min="6913" max="6913" width="10.33203125" bestFit="1" customWidth="1"/>
    <col min="6914" max="6914" width="8.1640625" customWidth="1"/>
    <col min="6915" max="6915" width="8.5" bestFit="1" customWidth="1"/>
    <col min="6916" max="6916" width="6.1640625" bestFit="1" customWidth="1"/>
    <col min="6917" max="6917" width="6.1640625" customWidth="1"/>
    <col min="6918" max="6918" width="20.33203125" customWidth="1"/>
    <col min="6919" max="6919" width="11.5" bestFit="1" customWidth="1"/>
    <col min="6920" max="6920" width="11.5" customWidth="1"/>
    <col min="6921" max="6921" width="13.5" bestFit="1" customWidth="1"/>
    <col min="6922" max="6922" width="12.1640625" bestFit="1" customWidth="1"/>
    <col min="6923" max="6923" width="12.83203125" bestFit="1" customWidth="1"/>
    <col min="6924" max="6924" width="12.33203125" bestFit="1" customWidth="1"/>
    <col min="6925" max="6926" width="12.33203125" customWidth="1"/>
    <col min="6927" max="6927" width="12.5" bestFit="1" customWidth="1"/>
    <col min="6928" max="6928" width="9.6640625" bestFit="1" customWidth="1"/>
    <col min="6929" max="6932" width="9.6640625" customWidth="1"/>
    <col min="6933" max="6933" width="10.5" customWidth="1"/>
    <col min="6934" max="6934" width="13.6640625" bestFit="1" customWidth="1"/>
    <col min="6935" max="6937" width="13.6640625" customWidth="1"/>
    <col min="6938" max="6938" width="13.6640625" bestFit="1" customWidth="1"/>
    <col min="6939" max="6945" width="13.6640625" customWidth="1"/>
    <col min="7169" max="7169" width="10.33203125" bestFit="1" customWidth="1"/>
    <col min="7170" max="7170" width="8.1640625" customWidth="1"/>
    <col min="7171" max="7171" width="8.5" bestFit="1" customWidth="1"/>
    <col min="7172" max="7172" width="6.1640625" bestFit="1" customWidth="1"/>
    <col min="7173" max="7173" width="6.1640625" customWidth="1"/>
    <col min="7174" max="7174" width="20.33203125" customWidth="1"/>
    <col min="7175" max="7175" width="11.5" bestFit="1" customWidth="1"/>
    <col min="7176" max="7176" width="11.5" customWidth="1"/>
    <col min="7177" max="7177" width="13.5" bestFit="1" customWidth="1"/>
    <col min="7178" max="7178" width="12.1640625" bestFit="1" customWidth="1"/>
    <col min="7179" max="7179" width="12.83203125" bestFit="1" customWidth="1"/>
    <col min="7180" max="7180" width="12.33203125" bestFit="1" customWidth="1"/>
    <col min="7181" max="7182" width="12.33203125" customWidth="1"/>
    <col min="7183" max="7183" width="12.5" bestFit="1" customWidth="1"/>
    <col min="7184" max="7184" width="9.6640625" bestFit="1" customWidth="1"/>
    <col min="7185" max="7188" width="9.6640625" customWidth="1"/>
    <col min="7189" max="7189" width="10.5" customWidth="1"/>
    <col min="7190" max="7190" width="13.6640625" bestFit="1" customWidth="1"/>
    <col min="7191" max="7193" width="13.6640625" customWidth="1"/>
    <col min="7194" max="7194" width="13.6640625" bestFit="1" customWidth="1"/>
    <col min="7195" max="7201" width="13.6640625" customWidth="1"/>
    <col min="7425" max="7425" width="10.33203125" bestFit="1" customWidth="1"/>
    <col min="7426" max="7426" width="8.1640625" customWidth="1"/>
    <col min="7427" max="7427" width="8.5" bestFit="1" customWidth="1"/>
    <col min="7428" max="7428" width="6.1640625" bestFit="1" customWidth="1"/>
    <col min="7429" max="7429" width="6.1640625" customWidth="1"/>
    <col min="7430" max="7430" width="20.33203125" customWidth="1"/>
    <col min="7431" max="7431" width="11.5" bestFit="1" customWidth="1"/>
    <col min="7432" max="7432" width="11.5" customWidth="1"/>
    <col min="7433" max="7433" width="13.5" bestFit="1" customWidth="1"/>
    <col min="7434" max="7434" width="12.1640625" bestFit="1" customWidth="1"/>
    <col min="7435" max="7435" width="12.83203125" bestFit="1" customWidth="1"/>
    <col min="7436" max="7436" width="12.33203125" bestFit="1" customWidth="1"/>
    <col min="7437" max="7438" width="12.33203125" customWidth="1"/>
    <col min="7439" max="7439" width="12.5" bestFit="1" customWidth="1"/>
    <col min="7440" max="7440" width="9.6640625" bestFit="1" customWidth="1"/>
    <col min="7441" max="7444" width="9.6640625" customWidth="1"/>
    <col min="7445" max="7445" width="10.5" customWidth="1"/>
    <col min="7446" max="7446" width="13.6640625" bestFit="1" customWidth="1"/>
    <col min="7447" max="7449" width="13.6640625" customWidth="1"/>
    <col min="7450" max="7450" width="13.6640625" bestFit="1" customWidth="1"/>
    <col min="7451" max="7457" width="13.6640625" customWidth="1"/>
    <col min="7681" max="7681" width="10.33203125" bestFit="1" customWidth="1"/>
    <col min="7682" max="7682" width="8.1640625" customWidth="1"/>
    <col min="7683" max="7683" width="8.5" bestFit="1" customWidth="1"/>
    <col min="7684" max="7684" width="6.1640625" bestFit="1" customWidth="1"/>
    <col min="7685" max="7685" width="6.1640625" customWidth="1"/>
    <col min="7686" max="7686" width="20.33203125" customWidth="1"/>
    <col min="7687" max="7687" width="11.5" bestFit="1" customWidth="1"/>
    <col min="7688" max="7688" width="11.5" customWidth="1"/>
    <col min="7689" max="7689" width="13.5" bestFit="1" customWidth="1"/>
    <col min="7690" max="7690" width="12.1640625" bestFit="1" customWidth="1"/>
    <col min="7691" max="7691" width="12.83203125" bestFit="1" customWidth="1"/>
    <col min="7692" max="7692" width="12.33203125" bestFit="1" customWidth="1"/>
    <col min="7693" max="7694" width="12.33203125" customWidth="1"/>
    <col min="7695" max="7695" width="12.5" bestFit="1" customWidth="1"/>
    <col min="7696" max="7696" width="9.6640625" bestFit="1" customWidth="1"/>
    <col min="7697" max="7700" width="9.6640625" customWidth="1"/>
    <col min="7701" max="7701" width="10.5" customWidth="1"/>
    <col min="7702" max="7702" width="13.6640625" bestFit="1" customWidth="1"/>
    <col min="7703" max="7705" width="13.6640625" customWidth="1"/>
    <col min="7706" max="7706" width="13.6640625" bestFit="1" customWidth="1"/>
    <col min="7707" max="7713" width="13.6640625" customWidth="1"/>
    <col min="7937" max="7937" width="10.33203125" bestFit="1" customWidth="1"/>
    <col min="7938" max="7938" width="8.1640625" customWidth="1"/>
    <col min="7939" max="7939" width="8.5" bestFit="1" customWidth="1"/>
    <col min="7940" max="7940" width="6.1640625" bestFit="1" customWidth="1"/>
    <col min="7941" max="7941" width="6.1640625" customWidth="1"/>
    <col min="7942" max="7942" width="20.33203125" customWidth="1"/>
    <col min="7943" max="7943" width="11.5" bestFit="1" customWidth="1"/>
    <col min="7944" max="7944" width="11.5" customWidth="1"/>
    <col min="7945" max="7945" width="13.5" bestFit="1" customWidth="1"/>
    <col min="7946" max="7946" width="12.1640625" bestFit="1" customWidth="1"/>
    <col min="7947" max="7947" width="12.83203125" bestFit="1" customWidth="1"/>
    <col min="7948" max="7948" width="12.33203125" bestFit="1" customWidth="1"/>
    <col min="7949" max="7950" width="12.33203125" customWidth="1"/>
    <col min="7951" max="7951" width="12.5" bestFit="1" customWidth="1"/>
    <col min="7952" max="7952" width="9.6640625" bestFit="1" customWidth="1"/>
    <col min="7953" max="7956" width="9.6640625" customWidth="1"/>
    <col min="7957" max="7957" width="10.5" customWidth="1"/>
    <col min="7958" max="7958" width="13.6640625" bestFit="1" customWidth="1"/>
    <col min="7959" max="7961" width="13.6640625" customWidth="1"/>
    <col min="7962" max="7962" width="13.6640625" bestFit="1" customWidth="1"/>
    <col min="7963" max="7969" width="13.6640625" customWidth="1"/>
    <col min="8193" max="8193" width="10.33203125" bestFit="1" customWidth="1"/>
    <col min="8194" max="8194" width="8.1640625" customWidth="1"/>
    <col min="8195" max="8195" width="8.5" bestFit="1" customWidth="1"/>
    <col min="8196" max="8196" width="6.1640625" bestFit="1" customWidth="1"/>
    <col min="8197" max="8197" width="6.1640625" customWidth="1"/>
    <col min="8198" max="8198" width="20.33203125" customWidth="1"/>
    <col min="8199" max="8199" width="11.5" bestFit="1" customWidth="1"/>
    <col min="8200" max="8200" width="11.5" customWidth="1"/>
    <col min="8201" max="8201" width="13.5" bestFit="1" customWidth="1"/>
    <col min="8202" max="8202" width="12.1640625" bestFit="1" customWidth="1"/>
    <col min="8203" max="8203" width="12.83203125" bestFit="1" customWidth="1"/>
    <col min="8204" max="8204" width="12.33203125" bestFit="1" customWidth="1"/>
    <col min="8205" max="8206" width="12.33203125" customWidth="1"/>
    <col min="8207" max="8207" width="12.5" bestFit="1" customWidth="1"/>
    <col min="8208" max="8208" width="9.6640625" bestFit="1" customWidth="1"/>
    <col min="8209" max="8212" width="9.6640625" customWidth="1"/>
    <col min="8213" max="8213" width="10.5" customWidth="1"/>
    <col min="8214" max="8214" width="13.6640625" bestFit="1" customWidth="1"/>
    <col min="8215" max="8217" width="13.6640625" customWidth="1"/>
    <col min="8218" max="8218" width="13.6640625" bestFit="1" customWidth="1"/>
    <col min="8219" max="8225" width="13.6640625" customWidth="1"/>
    <col min="8449" max="8449" width="10.33203125" bestFit="1" customWidth="1"/>
    <col min="8450" max="8450" width="8.1640625" customWidth="1"/>
    <col min="8451" max="8451" width="8.5" bestFit="1" customWidth="1"/>
    <col min="8452" max="8452" width="6.1640625" bestFit="1" customWidth="1"/>
    <col min="8453" max="8453" width="6.1640625" customWidth="1"/>
    <col min="8454" max="8454" width="20.33203125" customWidth="1"/>
    <col min="8455" max="8455" width="11.5" bestFit="1" customWidth="1"/>
    <col min="8456" max="8456" width="11.5" customWidth="1"/>
    <col min="8457" max="8457" width="13.5" bestFit="1" customWidth="1"/>
    <col min="8458" max="8458" width="12.1640625" bestFit="1" customWidth="1"/>
    <col min="8459" max="8459" width="12.83203125" bestFit="1" customWidth="1"/>
    <col min="8460" max="8460" width="12.33203125" bestFit="1" customWidth="1"/>
    <col min="8461" max="8462" width="12.33203125" customWidth="1"/>
    <col min="8463" max="8463" width="12.5" bestFit="1" customWidth="1"/>
    <col min="8464" max="8464" width="9.6640625" bestFit="1" customWidth="1"/>
    <col min="8465" max="8468" width="9.6640625" customWidth="1"/>
    <col min="8469" max="8469" width="10.5" customWidth="1"/>
    <col min="8470" max="8470" width="13.6640625" bestFit="1" customWidth="1"/>
    <col min="8471" max="8473" width="13.6640625" customWidth="1"/>
    <col min="8474" max="8474" width="13.6640625" bestFit="1" customWidth="1"/>
    <col min="8475" max="8481" width="13.6640625" customWidth="1"/>
    <col min="8705" max="8705" width="10.33203125" bestFit="1" customWidth="1"/>
    <col min="8706" max="8706" width="8.1640625" customWidth="1"/>
    <col min="8707" max="8707" width="8.5" bestFit="1" customWidth="1"/>
    <col min="8708" max="8708" width="6.1640625" bestFit="1" customWidth="1"/>
    <col min="8709" max="8709" width="6.1640625" customWidth="1"/>
    <col min="8710" max="8710" width="20.33203125" customWidth="1"/>
    <col min="8711" max="8711" width="11.5" bestFit="1" customWidth="1"/>
    <col min="8712" max="8712" width="11.5" customWidth="1"/>
    <col min="8713" max="8713" width="13.5" bestFit="1" customWidth="1"/>
    <col min="8714" max="8714" width="12.1640625" bestFit="1" customWidth="1"/>
    <col min="8715" max="8715" width="12.83203125" bestFit="1" customWidth="1"/>
    <col min="8716" max="8716" width="12.33203125" bestFit="1" customWidth="1"/>
    <col min="8717" max="8718" width="12.33203125" customWidth="1"/>
    <col min="8719" max="8719" width="12.5" bestFit="1" customWidth="1"/>
    <col min="8720" max="8720" width="9.6640625" bestFit="1" customWidth="1"/>
    <col min="8721" max="8724" width="9.6640625" customWidth="1"/>
    <col min="8725" max="8725" width="10.5" customWidth="1"/>
    <col min="8726" max="8726" width="13.6640625" bestFit="1" customWidth="1"/>
    <col min="8727" max="8729" width="13.6640625" customWidth="1"/>
    <col min="8730" max="8730" width="13.6640625" bestFit="1" customWidth="1"/>
    <col min="8731" max="8737" width="13.6640625" customWidth="1"/>
    <col min="8961" max="8961" width="10.33203125" bestFit="1" customWidth="1"/>
    <col min="8962" max="8962" width="8.1640625" customWidth="1"/>
    <col min="8963" max="8963" width="8.5" bestFit="1" customWidth="1"/>
    <col min="8964" max="8964" width="6.1640625" bestFit="1" customWidth="1"/>
    <col min="8965" max="8965" width="6.1640625" customWidth="1"/>
    <col min="8966" max="8966" width="20.33203125" customWidth="1"/>
    <col min="8967" max="8967" width="11.5" bestFit="1" customWidth="1"/>
    <col min="8968" max="8968" width="11.5" customWidth="1"/>
    <col min="8969" max="8969" width="13.5" bestFit="1" customWidth="1"/>
    <col min="8970" max="8970" width="12.1640625" bestFit="1" customWidth="1"/>
    <col min="8971" max="8971" width="12.83203125" bestFit="1" customWidth="1"/>
    <col min="8972" max="8972" width="12.33203125" bestFit="1" customWidth="1"/>
    <col min="8973" max="8974" width="12.33203125" customWidth="1"/>
    <col min="8975" max="8975" width="12.5" bestFit="1" customWidth="1"/>
    <col min="8976" max="8976" width="9.6640625" bestFit="1" customWidth="1"/>
    <col min="8977" max="8980" width="9.6640625" customWidth="1"/>
    <col min="8981" max="8981" width="10.5" customWidth="1"/>
    <col min="8982" max="8982" width="13.6640625" bestFit="1" customWidth="1"/>
    <col min="8983" max="8985" width="13.6640625" customWidth="1"/>
    <col min="8986" max="8986" width="13.6640625" bestFit="1" customWidth="1"/>
    <col min="8987" max="8993" width="13.6640625" customWidth="1"/>
    <col min="9217" max="9217" width="10.33203125" bestFit="1" customWidth="1"/>
    <col min="9218" max="9218" width="8.1640625" customWidth="1"/>
    <col min="9219" max="9219" width="8.5" bestFit="1" customWidth="1"/>
    <col min="9220" max="9220" width="6.1640625" bestFit="1" customWidth="1"/>
    <col min="9221" max="9221" width="6.1640625" customWidth="1"/>
    <col min="9222" max="9222" width="20.33203125" customWidth="1"/>
    <col min="9223" max="9223" width="11.5" bestFit="1" customWidth="1"/>
    <col min="9224" max="9224" width="11.5" customWidth="1"/>
    <col min="9225" max="9225" width="13.5" bestFit="1" customWidth="1"/>
    <col min="9226" max="9226" width="12.1640625" bestFit="1" customWidth="1"/>
    <col min="9227" max="9227" width="12.83203125" bestFit="1" customWidth="1"/>
    <col min="9228" max="9228" width="12.33203125" bestFit="1" customWidth="1"/>
    <col min="9229" max="9230" width="12.33203125" customWidth="1"/>
    <col min="9231" max="9231" width="12.5" bestFit="1" customWidth="1"/>
    <col min="9232" max="9232" width="9.6640625" bestFit="1" customWidth="1"/>
    <col min="9233" max="9236" width="9.6640625" customWidth="1"/>
    <col min="9237" max="9237" width="10.5" customWidth="1"/>
    <col min="9238" max="9238" width="13.6640625" bestFit="1" customWidth="1"/>
    <col min="9239" max="9241" width="13.6640625" customWidth="1"/>
    <col min="9242" max="9242" width="13.6640625" bestFit="1" customWidth="1"/>
    <col min="9243" max="9249" width="13.6640625" customWidth="1"/>
    <col min="9473" max="9473" width="10.33203125" bestFit="1" customWidth="1"/>
    <col min="9474" max="9474" width="8.1640625" customWidth="1"/>
    <col min="9475" max="9475" width="8.5" bestFit="1" customWidth="1"/>
    <col min="9476" max="9476" width="6.1640625" bestFit="1" customWidth="1"/>
    <col min="9477" max="9477" width="6.1640625" customWidth="1"/>
    <col min="9478" max="9478" width="20.33203125" customWidth="1"/>
    <col min="9479" max="9479" width="11.5" bestFit="1" customWidth="1"/>
    <col min="9480" max="9480" width="11.5" customWidth="1"/>
    <col min="9481" max="9481" width="13.5" bestFit="1" customWidth="1"/>
    <col min="9482" max="9482" width="12.1640625" bestFit="1" customWidth="1"/>
    <col min="9483" max="9483" width="12.83203125" bestFit="1" customWidth="1"/>
    <col min="9484" max="9484" width="12.33203125" bestFit="1" customWidth="1"/>
    <col min="9485" max="9486" width="12.33203125" customWidth="1"/>
    <col min="9487" max="9487" width="12.5" bestFit="1" customWidth="1"/>
    <col min="9488" max="9488" width="9.6640625" bestFit="1" customWidth="1"/>
    <col min="9489" max="9492" width="9.6640625" customWidth="1"/>
    <col min="9493" max="9493" width="10.5" customWidth="1"/>
    <col min="9494" max="9494" width="13.6640625" bestFit="1" customWidth="1"/>
    <col min="9495" max="9497" width="13.6640625" customWidth="1"/>
    <col min="9498" max="9498" width="13.6640625" bestFit="1" customWidth="1"/>
    <col min="9499" max="9505" width="13.6640625" customWidth="1"/>
    <col min="9729" max="9729" width="10.33203125" bestFit="1" customWidth="1"/>
    <col min="9730" max="9730" width="8.1640625" customWidth="1"/>
    <col min="9731" max="9731" width="8.5" bestFit="1" customWidth="1"/>
    <col min="9732" max="9732" width="6.1640625" bestFit="1" customWidth="1"/>
    <col min="9733" max="9733" width="6.1640625" customWidth="1"/>
    <col min="9734" max="9734" width="20.33203125" customWidth="1"/>
    <col min="9735" max="9735" width="11.5" bestFit="1" customWidth="1"/>
    <col min="9736" max="9736" width="11.5" customWidth="1"/>
    <col min="9737" max="9737" width="13.5" bestFit="1" customWidth="1"/>
    <col min="9738" max="9738" width="12.1640625" bestFit="1" customWidth="1"/>
    <col min="9739" max="9739" width="12.83203125" bestFit="1" customWidth="1"/>
    <col min="9740" max="9740" width="12.33203125" bestFit="1" customWidth="1"/>
    <col min="9741" max="9742" width="12.33203125" customWidth="1"/>
    <col min="9743" max="9743" width="12.5" bestFit="1" customWidth="1"/>
    <col min="9744" max="9744" width="9.6640625" bestFit="1" customWidth="1"/>
    <col min="9745" max="9748" width="9.6640625" customWidth="1"/>
    <col min="9749" max="9749" width="10.5" customWidth="1"/>
    <col min="9750" max="9750" width="13.6640625" bestFit="1" customWidth="1"/>
    <col min="9751" max="9753" width="13.6640625" customWidth="1"/>
    <col min="9754" max="9754" width="13.6640625" bestFit="1" customWidth="1"/>
    <col min="9755" max="9761" width="13.6640625" customWidth="1"/>
    <col min="9985" max="9985" width="10.33203125" bestFit="1" customWidth="1"/>
    <col min="9986" max="9986" width="8.1640625" customWidth="1"/>
    <col min="9987" max="9987" width="8.5" bestFit="1" customWidth="1"/>
    <col min="9988" max="9988" width="6.1640625" bestFit="1" customWidth="1"/>
    <col min="9989" max="9989" width="6.1640625" customWidth="1"/>
    <col min="9990" max="9990" width="20.33203125" customWidth="1"/>
    <col min="9991" max="9991" width="11.5" bestFit="1" customWidth="1"/>
    <col min="9992" max="9992" width="11.5" customWidth="1"/>
    <col min="9993" max="9993" width="13.5" bestFit="1" customWidth="1"/>
    <col min="9994" max="9994" width="12.1640625" bestFit="1" customWidth="1"/>
    <col min="9995" max="9995" width="12.83203125" bestFit="1" customWidth="1"/>
    <col min="9996" max="9996" width="12.33203125" bestFit="1" customWidth="1"/>
    <col min="9997" max="9998" width="12.33203125" customWidth="1"/>
    <col min="9999" max="9999" width="12.5" bestFit="1" customWidth="1"/>
    <col min="10000" max="10000" width="9.6640625" bestFit="1" customWidth="1"/>
    <col min="10001" max="10004" width="9.6640625" customWidth="1"/>
    <col min="10005" max="10005" width="10.5" customWidth="1"/>
    <col min="10006" max="10006" width="13.6640625" bestFit="1" customWidth="1"/>
    <col min="10007" max="10009" width="13.6640625" customWidth="1"/>
    <col min="10010" max="10010" width="13.6640625" bestFit="1" customWidth="1"/>
    <col min="10011" max="10017" width="13.6640625" customWidth="1"/>
    <col min="10241" max="10241" width="10.33203125" bestFit="1" customWidth="1"/>
    <col min="10242" max="10242" width="8.1640625" customWidth="1"/>
    <col min="10243" max="10243" width="8.5" bestFit="1" customWidth="1"/>
    <col min="10244" max="10244" width="6.1640625" bestFit="1" customWidth="1"/>
    <col min="10245" max="10245" width="6.1640625" customWidth="1"/>
    <col min="10246" max="10246" width="20.33203125" customWidth="1"/>
    <col min="10247" max="10247" width="11.5" bestFit="1" customWidth="1"/>
    <col min="10248" max="10248" width="11.5" customWidth="1"/>
    <col min="10249" max="10249" width="13.5" bestFit="1" customWidth="1"/>
    <col min="10250" max="10250" width="12.1640625" bestFit="1" customWidth="1"/>
    <col min="10251" max="10251" width="12.83203125" bestFit="1" customWidth="1"/>
    <col min="10252" max="10252" width="12.33203125" bestFit="1" customWidth="1"/>
    <col min="10253" max="10254" width="12.33203125" customWidth="1"/>
    <col min="10255" max="10255" width="12.5" bestFit="1" customWidth="1"/>
    <col min="10256" max="10256" width="9.6640625" bestFit="1" customWidth="1"/>
    <col min="10257" max="10260" width="9.6640625" customWidth="1"/>
    <col min="10261" max="10261" width="10.5" customWidth="1"/>
    <col min="10262" max="10262" width="13.6640625" bestFit="1" customWidth="1"/>
    <col min="10263" max="10265" width="13.6640625" customWidth="1"/>
    <col min="10266" max="10266" width="13.6640625" bestFit="1" customWidth="1"/>
    <col min="10267" max="10273" width="13.6640625" customWidth="1"/>
    <col min="10497" max="10497" width="10.33203125" bestFit="1" customWidth="1"/>
    <col min="10498" max="10498" width="8.1640625" customWidth="1"/>
    <col min="10499" max="10499" width="8.5" bestFit="1" customWidth="1"/>
    <col min="10500" max="10500" width="6.1640625" bestFit="1" customWidth="1"/>
    <col min="10501" max="10501" width="6.1640625" customWidth="1"/>
    <col min="10502" max="10502" width="20.33203125" customWidth="1"/>
    <col min="10503" max="10503" width="11.5" bestFit="1" customWidth="1"/>
    <col min="10504" max="10504" width="11.5" customWidth="1"/>
    <col min="10505" max="10505" width="13.5" bestFit="1" customWidth="1"/>
    <col min="10506" max="10506" width="12.1640625" bestFit="1" customWidth="1"/>
    <col min="10507" max="10507" width="12.83203125" bestFit="1" customWidth="1"/>
    <col min="10508" max="10508" width="12.33203125" bestFit="1" customWidth="1"/>
    <col min="10509" max="10510" width="12.33203125" customWidth="1"/>
    <col min="10511" max="10511" width="12.5" bestFit="1" customWidth="1"/>
    <col min="10512" max="10512" width="9.6640625" bestFit="1" customWidth="1"/>
    <col min="10513" max="10516" width="9.6640625" customWidth="1"/>
    <col min="10517" max="10517" width="10.5" customWidth="1"/>
    <col min="10518" max="10518" width="13.6640625" bestFit="1" customWidth="1"/>
    <col min="10519" max="10521" width="13.6640625" customWidth="1"/>
    <col min="10522" max="10522" width="13.6640625" bestFit="1" customWidth="1"/>
    <col min="10523" max="10529" width="13.6640625" customWidth="1"/>
    <col min="10753" max="10753" width="10.33203125" bestFit="1" customWidth="1"/>
    <col min="10754" max="10754" width="8.1640625" customWidth="1"/>
    <col min="10755" max="10755" width="8.5" bestFit="1" customWidth="1"/>
    <col min="10756" max="10756" width="6.1640625" bestFit="1" customWidth="1"/>
    <col min="10757" max="10757" width="6.1640625" customWidth="1"/>
    <col min="10758" max="10758" width="20.33203125" customWidth="1"/>
    <col min="10759" max="10759" width="11.5" bestFit="1" customWidth="1"/>
    <col min="10760" max="10760" width="11.5" customWidth="1"/>
    <col min="10761" max="10761" width="13.5" bestFit="1" customWidth="1"/>
    <col min="10762" max="10762" width="12.1640625" bestFit="1" customWidth="1"/>
    <col min="10763" max="10763" width="12.83203125" bestFit="1" customWidth="1"/>
    <col min="10764" max="10764" width="12.33203125" bestFit="1" customWidth="1"/>
    <col min="10765" max="10766" width="12.33203125" customWidth="1"/>
    <col min="10767" max="10767" width="12.5" bestFit="1" customWidth="1"/>
    <col min="10768" max="10768" width="9.6640625" bestFit="1" customWidth="1"/>
    <col min="10769" max="10772" width="9.6640625" customWidth="1"/>
    <col min="10773" max="10773" width="10.5" customWidth="1"/>
    <col min="10774" max="10774" width="13.6640625" bestFit="1" customWidth="1"/>
    <col min="10775" max="10777" width="13.6640625" customWidth="1"/>
    <col min="10778" max="10778" width="13.6640625" bestFit="1" customWidth="1"/>
    <col min="10779" max="10785" width="13.6640625" customWidth="1"/>
    <col min="11009" max="11009" width="10.33203125" bestFit="1" customWidth="1"/>
    <col min="11010" max="11010" width="8.1640625" customWidth="1"/>
    <col min="11011" max="11011" width="8.5" bestFit="1" customWidth="1"/>
    <col min="11012" max="11012" width="6.1640625" bestFit="1" customWidth="1"/>
    <col min="11013" max="11013" width="6.1640625" customWidth="1"/>
    <col min="11014" max="11014" width="20.33203125" customWidth="1"/>
    <col min="11015" max="11015" width="11.5" bestFit="1" customWidth="1"/>
    <col min="11016" max="11016" width="11.5" customWidth="1"/>
    <col min="11017" max="11017" width="13.5" bestFit="1" customWidth="1"/>
    <col min="11018" max="11018" width="12.1640625" bestFit="1" customWidth="1"/>
    <col min="11019" max="11019" width="12.83203125" bestFit="1" customWidth="1"/>
    <col min="11020" max="11020" width="12.33203125" bestFit="1" customWidth="1"/>
    <col min="11021" max="11022" width="12.33203125" customWidth="1"/>
    <col min="11023" max="11023" width="12.5" bestFit="1" customWidth="1"/>
    <col min="11024" max="11024" width="9.6640625" bestFit="1" customWidth="1"/>
    <col min="11025" max="11028" width="9.6640625" customWidth="1"/>
    <col min="11029" max="11029" width="10.5" customWidth="1"/>
    <col min="11030" max="11030" width="13.6640625" bestFit="1" customWidth="1"/>
    <col min="11031" max="11033" width="13.6640625" customWidth="1"/>
    <col min="11034" max="11034" width="13.6640625" bestFit="1" customWidth="1"/>
    <col min="11035" max="11041" width="13.6640625" customWidth="1"/>
    <col min="11265" max="11265" width="10.33203125" bestFit="1" customWidth="1"/>
    <col min="11266" max="11266" width="8.1640625" customWidth="1"/>
    <col min="11267" max="11267" width="8.5" bestFit="1" customWidth="1"/>
    <col min="11268" max="11268" width="6.1640625" bestFit="1" customWidth="1"/>
    <col min="11269" max="11269" width="6.1640625" customWidth="1"/>
    <col min="11270" max="11270" width="20.33203125" customWidth="1"/>
    <col min="11271" max="11271" width="11.5" bestFit="1" customWidth="1"/>
    <col min="11272" max="11272" width="11.5" customWidth="1"/>
    <col min="11273" max="11273" width="13.5" bestFit="1" customWidth="1"/>
    <col min="11274" max="11274" width="12.1640625" bestFit="1" customWidth="1"/>
    <col min="11275" max="11275" width="12.83203125" bestFit="1" customWidth="1"/>
    <col min="11276" max="11276" width="12.33203125" bestFit="1" customWidth="1"/>
    <col min="11277" max="11278" width="12.33203125" customWidth="1"/>
    <col min="11279" max="11279" width="12.5" bestFit="1" customWidth="1"/>
    <col min="11280" max="11280" width="9.6640625" bestFit="1" customWidth="1"/>
    <col min="11281" max="11284" width="9.6640625" customWidth="1"/>
    <col min="11285" max="11285" width="10.5" customWidth="1"/>
    <col min="11286" max="11286" width="13.6640625" bestFit="1" customWidth="1"/>
    <col min="11287" max="11289" width="13.6640625" customWidth="1"/>
    <col min="11290" max="11290" width="13.6640625" bestFit="1" customWidth="1"/>
    <col min="11291" max="11297" width="13.6640625" customWidth="1"/>
    <col min="11521" max="11521" width="10.33203125" bestFit="1" customWidth="1"/>
    <col min="11522" max="11522" width="8.1640625" customWidth="1"/>
    <col min="11523" max="11523" width="8.5" bestFit="1" customWidth="1"/>
    <col min="11524" max="11524" width="6.1640625" bestFit="1" customWidth="1"/>
    <col min="11525" max="11525" width="6.1640625" customWidth="1"/>
    <col min="11526" max="11526" width="20.33203125" customWidth="1"/>
    <col min="11527" max="11527" width="11.5" bestFit="1" customWidth="1"/>
    <col min="11528" max="11528" width="11.5" customWidth="1"/>
    <col min="11529" max="11529" width="13.5" bestFit="1" customWidth="1"/>
    <col min="11530" max="11530" width="12.1640625" bestFit="1" customWidth="1"/>
    <col min="11531" max="11531" width="12.83203125" bestFit="1" customWidth="1"/>
    <col min="11532" max="11532" width="12.33203125" bestFit="1" customWidth="1"/>
    <col min="11533" max="11534" width="12.33203125" customWidth="1"/>
    <col min="11535" max="11535" width="12.5" bestFit="1" customWidth="1"/>
    <col min="11536" max="11536" width="9.6640625" bestFit="1" customWidth="1"/>
    <col min="11537" max="11540" width="9.6640625" customWidth="1"/>
    <col min="11541" max="11541" width="10.5" customWidth="1"/>
    <col min="11542" max="11542" width="13.6640625" bestFit="1" customWidth="1"/>
    <col min="11543" max="11545" width="13.6640625" customWidth="1"/>
    <col min="11546" max="11546" width="13.6640625" bestFit="1" customWidth="1"/>
    <col min="11547" max="11553" width="13.6640625" customWidth="1"/>
    <col min="11777" max="11777" width="10.33203125" bestFit="1" customWidth="1"/>
    <col min="11778" max="11778" width="8.1640625" customWidth="1"/>
    <col min="11779" max="11779" width="8.5" bestFit="1" customWidth="1"/>
    <col min="11780" max="11780" width="6.1640625" bestFit="1" customWidth="1"/>
    <col min="11781" max="11781" width="6.1640625" customWidth="1"/>
    <col min="11782" max="11782" width="20.33203125" customWidth="1"/>
    <col min="11783" max="11783" width="11.5" bestFit="1" customWidth="1"/>
    <col min="11784" max="11784" width="11.5" customWidth="1"/>
    <col min="11785" max="11785" width="13.5" bestFit="1" customWidth="1"/>
    <col min="11786" max="11786" width="12.1640625" bestFit="1" customWidth="1"/>
    <col min="11787" max="11787" width="12.83203125" bestFit="1" customWidth="1"/>
    <col min="11788" max="11788" width="12.33203125" bestFit="1" customWidth="1"/>
    <col min="11789" max="11790" width="12.33203125" customWidth="1"/>
    <col min="11791" max="11791" width="12.5" bestFit="1" customWidth="1"/>
    <col min="11792" max="11792" width="9.6640625" bestFit="1" customWidth="1"/>
    <col min="11793" max="11796" width="9.6640625" customWidth="1"/>
    <col min="11797" max="11797" width="10.5" customWidth="1"/>
    <col min="11798" max="11798" width="13.6640625" bestFit="1" customWidth="1"/>
    <col min="11799" max="11801" width="13.6640625" customWidth="1"/>
    <col min="11802" max="11802" width="13.6640625" bestFit="1" customWidth="1"/>
    <col min="11803" max="11809" width="13.6640625" customWidth="1"/>
    <col min="12033" max="12033" width="10.33203125" bestFit="1" customWidth="1"/>
    <col min="12034" max="12034" width="8.1640625" customWidth="1"/>
    <col min="12035" max="12035" width="8.5" bestFit="1" customWidth="1"/>
    <col min="12036" max="12036" width="6.1640625" bestFit="1" customWidth="1"/>
    <col min="12037" max="12037" width="6.1640625" customWidth="1"/>
    <col min="12038" max="12038" width="20.33203125" customWidth="1"/>
    <col min="12039" max="12039" width="11.5" bestFit="1" customWidth="1"/>
    <col min="12040" max="12040" width="11.5" customWidth="1"/>
    <col min="12041" max="12041" width="13.5" bestFit="1" customWidth="1"/>
    <col min="12042" max="12042" width="12.1640625" bestFit="1" customWidth="1"/>
    <col min="12043" max="12043" width="12.83203125" bestFit="1" customWidth="1"/>
    <col min="12044" max="12044" width="12.33203125" bestFit="1" customWidth="1"/>
    <col min="12045" max="12046" width="12.33203125" customWidth="1"/>
    <col min="12047" max="12047" width="12.5" bestFit="1" customWidth="1"/>
    <col min="12048" max="12048" width="9.6640625" bestFit="1" customWidth="1"/>
    <col min="12049" max="12052" width="9.6640625" customWidth="1"/>
    <col min="12053" max="12053" width="10.5" customWidth="1"/>
    <col min="12054" max="12054" width="13.6640625" bestFit="1" customWidth="1"/>
    <col min="12055" max="12057" width="13.6640625" customWidth="1"/>
    <col min="12058" max="12058" width="13.6640625" bestFit="1" customWidth="1"/>
    <col min="12059" max="12065" width="13.6640625" customWidth="1"/>
    <col min="12289" max="12289" width="10.33203125" bestFit="1" customWidth="1"/>
    <col min="12290" max="12290" width="8.1640625" customWidth="1"/>
    <col min="12291" max="12291" width="8.5" bestFit="1" customWidth="1"/>
    <col min="12292" max="12292" width="6.1640625" bestFit="1" customWidth="1"/>
    <col min="12293" max="12293" width="6.1640625" customWidth="1"/>
    <col min="12294" max="12294" width="20.33203125" customWidth="1"/>
    <col min="12295" max="12295" width="11.5" bestFit="1" customWidth="1"/>
    <col min="12296" max="12296" width="11.5" customWidth="1"/>
    <col min="12297" max="12297" width="13.5" bestFit="1" customWidth="1"/>
    <col min="12298" max="12298" width="12.1640625" bestFit="1" customWidth="1"/>
    <col min="12299" max="12299" width="12.83203125" bestFit="1" customWidth="1"/>
    <col min="12300" max="12300" width="12.33203125" bestFit="1" customWidth="1"/>
    <col min="12301" max="12302" width="12.33203125" customWidth="1"/>
    <col min="12303" max="12303" width="12.5" bestFit="1" customWidth="1"/>
    <col min="12304" max="12304" width="9.6640625" bestFit="1" customWidth="1"/>
    <col min="12305" max="12308" width="9.6640625" customWidth="1"/>
    <col min="12309" max="12309" width="10.5" customWidth="1"/>
    <col min="12310" max="12310" width="13.6640625" bestFit="1" customWidth="1"/>
    <col min="12311" max="12313" width="13.6640625" customWidth="1"/>
    <col min="12314" max="12314" width="13.6640625" bestFit="1" customWidth="1"/>
    <col min="12315" max="12321" width="13.6640625" customWidth="1"/>
    <col min="12545" max="12545" width="10.33203125" bestFit="1" customWidth="1"/>
    <col min="12546" max="12546" width="8.1640625" customWidth="1"/>
    <col min="12547" max="12547" width="8.5" bestFit="1" customWidth="1"/>
    <col min="12548" max="12548" width="6.1640625" bestFit="1" customWidth="1"/>
    <col min="12549" max="12549" width="6.1640625" customWidth="1"/>
    <col min="12550" max="12550" width="20.33203125" customWidth="1"/>
    <col min="12551" max="12551" width="11.5" bestFit="1" customWidth="1"/>
    <col min="12552" max="12552" width="11.5" customWidth="1"/>
    <col min="12553" max="12553" width="13.5" bestFit="1" customWidth="1"/>
    <col min="12554" max="12554" width="12.1640625" bestFit="1" customWidth="1"/>
    <col min="12555" max="12555" width="12.83203125" bestFit="1" customWidth="1"/>
    <col min="12556" max="12556" width="12.33203125" bestFit="1" customWidth="1"/>
    <col min="12557" max="12558" width="12.33203125" customWidth="1"/>
    <col min="12559" max="12559" width="12.5" bestFit="1" customWidth="1"/>
    <col min="12560" max="12560" width="9.6640625" bestFit="1" customWidth="1"/>
    <col min="12561" max="12564" width="9.6640625" customWidth="1"/>
    <col min="12565" max="12565" width="10.5" customWidth="1"/>
    <col min="12566" max="12566" width="13.6640625" bestFit="1" customWidth="1"/>
    <col min="12567" max="12569" width="13.6640625" customWidth="1"/>
    <col min="12570" max="12570" width="13.6640625" bestFit="1" customWidth="1"/>
    <col min="12571" max="12577" width="13.6640625" customWidth="1"/>
    <col min="12801" max="12801" width="10.33203125" bestFit="1" customWidth="1"/>
    <col min="12802" max="12802" width="8.1640625" customWidth="1"/>
    <col min="12803" max="12803" width="8.5" bestFit="1" customWidth="1"/>
    <col min="12804" max="12804" width="6.1640625" bestFit="1" customWidth="1"/>
    <col min="12805" max="12805" width="6.1640625" customWidth="1"/>
    <col min="12806" max="12806" width="20.33203125" customWidth="1"/>
    <col min="12807" max="12807" width="11.5" bestFit="1" customWidth="1"/>
    <col min="12808" max="12808" width="11.5" customWidth="1"/>
    <col min="12809" max="12809" width="13.5" bestFit="1" customWidth="1"/>
    <col min="12810" max="12810" width="12.1640625" bestFit="1" customWidth="1"/>
    <col min="12811" max="12811" width="12.83203125" bestFit="1" customWidth="1"/>
    <col min="12812" max="12812" width="12.33203125" bestFit="1" customWidth="1"/>
    <col min="12813" max="12814" width="12.33203125" customWidth="1"/>
    <col min="12815" max="12815" width="12.5" bestFit="1" customWidth="1"/>
    <col min="12816" max="12816" width="9.6640625" bestFit="1" customWidth="1"/>
    <col min="12817" max="12820" width="9.6640625" customWidth="1"/>
    <col min="12821" max="12821" width="10.5" customWidth="1"/>
    <col min="12822" max="12822" width="13.6640625" bestFit="1" customWidth="1"/>
    <col min="12823" max="12825" width="13.6640625" customWidth="1"/>
    <col min="12826" max="12826" width="13.6640625" bestFit="1" customWidth="1"/>
    <col min="12827" max="12833" width="13.6640625" customWidth="1"/>
    <col min="13057" max="13057" width="10.33203125" bestFit="1" customWidth="1"/>
    <col min="13058" max="13058" width="8.1640625" customWidth="1"/>
    <col min="13059" max="13059" width="8.5" bestFit="1" customWidth="1"/>
    <col min="13060" max="13060" width="6.1640625" bestFit="1" customWidth="1"/>
    <col min="13061" max="13061" width="6.1640625" customWidth="1"/>
    <col min="13062" max="13062" width="20.33203125" customWidth="1"/>
    <col min="13063" max="13063" width="11.5" bestFit="1" customWidth="1"/>
    <col min="13064" max="13064" width="11.5" customWidth="1"/>
    <col min="13065" max="13065" width="13.5" bestFit="1" customWidth="1"/>
    <col min="13066" max="13066" width="12.1640625" bestFit="1" customWidth="1"/>
    <col min="13067" max="13067" width="12.83203125" bestFit="1" customWidth="1"/>
    <col min="13068" max="13068" width="12.33203125" bestFit="1" customWidth="1"/>
    <col min="13069" max="13070" width="12.33203125" customWidth="1"/>
    <col min="13071" max="13071" width="12.5" bestFit="1" customWidth="1"/>
    <col min="13072" max="13072" width="9.6640625" bestFit="1" customWidth="1"/>
    <col min="13073" max="13076" width="9.6640625" customWidth="1"/>
    <col min="13077" max="13077" width="10.5" customWidth="1"/>
    <col min="13078" max="13078" width="13.6640625" bestFit="1" customWidth="1"/>
    <col min="13079" max="13081" width="13.6640625" customWidth="1"/>
    <col min="13082" max="13082" width="13.6640625" bestFit="1" customWidth="1"/>
    <col min="13083" max="13089" width="13.6640625" customWidth="1"/>
    <col min="13313" max="13313" width="10.33203125" bestFit="1" customWidth="1"/>
    <col min="13314" max="13314" width="8.1640625" customWidth="1"/>
    <col min="13315" max="13315" width="8.5" bestFit="1" customWidth="1"/>
    <col min="13316" max="13316" width="6.1640625" bestFit="1" customWidth="1"/>
    <col min="13317" max="13317" width="6.1640625" customWidth="1"/>
    <col min="13318" max="13318" width="20.33203125" customWidth="1"/>
    <col min="13319" max="13319" width="11.5" bestFit="1" customWidth="1"/>
    <col min="13320" max="13320" width="11.5" customWidth="1"/>
    <col min="13321" max="13321" width="13.5" bestFit="1" customWidth="1"/>
    <col min="13322" max="13322" width="12.1640625" bestFit="1" customWidth="1"/>
    <col min="13323" max="13323" width="12.83203125" bestFit="1" customWidth="1"/>
    <col min="13324" max="13324" width="12.33203125" bestFit="1" customWidth="1"/>
    <col min="13325" max="13326" width="12.33203125" customWidth="1"/>
    <col min="13327" max="13327" width="12.5" bestFit="1" customWidth="1"/>
    <col min="13328" max="13328" width="9.6640625" bestFit="1" customWidth="1"/>
    <col min="13329" max="13332" width="9.6640625" customWidth="1"/>
    <col min="13333" max="13333" width="10.5" customWidth="1"/>
    <col min="13334" max="13334" width="13.6640625" bestFit="1" customWidth="1"/>
    <col min="13335" max="13337" width="13.6640625" customWidth="1"/>
    <col min="13338" max="13338" width="13.6640625" bestFit="1" customWidth="1"/>
    <col min="13339" max="13345" width="13.6640625" customWidth="1"/>
    <col min="13569" max="13569" width="10.33203125" bestFit="1" customWidth="1"/>
    <col min="13570" max="13570" width="8.1640625" customWidth="1"/>
    <col min="13571" max="13571" width="8.5" bestFit="1" customWidth="1"/>
    <col min="13572" max="13572" width="6.1640625" bestFit="1" customWidth="1"/>
    <col min="13573" max="13573" width="6.1640625" customWidth="1"/>
    <col min="13574" max="13574" width="20.33203125" customWidth="1"/>
    <col min="13575" max="13575" width="11.5" bestFit="1" customWidth="1"/>
    <col min="13576" max="13576" width="11.5" customWidth="1"/>
    <col min="13577" max="13577" width="13.5" bestFit="1" customWidth="1"/>
    <col min="13578" max="13578" width="12.1640625" bestFit="1" customWidth="1"/>
    <col min="13579" max="13579" width="12.83203125" bestFit="1" customWidth="1"/>
    <col min="13580" max="13580" width="12.33203125" bestFit="1" customWidth="1"/>
    <col min="13581" max="13582" width="12.33203125" customWidth="1"/>
    <col min="13583" max="13583" width="12.5" bestFit="1" customWidth="1"/>
    <col min="13584" max="13584" width="9.6640625" bestFit="1" customWidth="1"/>
    <col min="13585" max="13588" width="9.6640625" customWidth="1"/>
    <col min="13589" max="13589" width="10.5" customWidth="1"/>
    <col min="13590" max="13590" width="13.6640625" bestFit="1" customWidth="1"/>
    <col min="13591" max="13593" width="13.6640625" customWidth="1"/>
    <col min="13594" max="13594" width="13.6640625" bestFit="1" customWidth="1"/>
    <col min="13595" max="13601" width="13.6640625" customWidth="1"/>
    <col min="13825" max="13825" width="10.33203125" bestFit="1" customWidth="1"/>
    <col min="13826" max="13826" width="8.1640625" customWidth="1"/>
    <col min="13827" max="13827" width="8.5" bestFit="1" customWidth="1"/>
    <col min="13828" max="13828" width="6.1640625" bestFit="1" customWidth="1"/>
    <col min="13829" max="13829" width="6.1640625" customWidth="1"/>
    <col min="13830" max="13830" width="20.33203125" customWidth="1"/>
    <col min="13831" max="13831" width="11.5" bestFit="1" customWidth="1"/>
    <col min="13832" max="13832" width="11.5" customWidth="1"/>
    <col min="13833" max="13833" width="13.5" bestFit="1" customWidth="1"/>
    <col min="13834" max="13834" width="12.1640625" bestFit="1" customWidth="1"/>
    <col min="13835" max="13835" width="12.83203125" bestFit="1" customWidth="1"/>
    <col min="13836" max="13836" width="12.33203125" bestFit="1" customWidth="1"/>
    <col min="13837" max="13838" width="12.33203125" customWidth="1"/>
    <col min="13839" max="13839" width="12.5" bestFit="1" customWidth="1"/>
    <col min="13840" max="13840" width="9.6640625" bestFit="1" customWidth="1"/>
    <col min="13841" max="13844" width="9.6640625" customWidth="1"/>
    <col min="13845" max="13845" width="10.5" customWidth="1"/>
    <col min="13846" max="13846" width="13.6640625" bestFit="1" customWidth="1"/>
    <col min="13847" max="13849" width="13.6640625" customWidth="1"/>
    <col min="13850" max="13850" width="13.6640625" bestFit="1" customWidth="1"/>
    <col min="13851" max="13857" width="13.6640625" customWidth="1"/>
    <col min="14081" max="14081" width="10.33203125" bestFit="1" customWidth="1"/>
    <col min="14082" max="14082" width="8.1640625" customWidth="1"/>
    <col min="14083" max="14083" width="8.5" bestFit="1" customWidth="1"/>
    <col min="14084" max="14084" width="6.1640625" bestFit="1" customWidth="1"/>
    <col min="14085" max="14085" width="6.1640625" customWidth="1"/>
    <col min="14086" max="14086" width="20.33203125" customWidth="1"/>
    <col min="14087" max="14087" width="11.5" bestFit="1" customWidth="1"/>
    <col min="14088" max="14088" width="11.5" customWidth="1"/>
    <col min="14089" max="14089" width="13.5" bestFit="1" customWidth="1"/>
    <col min="14090" max="14090" width="12.1640625" bestFit="1" customWidth="1"/>
    <col min="14091" max="14091" width="12.83203125" bestFit="1" customWidth="1"/>
    <col min="14092" max="14092" width="12.33203125" bestFit="1" customWidth="1"/>
    <col min="14093" max="14094" width="12.33203125" customWidth="1"/>
    <col min="14095" max="14095" width="12.5" bestFit="1" customWidth="1"/>
    <col min="14096" max="14096" width="9.6640625" bestFit="1" customWidth="1"/>
    <col min="14097" max="14100" width="9.6640625" customWidth="1"/>
    <col min="14101" max="14101" width="10.5" customWidth="1"/>
    <col min="14102" max="14102" width="13.6640625" bestFit="1" customWidth="1"/>
    <col min="14103" max="14105" width="13.6640625" customWidth="1"/>
    <col min="14106" max="14106" width="13.6640625" bestFit="1" customWidth="1"/>
    <col min="14107" max="14113" width="13.6640625" customWidth="1"/>
    <col min="14337" max="14337" width="10.33203125" bestFit="1" customWidth="1"/>
    <col min="14338" max="14338" width="8.1640625" customWidth="1"/>
    <col min="14339" max="14339" width="8.5" bestFit="1" customWidth="1"/>
    <col min="14340" max="14340" width="6.1640625" bestFit="1" customWidth="1"/>
    <col min="14341" max="14341" width="6.1640625" customWidth="1"/>
    <col min="14342" max="14342" width="20.33203125" customWidth="1"/>
    <col min="14343" max="14343" width="11.5" bestFit="1" customWidth="1"/>
    <col min="14344" max="14344" width="11.5" customWidth="1"/>
    <col min="14345" max="14345" width="13.5" bestFit="1" customWidth="1"/>
    <col min="14346" max="14346" width="12.1640625" bestFit="1" customWidth="1"/>
    <col min="14347" max="14347" width="12.83203125" bestFit="1" customWidth="1"/>
    <col min="14348" max="14348" width="12.33203125" bestFit="1" customWidth="1"/>
    <col min="14349" max="14350" width="12.33203125" customWidth="1"/>
    <col min="14351" max="14351" width="12.5" bestFit="1" customWidth="1"/>
    <col min="14352" max="14352" width="9.6640625" bestFit="1" customWidth="1"/>
    <col min="14353" max="14356" width="9.6640625" customWidth="1"/>
    <col min="14357" max="14357" width="10.5" customWidth="1"/>
    <col min="14358" max="14358" width="13.6640625" bestFit="1" customWidth="1"/>
    <col min="14359" max="14361" width="13.6640625" customWidth="1"/>
    <col min="14362" max="14362" width="13.6640625" bestFit="1" customWidth="1"/>
    <col min="14363" max="14369" width="13.6640625" customWidth="1"/>
    <col min="14593" max="14593" width="10.33203125" bestFit="1" customWidth="1"/>
    <col min="14594" max="14594" width="8.1640625" customWidth="1"/>
    <col min="14595" max="14595" width="8.5" bestFit="1" customWidth="1"/>
    <col min="14596" max="14596" width="6.1640625" bestFit="1" customWidth="1"/>
    <col min="14597" max="14597" width="6.1640625" customWidth="1"/>
    <col min="14598" max="14598" width="20.33203125" customWidth="1"/>
    <col min="14599" max="14599" width="11.5" bestFit="1" customWidth="1"/>
    <col min="14600" max="14600" width="11.5" customWidth="1"/>
    <col min="14601" max="14601" width="13.5" bestFit="1" customWidth="1"/>
    <col min="14602" max="14602" width="12.1640625" bestFit="1" customWidth="1"/>
    <col min="14603" max="14603" width="12.83203125" bestFit="1" customWidth="1"/>
    <col min="14604" max="14604" width="12.33203125" bestFit="1" customWidth="1"/>
    <col min="14605" max="14606" width="12.33203125" customWidth="1"/>
    <col min="14607" max="14607" width="12.5" bestFit="1" customWidth="1"/>
    <col min="14608" max="14608" width="9.6640625" bestFit="1" customWidth="1"/>
    <col min="14609" max="14612" width="9.6640625" customWidth="1"/>
    <col min="14613" max="14613" width="10.5" customWidth="1"/>
    <col min="14614" max="14614" width="13.6640625" bestFit="1" customWidth="1"/>
    <col min="14615" max="14617" width="13.6640625" customWidth="1"/>
    <col min="14618" max="14618" width="13.6640625" bestFit="1" customWidth="1"/>
    <col min="14619" max="14625" width="13.6640625" customWidth="1"/>
    <col min="14849" max="14849" width="10.33203125" bestFit="1" customWidth="1"/>
    <col min="14850" max="14850" width="8.1640625" customWidth="1"/>
    <col min="14851" max="14851" width="8.5" bestFit="1" customWidth="1"/>
    <col min="14852" max="14852" width="6.1640625" bestFit="1" customWidth="1"/>
    <col min="14853" max="14853" width="6.1640625" customWidth="1"/>
    <col min="14854" max="14854" width="20.33203125" customWidth="1"/>
    <col min="14855" max="14855" width="11.5" bestFit="1" customWidth="1"/>
    <col min="14856" max="14856" width="11.5" customWidth="1"/>
    <col min="14857" max="14857" width="13.5" bestFit="1" customWidth="1"/>
    <col min="14858" max="14858" width="12.1640625" bestFit="1" customWidth="1"/>
    <col min="14859" max="14859" width="12.83203125" bestFit="1" customWidth="1"/>
    <col min="14860" max="14860" width="12.33203125" bestFit="1" customWidth="1"/>
    <col min="14861" max="14862" width="12.33203125" customWidth="1"/>
    <col min="14863" max="14863" width="12.5" bestFit="1" customWidth="1"/>
    <col min="14864" max="14864" width="9.6640625" bestFit="1" customWidth="1"/>
    <col min="14865" max="14868" width="9.6640625" customWidth="1"/>
    <col min="14869" max="14869" width="10.5" customWidth="1"/>
    <col min="14870" max="14870" width="13.6640625" bestFit="1" customWidth="1"/>
    <col min="14871" max="14873" width="13.6640625" customWidth="1"/>
    <col min="14874" max="14874" width="13.6640625" bestFit="1" customWidth="1"/>
    <col min="14875" max="14881" width="13.6640625" customWidth="1"/>
    <col min="15105" max="15105" width="10.33203125" bestFit="1" customWidth="1"/>
    <col min="15106" max="15106" width="8.1640625" customWidth="1"/>
    <col min="15107" max="15107" width="8.5" bestFit="1" customWidth="1"/>
    <col min="15108" max="15108" width="6.1640625" bestFit="1" customWidth="1"/>
    <col min="15109" max="15109" width="6.1640625" customWidth="1"/>
    <col min="15110" max="15110" width="20.33203125" customWidth="1"/>
    <col min="15111" max="15111" width="11.5" bestFit="1" customWidth="1"/>
    <col min="15112" max="15112" width="11.5" customWidth="1"/>
    <col min="15113" max="15113" width="13.5" bestFit="1" customWidth="1"/>
    <col min="15114" max="15114" width="12.1640625" bestFit="1" customWidth="1"/>
    <col min="15115" max="15115" width="12.83203125" bestFit="1" customWidth="1"/>
    <col min="15116" max="15116" width="12.33203125" bestFit="1" customWidth="1"/>
    <col min="15117" max="15118" width="12.33203125" customWidth="1"/>
    <col min="15119" max="15119" width="12.5" bestFit="1" customWidth="1"/>
    <col min="15120" max="15120" width="9.6640625" bestFit="1" customWidth="1"/>
    <col min="15121" max="15124" width="9.6640625" customWidth="1"/>
    <col min="15125" max="15125" width="10.5" customWidth="1"/>
    <col min="15126" max="15126" width="13.6640625" bestFit="1" customWidth="1"/>
    <col min="15127" max="15129" width="13.6640625" customWidth="1"/>
    <col min="15130" max="15130" width="13.6640625" bestFit="1" customWidth="1"/>
    <col min="15131" max="15137" width="13.6640625" customWidth="1"/>
    <col min="15361" max="15361" width="10.33203125" bestFit="1" customWidth="1"/>
    <col min="15362" max="15362" width="8.1640625" customWidth="1"/>
    <col min="15363" max="15363" width="8.5" bestFit="1" customWidth="1"/>
    <col min="15364" max="15364" width="6.1640625" bestFit="1" customWidth="1"/>
    <col min="15365" max="15365" width="6.1640625" customWidth="1"/>
    <col min="15366" max="15366" width="20.33203125" customWidth="1"/>
    <col min="15367" max="15367" width="11.5" bestFit="1" customWidth="1"/>
    <col min="15368" max="15368" width="11.5" customWidth="1"/>
    <col min="15369" max="15369" width="13.5" bestFit="1" customWidth="1"/>
    <col min="15370" max="15370" width="12.1640625" bestFit="1" customWidth="1"/>
    <col min="15371" max="15371" width="12.83203125" bestFit="1" customWidth="1"/>
    <col min="15372" max="15372" width="12.33203125" bestFit="1" customWidth="1"/>
    <col min="15373" max="15374" width="12.33203125" customWidth="1"/>
    <col min="15375" max="15375" width="12.5" bestFit="1" customWidth="1"/>
    <col min="15376" max="15376" width="9.6640625" bestFit="1" customWidth="1"/>
    <col min="15377" max="15380" width="9.6640625" customWidth="1"/>
    <col min="15381" max="15381" width="10.5" customWidth="1"/>
    <col min="15382" max="15382" width="13.6640625" bestFit="1" customWidth="1"/>
    <col min="15383" max="15385" width="13.6640625" customWidth="1"/>
    <col min="15386" max="15386" width="13.6640625" bestFit="1" customWidth="1"/>
    <col min="15387" max="15393" width="13.6640625" customWidth="1"/>
    <col min="15617" max="15617" width="10.33203125" bestFit="1" customWidth="1"/>
    <col min="15618" max="15618" width="8.1640625" customWidth="1"/>
    <col min="15619" max="15619" width="8.5" bestFit="1" customWidth="1"/>
    <col min="15620" max="15620" width="6.1640625" bestFit="1" customWidth="1"/>
    <col min="15621" max="15621" width="6.1640625" customWidth="1"/>
    <col min="15622" max="15622" width="20.33203125" customWidth="1"/>
    <col min="15623" max="15623" width="11.5" bestFit="1" customWidth="1"/>
    <col min="15624" max="15624" width="11.5" customWidth="1"/>
    <col min="15625" max="15625" width="13.5" bestFit="1" customWidth="1"/>
    <col min="15626" max="15626" width="12.1640625" bestFit="1" customWidth="1"/>
    <col min="15627" max="15627" width="12.83203125" bestFit="1" customWidth="1"/>
    <col min="15628" max="15628" width="12.33203125" bestFit="1" customWidth="1"/>
    <col min="15629" max="15630" width="12.33203125" customWidth="1"/>
    <col min="15631" max="15631" width="12.5" bestFit="1" customWidth="1"/>
    <col min="15632" max="15632" width="9.6640625" bestFit="1" customWidth="1"/>
    <col min="15633" max="15636" width="9.6640625" customWidth="1"/>
    <col min="15637" max="15637" width="10.5" customWidth="1"/>
    <col min="15638" max="15638" width="13.6640625" bestFit="1" customWidth="1"/>
    <col min="15639" max="15641" width="13.6640625" customWidth="1"/>
    <col min="15642" max="15642" width="13.6640625" bestFit="1" customWidth="1"/>
    <col min="15643" max="15649" width="13.6640625" customWidth="1"/>
    <col min="15873" max="15873" width="10.33203125" bestFit="1" customWidth="1"/>
    <col min="15874" max="15874" width="8.1640625" customWidth="1"/>
    <col min="15875" max="15875" width="8.5" bestFit="1" customWidth="1"/>
    <col min="15876" max="15876" width="6.1640625" bestFit="1" customWidth="1"/>
    <col min="15877" max="15877" width="6.1640625" customWidth="1"/>
    <col min="15878" max="15878" width="20.33203125" customWidth="1"/>
    <col min="15879" max="15879" width="11.5" bestFit="1" customWidth="1"/>
    <col min="15880" max="15880" width="11.5" customWidth="1"/>
    <col min="15881" max="15881" width="13.5" bestFit="1" customWidth="1"/>
    <col min="15882" max="15882" width="12.1640625" bestFit="1" customWidth="1"/>
    <col min="15883" max="15883" width="12.83203125" bestFit="1" customWidth="1"/>
    <col min="15884" max="15884" width="12.33203125" bestFit="1" customWidth="1"/>
    <col min="15885" max="15886" width="12.33203125" customWidth="1"/>
    <col min="15887" max="15887" width="12.5" bestFit="1" customWidth="1"/>
    <col min="15888" max="15888" width="9.6640625" bestFit="1" customWidth="1"/>
    <col min="15889" max="15892" width="9.6640625" customWidth="1"/>
    <col min="15893" max="15893" width="10.5" customWidth="1"/>
    <col min="15894" max="15894" width="13.6640625" bestFit="1" customWidth="1"/>
    <col min="15895" max="15897" width="13.6640625" customWidth="1"/>
    <col min="15898" max="15898" width="13.6640625" bestFit="1" customWidth="1"/>
    <col min="15899" max="15905" width="13.6640625" customWidth="1"/>
    <col min="16129" max="16129" width="10.33203125" bestFit="1" customWidth="1"/>
    <col min="16130" max="16130" width="8.1640625" customWidth="1"/>
    <col min="16131" max="16131" width="8.5" bestFit="1" customWidth="1"/>
    <col min="16132" max="16132" width="6.1640625" bestFit="1" customWidth="1"/>
    <col min="16133" max="16133" width="6.1640625" customWidth="1"/>
    <col min="16134" max="16134" width="20.33203125" customWidth="1"/>
    <col min="16135" max="16135" width="11.5" bestFit="1" customWidth="1"/>
    <col min="16136" max="16136" width="11.5" customWidth="1"/>
    <col min="16137" max="16137" width="13.5" bestFit="1" customWidth="1"/>
    <col min="16138" max="16138" width="12.1640625" bestFit="1" customWidth="1"/>
    <col min="16139" max="16139" width="12.83203125" bestFit="1" customWidth="1"/>
    <col min="16140" max="16140" width="12.33203125" bestFit="1" customWidth="1"/>
    <col min="16141" max="16142" width="12.33203125" customWidth="1"/>
    <col min="16143" max="16143" width="12.5" bestFit="1" customWidth="1"/>
    <col min="16144" max="16144" width="9.6640625" bestFit="1" customWidth="1"/>
    <col min="16145" max="16148" width="9.6640625" customWidth="1"/>
    <col min="16149" max="16149" width="10.5" customWidth="1"/>
    <col min="16150" max="16150" width="13.6640625" bestFit="1" customWidth="1"/>
    <col min="16151" max="16153" width="13.6640625" customWidth="1"/>
    <col min="16154" max="16154" width="13.6640625" bestFit="1" customWidth="1"/>
    <col min="16155" max="16161" width="13.6640625" customWidth="1"/>
  </cols>
  <sheetData>
    <row r="1" spans="1:81" s="335" customFormat="1" ht="71" thickBot="1">
      <c r="A1" s="327" t="s">
        <v>600</v>
      </c>
      <c r="B1" s="327" t="s">
        <v>601</v>
      </c>
      <c r="C1" s="328" t="s">
        <v>602</v>
      </c>
      <c r="D1" s="328" t="s">
        <v>603</v>
      </c>
      <c r="E1" s="328" t="s">
        <v>604</v>
      </c>
      <c r="F1" s="327" t="s">
        <v>605</v>
      </c>
      <c r="G1" s="327" t="s">
        <v>606</v>
      </c>
      <c r="H1" s="327" t="s">
        <v>607</v>
      </c>
      <c r="I1" s="327" t="s">
        <v>608</v>
      </c>
      <c r="J1" s="327" t="s">
        <v>609</v>
      </c>
      <c r="K1" s="327" t="s">
        <v>610</v>
      </c>
      <c r="L1" s="327" t="s">
        <v>611</v>
      </c>
      <c r="M1" s="327" t="s">
        <v>612</v>
      </c>
      <c r="N1" s="327" t="s">
        <v>613</v>
      </c>
      <c r="O1" s="327" t="s">
        <v>614</v>
      </c>
      <c r="P1" s="327" t="s">
        <v>615</v>
      </c>
      <c r="Q1" s="327" t="s">
        <v>616</v>
      </c>
      <c r="R1" s="327" t="s">
        <v>617</v>
      </c>
      <c r="S1" s="327" t="s">
        <v>618</v>
      </c>
      <c r="T1" s="327" t="s">
        <v>619</v>
      </c>
      <c r="U1" s="328" t="s">
        <v>620</v>
      </c>
      <c r="V1" s="329" t="s">
        <v>621</v>
      </c>
      <c r="W1" s="329" t="s">
        <v>622</v>
      </c>
      <c r="X1" s="329" t="s">
        <v>623</v>
      </c>
      <c r="Y1" s="329" t="s">
        <v>624</v>
      </c>
      <c r="Z1" s="327" t="s">
        <v>625</v>
      </c>
      <c r="AA1" s="327" t="s">
        <v>626</v>
      </c>
      <c r="AB1" s="327" t="s">
        <v>627</v>
      </c>
      <c r="AC1" s="327" t="s">
        <v>628</v>
      </c>
      <c r="AD1" s="327" t="s">
        <v>629</v>
      </c>
      <c r="AE1" s="327" t="s">
        <v>630</v>
      </c>
      <c r="AF1" s="327" t="s">
        <v>631</v>
      </c>
      <c r="AG1" s="327" t="s">
        <v>632</v>
      </c>
      <c r="AH1" s="330" t="s">
        <v>633</v>
      </c>
      <c r="AI1" s="330" t="s">
        <v>634</v>
      </c>
      <c r="AJ1" s="331" t="s">
        <v>635</v>
      </c>
      <c r="AK1" s="332" t="s">
        <v>636</v>
      </c>
      <c r="AL1" s="333" t="s">
        <v>637</v>
      </c>
      <c r="AM1" s="332" t="s">
        <v>638</v>
      </c>
      <c r="AN1" s="332" t="s">
        <v>639</v>
      </c>
      <c r="AO1" s="333" t="s">
        <v>640</v>
      </c>
      <c r="AP1" s="333" t="s">
        <v>641</v>
      </c>
      <c r="AQ1" s="333" t="s">
        <v>642</v>
      </c>
      <c r="AR1" s="333" t="s">
        <v>643</v>
      </c>
      <c r="AS1" s="333" t="s">
        <v>644</v>
      </c>
      <c r="AT1" s="332" t="s">
        <v>645</v>
      </c>
      <c r="AU1" s="332" t="s">
        <v>646</v>
      </c>
      <c r="AV1" s="333" t="s">
        <v>647</v>
      </c>
      <c r="AW1" s="333" t="s">
        <v>648</v>
      </c>
      <c r="AX1" s="333" t="s">
        <v>649</v>
      </c>
      <c r="AY1" s="333" t="s">
        <v>650</v>
      </c>
      <c r="AZ1" s="333" t="s">
        <v>651</v>
      </c>
      <c r="BA1" s="333" t="s">
        <v>652</v>
      </c>
      <c r="BB1" s="333" t="s">
        <v>653</v>
      </c>
      <c r="BC1" s="333" t="s">
        <v>654</v>
      </c>
      <c r="BD1" s="333" t="s">
        <v>655</v>
      </c>
      <c r="BE1" s="333" t="s">
        <v>656</v>
      </c>
      <c r="BF1" s="333" t="s">
        <v>657</v>
      </c>
      <c r="BG1" s="333" t="s">
        <v>658</v>
      </c>
      <c r="BH1" s="334" t="s">
        <v>659</v>
      </c>
      <c r="BI1" s="334" t="s">
        <v>660</v>
      </c>
      <c r="BJ1" t="s">
        <v>661</v>
      </c>
      <c r="BK1" t="s">
        <v>662</v>
      </c>
      <c r="BL1" t="s">
        <v>663</v>
      </c>
      <c r="BM1" t="s">
        <v>664</v>
      </c>
      <c r="BN1" t="s">
        <v>665</v>
      </c>
      <c r="BO1" t="s">
        <v>666</v>
      </c>
      <c r="BP1" t="s">
        <v>667</v>
      </c>
      <c r="BQ1" t="s">
        <v>668</v>
      </c>
      <c r="BR1" t="s">
        <v>669</v>
      </c>
      <c r="BS1" t="s">
        <v>670</v>
      </c>
      <c r="BT1" t="s">
        <v>671</v>
      </c>
      <c r="BU1" t="s">
        <v>672</v>
      </c>
      <c r="BV1" t="s">
        <v>673</v>
      </c>
      <c r="BW1" t="s">
        <v>674</v>
      </c>
      <c r="BX1" t="s">
        <v>675</v>
      </c>
      <c r="BY1" t="s">
        <v>676</v>
      </c>
      <c r="BZ1" t="s">
        <v>677</v>
      </c>
      <c r="CA1" t="s">
        <v>678</v>
      </c>
      <c r="CB1" t="s">
        <v>679</v>
      </c>
      <c r="CC1" t="s">
        <v>680</v>
      </c>
    </row>
    <row r="2" spans="1:81" ht="14" customHeight="1" thickBot="1">
      <c r="A2" s="336">
        <v>327595</v>
      </c>
      <c r="B2" s="336" t="s">
        <v>681</v>
      </c>
      <c r="C2" s="337">
        <v>0</v>
      </c>
      <c r="D2" s="337">
        <v>0</v>
      </c>
      <c r="E2" s="337">
        <f>F2/1000000</f>
        <v>0.25</v>
      </c>
      <c r="F2" s="338">
        <v>250000</v>
      </c>
      <c r="G2" s="339">
        <v>100</v>
      </c>
      <c r="H2" s="339"/>
      <c r="I2" s="339">
        <v>175</v>
      </c>
      <c r="J2" s="339">
        <v>102.8</v>
      </c>
      <c r="K2" s="339">
        <v>6.48</v>
      </c>
      <c r="L2" s="340">
        <v>0</v>
      </c>
      <c r="M2" s="340">
        <f>K2/180.15*1000</f>
        <v>35.970024979184018</v>
      </c>
      <c r="N2" s="340">
        <f>L2/90.08*1000</f>
        <v>0</v>
      </c>
      <c r="O2" s="340">
        <v>0.38805973458931636</v>
      </c>
      <c r="P2" s="341" t="e">
        <v>#N/A</v>
      </c>
      <c r="Q2" s="341" t="e">
        <f>P2*1000</f>
        <v>#N/A</v>
      </c>
      <c r="R2" s="341" t="e">
        <f>Q2*S2</f>
        <v>#N/A</v>
      </c>
      <c r="S2" s="342">
        <f t="shared" ref="S2:S65" si="0">100000000/F2</f>
        <v>400</v>
      </c>
      <c r="T2" s="341"/>
      <c r="U2" s="343"/>
      <c r="V2" s="344">
        <v>0</v>
      </c>
      <c r="W2" s="344"/>
      <c r="X2" s="344"/>
      <c r="Y2" s="344">
        <f>V2/180.015*1000</f>
        <v>0</v>
      </c>
      <c r="Z2" s="340">
        <v>0</v>
      </c>
      <c r="AA2" s="345"/>
      <c r="AB2" s="345"/>
      <c r="AC2" s="345"/>
      <c r="AD2" s="346"/>
      <c r="AE2" s="346"/>
      <c r="AF2" s="346"/>
      <c r="AG2" s="346"/>
      <c r="AJ2" s="347"/>
      <c r="AK2" s="29"/>
      <c r="AL2" s="29"/>
      <c r="AM2" s="29"/>
      <c r="AN2" s="29"/>
      <c r="AO2" s="29"/>
      <c r="AP2" s="29"/>
      <c r="AQ2" s="29"/>
      <c r="AR2" s="29"/>
      <c r="AS2" s="29"/>
      <c r="AT2" s="29"/>
      <c r="AU2" s="29"/>
      <c r="AV2" s="29"/>
      <c r="AW2" s="29"/>
      <c r="AX2" s="29"/>
      <c r="AY2" s="29"/>
      <c r="AZ2" s="29"/>
      <c r="BA2" s="29"/>
      <c r="BB2" s="29"/>
      <c r="BC2" s="29"/>
      <c r="BD2" s="29"/>
      <c r="BE2" s="29"/>
      <c r="BF2" s="29"/>
      <c r="BG2" s="29"/>
    </row>
    <row r="3" spans="1:81" ht="14" customHeight="1" thickBot="1">
      <c r="A3" s="348">
        <v>327595</v>
      </c>
      <c r="B3" s="336" t="s">
        <v>681</v>
      </c>
      <c r="C3" s="349">
        <v>1.3388888888875954</v>
      </c>
      <c r="D3" s="349">
        <v>32.133333333302289</v>
      </c>
      <c r="E3" s="337">
        <f t="shared" ref="E3:E66" si="1">F3/1000000</f>
        <v>0.51900000000000002</v>
      </c>
      <c r="F3" s="338">
        <v>519000</v>
      </c>
      <c r="G3" s="350">
        <v>99.3</v>
      </c>
      <c r="H3" s="351">
        <f>(F3-F2)/((F3+F2)*0.5*(D3-D2))</f>
        <v>2.177209179353419E-2</v>
      </c>
      <c r="I3" s="350">
        <v>154.69999999999999</v>
      </c>
      <c r="J3" s="350">
        <v>100.3</v>
      </c>
      <c r="K3" s="350">
        <v>6.22</v>
      </c>
      <c r="L3" s="346"/>
      <c r="M3" s="346">
        <f t="shared" ref="M3:M66" si="2">K3/180.15*1000</f>
        <v>34.52678323619206</v>
      </c>
      <c r="N3" s="346"/>
      <c r="O3" s="346">
        <v>0.66524525929597089</v>
      </c>
      <c r="P3" s="341" t="e">
        <v>#N/A</v>
      </c>
      <c r="Q3" s="341" t="e">
        <f t="shared" ref="Q3:Q66" si="3">P3*1000</f>
        <v>#N/A</v>
      </c>
      <c r="R3" s="341" t="e">
        <f t="shared" ref="R3:R66" si="4">Q3*S3</f>
        <v>#N/A</v>
      </c>
      <c r="S3" s="342">
        <f t="shared" si="0"/>
        <v>192.67822736030828</v>
      </c>
      <c r="T3" s="341"/>
      <c r="U3" s="352"/>
      <c r="V3" s="353">
        <v>0.26</v>
      </c>
      <c r="W3" s="353">
        <f>(V3-V2)-(K2-K3)</f>
        <v>-6.6613381477509392E-16</v>
      </c>
      <c r="X3" s="353"/>
      <c r="Y3" s="353">
        <f t="shared" ref="Y3:Y66" si="5">V3/180.015*1000</f>
        <v>1.4443240841041027</v>
      </c>
      <c r="Z3" s="346">
        <v>12</v>
      </c>
      <c r="AA3" s="345">
        <f>V3/180.1/Z3*1000</f>
        <v>0.12030353507310754</v>
      </c>
      <c r="AB3" s="345">
        <f>L3/90.08/Z3*1000</f>
        <v>0</v>
      </c>
      <c r="AC3" s="345"/>
      <c r="AD3" s="346"/>
      <c r="AE3" s="346"/>
      <c r="AF3" s="346"/>
      <c r="AG3" s="346"/>
      <c r="AJ3" s="347"/>
    </row>
    <row r="4" spans="1:81" ht="14" customHeight="1" thickBot="1">
      <c r="A4" s="348">
        <v>327595</v>
      </c>
      <c r="B4" s="336" t="s">
        <v>681</v>
      </c>
      <c r="C4" s="349">
        <v>2.4638888888875954</v>
      </c>
      <c r="D4" s="349">
        <v>59.133333333302289</v>
      </c>
      <c r="E4" s="337">
        <f t="shared" si="1"/>
        <v>0.98199999999999998</v>
      </c>
      <c r="F4" s="338">
        <v>982000</v>
      </c>
      <c r="G4" s="350">
        <v>99.3</v>
      </c>
      <c r="H4" s="351">
        <f t="shared" ref="H4:H16" si="6">(F4-F3)/((F4+F3)*0.5*(D4-D3))</f>
        <v>2.2848964887605794E-2</v>
      </c>
      <c r="I4" s="350">
        <v>66.7</v>
      </c>
      <c r="J4" s="350">
        <v>170.3</v>
      </c>
      <c r="K4" s="350">
        <v>6.04</v>
      </c>
      <c r="L4" s="346">
        <v>0.26</v>
      </c>
      <c r="M4" s="346">
        <f t="shared" si="2"/>
        <v>33.527615875659173</v>
      </c>
      <c r="N4" s="346">
        <f t="shared" ref="N4:N67" si="7">L4/90.08*1000</f>
        <v>2.8863232682060391</v>
      </c>
      <c r="O4" s="346">
        <v>1.1087420988266181</v>
      </c>
      <c r="P4" s="341" t="e">
        <v>#N/A</v>
      </c>
      <c r="Q4" s="341" t="e">
        <f t="shared" si="3"/>
        <v>#N/A</v>
      </c>
      <c r="R4" s="341" t="e">
        <f t="shared" si="4"/>
        <v>#N/A</v>
      </c>
      <c r="S4" s="342">
        <f t="shared" si="0"/>
        <v>101.83299389002036</v>
      </c>
      <c r="T4" s="341"/>
      <c r="U4" s="352"/>
      <c r="V4" s="353">
        <v>0.44</v>
      </c>
      <c r="W4" s="353">
        <f>(V4-V3)-(K3-K4)</f>
        <v>2.7755575615628914E-16</v>
      </c>
      <c r="X4" s="353"/>
      <c r="Y4" s="353">
        <f t="shared" si="5"/>
        <v>2.4442407577146352</v>
      </c>
      <c r="Z4" s="346">
        <v>33</v>
      </c>
      <c r="AA4" s="345">
        <f t="shared" ref="AA4:AA16" si="8">(V4-V3)/180.1/((Z4-Z3))*1000</f>
        <v>4.7592607281668906E-2</v>
      </c>
      <c r="AB4" s="345">
        <f t="shared" ref="AB4:AB16" si="9">(L4-L3)/90.08/((Z4-Z3))*1000</f>
        <v>0.13744396515266855</v>
      </c>
      <c r="AC4" s="345"/>
      <c r="AD4" s="346"/>
      <c r="AE4" s="346"/>
      <c r="AF4" s="346"/>
      <c r="AG4" s="346"/>
      <c r="AJ4" s="347">
        <f t="shared" ref="AJ4:AJ16" si="10">AB4/AA4</f>
        <v>2.8879267811328213</v>
      </c>
    </row>
    <row r="5" spans="1:81" ht="14" customHeight="1" thickBot="1">
      <c r="A5" s="348">
        <v>327595</v>
      </c>
      <c r="B5" s="336" t="s">
        <v>681</v>
      </c>
      <c r="C5" s="349">
        <v>3.3743055555605679</v>
      </c>
      <c r="D5" s="349">
        <v>80.983333333453629</v>
      </c>
      <c r="E5" s="337">
        <f t="shared" si="1"/>
        <v>1.68</v>
      </c>
      <c r="F5" s="338">
        <v>1680000</v>
      </c>
      <c r="G5" s="350">
        <v>99.3</v>
      </c>
      <c r="H5" s="351">
        <f t="shared" si="6"/>
        <v>2.4000811488588968E-2</v>
      </c>
      <c r="I5" s="350">
        <v>88.2</v>
      </c>
      <c r="J5" s="350">
        <v>91.7</v>
      </c>
      <c r="K5" s="350">
        <v>5.46</v>
      </c>
      <c r="L5" s="346">
        <v>0.37</v>
      </c>
      <c r="M5" s="346">
        <f t="shared" si="2"/>
        <v>30.308076602830972</v>
      </c>
      <c r="N5" s="346">
        <f t="shared" si="7"/>
        <v>4.107460035523979</v>
      </c>
      <c r="O5" s="346">
        <v>1.8294244630639203</v>
      </c>
      <c r="P5" s="341" t="e">
        <v>#N/A</v>
      </c>
      <c r="Q5" s="341" t="e">
        <f t="shared" si="3"/>
        <v>#N/A</v>
      </c>
      <c r="R5" s="341" t="e">
        <f t="shared" si="4"/>
        <v>#N/A</v>
      </c>
      <c r="S5" s="342">
        <f t="shared" si="0"/>
        <v>59.523809523809526</v>
      </c>
      <c r="T5" s="341"/>
      <c r="U5" s="352"/>
      <c r="V5" s="353">
        <v>1.02</v>
      </c>
      <c r="W5" s="353">
        <f>(V5-V4)-(K4-K5)</f>
        <v>0</v>
      </c>
      <c r="X5" s="353"/>
      <c r="Y5" s="353">
        <f t="shared" si="5"/>
        <v>5.666194483793018</v>
      </c>
      <c r="Z5" s="346">
        <v>62</v>
      </c>
      <c r="AA5" s="345">
        <f t="shared" si="8"/>
        <v>0.11104941699056081</v>
      </c>
      <c r="AB5" s="345">
        <f t="shared" si="9"/>
        <v>4.2108164390273775E-2</v>
      </c>
      <c r="AC5" s="345"/>
      <c r="AD5" s="346"/>
      <c r="AE5" s="346"/>
      <c r="AF5" s="346"/>
      <c r="AG5" s="346"/>
      <c r="AJ5" s="347">
        <f t="shared" si="10"/>
        <v>0.37918402033441528</v>
      </c>
      <c r="AM5" s="29"/>
      <c r="AN5" s="29"/>
      <c r="AO5" s="29"/>
      <c r="AP5" s="29"/>
      <c r="AQ5" s="29"/>
      <c r="AR5" s="29"/>
      <c r="AS5" s="29"/>
      <c r="AT5" s="29"/>
      <c r="AV5" s="29"/>
      <c r="AW5" s="29"/>
      <c r="AY5" s="29"/>
      <c r="BA5" s="29"/>
      <c r="BB5" s="29"/>
      <c r="BC5" s="29"/>
      <c r="BD5" s="29"/>
      <c r="BE5" s="29"/>
    </row>
    <row r="6" spans="1:81" ht="14" customHeight="1" thickBot="1">
      <c r="A6" s="331">
        <v>327595</v>
      </c>
      <c r="B6" s="336" t="s">
        <v>681</v>
      </c>
      <c r="C6" s="354">
        <v>4.4430555555591127</v>
      </c>
      <c r="D6" s="354">
        <v>106.6333333334187</v>
      </c>
      <c r="E6" s="337">
        <f t="shared" si="1"/>
        <v>2.9780000000000002</v>
      </c>
      <c r="F6" s="338">
        <v>2978000</v>
      </c>
      <c r="G6" s="346">
        <v>99.2</v>
      </c>
      <c r="H6" s="351">
        <f t="shared" si="6"/>
        <v>2.1727904035678078E-2</v>
      </c>
      <c r="I6" s="346">
        <v>71.8</v>
      </c>
      <c r="J6" s="346">
        <v>74.7</v>
      </c>
      <c r="K6" s="346">
        <v>5.76</v>
      </c>
      <c r="L6" s="346">
        <v>0.77</v>
      </c>
      <c r="M6" s="346">
        <f t="shared" si="2"/>
        <v>31.973355537052452</v>
      </c>
      <c r="N6" s="346">
        <f t="shared" si="7"/>
        <v>8.5479573712255785</v>
      </c>
      <c r="O6" s="346">
        <v>2.9936036668318695</v>
      </c>
      <c r="P6" s="341" t="e">
        <v>#N/A</v>
      </c>
      <c r="Q6" s="341" t="e">
        <f t="shared" si="3"/>
        <v>#N/A</v>
      </c>
      <c r="R6" s="341" t="e">
        <f t="shared" si="4"/>
        <v>#N/A</v>
      </c>
      <c r="S6" s="342">
        <f t="shared" si="0"/>
        <v>33.579583613163194</v>
      </c>
      <c r="T6" s="341"/>
      <c r="U6" s="352"/>
      <c r="V6" s="353">
        <v>1.98</v>
      </c>
      <c r="W6" s="353">
        <f t="shared" ref="W6:W16" si="11">(V6-V5)-(K5-K6)</f>
        <v>1.2599999999999998</v>
      </c>
      <c r="X6" s="353"/>
      <c r="Y6" s="353">
        <f t="shared" si="5"/>
        <v>10.999083409715858</v>
      </c>
      <c r="Z6" s="346">
        <v>121</v>
      </c>
      <c r="AA6" s="345">
        <f t="shared" si="8"/>
        <v>9.0345288399100318E-2</v>
      </c>
      <c r="AB6" s="345">
        <f t="shared" si="9"/>
        <v>7.5262666706806772E-2</v>
      </c>
      <c r="AC6" s="345"/>
      <c r="AD6" s="346"/>
      <c r="AE6" s="346"/>
      <c r="AF6" s="346"/>
      <c r="AG6" s="346"/>
      <c r="AJ6" s="347">
        <f t="shared" si="10"/>
        <v>0.8330558022498521</v>
      </c>
    </row>
    <row r="7" spans="1:81" ht="14" customHeight="1" thickBot="1">
      <c r="A7" s="331">
        <v>327595</v>
      </c>
      <c r="B7" s="336" t="s">
        <v>681</v>
      </c>
      <c r="C7" s="354">
        <v>5.3777777777795563</v>
      </c>
      <c r="D7" s="354">
        <v>129.06666666670935</v>
      </c>
      <c r="E7" s="337">
        <f t="shared" si="1"/>
        <v>5.819</v>
      </c>
      <c r="F7" s="338">
        <v>5819000</v>
      </c>
      <c r="G7" s="346">
        <v>99.3</v>
      </c>
      <c r="H7" s="351">
        <f t="shared" si="6"/>
        <v>2.8792065916082823E-2</v>
      </c>
      <c r="I7" s="346">
        <v>55.2</v>
      </c>
      <c r="J7" s="346">
        <v>94.7</v>
      </c>
      <c r="K7" s="346">
        <v>5.36</v>
      </c>
      <c r="L7" s="346">
        <v>1.25</v>
      </c>
      <c r="M7" s="346">
        <f t="shared" si="2"/>
        <v>29.75298362475715</v>
      </c>
      <c r="N7" s="346">
        <f t="shared" si="7"/>
        <v>13.876554174067495</v>
      </c>
      <c r="O7" s="346">
        <v>4.3240941854238111</v>
      </c>
      <c r="P7" s="346">
        <v>0.22</v>
      </c>
      <c r="Q7" s="341">
        <f t="shared" si="3"/>
        <v>220</v>
      </c>
      <c r="R7" s="341">
        <f t="shared" si="4"/>
        <v>3780.7183364839316</v>
      </c>
      <c r="S7" s="342">
        <f t="shared" si="0"/>
        <v>17.185083347654235</v>
      </c>
      <c r="T7" s="346"/>
      <c r="U7" s="352"/>
      <c r="V7" s="353">
        <v>3.54</v>
      </c>
      <c r="W7" s="353">
        <f t="shared" si="11"/>
        <v>1.1600000000000006</v>
      </c>
      <c r="X7" s="353"/>
      <c r="Y7" s="353">
        <f t="shared" si="5"/>
        <v>19.665027914340474</v>
      </c>
      <c r="Z7" s="346">
        <v>220</v>
      </c>
      <c r="AA7" s="345">
        <f t="shared" si="8"/>
        <v>8.749348005316912E-2</v>
      </c>
      <c r="AB7" s="345">
        <f t="shared" si="9"/>
        <v>5.3824210129716346E-2</v>
      </c>
      <c r="AC7" s="345">
        <f t="shared" ref="AC7:AC16" si="12">P7/Z7*1000*24</f>
        <v>24</v>
      </c>
      <c r="AD7" s="346"/>
      <c r="AE7" s="346"/>
      <c r="AF7" s="346"/>
      <c r="AG7" s="346"/>
      <c r="AJ7" s="347">
        <f t="shared" si="10"/>
        <v>0.6151796693537368</v>
      </c>
    </row>
    <row r="8" spans="1:81" ht="14" customHeight="1" thickBot="1">
      <c r="A8" s="331">
        <v>327595</v>
      </c>
      <c r="B8" s="336" t="s">
        <v>681</v>
      </c>
      <c r="C8" s="354">
        <v>6.484722222223354</v>
      </c>
      <c r="D8" s="354">
        <v>155.6333333333605</v>
      </c>
      <c r="E8" s="337">
        <f t="shared" si="1"/>
        <v>9.173</v>
      </c>
      <c r="F8" s="338">
        <v>9173000</v>
      </c>
      <c r="G8" s="346">
        <v>99</v>
      </c>
      <c r="H8" s="351">
        <f t="shared" si="6"/>
        <v>1.6842106672711233E-2</v>
      </c>
      <c r="I8" s="346">
        <v>39</v>
      </c>
      <c r="J8" s="346">
        <v>36.799999999999997</v>
      </c>
      <c r="K8" s="346">
        <v>4.84</v>
      </c>
      <c r="L8" s="346">
        <v>1.55</v>
      </c>
      <c r="M8" s="346">
        <f t="shared" si="2"/>
        <v>26.866500138773244</v>
      </c>
      <c r="N8" s="346">
        <f t="shared" si="7"/>
        <v>17.206927175843695</v>
      </c>
      <c r="O8" s="346">
        <v>6.0980815435463995</v>
      </c>
      <c r="P8" s="346">
        <v>0.43</v>
      </c>
      <c r="Q8" s="341">
        <f t="shared" si="3"/>
        <v>430</v>
      </c>
      <c r="R8" s="341">
        <f t="shared" si="4"/>
        <v>4687.6703368581711</v>
      </c>
      <c r="S8" s="342">
        <f t="shared" si="0"/>
        <v>10.901558922925979</v>
      </c>
      <c r="T8" s="346"/>
      <c r="U8" s="352"/>
      <c r="V8" s="353">
        <v>5.4</v>
      </c>
      <c r="W8" s="353">
        <f t="shared" si="11"/>
        <v>1.3399999999999999</v>
      </c>
      <c r="X8" s="353"/>
      <c r="Y8" s="353">
        <f t="shared" si="5"/>
        <v>29.99750020831598</v>
      </c>
      <c r="Z8" s="346">
        <v>419</v>
      </c>
      <c r="AA8" s="345">
        <f t="shared" si="8"/>
        <v>5.1897466231769628E-2</v>
      </c>
      <c r="AB8" s="345">
        <f t="shared" si="9"/>
        <v>1.6735542722493467E-2</v>
      </c>
      <c r="AC8" s="345">
        <f t="shared" si="12"/>
        <v>24.630071599045344</v>
      </c>
      <c r="AD8" s="346"/>
      <c r="AE8" s="346"/>
      <c r="AF8" s="346"/>
      <c r="AG8" s="346"/>
      <c r="AJ8" s="347">
        <f t="shared" si="10"/>
        <v>0.32247321377413629</v>
      </c>
    </row>
    <row r="9" spans="1:81" ht="14" customHeight="1" thickBot="1">
      <c r="A9" s="331">
        <v>327595</v>
      </c>
      <c r="B9" s="336" t="s">
        <v>681</v>
      </c>
      <c r="C9" s="354">
        <v>7.3958333333357587</v>
      </c>
      <c r="D9" s="354">
        <v>177.50000000005821</v>
      </c>
      <c r="E9" s="337">
        <f t="shared" si="1"/>
        <v>13.629</v>
      </c>
      <c r="F9" s="338">
        <v>13629000</v>
      </c>
      <c r="G9" s="346">
        <v>99.3</v>
      </c>
      <c r="H9" s="351">
        <f t="shared" si="6"/>
        <v>1.787391349921838E-2</v>
      </c>
      <c r="I9" s="346">
        <v>51.3</v>
      </c>
      <c r="J9" s="346">
        <v>30.4</v>
      </c>
      <c r="K9" s="346">
        <v>3.45</v>
      </c>
      <c r="L9" s="346">
        <v>1.53</v>
      </c>
      <c r="M9" s="346">
        <f t="shared" si="2"/>
        <v>19.150707743547041</v>
      </c>
      <c r="N9" s="346">
        <f t="shared" si="7"/>
        <v>16.984902309058615</v>
      </c>
      <c r="O9" s="346">
        <v>7.0405123275490258</v>
      </c>
      <c r="P9" s="346">
        <v>0.71</v>
      </c>
      <c r="Q9" s="341">
        <f t="shared" si="3"/>
        <v>710</v>
      </c>
      <c r="R9" s="341">
        <f t="shared" si="4"/>
        <v>5209.479785750973</v>
      </c>
      <c r="S9" s="342">
        <f t="shared" si="0"/>
        <v>7.3372954728886937</v>
      </c>
      <c r="T9" s="346"/>
      <c r="U9" s="352"/>
      <c r="V9" s="353">
        <v>7.89</v>
      </c>
      <c r="W9" s="353">
        <f t="shared" si="11"/>
        <v>1.0999999999999996</v>
      </c>
      <c r="X9" s="353"/>
      <c r="Y9" s="353">
        <f t="shared" si="5"/>
        <v>43.829680859928338</v>
      </c>
      <c r="Z9" s="346">
        <v>669</v>
      </c>
      <c r="AA9" s="345">
        <f t="shared" si="8"/>
        <v>5.5302609661299268E-2</v>
      </c>
      <c r="AB9" s="345">
        <f t="shared" si="9"/>
        <v>-8.8809946714032051E-4</v>
      </c>
      <c r="AC9" s="345">
        <f t="shared" si="12"/>
        <v>25.470852017937219</v>
      </c>
      <c r="AD9" s="346"/>
      <c r="AE9" s="346"/>
      <c r="AF9" s="346"/>
      <c r="AG9" s="346"/>
      <c r="AJ9" s="347">
        <f t="shared" si="10"/>
        <v>-1.6058907031322466E-2</v>
      </c>
    </row>
    <row r="10" spans="1:81" ht="14" customHeight="1" thickBot="1">
      <c r="A10" s="331">
        <v>327595</v>
      </c>
      <c r="B10" s="336" t="s">
        <v>681</v>
      </c>
      <c r="C10" s="354">
        <v>8.3888888888905058</v>
      </c>
      <c r="D10" s="354">
        <v>201.33333333337214</v>
      </c>
      <c r="E10" s="337">
        <f t="shared" si="1"/>
        <v>17.59</v>
      </c>
      <c r="F10" s="338">
        <v>17590000</v>
      </c>
      <c r="G10" s="346">
        <v>99</v>
      </c>
      <c r="H10" s="351">
        <f t="shared" si="6"/>
        <v>1.0647093385178226E-2</v>
      </c>
      <c r="I10" s="346">
        <v>44.3</v>
      </c>
      <c r="J10" s="346">
        <v>73.599999999999994</v>
      </c>
      <c r="K10" s="346">
        <v>1.93</v>
      </c>
      <c r="L10" s="346">
        <v>1.52</v>
      </c>
      <c r="M10" s="346">
        <f t="shared" si="2"/>
        <v>10.713294476824867</v>
      </c>
      <c r="N10" s="346">
        <f t="shared" si="7"/>
        <v>16.873889875666073</v>
      </c>
      <c r="O10" s="346">
        <v>5.5991475990744224</v>
      </c>
      <c r="P10" s="346">
        <v>1.32</v>
      </c>
      <c r="Q10" s="341">
        <f t="shared" si="3"/>
        <v>1320</v>
      </c>
      <c r="R10" s="341">
        <f t="shared" si="4"/>
        <v>7504.2637862421825</v>
      </c>
      <c r="S10" s="342">
        <f t="shared" si="0"/>
        <v>5.6850483229107445</v>
      </c>
      <c r="T10" s="346"/>
      <c r="U10" s="352"/>
      <c r="V10" s="353">
        <v>10.130000000000001</v>
      </c>
      <c r="W10" s="353">
        <f t="shared" si="11"/>
        <v>0.72000000000000086</v>
      </c>
      <c r="X10" s="353"/>
      <c r="Y10" s="353">
        <f t="shared" si="5"/>
        <v>56.273088353748307</v>
      </c>
      <c r="Z10" s="346">
        <v>1041</v>
      </c>
      <c r="AA10" s="345">
        <f t="shared" si="8"/>
        <v>3.3434233072426926E-2</v>
      </c>
      <c r="AB10" s="345">
        <f t="shared" si="9"/>
        <v>-2.9842051987241951E-4</v>
      </c>
      <c r="AC10" s="345">
        <f t="shared" si="12"/>
        <v>30.43227665706052</v>
      </c>
      <c r="AD10" s="346"/>
      <c r="AE10" s="346"/>
      <c r="AF10" s="346"/>
      <c r="AG10" s="346"/>
      <c r="AJ10" s="347">
        <f t="shared" si="10"/>
        <v>-8.9255978812484166E-3</v>
      </c>
    </row>
    <row r="11" spans="1:81" ht="14" customHeight="1" thickBot="1">
      <c r="A11" s="331">
        <v>327595</v>
      </c>
      <c r="B11" s="336" t="s">
        <v>681</v>
      </c>
      <c r="C11" s="354">
        <v>9.4993055555605679</v>
      </c>
      <c r="D11" s="354">
        <v>227.98333333345363</v>
      </c>
      <c r="E11" s="337">
        <f t="shared" si="1"/>
        <v>19.649999999999999</v>
      </c>
      <c r="F11" s="338">
        <v>19650000</v>
      </c>
      <c r="G11" s="346">
        <v>99</v>
      </c>
      <c r="H11" s="351">
        <f t="shared" si="6"/>
        <v>4.1513593686582466E-3</v>
      </c>
      <c r="I11" s="346">
        <v>113.4</v>
      </c>
      <c r="J11" s="346">
        <v>16.600000000000001</v>
      </c>
      <c r="K11" s="346">
        <v>2.68</v>
      </c>
      <c r="L11" s="346">
        <v>1.26</v>
      </c>
      <c r="M11" s="346">
        <f t="shared" si="2"/>
        <v>14.876491812378575</v>
      </c>
      <c r="N11" s="346">
        <f t="shared" si="7"/>
        <v>13.987566607460035</v>
      </c>
      <c r="O11" s="346">
        <v>3.4925376113038475</v>
      </c>
      <c r="P11" s="346">
        <v>1.88</v>
      </c>
      <c r="Q11" s="341">
        <f t="shared" si="3"/>
        <v>1880</v>
      </c>
      <c r="R11" s="341">
        <f t="shared" si="4"/>
        <v>9567.4300254452937</v>
      </c>
      <c r="S11" s="342">
        <f t="shared" si="0"/>
        <v>5.0890585241730282</v>
      </c>
      <c r="T11" s="346"/>
      <c r="U11" s="352"/>
      <c r="V11" s="353">
        <v>14.68</v>
      </c>
      <c r="W11" s="353">
        <f t="shared" si="11"/>
        <v>5.2999999999999989</v>
      </c>
      <c r="X11" s="353"/>
      <c r="Y11" s="353">
        <f t="shared" si="5"/>
        <v>81.548759825570102</v>
      </c>
      <c r="Z11" s="346">
        <v>1537</v>
      </c>
      <c r="AA11" s="345">
        <f t="shared" si="8"/>
        <v>5.0934964446275356E-2</v>
      </c>
      <c r="AB11" s="345">
        <f t="shared" si="9"/>
        <v>-5.8192001375121753E-3</v>
      </c>
      <c r="AC11" s="345">
        <f t="shared" si="12"/>
        <v>29.355888093689</v>
      </c>
      <c r="AD11" s="346"/>
      <c r="AE11" s="346"/>
      <c r="AF11" s="346"/>
      <c r="AG11" s="346"/>
      <c r="AJ11" s="347">
        <f t="shared" si="10"/>
        <v>-0.11424765287997972</v>
      </c>
    </row>
    <row r="12" spans="1:81" ht="14" customHeight="1" thickBot="1">
      <c r="A12" s="331">
        <v>327595</v>
      </c>
      <c r="B12" s="336" t="s">
        <v>681</v>
      </c>
      <c r="C12" s="354">
        <v>10.497916666667152</v>
      </c>
      <c r="D12" s="354">
        <v>251.95000000001164</v>
      </c>
      <c r="E12" s="337">
        <f t="shared" si="1"/>
        <v>21.129000000000001</v>
      </c>
      <c r="F12" s="338">
        <v>21129000</v>
      </c>
      <c r="G12" s="346">
        <v>98.9</v>
      </c>
      <c r="H12" s="351">
        <f t="shared" si="6"/>
        <v>3.0265925755304287E-3</v>
      </c>
      <c r="I12" s="346">
        <v>126.6</v>
      </c>
      <c r="J12" s="346">
        <v>45.6</v>
      </c>
      <c r="K12" s="346">
        <v>2.0699999999999998</v>
      </c>
      <c r="L12" s="346">
        <v>0.6</v>
      </c>
      <c r="M12" s="346">
        <f t="shared" si="2"/>
        <v>11.490424646128224</v>
      </c>
      <c r="N12" s="346">
        <f t="shared" si="7"/>
        <v>6.6607460035523971</v>
      </c>
      <c r="O12" s="346">
        <v>4.1023457656584874</v>
      </c>
      <c r="P12" s="346">
        <v>2.74</v>
      </c>
      <c r="Q12" s="341">
        <f t="shared" si="3"/>
        <v>2740</v>
      </c>
      <c r="R12" s="341">
        <f t="shared" si="4"/>
        <v>12967.958729707985</v>
      </c>
      <c r="S12" s="342">
        <f t="shared" si="0"/>
        <v>4.7328316531780965</v>
      </c>
      <c r="T12" s="346"/>
      <c r="U12" s="352"/>
      <c r="V12" s="353">
        <v>17.75</v>
      </c>
      <c r="W12" s="353">
        <f t="shared" si="11"/>
        <v>2.46</v>
      </c>
      <c r="X12" s="353"/>
      <c r="Y12" s="353">
        <f t="shared" si="5"/>
        <v>98.602894203260846</v>
      </c>
      <c r="Z12" s="346">
        <v>2025</v>
      </c>
      <c r="AA12" s="345">
        <f t="shared" si="8"/>
        <v>3.4930503090268621E-2</v>
      </c>
      <c r="AB12" s="345">
        <f t="shared" si="9"/>
        <v>-1.5013976647351716E-2</v>
      </c>
      <c r="AC12" s="345">
        <f t="shared" si="12"/>
        <v>32.474074074074075</v>
      </c>
      <c r="AD12" s="346"/>
      <c r="AE12" s="346"/>
      <c r="AF12" s="346"/>
      <c r="AG12" s="346"/>
      <c r="AJ12" s="347">
        <f t="shared" si="10"/>
        <v>-0.42982423151914173</v>
      </c>
    </row>
    <row r="13" spans="1:81" ht="14" customHeight="1" thickBot="1">
      <c r="A13" s="348">
        <v>327595</v>
      </c>
      <c r="B13" s="336" t="s">
        <v>681</v>
      </c>
      <c r="C13" s="354">
        <v>11.466666666667152</v>
      </c>
      <c r="D13" s="354">
        <v>275.20000000001164</v>
      </c>
      <c r="E13" s="337">
        <f t="shared" si="1"/>
        <v>20.478000000000002</v>
      </c>
      <c r="F13" s="338">
        <v>20478000</v>
      </c>
      <c r="G13" s="346">
        <v>97</v>
      </c>
      <c r="H13" s="351">
        <f t="shared" si="6"/>
        <v>-1.345927367990963E-3</v>
      </c>
      <c r="I13" s="346">
        <v>231.4</v>
      </c>
      <c r="J13" s="346">
        <v>25.3</v>
      </c>
      <c r="K13" s="346">
        <v>2.37</v>
      </c>
      <c r="L13" s="346"/>
      <c r="M13" s="346">
        <f t="shared" si="2"/>
        <v>13.155703580349709</v>
      </c>
      <c r="N13" s="346"/>
      <c r="O13" s="346">
        <v>8.4264399510822994</v>
      </c>
      <c r="P13" s="346">
        <v>3.1</v>
      </c>
      <c r="Q13" s="341">
        <f t="shared" si="3"/>
        <v>3100</v>
      </c>
      <c r="R13" s="341">
        <f t="shared" si="4"/>
        <v>15138.197089559526</v>
      </c>
      <c r="S13" s="342">
        <f t="shared" si="0"/>
        <v>4.8832893837288793</v>
      </c>
      <c r="T13" s="346"/>
      <c r="U13" s="352"/>
      <c r="V13" s="353">
        <v>20.07</v>
      </c>
      <c r="W13" s="353">
        <f t="shared" si="11"/>
        <v>2.6200000000000006</v>
      </c>
      <c r="X13" s="353"/>
      <c r="Y13" s="353">
        <f t="shared" si="5"/>
        <v>111.49070910757438</v>
      </c>
      <c r="Z13" s="346">
        <v>2509</v>
      </c>
      <c r="AA13" s="345">
        <f t="shared" si="8"/>
        <v>2.6615149526663339E-2</v>
      </c>
      <c r="AB13" s="345">
        <f t="shared" si="9"/>
        <v>-1.376187190816611E-2</v>
      </c>
      <c r="AC13" s="345">
        <f t="shared" si="12"/>
        <v>29.65324830609805</v>
      </c>
      <c r="AD13" s="346"/>
      <c r="AE13" s="346"/>
      <c r="AF13" s="346"/>
      <c r="AG13" s="346"/>
      <c r="AJ13" s="347">
        <f t="shared" si="10"/>
        <v>-0.517069118637839</v>
      </c>
      <c r="AM13" s="355"/>
      <c r="AN13" s="355"/>
      <c r="AO13" s="355"/>
      <c r="AP13" s="355"/>
      <c r="AQ13" s="355"/>
      <c r="AR13" s="355"/>
      <c r="AS13" s="355"/>
      <c r="AT13" s="355"/>
      <c r="AV13" s="355"/>
      <c r="AW13" s="355"/>
      <c r="AY13" s="355"/>
      <c r="BA13" s="355"/>
      <c r="BB13" s="355"/>
      <c r="BC13" s="355"/>
      <c r="BD13" s="355"/>
      <c r="BE13" s="355"/>
    </row>
    <row r="14" spans="1:81" ht="14" customHeight="1" thickBot="1">
      <c r="A14" s="348">
        <v>327595</v>
      </c>
      <c r="B14" s="336" t="s">
        <v>681</v>
      </c>
      <c r="C14" s="354">
        <v>12.459027777782467</v>
      </c>
      <c r="D14" s="354">
        <v>299.0166666667792</v>
      </c>
      <c r="E14" s="337">
        <f t="shared" si="1"/>
        <v>20.48</v>
      </c>
      <c r="F14" s="338">
        <v>20480000</v>
      </c>
      <c r="G14" s="356">
        <v>92</v>
      </c>
      <c r="H14" s="351">
        <f t="shared" si="6"/>
        <v>4.1005326215819587E-6</v>
      </c>
      <c r="I14" s="346">
        <v>204.3</v>
      </c>
      <c r="J14" s="346">
        <v>22.1</v>
      </c>
      <c r="K14" s="346">
        <v>1.74</v>
      </c>
      <c r="L14" s="346"/>
      <c r="M14" s="346">
        <f t="shared" si="2"/>
        <v>9.6586178184845952</v>
      </c>
      <c r="N14" s="346"/>
      <c r="O14" s="346">
        <v>11.364606512972836</v>
      </c>
      <c r="P14" s="346">
        <v>3.19</v>
      </c>
      <c r="Q14" s="341">
        <f t="shared" si="3"/>
        <v>3190</v>
      </c>
      <c r="R14" s="341">
        <f t="shared" si="4"/>
        <v>15576.171875</v>
      </c>
      <c r="S14" s="342">
        <f t="shared" si="0"/>
        <v>4.8828125</v>
      </c>
      <c r="T14" s="346"/>
      <c r="U14" s="352"/>
      <c r="V14" s="353">
        <v>22.27</v>
      </c>
      <c r="W14" s="353">
        <f t="shared" si="11"/>
        <v>1.5699999999999992</v>
      </c>
      <c r="X14" s="353"/>
      <c r="Y14" s="353">
        <f t="shared" si="5"/>
        <v>123.71191289614755</v>
      </c>
      <c r="Z14" s="346">
        <v>2997</v>
      </c>
      <c r="AA14" s="345">
        <f t="shared" si="8"/>
        <v>2.5031630879019842E-2</v>
      </c>
      <c r="AB14" s="345">
        <f t="shared" si="9"/>
        <v>0</v>
      </c>
      <c r="AC14" s="345">
        <f t="shared" si="12"/>
        <v>25.545545545545544</v>
      </c>
      <c r="AD14" s="346"/>
      <c r="AE14" s="346"/>
      <c r="AF14" s="346"/>
      <c r="AG14" s="346"/>
      <c r="AJ14" s="347">
        <f t="shared" si="10"/>
        <v>0</v>
      </c>
    </row>
    <row r="15" spans="1:81" ht="14" customHeight="1" thickBot="1">
      <c r="A15" s="331">
        <v>327595</v>
      </c>
      <c r="B15" s="336" t="s">
        <v>681</v>
      </c>
      <c r="C15" s="357">
        <v>13.477083333338669</v>
      </c>
      <c r="D15" s="357">
        <v>323.45000000012806</v>
      </c>
      <c r="E15" s="337">
        <f t="shared" si="1"/>
        <v>17.41</v>
      </c>
      <c r="F15" s="338">
        <v>17410000</v>
      </c>
      <c r="G15" s="356">
        <v>87</v>
      </c>
      <c r="H15" s="351">
        <f t="shared" si="6"/>
        <v>-6.6322524058075403E-3</v>
      </c>
      <c r="I15" s="345">
        <v>246.9</v>
      </c>
      <c r="J15" s="345">
        <v>45.3</v>
      </c>
      <c r="K15" s="345">
        <v>1.54</v>
      </c>
      <c r="L15" s="345">
        <v>0.52</v>
      </c>
      <c r="M15" s="345">
        <f t="shared" si="2"/>
        <v>8.5484318623369422</v>
      </c>
      <c r="N15" s="345">
        <f t="shared" si="7"/>
        <v>5.7726465364120783</v>
      </c>
      <c r="O15" s="345">
        <v>12.972282556271434</v>
      </c>
      <c r="P15" s="345">
        <v>3.22</v>
      </c>
      <c r="Q15" s="341">
        <f t="shared" si="3"/>
        <v>3220</v>
      </c>
      <c r="R15" s="341">
        <f t="shared" si="4"/>
        <v>18495.117748420445</v>
      </c>
      <c r="S15" s="342">
        <f t="shared" si="0"/>
        <v>5.7438253877082133</v>
      </c>
      <c r="T15" s="345"/>
      <c r="U15" s="358"/>
      <c r="V15" s="359">
        <v>24.66</v>
      </c>
      <c r="W15" s="353">
        <f t="shared" si="11"/>
        <v>2.1900000000000004</v>
      </c>
      <c r="X15" s="353"/>
      <c r="Y15" s="359">
        <f t="shared" si="5"/>
        <v>136.98858428464294</v>
      </c>
      <c r="Z15" s="345">
        <v>3460</v>
      </c>
      <c r="AA15" s="345">
        <f t="shared" si="8"/>
        <v>2.8661782570997881E-2</v>
      </c>
      <c r="AB15" s="345">
        <f t="shared" si="9"/>
        <v>1.2467919085123279E-2</v>
      </c>
      <c r="AC15" s="345">
        <f t="shared" si="12"/>
        <v>22.335260115606935</v>
      </c>
      <c r="AD15" s="346"/>
      <c r="AE15" s="346"/>
      <c r="AF15" s="346"/>
      <c r="AG15" s="346"/>
      <c r="AH15" s="29"/>
      <c r="AI15" s="29"/>
      <c r="AJ15" s="347">
        <f t="shared" si="10"/>
        <v>0.43500152351791421</v>
      </c>
      <c r="AK15" s="29"/>
      <c r="AL15" s="29"/>
      <c r="AM15" s="29"/>
      <c r="AN15" s="29"/>
      <c r="AO15" s="29"/>
      <c r="AP15" s="29"/>
      <c r="AQ15" s="29"/>
      <c r="AR15" s="29"/>
      <c r="AS15" s="29"/>
      <c r="AT15" s="29"/>
      <c r="AU15" s="29"/>
      <c r="AV15" s="29"/>
      <c r="AW15" s="29"/>
      <c r="AX15" s="29"/>
      <c r="AY15" s="29"/>
      <c r="AZ15" s="29"/>
      <c r="BA15" s="29"/>
      <c r="BB15" s="29"/>
      <c r="BC15" s="29"/>
      <c r="BD15" s="29"/>
      <c r="BE15" s="29"/>
      <c r="BF15" s="29"/>
      <c r="BG15" s="29"/>
    </row>
    <row r="16" spans="1:81" ht="15" thickBot="1">
      <c r="A16" s="331">
        <v>327595</v>
      </c>
      <c r="B16" s="336" t="s">
        <v>681</v>
      </c>
      <c r="C16" s="357">
        <v>14.095833333332848</v>
      </c>
      <c r="D16" s="357">
        <v>338.29999999998836</v>
      </c>
      <c r="E16" s="337">
        <f t="shared" si="1"/>
        <v>16.72</v>
      </c>
      <c r="F16" s="338">
        <v>16720000</v>
      </c>
      <c r="G16" s="356">
        <v>85</v>
      </c>
      <c r="H16" s="351">
        <f t="shared" si="6"/>
        <v>-2.7228037776198988E-3</v>
      </c>
      <c r="I16" s="345">
        <v>275.2</v>
      </c>
      <c r="J16" s="345">
        <v>54.5</v>
      </c>
      <c r="K16" s="345">
        <v>1.49</v>
      </c>
      <c r="L16" s="345">
        <v>0.96</v>
      </c>
      <c r="M16" s="345">
        <f t="shared" si="2"/>
        <v>8.2708853733000272</v>
      </c>
      <c r="N16" s="345">
        <f t="shared" si="7"/>
        <v>10.657193605683837</v>
      </c>
      <c r="O16" s="345">
        <v>13.36034229086075</v>
      </c>
      <c r="P16" s="345">
        <v>3.3530000000000002</v>
      </c>
      <c r="Q16" s="341">
        <f t="shared" si="3"/>
        <v>3353</v>
      </c>
      <c r="R16" s="341">
        <f t="shared" si="4"/>
        <v>20053.827751196175</v>
      </c>
      <c r="S16" s="342">
        <f t="shared" si="0"/>
        <v>5.9808612440191391</v>
      </c>
      <c r="T16" s="345">
        <f>P16/AVERAGE(P16,P31,P46,P61,P75,P90,P105,P120,P136,P151,P166,P181,P196,P211,P226)</f>
        <v>1.1081570823331921</v>
      </c>
      <c r="U16" s="358"/>
      <c r="V16" s="359">
        <v>26.26</v>
      </c>
      <c r="W16" s="353">
        <f t="shared" si="11"/>
        <v>1.5500000000000014</v>
      </c>
      <c r="X16" s="353"/>
      <c r="Y16" s="359">
        <f t="shared" si="5"/>
        <v>145.87673249451436</v>
      </c>
      <c r="Z16" s="345">
        <v>3713</v>
      </c>
      <c r="AA16" s="345">
        <f t="shared" si="8"/>
        <v>3.5114440155118075E-2</v>
      </c>
      <c r="AB16" s="345">
        <f t="shared" si="9"/>
        <v>1.9306510155224339E-2</v>
      </c>
      <c r="AC16" s="345">
        <f t="shared" si="12"/>
        <v>21.673040667923512</v>
      </c>
      <c r="AD16" s="345"/>
      <c r="AE16" s="345"/>
      <c r="AF16" s="345"/>
      <c r="AG16" s="345"/>
      <c r="AH16" s="29"/>
      <c r="AI16" s="29"/>
      <c r="AJ16" s="347">
        <f t="shared" si="10"/>
        <v>0.54981682948490174</v>
      </c>
      <c r="AK16" s="360">
        <v>74</v>
      </c>
      <c r="AL16" s="361">
        <v>98.3</v>
      </c>
      <c r="AM16" s="361">
        <v>65.2</v>
      </c>
      <c r="AN16" s="361">
        <v>33.200000000000003</v>
      </c>
      <c r="AO16" s="362">
        <v>17.100000000000001</v>
      </c>
      <c r="AP16" s="362">
        <v>64.7</v>
      </c>
      <c r="AQ16" s="362">
        <v>18.2</v>
      </c>
      <c r="AR16" s="361">
        <v>98.8</v>
      </c>
      <c r="AS16" s="361">
        <v>1</v>
      </c>
      <c r="AT16" s="363">
        <v>0.2</v>
      </c>
      <c r="AU16" s="363">
        <v>99.8</v>
      </c>
      <c r="AV16" s="363">
        <v>2.04</v>
      </c>
      <c r="AW16" s="363">
        <v>61.61</v>
      </c>
      <c r="AX16" s="364" t="s">
        <v>682</v>
      </c>
      <c r="AY16" s="363">
        <v>2.57</v>
      </c>
      <c r="AZ16" s="364" t="s">
        <v>682</v>
      </c>
      <c r="BA16" s="363">
        <v>0.68</v>
      </c>
      <c r="BB16" s="363">
        <v>0.49</v>
      </c>
      <c r="BC16" s="363">
        <v>0.25</v>
      </c>
      <c r="BD16" s="363">
        <v>20.059999999999999</v>
      </c>
      <c r="BE16" s="363">
        <v>7.59</v>
      </c>
      <c r="BF16" s="364" t="s">
        <v>682</v>
      </c>
      <c r="BG16" s="364" t="s">
        <v>682</v>
      </c>
      <c r="BH16" s="365">
        <f>(2*AY16+BB16+BC16+BD16+BE16)/(2*(SUM(AV16:BG16)))</f>
        <v>0.17593661454507292</v>
      </c>
      <c r="BI16" s="365">
        <f>SUM(BD16:BE16,AY16,AW16)/SUM(AV16:BG16)</f>
        <v>0.9636897890649595</v>
      </c>
    </row>
    <row r="17" spans="1:61" ht="14.5" customHeight="1" thickBot="1">
      <c r="A17" s="336" t="s">
        <v>683</v>
      </c>
      <c r="B17" s="336" t="s">
        <v>681</v>
      </c>
      <c r="C17" s="337">
        <v>0</v>
      </c>
      <c r="D17" s="337">
        <v>0</v>
      </c>
      <c r="E17" s="337">
        <f t="shared" si="1"/>
        <v>0.22</v>
      </c>
      <c r="F17" s="338">
        <v>220000</v>
      </c>
      <c r="G17" s="339">
        <v>100</v>
      </c>
      <c r="H17" s="339"/>
      <c r="I17" s="366">
        <v>88.6</v>
      </c>
      <c r="J17" s="366"/>
      <c r="K17" s="367">
        <v>6.68</v>
      </c>
      <c r="L17" s="368">
        <v>0</v>
      </c>
      <c r="M17" s="368">
        <f t="shared" si="2"/>
        <v>37.080210935331671</v>
      </c>
      <c r="N17" s="368">
        <f t="shared" si="7"/>
        <v>0</v>
      </c>
      <c r="O17" s="369">
        <v>0</v>
      </c>
      <c r="P17" s="370" t="e">
        <v>#N/A</v>
      </c>
      <c r="Q17" s="341" t="e">
        <f t="shared" si="3"/>
        <v>#N/A</v>
      </c>
      <c r="R17" s="341" t="e">
        <f t="shared" si="4"/>
        <v>#N/A</v>
      </c>
      <c r="S17" s="342">
        <f t="shared" si="0"/>
        <v>454.54545454545456</v>
      </c>
      <c r="T17" s="370"/>
      <c r="U17" s="371">
        <v>326</v>
      </c>
      <c r="V17" s="372">
        <v>0</v>
      </c>
      <c r="W17" s="344"/>
      <c r="X17" s="344"/>
      <c r="Y17" s="372">
        <f t="shared" si="5"/>
        <v>0</v>
      </c>
      <c r="Z17" s="339">
        <v>0</v>
      </c>
      <c r="AA17" s="345"/>
      <c r="AB17" s="345"/>
      <c r="AC17" s="345"/>
      <c r="AD17" s="373"/>
      <c r="AE17" s="373"/>
      <c r="AF17" s="373"/>
      <c r="AG17" s="373"/>
      <c r="AH17" s="347"/>
      <c r="AI17" s="347"/>
      <c r="AJ17" s="347"/>
      <c r="AK17" s="347"/>
      <c r="AL17" s="347"/>
      <c r="AM17" s="347"/>
      <c r="AN17" s="347"/>
      <c r="AO17" s="347"/>
      <c r="AP17" s="347"/>
      <c r="AQ17" s="347"/>
      <c r="AR17" s="347"/>
      <c r="AS17" s="29"/>
      <c r="AT17" s="29"/>
      <c r="AU17" s="29"/>
      <c r="AV17" s="29"/>
      <c r="AW17" s="29"/>
      <c r="AX17" s="29"/>
      <c r="AY17" s="29"/>
      <c r="AZ17" s="29"/>
      <c r="BA17" s="29"/>
      <c r="BB17" s="29"/>
      <c r="BC17" s="29"/>
      <c r="BD17" s="29"/>
      <c r="BE17" s="29"/>
      <c r="BF17" s="29"/>
      <c r="BG17" s="29"/>
    </row>
    <row r="18" spans="1:61" ht="14.5" customHeight="1" thickBot="1">
      <c r="A18" s="331" t="s">
        <v>683</v>
      </c>
      <c r="B18" s="336" t="s">
        <v>681</v>
      </c>
      <c r="C18" s="374">
        <v>1.0888888888875954</v>
      </c>
      <c r="D18" s="374">
        <v>26.133333333302289</v>
      </c>
      <c r="E18" s="337">
        <f t="shared" si="1"/>
        <v>0.42</v>
      </c>
      <c r="F18" s="338">
        <v>420000</v>
      </c>
      <c r="G18" s="373">
        <v>99</v>
      </c>
      <c r="H18" s="351">
        <f>(F18-F17)/((F18+F17)*0.5*(D18-D17))</f>
        <v>2.3915816326559022E-2</v>
      </c>
      <c r="I18" s="375">
        <v>95.7</v>
      </c>
      <c r="J18" s="375"/>
      <c r="K18" s="376">
        <v>6.65</v>
      </c>
      <c r="L18" s="377"/>
      <c r="M18" s="377">
        <f t="shared" si="2"/>
        <v>36.913683041909522</v>
      </c>
      <c r="N18" s="377"/>
      <c r="O18" s="378">
        <v>0.55437104941330906</v>
      </c>
      <c r="P18" s="341" t="e">
        <v>#N/A</v>
      </c>
      <c r="Q18" s="341" t="e">
        <f t="shared" si="3"/>
        <v>#N/A</v>
      </c>
      <c r="R18" s="341" t="e">
        <f t="shared" si="4"/>
        <v>#N/A</v>
      </c>
      <c r="S18" s="342">
        <f t="shared" si="0"/>
        <v>238.0952380952381</v>
      </c>
      <c r="T18" s="341"/>
      <c r="U18" s="371">
        <v>346</v>
      </c>
      <c r="V18" s="379">
        <v>-0.72347765466787795</v>
      </c>
      <c r="W18" s="353">
        <f>(V18-V17)-(K17-K18)</f>
        <v>-0.75347765466787731</v>
      </c>
      <c r="X18" s="353"/>
      <c r="Y18" s="379">
        <f>V18/180.015*1000</f>
        <v>-4.0189853882614122</v>
      </c>
      <c r="Z18" s="345">
        <v>7.8006666666618543</v>
      </c>
      <c r="AA18" s="345">
        <f>V18/180.1/Z18*1000</f>
        <v>-0.51496734311137315</v>
      </c>
      <c r="AB18" s="345">
        <f>L18/90.08/Z18*1000</f>
        <v>0</v>
      </c>
      <c r="AC18" s="345"/>
      <c r="AD18" s="345"/>
      <c r="AE18" s="345"/>
      <c r="AF18" s="345"/>
      <c r="AG18" s="345"/>
      <c r="AH18" s="347"/>
      <c r="AI18" s="347"/>
      <c r="AJ18" s="347"/>
      <c r="AK18" s="347"/>
      <c r="AL18" s="347"/>
      <c r="AM18" s="347"/>
      <c r="AN18" s="347"/>
      <c r="AO18" s="347"/>
      <c r="AP18" s="347"/>
      <c r="AQ18" s="347"/>
      <c r="AR18" s="347"/>
    </row>
    <row r="19" spans="1:61" ht="14.5" customHeight="1" thickBot="1">
      <c r="A19" s="331" t="s">
        <v>683</v>
      </c>
      <c r="B19" s="336" t="s">
        <v>681</v>
      </c>
      <c r="C19" s="374">
        <v>2.0770833333299379</v>
      </c>
      <c r="D19" s="374">
        <v>49.849999999918509</v>
      </c>
      <c r="E19" s="337">
        <f t="shared" si="1"/>
        <v>0.81</v>
      </c>
      <c r="F19" s="338">
        <v>810000</v>
      </c>
      <c r="G19" s="373">
        <v>99</v>
      </c>
      <c r="H19" s="351">
        <f t="shared" ref="H19:H31" si="13">(F19-F18)/((F19+F18)*0.5*(D19-D18))</f>
        <v>2.6738426203714551E-2</v>
      </c>
      <c r="I19" s="375" t="e">
        <v>#N/A</v>
      </c>
      <c r="J19" s="375"/>
      <c r="K19" s="376">
        <v>6.43</v>
      </c>
      <c r="L19" s="375"/>
      <c r="M19" s="375">
        <f t="shared" si="2"/>
        <v>35.692478490147096</v>
      </c>
      <c r="N19" s="375"/>
      <c r="O19" s="375" t="e">
        <v>#N/A</v>
      </c>
      <c r="P19" s="341" t="e">
        <v>#N/A</v>
      </c>
      <c r="Q19" s="341" t="e">
        <f t="shared" si="3"/>
        <v>#N/A</v>
      </c>
      <c r="R19" s="341" t="e">
        <f t="shared" si="4"/>
        <v>#N/A</v>
      </c>
      <c r="S19" s="342">
        <f t="shared" si="0"/>
        <v>123.45679012345678</v>
      </c>
      <c r="T19" s="341"/>
      <c r="U19" s="371"/>
      <c r="V19" s="375"/>
      <c r="W19" s="353">
        <f>(V19-V18)-(K18-K19)</f>
        <v>0.50347765466787731</v>
      </c>
      <c r="X19" s="353"/>
      <c r="Y19" s="375"/>
      <c r="Z19" s="345">
        <v>22.386416666630833</v>
      </c>
      <c r="AA19" s="345">
        <f t="shared" ref="AA19:AA31" si="14">(V19-V18)/180.1/((Z19-Z18))*1000</f>
        <v>0.27541186348572061</v>
      </c>
      <c r="AB19" s="345">
        <f t="shared" ref="AB19:AB31" si="15">(L19-L18)/90.08/((Z19-Z18))*1000</f>
        <v>0</v>
      </c>
      <c r="AC19" s="345"/>
      <c r="AD19" s="345"/>
      <c r="AE19" s="345"/>
      <c r="AF19" s="345"/>
      <c r="AG19" s="345"/>
      <c r="AH19" s="347"/>
      <c r="AI19" s="347"/>
      <c r="AJ19" s="347"/>
      <c r="AK19" s="347"/>
      <c r="AL19" s="347"/>
      <c r="AM19" s="347"/>
      <c r="AN19" s="347"/>
      <c r="AO19" s="347"/>
      <c r="AP19" s="347"/>
      <c r="AQ19" s="347"/>
      <c r="AR19" s="347"/>
    </row>
    <row r="20" spans="1:61" ht="14.5" customHeight="1" thickBot="1">
      <c r="A20" s="331" t="s">
        <v>683</v>
      </c>
      <c r="B20" s="336" t="s">
        <v>681</v>
      </c>
      <c r="C20" s="374">
        <v>3.1909722222189885</v>
      </c>
      <c r="D20" s="374">
        <v>76.583333333255723</v>
      </c>
      <c r="E20" s="337">
        <f t="shared" si="1"/>
        <v>1.38</v>
      </c>
      <c r="F20" s="338">
        <v>1380000</v>
      </c>
      <c r="G20" s="373">
        <v>99</v>
      </c>
      <c r="H20" s="351">
        <f t="shared" si="13"/>
        <v>1.9471868274516354E-2</v>
      </c>
      <c r="I20" s="375">
        <v>79.3</v>
      </c>
      <c r="J20" s="375"/>
      <c r="K20" s="376">
        <v>6.03</v>
      </c>
      <c r="L20" s="377">
        <v>0.37</v>
      </c>
      <c r="M20" s="377">
        <f t="shared" si="2"/>
        <v>33.47210657785179</v>
      </c>
      <c r="N20" s="377">
        <f t="shared" si="7"/>
        <v>4.107460035523979</v>
      </c>
      <c r="O20" s="378">
        <v>1.3304905185919418</v>
      </c>
      <c r="P20" s="341" t="e">
        <v>#N/A</v>
      </c>
      <c r="Q20" s="341" t="e">
        <f t="shared" si="3"/>
        <v>#N/A</v>
      </c>
      <c r="R20" s="341" t="e">
        <f t="shared" si="4"/>
        <v>#N/A</v>
      </c>
      <c r="S20" s="342">
        <f t="shared" si="0"/>
        <v>72.463768115942031</v>
      </c>
      <c r="T20" s="341"/>
      <c r="U20" s="371">
        <v>345</v>
      </c>
      <c r="V20" s="379">
        <v>0.43076268864418055</v>
      </c>
      <c r="W20" s="353">
        <f>(V20-V19)-(K19-K20)</f>
        <v>3.076268864418108E-2</v>
      </c>
      <c r="X20" s="353"/>
      <c r="Y20" s="379">
        <f t="shared" si="5"/>
        <v>2.392926637470103</v>
      </c>
      <c r="Z20" s="345">
        <v>49.849333333268007</v>
      </c>
      <c r="AA20" s="345">
        <f t="shared" si="14"/>
        <v>8.7091888337802348E-2</v>
      </c>
      <c r="AB20" s="345">
        <f t="shared" si="15"/>
        <v>0.14956386771962399</v>
      </c>
      <c r="AC20" s="345"/>
      <c r="AD20" s="345"/>
      <c r="AE20" s="345"/>
      <c r="AF20" s="345"/>
      <c r="AG20" s="345"/>
      <c r="AH20" s="347"/>
      <c r="AI20" s="347"/>
      <c r="AJ20" s="347"/>
      <c r="AK20" s="347"/>
      <c r="AL20" s="347"/>
      <c r="AM20" s="347"/>
      <c r="AN20" s="347"/>
      <c r="AO20" s="347"/>
      <c r="AP20" s="347"/>
      <c r="AQ20" s="347"/>
      <c r="AR20" s="347"/>
    </row>
    <row r="21" spans="1:61" ht="14.5" customHeight="1" thickBot="1">
      <c r="A21" s="331" t="s">
        <v>683</v>
      </c>
      <c r="B21" s="336" t="s">
        <v>681</v>
      </c>
      <c r="C21" s="374">
        <v>3.890277777776646</v>
      </c>
      <c r="D21" s="374">
        <v>93.366666666639503</v>
      </c>
      <c r="E21" s="337">
        <f t="shared" si="1"/>
        <v>1.97</v>
      </c>
      <c r="F21" s="338">
        <v>1970000</v>
      </c>
      <c r="G21" s="373">
        <v>99</v>
      </c>
      <c r="H21" s="351">
        <f t="shared" si="13"/>
        <v>2.0987416443044121E-2</v>
      </c>
      <c r="I21" s="375">
        <v>75</v>
      </c>
      <c r="J21" s="375"/>
      <c r="K21" s="376">
        <v>6.16</v>
      </c>
      <c r="L21" s="377">
        <v>0.35</v>
      </c>
      <c r="M21" s="377">
        <f t="shared" si="2"/>
        <v>34.193727449347769</v>
      </c>
      <c r="N21" s="377">
        <f t="shared" si="7"/>
        <v>3.8854351687388986</v>
      </c>
      <c r="O21" s="378">
        <v>1.4968018334159348</v>
      </c>
      <c r="P21" s="379">
        <v>0.06</v>
      </c>
      <c r="Q21" s="341">
        <f t="shared" si="3"/>
        <v>60</v>
      </c>
      <c r="R21" s="341">
        <f t="shared" si="4"/>
        <v>3045.6852791878173</v>
      </c>
      <c r="S21" s="342">
        <f t="shared" si="0"/>
        <v>50.761421319796952</v>
      </c>
      <c r="T21" s="379"/>
      <c r="U21" s="371">
        <v>357</v>
      </c>
      <c r="V21" s="379">
        <v>0.66110909035658183</v>
      </c>
      <c r="W21" s="353">
        <f t="shared" ref="W21:W31" si="16">(V21-V20)-(K20-K21)</f>
        <v>0.36034640171240118</v>
      </c>
      <c r="X21" s="353"/>
      <c r="Y21" s="379">
        <f t="shared" si="5"/>
        <v>3.6725222362391019</v>
      </c>
      <c r="Z21" s="345">
        <v>77.961416666685835</v>
      </c>
      <c r="AA21" s="345">
        <f t="shared" si="14"/>
        <v>4.5496154291823736E-2</v>
      </c>
      <c r="AB21" s="345">
        <f t="shared" si="15"/>
        <v>-7.8978446439489352E-3</v>
      </c>
      <c r="AC21" s="345">
        <f t="shared" ref="AC21:AC31" si="17">P21/Z21*1000*24</f>
        <v>18.47067513096302</v>
      </c>
      <c r="AD21" s="345"/>
      <c r="AE21" s="345"/>
      <c r="AF21" s="345"/>
      <c r="AG21" s="345"/>
      <c r="AH21" s="347"/>
      <c r="AI21" s="347"/>
      <c r="AJ21" s="347">
        <f t="shared" ref="AJ21:AJ31" si="18">AB21/AA21</f>
        <v>-0.17359367548496912</v>
      </c>
      <c r="AK21" s="347"/>
      <c r="AL21" s="347"/>
      <c r="AM21" s="347"/>
      <c r="AN21" s="347"/>
      <c r="AO21" s="347"/>
      <c r="AP21" s="347"/>
      <c r="AQ21" s="347"/>
      <c r="AR21" s="347"/>
    </row>
    <row r="22" spans="1:61" ht="14.5" customHeight="1" thickBot="1">
      <c r="A22" s="331" t="s">
        <v>683</v>
      </c>
      <c r="B22" s="336" t="s">
        <v>681</v>
      </c>
      <c r="C22" s="374">
        <v>4.8993055555547471</v>
      </c>
      <c r="D22" s="374">
        <v>117.58333333331393</v>
      </c>
      <c r="E22" s="337">
        <f t="shared" si="1"/>
        <v>3.04</v>
      </c>
      <c r="F22" s="338">
        <v>3040000</v>
      </c>
      <c r="G22" s="373">
        <v>99</v>
      </c>
      <c r="H22" s="351">
        <f t="shared" si="13"/>
        <v>1.7638501386759702E-2</v>
      </c>
      <c r="I22" s="375">
        <v>71.8</v>
      </c>
      <c r="J22" s="375"/>
      <c r="K22" s="380">
        <v>6.58</v>
      </c>
      <c r="L22" s="377">
        <v>0.56999999999999995</v>
      </c>
      <c r="M22" s="377">
        <f t="shared" si="2"/>
        <v>36.525117957257841</v>
      </c>
      <c r="N22" s="377">
        <f t="shared" si="7"/>
        <v>6.3277087033747774</v>
      </c>
      <c r="O22" s="381">
        <v>2.1066099877705748</v>
      </c>
      <c r="P22" s="379">
        <v>0.13</v>
      </c>
      <c r="Q22" s="341">
        <f t="shared" si="3"/>
        <v>130</v>
      </c>
      <c r="R22" s="341">
        <f t="shared" si="4"/>
        <v>4276.3157894736842</v>
      </c>
      <c r="S22" s="342">
        <f t="shared" si="0"/>
        <v>32.89473684210526</v>
      </c>
      <c r="T22" s="379"/>
      <c r="U22" s="371">
        <v>361</v>
      </c>
      <c r="V22" s="379">
        <v>1.0469699774560013</v>
      </c>
      <c r="W22" s="353">
        <f t="shared" si="16"/>
        <v>0.80586088709941939</v>
      </c>
      <c r="X22" s="353"/>
      <c r="Y22" s="379">
        <f t="shared" si="5"/>
        <v>5.8160152068216613</v>
      </c>
      <c r="Z22" s="345">
        <v>138.62416666670526</v>
      </c>
      <c r="AA22" s="345">
        <f t="shared" si="14"/>
        <v>3.5317906418549615E-2</v>
      </c>
      <c r="AB22" s="345">
        <f t="shared" si="15"/>
        <v>4.0259855259365866E-2</v>
      </c>
      <c r="AC22" s="345">
        <f t="shared" si="17"/>
        <v>22.506898147863573</v>
      </c>
      <c r="AD22" s="345"/>
      <c r="AE22" s="345"/>
      <c r="AF22" s="345"/>
      <c r="AG22" s="345"/>
      <c r="AH22" s="347"/>
      <c r="AI22" s="347"/>
      <c r="AJ22" s="347">
        <f t="shared" si="18"/>
        <v>1.1399275705147871</v>
      </c>
      <c r="AK22" s="347"/>
      <c r="AL22" s="347"/>
      <c r="AM22" s="347"/>
      <c r="AN22" s="347"/>
      <c r="AO22" s="347"/>
      <c r="AP22" s="347"/>
      <c r="AQ22" s="347"/>
      <c r="AR22" s="347"/>
    </row>
    <row r="23" spans="1:61" ht="14.5" customHeight="1" thickBot="1">
      <c r="A23" s="331" t="s">
        <v>683</v>
      </c>
      <c r="B23" s="336" t="s">
        <v>681</v>
      </c>
      <c r="C23" s="374">
        <v>5.8840277777781012</v>
      </c>
      <c r="D23" s="374">
        <v>141.21666666667443</v>
      </c>
      <c r="E23" s="337">
        <f t="shared" si="1"/>
        <v>7.27</v>
      </c>
      <c r="F23" s="338">
        <v>7270000</v>
      </c>
      <c r="G23" s="373">
        <v>99</v>
      </c>
      <c r="H23" s="351">
        <f t="shared" si="13"/>
        <v>3.4720559687721302E-2</v>
      </c>
      <c r="I23" s="375">
        <v>53.5</v>
      </c>
      <c r="J23" s="375"/>
      <c r="K23" s="376">
        <v>6.94</v>
      </c>
      <c r="L23" s="377">
        <v>1.05</v>
      </c>
      <c r="M23" s="377">
        <f t="shared" si="2"/>
        <v>38.523452678323622</v>
      </c>
      <c r="N23" s="377">
        <f t="shared" si="7"/>
        <v>11.656305506216697</v>
      </c>
      <c r="O23" s="378">
        <v>3.2153520865971927</v>
      </c>
      <c r="P23" s="379">
        <v>0.25</v>
      </c>
      <c r="Q23" s="341">
        <f t="shared" si="3"/>
        <v>250</v>
      </c>
      <c r="R23" s="341">
        <f t="shared" si="4"/>
        <v>3438.7895460797799</v>
      </c>
      <c r="S23" s="342">
        <f t="shared" si="0"/>
        <v>13.75515818431912</v>
      </c>
      <c r="T23" s="379"/>
      <c r="U23" s="371" t="e">
        <v>#N/A</v>
      </c>
      <c r="V23" s="379">
        <v>1.8181631190032008</v>
      </c>
      <c r="W23" s="353">
        <f t="shared" si="16"/>
        <v>1.1311931415471999</v>
      </c>
      <c r="X23" s="353"/>
      <c r="Y23" s="379">
        <f t="shared" si="5"/>
        <v>10.100064544639064</v>
      </c>
      <c r="Z23" s="345">
        <v>260.45400000017867</v>
      </c>
      <c r="AA23" s="345">
        <f t="shared" si="14"/>
        <v>3.5147609749050415E-2</v>
      </c>
      <c r="AB23" s="345">
        <f t="shared" si="15"/>
        <v>4.3738029159544604E-2</v>
      </c>
      <c r="AC23" s="345">
        <f t="shared" si="17"/>
        <v>23.036697459036468</v>
      </c>
      <c r="AD23" s="345"/>
      <c r="AE23" s="345"/>
      <c r="AF23" s="345"/>
      <c r="AG23" s="345"/>
      <c r="AH23" s="347"/>
      <c r="AI23" s="347"/>
      <c r="AJ23" s="347">
        <f t="shared" si="18"/>
        <v>1.2444097755673493</v>
      </c>
      <c r="AK23" s="347"/>
      <c r="AL23" s="347"/>
      <c r="AM23" s="347"/>
      <c r="AN23" s="347"/>
      <c r="AO23" s="347"/>
      <c r="AP23" s="347"/>
      <c r="AQ23" s="347"/>
      <c r="AR23" s="347"/>
    </row>
    <row r="24" spans="1:61" ht="14.5" customHeight="1" thickBot="1">
      <c r="A24" s="331" t="s">
        <v>683</v>
      </c>
      <c r="B24" s="336" t="s">
        <v>681</v>
      </c>
      <c r="C24" s="374">
        <v>6.9097222222189885</v>
      </c>
      <c r="D24" s="374">
        <v>165.83333333325572</v>
      </c>
      <c r="E24" s="337">
        <f t="shared" si="1"/>
        <v>9.23</v>
      </c>
      <c r="F24" s="338">
        <v>9230000</v>
      </c>
      <c r="G24" s="373">
        <v>99</v>
      </c>
      <c r="H24" s="351">
        <f t="shared" si="13"/>
        <v>9.6510124946478613E-3</v>
      </c>
      <c r="I24" s="375">
        <v>27.7</v>
      </c>
      <c r="J24" s="375"/>
      <c r="K24" s="376">
        <v>6.61</v>
      </c>
      <c r="L24" s="377">
        <v>1.63</v>
      </c>
      <c r="M24" s="377">
        <f t="shared" si="2"/>
        <v>36.69164585067999</v>
      </c>
      <c r="N24" s="377">
        <f t="shared" si="7"/>
        <v>18.095026642984013</v>
      </c>
      <c r="O24" s="378">
        <v>4.5458426051891347</v>
      </c>
      <c r="P24" s="379">
        <v>0.42</v>
      </c>
      <c r="Q24" s="341">
        <f t="shared" si="3"/>
        <v>420</v>
      </c>
      <c r="R24" s="341">
        <f t="shared" si="4"/>
        <v>4550.3791982665225</v>
      </c>
      <c r="S24" s="342">
        <f t="shared" si="0"/>
        <v>10.834236186348862</v>
      </c>
      <c r="T24" s="379"/>
      <c r="U24" s="382">
        <v>381</v>
      </c>
      <c r="V24" s="379">
        <v>3.2271448812996586</v>
      </c>
      <c r="W24" s="353">
        <f t="shared" si="16"/>
        <v>1.0789817622964577</v>
      </c>
      <c r="X24" s="353"/>
      <c r="Y24" s="379">
        <f t="shared" si="5"/>
        <v>17.92708874982451</v>
      </c>
      <c r="Z24" s="345">
        <v>463.54149999947435</v>
      </c>
      <c r="AA24" s="345">
        <f t="shared" si="14"/>
        <v>3.8521967933500878E-2</v>
      </c>
      <c r="AB24" s="345">
        <f t="shared" si="15"/>
        <v>3.1704172520660538E-2</v>
      </c>
      <c r="AC24" s="345">
        <f t="shared" si="17"/>
        <v>21.74562579620472</v>
      </c>
      <c r="AD24" s="345"/>
      <c r="AE24" s="345"/>
      <c r="AF24" s="345"/>
      <c r="AG24" s="345"/>
      <c r="AH24" s="347"/>
      <c r="AI24" s="347"/>
      <c r="AJ24" s="347">
        <f t="shared" si="18"/>
        <v>0.82301539151349534</v>
      </c>
      <c r="AK24" s="347"/>
      <c r="AL24" s="347"/>
      <c r="AM24" s="347"/>
      <c r="AN24" s="347"/>
      <c r="AO24" s="347"/>
      <c r="AP24" s="347"/>
      <c r="AQ24" s="347"/>
      <c r="AR24" s="347"/>
    </row>
    <row r="25" spans="1:61" ht="14.5" customHeight="1" thickBot="1">
      <c r="A25" s="331" t="s">
        <v>683</v>
      </c>
      <c r="B25" s="336" t="s">
        <v>681</v>
      </c>
      <c r="C25" s="374">
        <v>8.0256944444408873</v>
      </c>
      <c r="D25" s="374">
        <v>192.6166666665813</v>
      </c>
      <c r="E25" s="337">
        <f t="shared" si="1"/>
        <v>13.45</v>
      </c>
      <c r="F25" s="338">
        <v>13450000</v>
      </c>
      <c r="G25" s="373">
        <v>98</v>
      </c>
      <c r="H25" s="351">
        <f t="shared" si="13"/>
        <v>1.3894239158711139E-2</v>
      </c>
      <c r="I25" s="375">
        <v>24.5</v>
      </c>
      <c r="J25" s="375"/>
      <c r="K25" s="376">
        <v>5.47</v>
      </c>
      <c r="L25" s="377">
        <v>2.16</v>
      </c>
      <c r="M25" s="377">
        <f t="shared" si="2"/>
        <v>30.363585900638355</v>
      </c>
      <c r="N25" s="377">
        <f t="shared" si="7"/>
        <v>23.978685612788635</v>
      </c>
      <c r="O25" s="378">
        <v>6.0426444386050697</v>
      </c>
      <c r="P25" s="379">
        <v>0.74</v>
      </c>
      <c r="Q25" s="341">
        <f t="shared" si="3"/>
        <v>740</v>
      </c>
      <c r="R25" s="341">
        <f t="shared" si="4"/>
        <v>5501.8587360594793</v>
      </c>
      <c r="S25" s="342">
        <f t="shared" si="0"/>
        <v>7.4349442379182156</v>
      </c>
      <c r="T25" s="379"/>
      <c r="U25" s="371">
        <v>393</v>
      </c>
      <c r="V25" s="379">
        <v>5.4639391526522001</v>
      </c>
      <c r="W25" s="353">
        <f t="shared" si="16"/>
        <v>1.0967942713525409</v>
      </c>
      <c r="X25" s="353"/>
      <c r="Y25" s="379">
        <f t="shared" si="5"/>
        <v>30.352688124057444</v>
      </c>
      <c r="Z25" s="345">
        <v>767.26449999938632</v>
      </c>
      <c r="AA25" s="345">
        <f t="shared" si="14"/>
        <v>4.0891651235105346E-2</v>
      </c>
      <c r="AB25" s="345">
        <f t="shared" si="15"/>
        <v>1.9371792619611708E-2</v>
      </c>
      <c r="AC25" s="345">
        <f t="shared" si="17"/>
        <v>23.147167632562443</v>
      </c>
      <c r="AD25" s="345"/>
      <c r="AE25" s="345"/>
      <c r="AF25" s="345"/>
      <c r="AG25" s="345"/>
      <c r="AH25" s="347"/>
      <c r="AI25" s="347"/>
      <c r="AJ25" s="347">
        <f t="shared" si="18"/>
        <v>0.47373466305466994</v>
      </c>
      <c r="AK25" s="347"/>
      <c r="AL25" s="347"/>
      <c r="AM25" s="347"/>
      <c r="AN25" s="347"/>
      <c r="AO25" s="347"/>
      <c r="AP25" s="347"/>
      <c r="AQ25" s="347"/>
      <c r="AR25" s="347"/>
    </row>
    <row r="26" spans="1:61" ht="14.5" customHeight="1" thickBot="1">
      <c r="A26" s="331" t="s">
        <v>683</v>
      </c>
      <c r="B26" s="336" t="s">
        <v>681</v>
      </c>
      <c r="C26" s="374">
        <v>8.8965277777751908</v>
      </c>
      <c r="D26" s="374">
        <v>213.51666666660458</v>
      </c>
      <c r="E26" s="337">
        <f t="shared" si="1"/>
        <v>15.27</v>
      </c>
      <c r="F26" s="338">
        <v>15270000</v>
      </c>
      <c r="G26" s="373">
        <v>98</v>
      </c>
      <c r="H26" s="351">
        <f t="shared" si="13"/>
        <v>6.0641601471324276E-3</v>
      </c>
      <c r="I26" s="375">
        <v>33.6</v>
      </c>
      <c r="J26" s="375"/>
      <c r="K26" s="376">
        <v>2.62</v>
      </c>
      <c r="L26" s="377">
        <v>2.58</v>
      </c>
      <c r="M26" s="377">
        <f t="shared" si="2"/>
        <v>14.543436025534278</v>
      </c>
      <c r="N26" s="377">
        <f t="shared" si="7"/>
        <v>28.641207815275312</v>
      </c>
      <c r="O26" s="378">
        <v>6.5415783830770469</v>
      </c>
      <c r="P26" s="379">
        <v>1.21</v>
      </c>
      <c r="Q26" s="341">
        <f t="shared" si="3"/>
        <v>1210</v>
      </c>
      <c r="R26" s="341">
        <f t="shared" si="4"/>
        <v>7924.0340537000657</v>
      </c>
      <c r="S26" s="342">
        <f t="shared" si="0"/>
        <v>6.5487884741322855</v>
      </c>
      <c r="T26" s="379"/>
      <c r="U26" s="371">
        <v>384</v>
      </c>
      <c r="V26" s="379">
        <v>8.2562800436625441</v>
      </c>
      <c r="W26" s="353">
        <f t="shared" si="16"/>
        <v>-5.765910898965565E-2</v>
      </c>
      <c r="X26" s="353"/>
      <c r="Y26" s="379">
        <f t="shared" si="5"/>
        <v>45.864400431422624</v>
      </c>
      <c r="Z26" s="345">
        <v>1067.3884999997206</v>
      </c>
      <c r="AA26" s="345">
        <f t="shared" si="14"/>
        <v>5.1659951884097312E-2</v>
      </c>
      <c r="AB26" s="345">
        <f t="shared" si="15"/>
        <v>1.5535319409582323E-2</v>
      </c>
      <c r="AC26" s="345">
        <f t="shared" si="17"/>
        <v>27.206588791248549</v>
      </c>
      <c r="AD26" s="345"/>
      <c r="AE26" s="345"/>
      <c r="AF26" s="345"/>
      <c r="AG26" s="345"/>
      <c r="AH26" s="347"/>
      <c r="AI26" s="347"/>
      <c r="AJ26" s="347">
        <f t="shared" si="18"/>
        <v>0.30072268445849293</v>
      </c>
      <c r="AK26" s="347"/>
      <c r="AL26" s="347"/>
      <c r="AM26" s="347"/>
      <c r="AN26" s="347"/>
      <c r="AO26" s="347"/>
      <c r="AP26" s="347"/>
      <c r="AQ26" s="347"/>
      <c r="AR26" s="347"/>
    </row>
    <row r="27" spans="1:61" ht="14.5" customHeight="1" thickBot="1">
      <c r="A27" s="331" t="s">
        <v>683</v>
      </c>
      <c r="B27" s="336" t="s">
        <v>681</v>
      </c>
      <c r="C27" s="374">
        <v>9.961111111108039</v>
      </c>
      <c r="D27" s="374">
        <v>239.06666666659294</v>
      </c>
      <c r="E27" s="337">
        <f t="shared" si="1"/>
        <v>20</v>
      </c>
      <c r="F27" s="338">
        <v>20000000</v>
      </c>
      <c r="G27" s="373">
        <v>98</v>
      </c>
      <c r="H27" s="351">
        <f t="shared" si="13"/>
        <v>1.0497714860541088E-2</v>
      </c>
      <c r="I27" s="383">
        <v>41</v>
      </c>
      <c r="J27" s="383"/>
      <c r="K27" s="376">
        <v>1.51</v>
      </c>
      <c r="L27" s="377">
        <v>2.78</v>
      </c>
      <c r="M27" s="377">
        <f t="shared" si="2"/>
        <v>8.3819039689147932</v>
      </c>
      <c r="N27" s="377">
        <f t="shared" si="7"/>
        <v>30.861456483126108</v>
      </c>
      <c r="O27" s="378">
        <v>4.4349683953064725</v>
      </c>
      <c r="P27" s="379">
        <v>1.83</v>
      </c>
      <c r="Q27" s="341">
        <f t="shared" si="3"/>
        <v>1830</v>
      </c>
      <c r="R27" s="341">
        <f t="shared" si="4"/>
        <v>9150</v>
      </c>
      <c r="S27" s="342">
        <f t="shared" si="0"/>
        <v>5</v>
      </c>
      <c r="T27" s="379"/>
      <c r="U27" s="371">
        <v>390</v>
      </c>
      <c r="V27" s="379">
        <v>12.411836692606386</v>
      </c>
      <c r="W27" s="353">
        <f t="shared" si="16"/>
        <v>3.0455566489438413</v>
      </c>
      <c r="X27" s="353"/>
      <c r="Y27" s="379">
        <f t="shared" si="5"/>
        <v>68.948902550378506</v>
      </c>
      <c r="Z27" s="345">
        <v>1517.9627499995154</v>
      </c>
      <c r="AA27" s="345">
        <f t="shared" si="14"/>
        <v>5.1209333770923696E-2</v>
      </c>
      <c r="AB27" s="345">
        <f t="shared" si="15"/>
        <v>4.9275977662989129E-3</v>
      </c>
      <c r="AC27" s="345">
        <f t="shared" si="17"/>
        <v>28.933516319826701</v>
      </c>
      <c r="AD27" s="345"/>
      <c r="AE27" s="345"/>
      <c r="AF27" s="345"/>
      <c r="AG27" s="345"/>
      <c r="AH27" s="347"/>
      <c r="AI27" s="347"/>
      <c r="AJ27" s="347">
        <f t="shared" si="18"/>
        <v>9.6224602107531587E-2</v>
      </c>
      <c r="AK27" s="347"/>
      <c r="AL27" s="347"/>
      <c r="AM27" s="347"/>
      <c r="AN27" s="347"/>
      <c r="AO27" s="347"/>
      <c r="AP27" s="347"/>
      <c r="AQ27" s="347"/>
      <c r="AR27" s="347"/>
    </row>
    <row r="28" spans="1:61" ht="14.5" customHeight="1" thickBot="1">
      <c r="A28" s="331" t="s">
        <v>683</v>
      </c>
      <c r="B28" s="336" t="s">
        <v>681</v>
      </c>
      <c r="C28" s="374">
        <v>10.898611111108039</v>
      </c>
      <c r="D28" s="374">
        <v>261.56666666659294</v>
      </c>
      <c r="E28" s="337">
        <f t="shared" si="1"/>
        <v>19.2</v>
      </c>
      <c r="F28" s="338">
        <v>19200000</v>
      </c>
      <c r="G28" s="373">
        <v>97</v>
      </c>
      <c r="H28" s="351">
        <f t="shared" si="13"/>
        <v>-1.8140589569160999E-3</v>
      </c>
      <c r="I28" s="384">
        <v>83.2</v>
      </c>
      <c r="J28" s="384"/>
      <c r="K28" s="376">
        <v>2.33</v>
      </c>
      <c r="L28" s="377">
        <v>2.8</v>
      </c>
      <c r="M28" s="377">
        <f t="shared" si="2"/>
        <v>12.933666389120177</v>
      </c>
      <c r="N28" s="377">
        <f t="shared" si="7"/>
        <v>31.083481349911189</v>
      </c>
      <c r="O28" s="378">
        <v>2.6609810371838836</v>
      </c>
      <c r="P28" s="379">
        <v>2.35</v>
      </c>
      <c r="Q28" s="341">
        <f t="shared" si="3"/>
        <v>2350</v>
      </c>
      <c r="R28" s="341">
        <f t="shared" si="4"/>
        <v>12239.583333333332</v>
      </c>
      <c r="S28" s="342">
        <f t="shared" si="0"/>
        <v>5.208333333333333</v>
      </c>
      <c r="T28" s="379"/>
      <c r="U28" s="356">
        <v>411</v>
      </c>
      <c r="V28" s="379">
        <v>17.309715421778506</v>
      </c>
      <c r="W28" s="353">
        <f t="shared" si="16"/>
        <v>5.7178787291721207</v>
      </c>
      <c r="X28" s="353"/>
      <c r="Y28" s="379">
        <f t="shared" si="5"/>
        <v>96.15707258716499</v>
      </c>
      <c r="Z28" s="345">
        <v>1958.9627499995154</v>
      </c>
      <c r="AA28" s="345">
        <f t="shared" si="14"/>
        <v>6.1667412399663592E-2</v>
      </c>
      <c r="AB28" s="345">
        <f t="shared" si="15"/>
        <v>5.0345774781197306E-4</v>
      </c>
      <c r="AC28" s="345">
        <f t="shared" si="17"/>
        <v>28.790746531558067</v>
      </c>
      <c r="AD28" s="345"/>
      <c r="AE28" s="345"/>
      <c r="AF28" s="345"/>
      <c r="AG28" s="345"/>
      <c r="AH28" s="347"/>
      <c r="AI28" s="347"/>
      <c r="AJ28" s="347">
        <f t="shared" si="18"/>
        <v>8.1640809662822753E-3</v>
      </c>
      <c r="AK28" s="347"/>
      <c r="AL28" s="347"/>
      <c r="AM28" s="347"/>
      <c r="AN28" s="347"/>
      <c r="AO28" s="347"/>
      <c r="AP28" s="347"/>
      <c r="AQ28" s="347"/>
      <c r="AR28" s="347"/>
    </row>
    <row r="29" spans="1:61" ht="14.5" customHeight="1" thickBot="1">
      <c r="A29" s="331" t="s">
        <v>683</v>
      </c>
      <c r="B29" s="336" t="s">
        <v>681</v>
      </c>
      <c r="C29" s="374">
        <v>11.93888888888614</v>
      </c>
      <c r="D29" s="374">
        <v>286.53333333326736</v>
      </c>
      <c r="E29" s="337">
        <f t="shared" si="1"/>
        <v>17.22</v>
      </c>
      <c r="F29" s="338">
        <v>17220000</v>
      </c>
      <c r="G29" s="373">
        <v>94</v>
      </c>
      <c r="H29" s="351">
        <f t="shared" si="13"/>
        <v>-4.3550654029631698E-3</v>
      </c>
      <c r="I29" s="375">
        <v>99.6</v>
      </c>
      <c r="J29" s="375"/>
      <c r="K29" s="376">
        <v>2.77</v>
      </c>
      <c r="L29" s="377">
        <v>3.05</v>
      </c>
      <c r="M29" s="377">
        <f t="shared" si="2"/>
        <v>15.376075492645018</v>
      </c>
      <c r="N29" s="377">
        <f t="shared" si="7"/>
        <v>33.858792184724685</v>
      </c>
      <c r="O29" s="378">
        <v>2.5501068273012217</v>
      </c>
      <c r="P29" s="379">
        <v>2.86</v>
      </c>
      <c r="Q29" s="341">
        <f t="shared" si="3"/>
        <v>2860</v>
      </c>
      <c r="R29" s="341">
        <f t="shared" si="4"/>
        <v>16608.594657375146</v>
      </c>
      <c r="S29" s="342">
        <f t="shared" si="0"/>
        <v>5.8072009291521489</v>
      </c>
      <c r="T29" s="379"/>
      <c r="U29" s="371">
        <v>429</v>
      </c>
      <c r="V29" s="379">
        <v>21.15163805678425</v>
      </c>
      <c r="W29" s="353">
        <f t="shared" si="16"/>
        <v>4.2819226350057438</v>
      </c>
      <c r="X29" s="353"/>
      <c r="Y29" s="379">
        <f t="shared" si="5"/>
        <v>117.49930870640921</v>
      </c>
      <c r="Z29" s="345">
        <v>2413.6057499996568</v>
      </c>
      <c r="AA29" s="345">
        <f t="shared" si="14"/>
        <v>4.6920690381254557E-2</v>
      </c>
      <c r="AB29" s="345">
        <f t="shared" si="15"/>
        <v>6.1043738379621725E-3</v>
      </c>
      <c r="AC29" s="345">
        <f t="shared" si="17"/>
        <v>28.438778785644569</v>
      </c>
      <c r="AD29" s="345"/>
      <c r="AE29" s="345"/>
      <c r="AF29" s="345"/>
      <c r="AG29" s="345"/>
      <c r="AH29" s="347"/>
      <c r="AI29" s="347"/>
      <c r="AJ29" s="347">
        <f t="shared" si="18"/>
        <v>0.13009982991215643</v>
      </c>
      <c r="AK29" s="347"/>
      <c r="AL29" s="347"/>
      <c r="AM29" s="347"/>
      <c r="AN29" s="347"/>
      <c r="AO29" s="347"/>
      <c r="AP29" s="347"/>
      <c r="AQ29" s="347"/>
      <c r="AR29" s="347"/>
    </row>
    <row r="30" spans="1:61" ht="14.5" customHeight="1" thickBot="1">
      <c r="A30" s="331" t="s">
        <v>683</v>
      </c>
      <c r="B30" s="336" t="s">
        <v>681</v>
      </c>
      <c r="C30" s="374">
        <v>12.91874999999709</v>
      </c>
      <c r="D30" s="374">
        <v>310.04999999993015</v>
      </c>
      <c r="E30" s="337">
        <f t="shared" si="1"/>
        <v>15.92</v>
      </c>
      <c r="F30" s="338">
        <v>15920000</v>
      </c>
      <c r="G30" s="373">
        <v>88</v>
      </c>
      <c r="H30" s="351">
        <f t="shared" si="13"/>
        <v>-3.3361462463869268E-3</v>
      </c>
      <c r="I30" s="375">
        <v>145</v>
      </c>
      <c r="J30" s="375"/>
      <c r="K30" s="376">
        <v>1.95</v>
      </c>
      <c r="L30" s="377">
        <v>2.88</v>
      </c>
      <c r="M30" s="377">
        <f t="shared" si="2"/>
        <v>10.824313072439633</v>
      </c>
      <c r="N30" s="377">
        <f t="shared" si="7"/>
        <v>31.97158081705151</v>
      </c>
      <c r="O30" s="378">
        <v>3.3816634014211853</v>
      </c>
      <c r="P30" s="379">
        <v>2.97</v>
      </c>
      <c r="Q30" s="341">
        <f t="shared" si="3"/>
        <v>2970</v>
      </c>
      <c r="R30" s="341">
        <f t="shared" si="4"/>
        <v>18655.778894472362</v>
      </c>
      <c r="S30" s="342">
        <f t="shared" si="0"/>
        <v>6.2814070351758797</v>
      </c>
      <c r="T30" s="379"/>
      <c r="U30" s="371">
        <v>447</v>
      </c>
      <c r="V30" s="379">
        <v>24.798471358438814</v>
      </c>
      <c r="W30" s="353">
        <f t="shared" si="16"/>
        <v>2.8268333016545633</v>
      </c>
      <c r="X30" s="353"/>
      <c r="Y30" s="379">
        <f t="shared" si="5"/>
        <v>137.75780550753447</v>
      </c>
      <c r="Z30" s="345">
        <v>2792.8234166662519</v>
      </c>
      <c r="AA30" s="345">
        <f t="shared" si="14"/>
        <v>5.3396604062562712E-2</v>
      </c>
      <c r="AB30" s="345">
        <f t="shared" si="15"/>
        <v>-4.976591371024912E-3</v>
      </c>
      <c r="AC30" s="345">
        <f t="shared" si="17"/>
        <v>25.522558846590375</v>
      </c>
      <c r="AD30" s="345"/>
      <c r="AE30" s="345"/>
      <c r="AF30" s="345"/>
      <c r="AG30" s="345"/>
      <c r="AH30" s="347"/>
      <c r="AI30" s="347"/>
      <c r="AJ30" s="347">
        <f t="shared" si="18"/>
        <v>-9.3200521988140564E-2</v>
      </c>
      <c r="AK30" s="347"/>
      <c r="AL30" s="347"/>
      <c r="AM30" s="347"/>
      <c r="AN30" s="347"/>
      <c r="AO30" s="347"/>
      <c r="AP30" s="347"/>
      <c r="AQ30" s="347"/>
      <c r="AR30" s="347"/>
    </row>
    <row r="31" spans="1:61" ht="15" thickBot="1">
      <c r="A31" s="385" t="s">
        <v>683</v>
      </c>
      <c r="B31" s="336" t="s">
        <v>681</v>
      </c>
      <c r="C31" s="386">
        <v>13.506249999998545</v>
      </c>
      <c r="D31" s="386">
        <v>324.14999999996508</v>
      </c>
      <c r="E31" s="337">
        <f t="shared" si="1"/>
        <v>15.76</v>
      </c>
      <c r="F31" s="338">
        <v>15760000</v>
      </c>
      <c r="G31" s="387">
        <v>87</v>
      </c>
      <c r="H31" s="351">
        <f t="shared" si="13"/>
        <v>-7.1638369510532499E-4</v>
      </c>
      <c r="I31" s="388">
        <v>143.30000000000001</v>
      </c>
      <c r="J31" s="388"/>
      <c r="K31" s="389">
        <v>1.46</v>
      </c>
      <c r="L31" s="389">
        <v>2.1800000000000002</v>
      </c>
      <c r="M31" s="389">
        <f t="shared" si="2"/>
        <v>8.1043574798778781</v>
      </c>
      <c r="N31" s="389">
        <f t="shared" si="7"/>
        <v>24.200710479573715</v>
      </c>
      <c r="O31" s="390">
        <v>4.9339023397784505</v>
      </c>
      <c r="P31" s="391">
        <v>3.17</v>
      </c>
      <c r="Q31" s="341">
        <f t="shared" si="3"/>
        <v>3170</v>
      </c>
      <c r="R31" s="341">
        <f t="shared" si="4"/>
        <v>20114.21319796954</v>
      </c>
      <c r="S31" s="342">
        <f t="shared" si="0"/>
        <v>6.345177664974619</v>
      </c>
      <c r="T31" s="345">
        <f>P31/AVERAGE(P31,P46,P61,P76,P90,P105,P120,P135,P151,P166,P181,P196,P211,P226,P241)</f>
        <v>1.0625949089636537</v>
      </c>
      <c r="U31" s="392">
        <v>467</v>
      </c>
      <c r="V31" s="393">
        <v>27.961683272686141</v>
      </c>
      <c r="W31" s="353">
        <f t="shared" si="16"/>
        <v>2.673211914247327</v>
      </c>
      <c r="X31" s="353"/>
      <c r="Y31" s="393">
        <f t="shared" si="5"/>
        <v>155.32974070319776</v>
      </c>
      <c r="Z31" s="391">
        <v>3016.1674166668049</v>
      </c>
      <c r="AA31" s="345">
        <f t="shared" si="14"/>
        <v>7.8639416974239679E-2</v>
      </c>
      <c r="AB31" s="345">
        <f t="shared" si="15"/>
        <v>-3.4793280040916939E-2</v>
      </c>
      <c r="AC31" s="345">
        <f t="shared" si="17"/>
        <v>25.224064015676127</v>
      </c>
      <c r="AD31" s="391"/>
      <c r="AE31" s="391"/>
      <c r="AF31" s="391"/>
      <c r="AG31" s="391"/>
      <c r="AH31" s="394"/>
      <c r="AI31" s="394"/>
      <c r="AJ31" s="347">
        <f t="shared" si="18"/>
        <v>-0.44244071713189781</v>
      </c>
      <c r="AK31" s="361">
        <v>97.2</v>
      </c>
      <c r="AL31" s="361">
        <v>97.8</v>
      </c>
      <c r="AM31" s="395"/>
      <c r="AN31" s="396"/>
      <c r="AO31" s="362">
        <v>15.6</v>
      </c>
      <c r="AP31" s="362">
        <v>58.6</v>
      </c>
      <c r="AQ31" s="362">
        <v>25.8</v>
      </c>
      <c r="AR31" s="361">
        <v>99</v>
      </c>
      <c r="AS31" s="361">
        <v>1</v>
      </c>
      <c r="AT31" s="363">
        <v>0.1</v>
      </c>
      <c r="AU31" s="363" t="s">
        <v>684</v>
      </c>
      <c r="AV31" s="397"/>
      <c r="AW31" s="398"/>
      <c r="AX31" s="398"/>
      <c r="AY31" s="398"/>
      <c r="AZ31" s="398"/>
      <c r="BA31" s="398"/>
      <c r="BB31" s="398"/>
      <c r="BC31" s="398"/>
      <c r="BD31" s="398"/>
      <c r="BE31" s="398"/>
      <c r="BF31" s="398"/>
      <c r="BG31" s="398"/>
      <c r="BH31" s="365" t="e">
        <f>(2*AY31+BB31+BC31+BD31+BE31)/(2*(SUM(AV31:BG31)))</f>
        <v>#DIV/0!</v>
      </c>
      <c r="BI31" s="365" t="e">
        <f>SUM(BD31:BE31,AY31,AW31)/SUM(AV31:BG31)</f>
        <v>#DIV/0!</v>
      </c>
    </row>
    <row r="32" spans="1:61" ht="14.5" customHeight="1" thickBot="1">
      <c r="A32" s="331" t="s">
        <v>685</v>
      </c>
      <c r="B32" s="336" t="s">
        <v>681</v>
      </c>
      <c r="C32" s="399">
        <v>0</v>
      </c>
      <c r="D32" s="399">
        <v>0</v>
      </c>
      <c r="E32" s="337">
        <f t="shared" si="1"/>
        <v>0.20799999999999999</v>
      </c>
      <c r="F32" s="338">
        <v>208000</v>
      </c>
      <c r="G32" s="400">
        <v>99.1</v>
      </c>
      <c r="H32" s="339"/>
      <c r="I32" s="399">
        <v>105.9</v>
      </c>
      <c r="J32" s="399"/>
      <c r="K32" s="401">
        <v>6.41</v>
      </c>
      <c r="L32" s="401">
        <v>0</v>
      </c>
      <c r="M32" s="401">
        <f t="shared" si="2"/>
        <v>35.58145989453233</v>
      </c>
      <c r="N32" s="401">
        <f t="shared" si="7"/>
        <v>0</v>
      </c>
      <c r="O32" s="401">
        <v>0.33262262964798545</v>
      </c>
      <c r="P32" s="370" t="e">
        <v>#N/A</v>
      </c>
      <c r="Q32" s="341" t="e">
        <f t="shared" si="3"/>
        <v>#N/A</v>
      </c>
      <c r="R32" s="341" t="e">
        <f t="shared" si="4"/>
        <v>#N/A</v>
      </c>
      <c r="S32" s="342">
        <f t="shared" si="0"/>
        <v>480.76923076923077</v>
      </c>
      <c r="T32" s="370"/>
      <c r="U32" s="358"/>
      <c r="V32" s="401">
        <v>0</v>
      </c>
      <c r="W32" s="344"/>
      <c r="X32" s="359"/>
      <c r="Y32" s="401">
        <f t="shared" si="5"/>
        <v>0</v>
      </c>
      <c r="Z32" s="359">
        <v>0</v>
      </c>
      <c r="AA32" s="345"/>
      <c r="AB32" s="345"/>
      <c r="AC32" s="345"/>
      <c r="AD32" s="359"/>
      <c r="AE32" s="359"/>
      <c r="AF32" s="359"/>
      <c r="AG32" s="359"/>
      <c r="AH32" s="402"/>
      <c r="AI32" s="402"/>
      <c r="AJ32" s="347"/>
      <c r="AK32" s="402"/>
      <c r="AL32" s="402"/>
      <c r="AM32" s="402"/>
      <c r="AN32" s="402"/>
      <c r="AO32" s="402"/>
      <c r="AP32" s="402"/>
      <c r="AQ32" s="402"/>
      <c r="AR32" s="402"/>
      <c r="AS32" s="29"/>
      <c r="AT32" s="29"/>
      <c r="AU32" s="29"/>
      <c r="AV32" s="29"/>
      <c r="AW32" s="29"/>
      <c r="AX32" s="29"/>
      <c r="AY32" s="29"/>
      <c r="AZ32" s="29"/>
      <c r="BA32" s="29"/>
      <c r="BB32" s="29"/>
      <c r="BC32" s="29"/>
      <c r="BD32" s="29"/>
      <c r="BE32" s="29"/>
      <c r="BF32" s="29"/>
      <c r="BG32" s="29"/>
    </row>
    <row r="33" spans="1:61" ht="14.5" customHeight="1" thickBot="1">
      <c r="A33" s="331" t="s">
        <v>685</v>
      </c>
      <c r="B33" s="336" t="s">
        <v>681</v>
      </c>
      <c r="C33" s="399">
        <v>0.92013888889050577</v>
      </c>
      <c r="D33" s="399">
        <v>22.083333333372138</v>
      </c>
      <c r="E33" s="337">
        <f t="shared" si="1"/>
        <v>0.33</v>
      </c>
      <c r="F33" s="338">
        <v>330000</v>
      </c>
      <c r="G33" s="400">
        <v>98</v>
      </c>
      <c r="H33" s="351">
        <f>(F33-F32)/((F33+F32)*0.5*(D33-D32))</f>
        <v>2.0537279932628567E-2</v>
      </c>
      <c r="I33" s="399">
        <v>71.900000000000006</v>
      </c>
      <c r="J33" s="399"/>
      <c r="K33" s="401">
        <v>6.13</v>
      </c>
      <c r="L33" s="401"/>
      <c r="M33" s="401">
        <f t="shared" si="2"/>
        <v>34.02719955592562</v>
      </c>
      <c r="N33" s="401"/>
      <c r="O33" s="401">
        <v>0.66524525929597089</v>
      </c>
      <c r="P33" s="341" t="e">
        <v>#N/A</v>
      </c>
      <c r="Q33" s="341" t="e">
        <f t="shared" si="3"/>
        <v>#N/A</v>
      </c>
      <c r="R33" s="341" t="e">
        <f t="shared" si="4"/>
        <v>#N/A</v>
      </c>
      <c r="S33" s="342">
        <f t="shared" si="0"/>
        <v>303.030303030303</v>
      </c>
      <c r="T33" s="341"/>
      <c r="U33" s="352"/>
      <c r="V33" s="401">
        <v>0.28000000000000025</v>
      </c>
      <c r="W33" s="353">
        <f>(V33-V32)-(K32-K33)</f>
        <v>0</v>
      </c>
      <c r="X33" s="353"/>
      <c r="Y33" s="401">
        <f t="shared" si="5"/>
        <v>1.5554259367274963</v>
      </c>
      <c r="Z33" s="373">
        <v>6.0704999999853317</v>
      </c>
      <c r="AA33" s="345">
        <f>V33/180.1/Z33*1000</f>
        <v>0.25610606010569298</v>
      </c>
      <c r="AB33" s="345">
        <f>L33/90.08/Z33*1000</f>
        <v>0</v>
      </c>
      <c r="AC33" s="345"/>
      <c r="AD33" s="373"/>
      <c r="AE33" s="373"/>
      <c r="AF33" s="373"/>
      <c r="AG33" s="373"/>
      <c r="AH33" s="402"/>
      <c r="AI33" s="402"/>
      <c r="AJ33" s="347"/>
      <c r="AK33" s="402"/>
      <c r="AL33" s="402"/>
      <c r="AM33" s="402"/>
      <c r="AN33" s="402"/>
      <c r="AO33" s="402"/>
      <c r="AP33" s="402"/>
      <c r="AQ33" s="402"/>
      <c r="AR33" s="402"/>
    </row>
    <row r="34" spans="1:61" ht="14.5" customHeight="1" thickBot="1">
      <c r="A34" s="331" t="s">
        <v>685</v>
      </c>
      <c r="B34" s="336" t="s">
        <v>681</v>
      </c>
      <c r="C34" s="399">
        <v>1.7944444444437977</v>
      </c>
      <c r="D34" s="399">
        <v>43.066666666651145</v>
      </c>
      <c r="E34" s="337">
        <f t="shared" si="1"/>
        <v>0.61499999999999999</v>
      </c>
      <c r="F34" s="338">
        <v>615000</v>
      </c>
      <c r="G34" s="400">
        <v>99.1</v>
      </c>
      <c r="H34" s="351">
        <f t="shared" ref="H34:H46" si="19">(F34-F33)/((F34+F33)*0.5*(D34-D33))</f>
        <v>2.8745413971858529E-2</v>
      </c>
      <c r="I34" s="399">
        <v>97.6</v>
      </c>
      <c r="J34" s="399"/>
      <c r="K34" s="401">
        <v>6.1</v>
      </c>
      <c r="L34" s="401"/>
      <c r="M34" s="401">
        <f t="shared" si="2"/>
        <v>33.860671662503464</v>
      </c>
      <c r="N34" s="401"/>
      <c r="O34" s="401">
        <v>0.88699367906129456</v>
      </c>
      <c r="P34" s="370" t="e">
        <v>#N/A</v>
      </c>
      <c r="Q34" s="341" t="e">
        <f t="shared" si="3"/>
        <v>#N/A</v>
      </c>
      <c r="R34" s="341" t="e">
        <f t="shared" si="4"/>
        <v>#N/A</v>
      </c>
      <c r="S34" s="342">
        <f t="shared" si="0"/>
        <v>162.60162601626016</v>
      </c>
      <c r="T34" s="370"/>
      <c r="U34" s="358"/>
      <c r="V34" s="401">
        <v>0.3100000000000005</v>
      </c>
      <c r="W34" s="353">
        <f>(V34-V33)-(K33-K34)</f>
        <v>0</v>
      </c>
      <c r="X34" s="353"/>
      <c r="Y34" s="401">
        <f t="shared" si="5"/>
        <v>1.7220787156625867</v>
      </c>
      <c r="Z34" s="373">
        <v>15.871333333331568</v>
      </c>
      <c r="AA34" s="345">
        <f t="shared" ref="AA34:AA46" si="20">(V34-V33)/180.1/((Z34-Z33))*1000</f>
        <v>1.6995914512605046E-2</v>
      </c>
      <c r="AB34" s="345">
        <f t="shared" ref="AB34:AB46" si="21">(L34-L33)/90.08/((Z34-Z33))*1000</f>
        <v>0</v>
      </c>
      <c r="AC34" s="345"/>
      <c r="AD34" s="373"/>
      <c r="AE34" s="373"/>
      <c r="AF34" s="373"/>
      <c r="AG34" s="373"/>
      <c r="AH34" s="402"/>
      <c r="AI34" s="402"/>
      <c r="AJ34" s="347"/>
      <c r="AK34" s="402"/>
      <c r="AL34" s="402"/>
      <c r="AM34" s="402"/>
      <c r="AN34" s="402"/>
      <c r="AO34" s="402"/>
      <c r="AP34" s="402"/>
      <c r="AQ34" s="402"/>
      <c r="AR34" s="402"/>
    </row>
    <row r="35" spans="1:61" ht="14.5" customHeight="1" thickBot="1">
      <c r="A35" s="331" t="s">
        <v>685</v>
      </c>
      <c r="B35" s="336" t="s">
        <v>681</v>
      </c>
      <c r="C35" s="399">
        <v>2.9305555555547471</v>
      </c>
      <c r="D35" s="399">
        <v>70.333333333313931</v>
      </c>
      <c r="E35" s="337">
        <f t="shared" si="1"/>
        <v>1.2709999999999999</v>
      </c>
      <c r="F35" s="338">
        <v>1271000</v>
      </c>
      <c r="G35" s="403">
        <v>98.6</v>
      </c>
      <c r="H35" s="351">
        <f t="shared" si="19"/>
        <v>2.5512915913684934E-2</v>
      </c>
      <c r="I35" s="403">
        <v>70.900000000000006</v>
      </c>
      <c r="J35" s="403"/>
      <c r="K35" s="403">
        <v>5.72</v>
      </c>
      <c r="L35" s="403">
        <v>0.71</v>
      </c>
      <c r="M35" s="403">
        <f t="shared" si="2"/>
        <v>31.75131834582292</v>
      </c>
      <c r="N35" s="403">
        <f t="shared" si="7"/>
        <v>7.8818827708703374</v>
      </c>
      <c r="O35" s="403">
        <v>1.3304905185919418</v>
      </c>
      <c r="P35" s="370" t="e">
        <v>#N/A</v>
      </c>
      <c r="Q35" s="341" t="e">
        <f t="shared" si="3"/>
        <v>#N/A</v>
      </c>
      <c r="R35" s="341" t="e">
        <f t="shared" si="4"/>
        <v>#N/A</v>
      </c>
      <c r="S35" s="342">
        <f t="shared" si="0"/>
        <v>78.678206136900073</v>
      </c>
      <c r="T35" s="370"/>
      <c r="U35" s="358"/>
      <c r="V35" s="403">
        <v>0.69000000000000039</v>
      </c>
      <c r="W35" s="353">
        <f>(V35-V34)-(K34-K35)</f>
        <v>0</v>
      </c>
      <c r="X35" s="353"/>
      <c r="Y35" s="403">
        <f t="shared" si="5"/>
        <v>3.8330139155070437</v>
      </c>
      <c r="Z35" s="373">
        <v>41.57533333328756</v>
      </c>
      <c r="AA35" s="345">
        <f t="shared" si="20"/>
        <v>8.2086014737950005E-2</v>
      </c>
      <c r="AB35" s="345">
        <f t="shared" si="21"/>
        <v>0.30664031943992504</v>
      </c>
      <c r="AC35" s="345"/>
      <c r="AD35" s="373"/>
      <c r="AE35" s="373"/>
      <c r="AF35" s="373"/>
      <c r="AG35" s="373"/>
      <c r="AH35" s="402"/>
      <c r="AI35" s="402"/>
      <c r="AJ35" s="347">
        <f t="shared" ref="AJ35:AJ46" si="22">AB35/AA35</f>
        <v>3.7355975974572329</v>
      </c>
      <c r="AK35" s="402"/>
      <c r="AL35" s="402"/>
      <c r="AM35" s="402"/>
      <c r="AN35" s="402"/>
      <c r="AO35" s="402"/>
      <c r="AP35" s="402"/>
      <c r="AQ35" s="402"/>
      <c r="AR35" s="402"/>
      <c r="AS35" s="29"/>
      <c r="AT35" s="29"/>
      <c r="AU35" s="29"/>
      <c r="AV35" s="29"/>
      <c r="AW35" s="29"/>
      <c r="AX35" s="29"/>
      <c r="AY35" s="29"/>
      <c r="AZ35" s="29"/>
      <c r="BA35" s="29"/>
      <c r="BB35" s="29"/>
      <c r="BC35" s="29"/>
      <c r="BD35" s="29"/>
      <c r="BE35" s="29"/>
      <c r="BF35" s="29"/>
      <c r="BG35" s="29"/>
    </row>
    <row r="36" spans="1:61" ht="14.5" customHeight="1" thickBot="1">
      <c r="A36" s="331" t="s">
        <v>685</v>
      </c>
      <c r="B36" s="336" t="s">
        <v>681</v>
      </c>
      <c r="C36" s="399">
        <v>3.8506944444452529</v>
      </c>
      <c r="D36" s="399">
        <v>92.416666666686069</v>
      </c>
      <c r="E36" s="337">
        <f t="shared" si="1"/>
        <v>2.282</v>
      </c>
      <c r="F36" s="338">
        <v>2282000</v>
      </c>
      <c r="G36" s="400">
        <v>99.2</v>
      </c>
      <c r="H36" s="351">
        <f t="shared" si="19"/>
        <v>2.5770409274073317E-2</v>
      </c>
      <c r="I36" s="399">
        <v>79.5</v>
      </c>
      <c r="J36" s="399"/>
      <c r="K36" s="401">
        <v>5.65</v>
      </c>
      <c r="L36" s="401">
        <v>0.59</v>
      </c>
      <c r="M36" s="401">
        <f t="shared" si="2"/>
        <v>31.362753261171246</v>
      </c>
      <c r="N36" s="401">
        <f t="shared" si="7"/>
        <v>6.5497335701598578</v>
      </c>
      <c r="O36" s="401">
        <v>2.1620470927119055</v>
      </c>
      <c r="P36" s="341" t="e">
        <v>#N/A</v>
      </c>
      <c r="Q36" s="341" t="e">
        <f t="shared" si="3"/>
        <v>#N/A</v>
      </c>
      <c r="R36" s="341" t="e">
        <f t="shared" si="4"/>
        <v>#N/A</v>
      </c>
      <c r="S36" s="342">
        <f t="shared" si="0"/>
        <v>43.821209465381244</v>
      </c>
      <c r="T36" s="341"/>
      <c r="U36" s="352"/>
      <c r="V36" s="401">
        <v>1.7965153130139908</v>
      </c>
      <c r="W36" s="353">
        <f t="shared" ref="W36:W46" si="23">(V36-V35)-(K35-K36)</f>
        <v>1.036515313013991</v>
      </c>
      <c r="X36" s="353"/>
      <c r="Y36" s="401">
        <f t="shared" si="5"/>
        <v>9.9798089771074139</v>
      </c>
      <c r="Z36" s="373">
        <v>80.891583333432209</v>
      </c>
      <c r="AA36" s="345">
        <f t="shared" si="20"/>
        <v>0.15626856630639932</v>
      </c>
      <c r="AB36" s="345">
        <f t="shared" si="21"/>
        <v>-3.38829161149799E-2</v>
      </c>
      <c r="AC36" s="345"/>
      <c r="AD36" s="373"/>
      <c r="AE36" s="373"/>
      <c r="AF36" s="373"/>
      <c r="AG36" s="373"/>
      <c r="AH36" s="402"/>
      <c r="AI36" s="402"/>
      <c r="AJ36" s="347">
        <f t="shared" si="22"/>
        <v>-0.21682489905580177</v>
      </c>
      <c r="AK36" s="402"/>
      <c r="AL36" s="402"/>
      <c r="AM36" s="402"/>
      <c r="AN36" s="402"/>
      <c r="AO36" s="402"/>
      <c r="AP36" s="402"/>
      <c r="AQ36" s="402"/>
      <c r="AR36" s="402"/>
    </row>
    <row r="37" spans="1:61" ht="14.5" customHeight="1" thickBot="1">
      <c r="A37" s="331" t="s">
        <v>685</v>
      </c>
      <c r="B37" s="336" t="s">
        <v>681</v>
      </c>
      <c r="C37" s="399">
        <v>4.9305555555547471</v>
      </c>
      <c r="D37" s="399">
        <v>118.33333333331393</v>
      </c>
      <c r="E37" s="337">
        <f t="shared" si="1"/>
        <v>4.4039999999999999</v>
      </c>
      <c r="F37" s="338">
        <v>4404000</v>
      </c>
      <c r="G37" s="400">
        <v>99</v>
      </c>
      <c r="H37" s="351">
        <f t="shared" si="19"/>
        <v>2.4492316334114791E-2</v>
      </c>
      <c r="I37" s="399">
        <v>86.7</v>
      </c>
      <c r="J37" s="399"/>
      <c r="K37" s="401">
        <v>6.23</v>
      </c>
      <c r="L37" s="401">
        <v>0.96</v>
      </c>
      <c r="M37" s="401">
        <f t="shared" si="2"/>
        <v>34.58229253399945</v>
      </c>
      <c r="N37" s="401">
        <f t="shared" si="7"/>
        <v>10.657193605683837</v>
      </c>
      <c r="O37" s="401">
        <v>3.6588489261278405</v>
      </c>
      <c r="P37" s="341" t="e">
        <v>#N/A</v>
      </c>
      <c r="Q37" s="341" t="e">
        <f t="shared" si="3"/>
        <v>#N/A</v>
      </c>
      <c r="R37" s="341" t="e">
        <f t="shared" si="4"/>
        <v>#N/A</v>
      </c>
      <c r="S37" s="342">
        <f t="shared" si="0"/>
        <v>22.706630336058129</v>
      </c>
      <c r="T37" s="341"/>
      <c r="U37" s="352"/>
      <c r="V37" s="401">
        <v>2.5414673763701368</v>
      </c>
      <c r="W37" s="353">
        <f t="shared" si="23"/>
        <v>1.324952063356146</v>
      </c>
      <c r="X37" s="353"/>
      <c r="Y37" s="401">
        <f t="shared" si="5"/>
        <v>14.118086694831748</v>
      </c>
      <c r="Z37" s="373">
        <v>167.06358333319889</v>
      </c>
      <c r="AA37" s="345">
        <f t="shared" si="20"/>
        <v>4.800079626899649E-2</v>
      </c>
      <c r="AB37" s="345">
        <f t="shared" si="21"/>
        <v>4.7665831540814885E-2</v>
      </c>
      <c r="AC37" s="345"/>
      <c r="AD37" s="373"/>
      <c r="AE37" s="373"/>
      <c r="AF37" s="373"/>
      <c r="AG37" s="373"/>
      <c r="AH37" s="402"/>
      <c r="AI37" s="402"/>
      <c r="AJ37" s="347">
        <f t="shared" si="22"/>
        <v>0.99302168392573187</v>
      </c>
      <c r="AK37" s="402"/>
      <c r="AL37" s="402"/>
      <c r="AM37" s="402"/>
      <c r="AN37" s="402"/>
      <c r="AO37" s="402"/>
      <c r="AP37" s="402"/>
      <c r="AQ37" s="402"/>
      <c r="AR37" s="402"/>
    </row>
    <row r="38" spans="1:61" ht="14.5" customHeight="1" thickBot="1">
      <c r="A38" s="331" t="s">
        <v>685</v>
      </c>
      <c r="B38" s="336" t="s">
        <v>681</v>
      </c>
      <c r="C38" s="399">
        <v>5.9715277777795563</v>
      </c>
      <c r="D38" s="399">
        <v>143.31666666670935</v>
      </c>
      <c r="E38" s="337">
        <f t="shared" si="1"/>
        <v>7.06</v>
      </c>
      <c r="F38" s="338">
        <v>7060000</v>
      </c>
      <c r="G38" s="400">
        <v>99</v>
      </c>
      <c r="H38" s="351">
        <f t="shared" si="19"/>
        <v>1.8546907521925986E-2</v>
      </c>
      <c r="I38" s="399">
        <v>55.4</v>
      </c>
      <c r="J38" s="399"/>
      <c r="K38" s="401">
        <v>5.72</v>
      </c>
      <c r="L38" s="401">
        <v>1.38</v>
      </c>
      <c r="M38" s="401">
        <f t="shared" si="2"/>
        <v>31.75131834582292</v>
      </c>
      <c r="N38" s="401">
        <f t="shared" si="7"/>
        <v>15.319715808170514</v>
      </c>
      <c r="O38" s="401">
        <v>5.1556507595437742</v>
      </c>
      <c r="P38" s="401">
        <v>0.31</v>
      </c>
      <c r="Q38" s="341">
        <f t="shared" si="3"/>
        <v>310</v>
      </c>
      <c r="R38" s="341">
        <f t="shared" si="4"/>
        <v>4390.934844192635</v>
      </c>
      <c r="S38" s="342">
        <f t="shared" si="0"/>
        <v>14.164305949008499</v>
      </c>
      <c r="T38" s="401"/>
      <c r="U38" s="352"/>
      <c r="V38" s="401">
        <v>4.3177736826811426</v>
      </c>
      <c r="W38" s="353">
        <f t="shared" si="23"/>
        <v>1.2663063063110052</v>
      </c>
      <c r="X38" s="353"/>
      <c r="Y38" s="401">
        <f t="shared" si="5"/>
        <v>23.985632767720151</v>
      </c>
      <c r="Z38" s="373">
        <v>310.88658333373257</v>
      </c>
      <c r="AA38" s="345">
        <f t="shared" si="20"/>
        <v>6.857657666428936E-2</v>
      </c>
      <c r="AB38" s="345">
        <f t="shared" si="21"/>
        <v>3.241847411380222E-2</v>
      </c>
      <c r="AC38" s="345">
        <f t="shared" ref="AC38:AC46" si="24">P38/Z38*1000*24</f>
        <v>23.93155703349623</v>
      </c>
      <c r="AD38" s="373"/>
      <c r="AE38" s="373"/>
      <c r="AF38" s="373"/>
      <c r="AG38" s="373"/>
      <c r="AH38" s="402"/>
      <c r="AI38" s="402"/>
      <c r="AJ38" s="347">
        <f t="shared" si="22"/>
        <v>0.47273392302015932</v>
      </c>
      <c r="AK38" s="402"/>
      <c r="AL38" s="402"/>
      <c r="AM38" s="402"/>
      <c r="AN38" s="402"/>
      <c r="AO38" s="402"/>
      <c r="AP38" s="402"/>
      <c r="AQ38" s="402"/>
      <c r="AR38" s="402"/>
    </row>
    <row r="39" spans="1:61" ht="14.5" customHeight="1" thickBot="1">
      <c r="A39" s="331" t="s">
        <v>685</v>
      </c>
      <c r="B39" s="336" t="s">
        <v>681</v>
      </c>
      <c r="C39" s="399">
        <v>6.9423611111124046</v>
      </c>
      <c r="D39" s="399">
        <v>166.61666666669771</v>
      </c>
      <c r="E39" s="337">
        <f t="shared" si="1"/>
        <v>10.76</v>
      </c>
      <c r="F39" s="338">
        <v>10760000</v>
      </c>
      <c r="G39" s="400">
        <v>99</v>
      </c>
      <c r="H39" s="351">
        <f t="shared" si="19"/>
        <v>1.7822478480570361E-2</v>
      </c>
      <c r="I39" s="399">
        <v>42.8</v>
      </c>
      <c r="J39" s="399"/>
      <c r="K39" s="401">
        <v>4.95</v>
      </c>
      <c r="L39" s="401">
        <v>1.76</v>
      </c>
      <c r="M39" s="401">
        <f t="shared" si="2"/>
        <v>27.477102414654457</v>
      </c>
      <c r="N39" s="401">
        <f t="shared" si="7"/>
        <v>19.538188277087034</v>
      </c>
      <c r="O39" s="401">
        <v>6.7633268028423705</v>
      </c>
      <c r="P39" s="401">
        <v>0.54</v>
      </c>
      <c r="Q39" s="341">
        <f t="shared" si="3"/>
        <v>540</v>
      </c>
      <c r="R39" s="341">
        <f t="shared" si="4"/>
        <v>5018.5873605947954</v>
      </c>
      <c r="S39" s="342">
        <f t="shared" si="0"/>
        <v>9.2936802973977688</v>
      </c>
      <c r="T39" s="401"/>
      <c r="U39" s="352"/>
      <c r="V39" s="401">
        <v>6.2457244692880671</v>
      </c>
      <c r="W39" s="353">
        <f t="shared" si="23"/>
        <v>1.157950786606925</v>
      </c>
      <c r="X39" s="353"/>
      <c r="Y39" s="401">
        <f t="shared" si="5"/>
        <v>34.695577975657962</v>
      </c>
      <c r="Z39" s="373">
        <v>518.48958333362884</v>
      </c>
      <c r="AA39" s="345">
        <f t="shared" si="20"/>
        <v>5.1564238194847629E-2</v>
      </c>
      <c r="AB39" s="345">
        <f t="shared" si="21"/>
        <v>2.0319901296795461E-2</v>
      </c>
      <c r="AC39" s="345">
        <f t="shared" si="24"/>
        <v>24.995680562517148</v>
      </c>
      <c r="AD39" s="373"/>
      <c r="AE39" s="373"/>
      <c r="AF39" s="373"/>
      <c r="AG39" s="373"/>
      <c r="AH39" s="402"/>
      <c r="AI39" s="402"/>
      <c r="AJ39" s="347">
        <f t="shared" si="22"/>
        <v>0.39406964997741117</v>
      </c>
      <c r="AK39" s="402"/>
      <c r="AL39" s="402"/>
      <c r="AM39" s="402"/>
      <c r="AN39" s="402"/>
      <c r="AO39" s="402"/>
      <c r="AP39" s="402"/>
      <c r="AQ39" s="402"/>
      <c r="AR39" s="402"/>
    </row>
    <row r="40" spans="1:61" ht="14.5" customHeight="1" thickBot="1">
      <c r="A40" s="331" t="s">
        <v>685</v>
      </c>
      <c r="B40" s="336" t="s">
        <v>681</v>
      </c>
      <c r="C40" s="399">
        <v>7.929861111108039</v>
      </c>
      <c r="D40" s="399">
        <v>190.31666666659294</v>
      </c>
      <c r="E40" s="337">
        <f t="shared" si="1"/>
        <v>14.74</v>
      </c>
      <c r="F40" s="338">
        <v>14740000</v>
      </c>
      <c r="G40" s="400">
        <v>99</v>
      </c>
      <c r="H40" s="351">
        <f t="shared" si="19"/>
        <v>1.3171175643311309E-2</v>
      </c>
      <c r="I40" s="404">
        <v>46.9</v>
      </c>
      <c r="J40" s="404"/>
      <c r="K40" s="401">
        <v>2.4</v>
      </c>
      <c r="L40" s="401">
        <v>1.79</v>
      </c>
      <c r="M40" s="401">
        <f t="shared" si="2"/>
        <v>13.322231473771856</v>
      </c>
      <c r="N40" s="401">
        <f t="shared" si="7"/>
        <v>19.871225577264656</v>
      </c>
      <c r="O40" s="401">
        <v>7.317697852255681</v>
      </c>
      <c r="P40" s="401">
        <v>0.95</v>
      </c>
      <c r="Q40" s="341">
        <f t="shared" si="3"/>
        <v>950</v>
      </c>
      <c r="R40" s="341">
        <f t="shared" si="4"/>
        <v>6445.0474898236098</v>
      </c>
      <c r="S40" s="342">
        <f t="shared" si="0"/>
        <v>6.7842605156037994</v>
      </c>
      <c r="T40" s="401"/>
      <c r="U40" s="358"/>
      <c r="V40" s="401">
        <v>8.9320899351708043</v>
      </c>
      <c r="W40" s="353">
        <f t="shared" si="23"/>
        <v>0.1363654658827369</v>
      </c>
      <c r="X40" s="353"/>
      <c r="Y40" s="401">
        <f t="shared" si="5"/>
        <v>49.61858697981171</v>
      </c>
      <c r="Z40" s="373">
        <v>820.66458333229298</v>
      </c>
      <c r="AA40" s="345">
        <f t="shared" si="20"/>
        <v>4.9362011882381575E-2</v>
      </c>
      <c r="AB40" s="345">
        <f t="shared" si="21"/>
        <v>1.1021338634205097E-3</v>
      </c>
      <c r="AC40" s="345">
        <f t="shared" si="24"/>
        <v>27.782361348434254</v>
      </c>
      <c r="AD40" s="373"/>
      <c r="AE40" s="373"/>
      <c r="AF40" s="373"/>
      <c r="AG40" s="373"/>
      <c r="AH40" s="402"/>
      <c r="AI40" s="402"/>
      <c r="AJ40" s="347">
        <f t="shared" si="22"/>
        <v>2.2327571778205546E-2</v>
      </c>
      <c r="AK40" s="402"/>
      <c r="AL40" s="402"/>
      <c r="AM40" s="402"/>
      <c r="AN40" s="402"/>
      <c r="AO40" s="402"/>
      <c r="AP40" s="402"/>
      <c r="AQ40" s="402"/>
      <c r="AR40" s="402"/>
    </row>
    <row r="41" spans="1:61" ht="14.5" customHeight="1" thickBot="1">
      <c r="A41" s="331" t="s">
        <v>685</v>
      </c>
      <c r="B41" s="336" t="s">
        <v>681</v>
      </c>
      <c r="C41" s="399">
        <v>8.9409722222189885</v>
      </c>
      <c r="D41" s="399">
        <v>214.58333333325572</v>
      </c>
      <c r="E41" s="337">
        <f t="shared" si="1"/>
        <v>16.510000000000002</v>
      </c>
      <c r="F41" s="338">
        <v>16510000</v>
      </c>
      <c r="G41" s="400">
        <v>98.2</v>
      </c>
      <c r="H41" s="351">
        <f t="shared" si="19"/>
        <v>4.6681318681326151E-3</v>
      </c>
      <c r="I41" s="399">
        <v>77.599999999999994</v>
      </c>
      <c r="J41" s="399"/>
      <c r="K41" s="401">
        <v>2.0499999999999998</v>
      </c>
      <c r="L41" s="401">
        <v>1.49</v>
      </c>
      <c r="M41" s="401">
        <f t="shared" si="2"/>
        <v>11.37940605051346</v>
      </c>
      <c r="N41" s="401">
        <f t="shared" si="7"/>
        <v>16.540852575488454</v>
      </c>
      <c r="O41" s="401">
        <v>5.0447765496611128</v>
      </c>
      <c r="P41" s="401">
        <v>1.5</v>
      </c>
      <c r="Q41" s="341">
        <f t="shared" si="3"/>
        <v>1500</v>
      </c>
      <c r="R41" s="341">
        <f t="shared" si="4"/>
        <v>9085.4027861901886</v>
      </c>
      <c r="S41" s="342">
        <f t="shared" si="0"/>
        <v>6.0569351907934585</v>
      </c>
      <c r="T41" s="401"/>
      <c r="U41" s="352"/>
      <c r="V41" s="401">
        <v>12.506148887560151</v>
      </c>
      <c r="W41" s="353">
        <f t="shared" si="23"/>
        <v>3.2240589523893468</v>
      </c>
      <c r="X41" s="353"/>
      <c r="Y41" s="401">
        <f t="shared" si="5"/>
        <v>69.472815529595593</v>
      </c>
      <c r="Z41" s="373">
        <v>1199.831249998899</v>
      </c>
      <c r="AA41" s="345">
        <f t="shared" si="20"/>
        <v>5.233808742234658E-2</v>
      </c>
      <c r="AB41" s="345">
        <f t="shared" si="21"/>
        <v>-8.783401323367206E-3</v>
      </c>
      <c r="AC41" s="345">
        <f t="shared" si="24"/>
        <v>30.004219343372689</v>
      </c>
      <c r="AD41" s="373"/>
      <c r="AE41" s="373"/>
      <c r="AF41" s="373"/>
      <c r="AG41" s="373"/>
      <c r="AH41" s="402"/>
      <c r="AI41" s="402"/>
      <c r="AJ41" s="347">
        <f t="shared" si="22"/>
        <v>-0.16782044885379194</v>
      </c>
      <c r="AK41" s="402"/>
      <c r="AL41" s="402"/>
      <c r="AM41" s="402"/>
      <c r="AN41" s="402"/>
      <c r="AO41" s="402"/>
      <c r="AP41" s="402"/>
      <c r="AQ41" s="402"/>
      <c r="AR41" s="402"/>
    </row>
    <row r="42" spans="1:61" ht="14.5" customHeight="1" thickBot="1">
      <c r="A42" s="331" t="s">
        <v>685</v>
      </c>
      <c r="B42" s="336" t="s">
        <v>681</v>
      </c>
      <c r="C42" s="399">
        <v>9.9444444444452529</v>
      </c>
      <c r="D42" s="399">
        <v>238.66666666668607</v>
      </c>
      <c r="E42" s="337">
        <f t="shared" si="1"/>
        <v>19.013999999999999</v>
      </c>
      <c r="F42" s="338">
        <v>19014000</v>
      </c>
      <c r="G42" s="400">
        <v>98</v>
      </c>
      <c r="H42" s="351">
        <f t="shared" si="19"/>
        <v>5.8536380102849634E-3</v>
      </c>
      <c r="I42" s="404">
        <v>104.3</v>
      </c>
      <c r="J42" s="404"/>
      <c r="K42" s="401">
        <v>1.06</v>
      </c>
      <c r="L42" s="401">
        <v>0.76</v>
      </c>
      <c r="M42" s="401">
        <f t="shared" si="2"/>
        <v>5.8839855675825703</v>
      </c>
      <c r="N42" s="401">
        <f t="shared" si="7"/>
        <v>8.4369449378330366</v>
      </c>
      <c r="O42" s="401">
        <v>4.0469086607171567</v>
      </c>
      <c r="P42" s="401">
        <v>1.95</v>
      </c>
      <c r="Q42" s="341">
        <f t="shared" si="3"/>
        <v>1950</v>
      </c>
      <c r="R42" s="341">
        <f t="shared" si="4"/>
        <v>10255.601136005049</v>
      </c>
      <c r="S42" s="342">
        <f t="shared" si="0"/>
        <v>5.2592826338487431</v>
      </c>
      <c r="T42" s="401"/>
      <c r="U42" s="358"/>
      <c r="V42" s="401">
        <v>14.86972580046659</v>
      </c>
      <c r="W42" s="353">
        <f t="shared" si="23"/>
        <v>1.3735769129064388</v>
      </c>
      <c r="X42" s="353"/>
      <c r="Y42" s="401">
        <f t="shared" si="5"/>
        <v>82.602704221684803</v>
      </c>
      <c r="Z42" s="373">
        <v>1627.5512500006221</v>
      </c>
      <c r="AA42" s="345">
        <f t="shared" si="20"/>
        <v>3.0682904492372598E-2</v>
      </c>
      <c r="AB42" s="345">
        <f t="shared" si="21"/>
        <v>-1.8946758715100463E-2</v>
      </c>
      <c r="AC42" s="345">
        <f t="shared" si="24"/>
        <v>28.754854877830798</v>
      </c>
      <c r="AD42" s="373"/>
      <c r="AE42" s="373"/>
      <c r="AF42" s="373"/>
      <c r="AG42" s="373"/>
      <c r="AH42" s="402"/>
      <c r="AI42" s="402"/>
      <c r="AJ42" s="347">
        <f t="shared" si="22"/>
        <v>-0.61750212467044641</v>
      </c>
      <c r="AK42" s="402"/>
      <c r="AL42" s="402"/>
      <c r="AM42" s="402"/>
      <c r="AN42" s="402"/>
      <c r="AO42" s="402"/>
      <c r="AP42" s="402"/>
      <c r="AQ42" s="402"/>
      <c r="AR42" s="402"/>
    </row>
    <row r="43" spans="1:61" ht="14.5" customHeight="1" thickBot="1">
      <c r="A43" s="331" t="s">
        <v>685</v>
      </c>
      <c r="B43" s="336" t="s">
        <v>681</v>
      </c>
      <c r="C43" s="399">
        <v>10.94999999999709</v>
      </c>
      <c r="D43" s="399">
        <v>262.79999999993015</v>
      </c>
      <c r="E43" s="337">
        <f t="shared" si="1"/>
        <v>18.22</v>
      </c>
      <c r="F43" s="338">
        <v>18220000</v>
      </c>
      <c r="G43" s="400">
        <v>98</v>
      </c>
      <c r="H43" s="351">
        <f t="shared" si="19"/>
        <v>-1.7672316961008497E-3</v>
      </c>
      <c r="I43" s="404">
        <v>204.4</v>
      </c>
      <c r="J43" s="404"/>
      <c r="K43" s="401">
        <v>0.68</v>
      </c>
      <c r="L43" s="401">
        <v>0.57999999999999996</v>
      </c>
      <c r="M43" s="401">
        <f t="shared" si="2"/>
        <v>3.7746322509020263</v>
      </c>
      <c r="N43" s="401">
        <f t="shared" si="7"/>
        <v>6.4387211367673176</v>
      </c>
      <c r="O43" s="401">
        <v>6.7078896979010398</v>
      </c>
      <c r="P43" s="401">
        <v>2.37</v>
      </c>
      <c r="Q43" s="341">
        <f t="shared" si="3"/>
        <v>2370</v>
      </c>
      <c r="R43" s="341">
        <f t="shared" si="4"/>
        <v>13007.683863885839</v>
      </c>
      <c r="S43" s="342">
        <f t="shared" si="0"/>
        <v>5.48847420417124</v>
      </c>
      <c r="T43" s="401"/>
      <c r="U43" s="352"/>
      <c r="V43" s="401">
        <v>17.596018807498769</v>
      </c>
      <c r="W43" s="353">
        <f t="shared" si="23"/>
        <v>2.3462930070321795</v>
      </c>
      <c r="X43" s="353"/>
      <c r="Y43" s="401">
        <f t="shared" si="5"/>
        <v>97.747514415458554</v>
      </c>
      <c r="Z43" s="373">
        <v>2076.7932499989606</v>
      </c>
      <c r="AA43" s="345">
        <f t="shared" si="20"/>
        <v>3.3696008941448724E-2</v>
      </c>
      <c r="AB43" s="345">
        <f t="shared" si="21"/>
        <v>-4.4479897273031234E-3</v>
      </c>
      <c r="AC43" s="345">
        <f t="shared" si="24"/>
        <v>27.388378693944844</v>
      </c>
      <c r="AD43" s="373"/>
      <c r="AE43" s="373"/>
      <c r="AF43" s="373"/>
      <c r="AG43" s="373"/>
      <c r="AH43" s="402"/>
      <c r="AI43" s="402"/>
      <c r="AJ43" s="347">
        <f t="shared" si="22"/>
        <v>-0.13200345877851868</v>
      </c>
      <c r="AK43" s="402"/>
      <c r="AL43" s="402"/>
      <c r="AM43" s="402"/>
      <c r="AN43" s="402"/>
      <c r="AO43" s="402"/>
      <c r="AP43" s="402"/>
      <c r="AQ43" s="402"/>
      <c r="AR43" s="402"/>
    </row>
    <row r="44" spans="1:61" ht="14.5" customHeight="1" thickBot="1">
      <c r="A44" s="331" t="s">
        <v>685</v>
      </c>
      <c r="B44" s="336" t="s">
        <v>681</v>
      </c>
      <c r="C44" s="399">
        <v>12.07499999999709</v>
      </c>
      <c r="D44" s="399">
        <v>289.79999999993015</v>
      </c>
      <c r="E44" s="337">
        <f t="shared" si="1"/>
        <v>18.850000000000001</v>
      </c>
      <c r="F44" s="338">
        <v>18850000</v>
      </c>
      <c r="G44" s="400">
        <v>97</v>
      </c>
      <c r="H44" s="351">
        <f t="shared" si="19"/>
        <v>1.2588795971585289E-3</v>
      </c>
      <c r="I44" s="404">
        <v>212.9</v>
      </c>
      <c r="J44" s="404"/>
      <c r="K44" s="401">
        <v>1.1399999999999999</v>
      </c>
      <c r="L44" s="401">
        <v>0.62</v>
      </c>
      <c r="M44" s="401">
        <f t="shared" si="2"/>
        <v>6.3280599500416308</v>
      </c>
      <c r="N44" s="401">
        <f t="shared" si="7"/>
        <v>6.8827708703374784</v>
      </c>
      <c r="O44" s="401">
        <v>9.5906191548502466</v>
      </c>
      <c r="P44" s="401">
        <v>2.68</v>
      </c>
      <c r="Q44" s="341">
        <f t="shared" si="3"/>
        <v>2680</v>
      </c>
      <c r="R44" s="341">
        <f t="shared" si="4"/>
        <v>14217.506631299735</v>
      </c>
      <c r="S44" s="342">
        <f t="shared" si="0"/>
        <v>5.3050397877984086</v>
      </c>
      <c r="T44" s="401"/>
      <c r="U44" s="352"/>
      <c r="V44" s="401">
        <v>20.922071969245138</v>
      </c>
      <c r="W44" s="353">
        <f t="shared" si="23"/>
        <v>3.7860531617463691</v>
      </c>
      <c r="X44" s="353"/>
      <c r="Y44" s="401">
        <f t="shared" si="5"/>
        <v>116.22404782515423</v>
      </c>
      <c r="Z44" s="373">
        <v>2520.7064999991762</v>
      </c>
      <c r="AA44" s="345">
        <f t="shared" si="20"/>
        <v>4.1602302306967216E-2</v>
      </c>
      <c r="AB44" s="345">
        <f t="shared" si="21"/>
        <v>1.000307455499345E-3</v>
      </c>
      <c r="AC44" s="345">
        <f t="shared" si="24"/>
        <v>25.516655747117333</v>
      </c>
      <c r="AD44" s="373"/>
      <c r="AE44" s="373"/>
      <c r="AF44" s="373"/>
      <c r="AG44" s="373"/>
      <c r="AH44" s="402"/>
      <c r="AI44" s="402"/>
      <c r="AJ44" s="347">
        <f t="shared" si="22"/>
        <v>2.4044521577639266E-2</v>
      </c>
      <c r="AK44" s="402"/>
      <c r="AL44" s="402"/>
      <c r="AM44" s="402"/>
      <c r="AN44" s="402"/>
      <c r="AO44" s="402"/>
      <c r="AP44" s="402"/>
      <c r="AQ44" s="402"/>
      <c r="AR44" s="402"/>
    </row>
    <row r="45" spans="1:61" ht="15" thickBot="1">
      <c r="A45" s="331" t="s">
        <v>685</v>
      </c>
      <c r="B45" s="336" t="s">
        <v>681</v>
      </c>
      <c r="C45" s="399">
        <v>12.890972222223354</v>
      </c>
      <c r="D45" s="399">
        <v>309.3833333333605</v>
      </c>
      <c r="E45" s="337">
        <f t="shared" si="1"/>
        <v>18.86</v>
      </c>
      <c r="F45" s="338">
        <v>18860000</v>
      </c>
      <c r="G45" s="404">
        <v>94</v>
      </c>
      <c r="H45" s="351">
        <f t="shared" si="19"/>
        <v>2.7082381218234466E-5</v>
      </c>
      <c r="I45" s="404">
        <v>184.7</v>
      </c>
      <c r="J45" s="404"/>
      <c r="K45" s="404">
        <v>1.76</v>
      </c>
      <c r="L45" s="404">
        <v>0.74</v>
      </c>
      <c r="M45" s="404">
        <f t="shared" si="2"/>
        <v>9.7696364140993612</v>
      </c>
      <c r="N45" s="404">
        <f t="shared" si="7"/>
        <v>8.214920071047958</v>
      </c>
      <c r="O45" s="404">
        <v>11.752666247562154</v>
      </c>
      <c r="P45" s="404">
        <v>2.88</v>
      </c>
      <c r="Q45" s="341">
        <f t="shared" si="3"/>
        <v>2880</v>
      </c>
      <c r="R45" s="341">
        <f t="shared" si="4"/>
        <v>15270.413573700955</v>
      </c>
      <c r="S45" s="342">
        <f t="shared" si="0"/>
        <v>5.3022269353128317</v>
      </c>
      <c r="T45" s="404"/>
      <c r="U45" s="352"/>
      <c r="V45" s="404">
        <v>23.936596928987999</v>
      </c>
      <c r="W45" s="353">
        <f t="shared" si="23"/>
        <v>3.634524959742861</v>
      </c>
      <c r="X45" s="353"/>
      <c r="Y45" s="404">
        <f t="shared" si="5"/>
        <v>132.97001321549871</v>
      </c>
      <c r="Z45" s="373">
        <v>2947.4580000007859</v>
      </c>
      <c r="AA45" s="345">
        <f t="shared" si="20"/>
        <v>3.9222034284785851E-2</v>
      </c>
      <c r="AB45" s="345">
        <f t="shared" si="21"/>
        <v>3.1216040264778326E-3</v>
      </c>
      <c r="AC45" s="345">
        <f t="shared" si="24"/>
        <v>23.45071583716598</v>
      </c>
      <c r="AD45" s="373"/>
      <c r="AE45" s="373"/>
      <c r="AF45" s="373"/>
      <c r="AG45" s="373"/>
      <c r="AH45" s="402"/>
      <c r="AI45" s="402"/>
      <c r="AJ45" s="347">
        <f t="shared" si="22"/>
        <v>7.9588019423273426E-2</v>
      </c>
      <c r="AK45" s="402"/>
      <c r="AL45" s="402"/>
      <c r="AM45" s="402"/>
      <c r="AN45" s="402"/>
      <c r="AO45" s="402"/>
      <c r="AP45" s="402"/>
      <c r="AQ45" s="402"/>
      <c r="AR45" s="402"/>
    </row>
    <row r="46" spans="1:61" ht="15" thickBot="1">
      <c r="A46" s="385" t="s">
        <v>685</v>
      </c>
      <c r="B46" s="336" t="s">
        <v>681</v>
      </c>
      <c r="C46" s="405">
        <v>13.347222222218988</v>
      </c>
      <c r="D46" s="405">
        <v>320.33333333325572</v>
      </c>
      <c r="E46" s="337">
        <f t="shared" si="1"/>
        <v>17.338000000000001</v>
      </c>
      <c r="F46" s="338">
        <v>17338000</v>
      </c>
      <c r="G46" s="406">
        <v>91.2</v>
      </c>
      <c r="H46" s="351">
        <f t="shared" si="19"/>
        <v>-7.6797300288018282E-3</v>
      </c>
      <c r="I46" s="405">
        <v>243.1</v>
      </c>
      <c r="J46" s="405"/>
      <c r="K46" s="407">
        <v>1.51</v>
      </c>
      <c r="L46" s="407">
        <v>1.25</v>
      </c>
      <c r="M46" s="407">
        <f t="shared" si="2"/>
        <v>8.3819039689147932</v>
      </c>
      <c r="N46" s="407">
        <f t="shared" si="7"/>
        <v>13.876554174067495</v>
      </c>
      <c r="O46" s="407">
        <v>12.584222821682117</v>
      </c>
      <c r="P46" s="407">
        <v>3.04</v>
      </c>
      <c r="Q46" s="341">
        <f t="shared" si="3"/>
        <v>3040</v>
      </c>
      <c r="R46" s="341">
        <f t="shared" si="4"/>
        <v>17533.740915907256</v>
      </c>
      <c r="S46" s="342">
        <f t="shared" si="0"/>
        <v>5.7676779328642285</v>
      </c>
      <c r="T46" s="345">
        <f>P46/AVERAGE(P46,P61,P76,P91,P105,P120,P135,P150,P166,P181,P196,P211,P226,P241,P256)</f>
        <v>1.0213989234208958</v>
      </c>
      <c r="U46" s="408"/>
      <c r="V46" s="407">
        <v>25.412158907170394</v>
      </c>
      <c r="W46" s="353">
        <f t="shared" si="23"/>
        <v>1.2255619781823945</v>
      </c>
      <c r="X46" s="353"/>
      <c r="Y46" s="407">
        <f t="shared" si="5"/>
        <v>141.1668966873338</v>
      </c>
      <c r="Z46" s="387">
        <v>3138.4130000005753</v>
      </c>
      <c r="AA46" s="345">
        <f t="shared" si="20"/>
        <v>4.2905474433969852E-2</v>
      </c>
      <c r="AB46" s="345">
        <f t="shared" si="21"/>
        <v>2.9649048744603616E-2</v>
      </c>
      <c r="AC46" s="345">
        <f t="shared" si="24"/>
        <v>23.247418360804211</v>
      </c>
      <c r="AD46" s="373"/>
      <c r="AE46" s="373"/>
      <c r="AF46" s="373"/>
      <c r="AG46" s="373"/>
      <c r="AH46" s="402"/>
      <c r="AI46" s="402"/>
      <c r="AJ46" s="347">
        <f t="shared" si="22"/>
        <v>0.69103183534848334</v>
      </c>
      <c r="AK46" s="361">
        <v>92.9</v>
      </c>
      <c r="AL46" s="361">
        <v>97.9</v>
      </c>
      <c r="AM46" s="361">
        <v>65</v>
      </c>
      <c r="AN46" s="361">
        <v>32.9</v>
      </c>
      <c r="AO46" s="362">
        <v>16.3</v>
      </c>
      <c r="AP46" s="362">
        <v>60.9</v>
      </c>
      <c r="AQ46" s="362">
        <v>22.8</v>
      </c>
      <c r="AR46" s="361">
        <v>99</v>
      </c>
      <c r="AS46" s="361">
        <v>1</v>
      </c>
      <c r="AT46" s="363">
        <v>0</v>
      </c>
      <c r="AU46" s="363">
        <v>95.7</v>
      </c>
      <c r="AV46" s="363">
        <v>2.2999999999999998</v>
      </c>
      <c r="AW46" s="363">
        <v>65.3</v>
      </c>
      <c r="AX46" s="364" t="s">
        <v>682</v>
      </c>
      <c r="AY46" s="363">
        <v>2.2000000000000002</v>
      </c>
      <c r="AZ46" s="364" t="s">
        <v>682</v>
      </c>
      <c r="BA46" s="363">
        <v>0.7</v>
      </c>
      <c r="BB46" s="363">
        <v>0.4</v>
      </c>
      <c r="BC46" s="363">
        <v>0.2</v>
      </c>
      <c r="BD46" s="363">
        <v>17.600000000000001</v>
      </c>
      <c r="BE46" s="363">
        <v>7.2</v>
      </c>
      <c r="BF46" s="364" t="s">
        <v>682</v>
      </c>
      <c r="BG46" s="364" t="s">
        <v>682</v>
      </c>
      <c r="BH46" s="365">
        <f>(2*AY46+BB46+BC46+BD46+BE46)/(2*(SUM(AV46:BG46)))</f>
        <v>0.15537017726798746</v>
      </c>
      <c r="BI46" s="365">
        <f>SUM(BD46:BE46,AY46,AW46)/SUM(AV46:BG46)</f>
        <v>0.96246089676746593</v>
      </c>
    </row>
    <row r="47" spans="1:61" ht="14" customHeight="1" thickBot="1">
      <c r="A47" s="331" t="s">
        <v>686</v>
      </c>
      <c r="B47" s="336" t="s">
        <v>681</v>
      </c>
      <c r="C47" s="399">
        <v>0</v>
      </c>
      <c r="D47" s="399">
        <v>0</v>
      </c>
      <c r="E47" s="337">
        <f t="shared" si="1"/>
        <v>0.26</v>
      </c>
      <c r="F47" s="338">
        <v>260000</v>
      </c>
      <c r="G47" s="400">
        <v>99</v>
      </c>
      <c r="H47" s="339"/>
      <c r="I47" s="399">
        <v>120.5</v>
      </c>
      <c r="J47" s="399">
        <v>97.4</v>
      </c>
      <c r="K47" s="401">
        <v>5.98</v>
      </c>
      <c r="L47" s="401">
        <v>0</v>
      </c>
      <c r="M47" s="401">
        <f t="shared" si="2"/>
        <v>33.194560088814875</v>
      </c>
      <c r="N47" s="401">
        <f t="shared" si="7"/>
        <v>0</v>
      </c>
      <c r="O47" s="401">
        <v>0.38805973458931636</v>
      </c>
      <c r="P47" s="370" t="e">
        <v>#N/A</v>
      </c>
      <c r="Q47" s="341" t="e">
        <f t="shared" si="3"/>
        <v>#N/A</v>
      </c>
      <c r="R47" s="341" t="e">
        <f t="shared" si="4"/>
        <v>#N/A</v>
      </c>
      <c r="S47" s="342">
        <f t="shared" si="0"/>
        <v>384.61538461538464</v>
      </c>
      <c r="T47" s="370"/>
      <c r="U47" s="358"/>
      <c r="V47" s="401">
        <v>0</v>
      </c>
      <c r="W47" s="344"/>
      <c r="X47" s="359"/>
      <c r="Y47" s="401">
        <f t="shared" si="5"/>
        <v>0</v>
      </c>
      <c r="Z47" s="401">
        <v>0</v>
      </c>
      <c r="AA47" s="345"/>
      <c r="AB47" s="345"/>
      <c r="AC47" s="345"/>
      <c r="AD47" s="401"/>
      <c r="AE47" s="401"/>
      <c r="AF47" s="401"/>
      <c r="AG47" s="401"/>
      <c r="AH47" s="409"/>
      <c r="AI47" s="409"/>
      <c r="AJ47" s="347"/>
      <c r="AK47" s="409"/>
      <c r="AL47" s="409"/>
      <c r="AM47" s="409"/>
      <c r="AN47" s="409"/>
      <c r="AO47" s="409"/>
      <c r="AP47" s="409"/>
      <c r="AQ47" s="409"/>
      <c r="AR47" s="409"/>
      <c r="AS47" s="29"/>
      <c r="AT47" s="29"/>
      <c r="AU47" s="29"/>
      <c r="AV47" s="29"/>
      <c r="AW47" s="29"/>
      <c r="AX47" s="29"/>
      <c r="AY47" s="29"/>
      <c r="AZ47" s="29"/>
      <c r="BA47" s="29"/>
      <c r="BB47" s="29"/>
      <c r="BC47" s="29"/>
      <c r="BD47" s="29"/>
      <c r="BE47" s="29"/>
      <c r="BF47" s="29"/>
      <c r="BG47" s="29"/>
    </row>
    <row r="48" spans="1:61" ht="14" customHeight="1" thickBot="1">
      <c r="A48" s="331" t="s">
        <v>686</v>
      </c>
      <c r="B48" s="336" t="s">
        <v>681</v>
      </c>
      <c r="C48" s="399">
        <v>0.95555555555620231</v>
      </c>
      <c r="D48" s="399">
        <v>22.933333333348855</v>
      </c>
      <c r="E48" s="337">
        <f t="shared" si="1"/>
        <v>0.46800000000000003</v>
      </c>
      <c r="F48" s="338">
        <v>468000</v>
      </c>
      <c r="G48" s="400">
        <v>99</v>
      </c>
      <c r="H48" s="351">
        <f t="shared" ref="H48:H61" si="25">(F48-F47)/((F48+F47)*0.5*(D48-D47))</f>
        <v>2.491694352157782E-2</v>
      </c>
      <c r="I48" s="399">
        <v>117.3</v>
      </c>
      <c r="J48" s="399">
        <v>116.7</v>
      </c>
      <c r="K48" s="401">
        <v>5.91</v>
      </c>
      <c r="L48" s="401"/>
      <c r="M48" s="401">
        <f t="shared" si="2"/>
        <v>32.805995004163194</v>
      </c>
      <c r="N48" s="401"/>
      <c r="O48" s="401">
        <v>0.72068236423730181</v>
      </c>
      <c r="P48" s="341" t="e">
        <v>#N/A</v>
      </c>
      <c r="Q48" s="341" t="e">
        <f t="shared" si="3"/>
        <v>#N/A</v>
      </c>
      <c r="R48" s="341" t="e">
        <f t="shared" si="4"/>
        <v>#N/A</v>
      </c>
      <c r="S48" s="342">
        <f t="shared" si="0"/>
        <v>213.67521367521368</v>
      </c>
      <c r="T48" s="341"/>
      <c r="U48" s="352"/>
      <c r="V48" s="401">
        <v>-0.28999999999999998</v>
      </c>
      <c r="W48" s="353">
        <f>(V48-V47)-(K47-K48)</f>
        <v>-0.36000000000000026</v>
      </c>
      <c r="X48" s="353"/>
      <c r="Y48" s="401">
        <f t="shared" si="5"/>
        <v>-1.6109768630391912</v>
      </c>
      <c r="Z48" s="401">
        <v>8.3828333333149221</v>
      </c>
      <c r="AA48" s="345">
        <f>V48/180.1/Z48*1000</f>
        <v>-0.19208500066007933</v>
      </c>
      <c r="AB48" s="345">
        <f>L48/90.08/Z48*1000</f>
        <v>0</v>
      </c>
      <c r="AC48" s="345"/>
      <c r="AD48" s="401"/>
      <c r="AE48" s="401"/>
      <c r="AF48" s="401"/>
      <c r="AG48" s="401"/>
      <c r="AH48" s="409"/>
      <c r="AI48" s="409"/>
      <c r="AJ48" s="347"/>
      <c r="AK48" s="409"/>
      <c r="AL48" s="409"/>
      <c r="AM48" s="409"/>
      <c r="AN48" s="409"/>
      <c r="AO48" s="409"/>
      <c r="AP48" s="409"/>
      <c r="AQ48" s="409"/>
      <c r="AR48" s="409"/>
    </row>
    <row r="49" spans="1:61" ht="14" customHeight="1" thickBot="1">
      <c r="A49" s="331" t="s">
        <v>686</v>
      </c>
      <c r="B49" s="336" t="s">
        <v>681</v>
      </c>
      <c r="C49" s="399">
        <v>1.9937500000014552</v>
      </c>
      <c r="D49" s="399">
        <v>47.850000000034925</v>
      </c>
      <c r="E49" s="337">
        <f t="shared" si="1"/>
        <v>0.83000000000000007</v>
      </c>
      <c r="F49" s="338">
        <v>830000.00000000012</v>
      </c>
      <c r="G49" s="400">
        <v>99</v>
      </c>
      <c r="H49" s="351">
        <f t="shared" si="25"/>
        <v>2.2385867632718298E-2</v>
      </c>
      <c r="I49" s="399">
        <v>69.3</v>
      </c>
      <c r="J49" s="399">
        <v>151.5</v>
      </c>
      <c r="K49" s="401">
        <v>6.26</v>
      </c>
      <c r="L49" s="401">
        <v>0.22</v>
      </c>
      <c r="M49" s="401">
        <f t="shared" si="2"/>
        <v>34.748820427421592</v>
      </c>
      <c r="N49" s="401">
        <f t="shared" si="7"/>
        <v>2.4422735346358793</v>
      </c>
      <c r="O49" s="401">
        <v>1.0533049938852874</v>
      </c>
      <c r="P49" s="341" t="e">
        <v>#N/A</v>
      </c>
      <c r="Q49" s="341" t="e">
        <f t="shared" si="3"/>
        <v>#N/A</v>
      </c>
      <c r="R49" s="341" t="e">
        <f t="shared" si="4"/>
        <v>#N/A</v>
      </c>
      <c r="S49" s="342">
        <f t="shared" si="0"/>
        <v>120.48192771084335</v>
      </c>
      <c r="T49" s="341"/>
      <c r="U49" s="352"/>
      <c r="V49" s="401">
        <v>-0.28000000000000003</v>
      </c>
      <c r="W49" s="353">
        <f>(V49-V48)-(K48-K49)</f>
        <v>0.3599999999999996</v>
      </c>
      <c r="X49" s="353"/>
      <c r="Y49" s="401">
        <f t="shared" si="5"/>
        <v>-1.5554259367274954</v>
      </c>
      <c r="Z49" s="401">
        <v>24.676166666751669</v>
      </c>
      <c r="AA49" s="345">
        <f t="shared" ref="AA49:AA61" si="26">(V49-V48)/180.1/((Z49-Z48))*1000</f>
        <v>3.4078176244841073E-3</v>
      </c>
      <c r="AB49" s="345">
        <f t="shared" ref="AB49:AB61" si="27">(L49-L48)/90.08/((Z49-Z48))*1000</f>
        <v>0.14989403854053057</v>
      </c>
      <c r="AC49" s="345"/>
      <c r="AD49" s="401"/>
      <c r="AE49" s="401"/>
      <c r="AF49" s="401"/>
      <c r="AG49" s="401"/>
      <c r="AH49" s="409"/>
      <c r="AI49" s="409"/>
      <c r="AJ49" s="347">
        <f t="shared" ref="AJ49:AJ61" si="28">AB49/AA49</f>
        <v>43.985346358792391</v>
      </c>
      <c r="AK49" s="409"/>
      <c r="AL49" s="409"/>
      <c r="AM49" s="409"/>
      <c r="AN49" s="409"/>
      <c r="AO49" s="409"/>
      <c r="AP49" s="409"/>
      <c r="AQ49" s="409"/>
      <c r="AR49" s="409"/>
    </row>
    <row r="50" spans="1:61" ht="14" customHeight="1" thickBot="1">
      <c r="A50" s="331" t="s">
        <v>686</v>
      </c>
      <c r="B50" s="336" t="s">
        <v>681</v>
      </c>
      <c r="C50" s="399">
        <v>2.9645833333343035</v>
      </c>
      <c r="D50" s="399">
        <v>71.150000000023283</v>
      </c>
      <c r="E50" s="337">
        <f t="shared" si="1"/>
        <v>1.6600000000000001</v>
      </c>
      <c r="F50" s="338">
        <v>1660000.0000000002</v>
      </c>
      <c r="G50" s="403">
        <v>99</v>
      </c>
      <c r="H50" s="351">
        <f t="shared" si="25"/>
        <v>2.8612303290429172E-2</v>
      </c>
      <c r="I50" s="403">
        <v>93.4</v>
      </c>
      <c r="J50" s="403">
        <v>86</v>
      </c>
      <c r="K50" s="403">
        <v>5.41</v>
      </c>
      <c r="L50" s="403">
        <v>0.33</v>
      </c>
      <c r="M50" s="403">
        <f t="shared" si="2"/>
        <v>30.030530113794061</v>
      </c>
      <c r="N50" s="403">
        <f t="shared" si="7"/>
        <v>3.6634103019538191</v>
      </c>
      <c r="O50" s="403">
        <v>1.6076760432985964</v>
      </c>
      <c r="P50" s="341" t="e">
        <v>#N/A</v>
      </c>
      <c r="Q50" s="341" t="e">
        <f t="shared" si="3"/>
        <v>#N/A</v>
      </c>
      <c r="R50" s="341" t="e">
        <f t="shared" si="4"/>
        <v>#N/A</v>
      </c>
      <c r="S50" s="342">
        <f t="shared" si="0"/>
        <v>60.240963855421676</v>
      </c>
      <c r="T50" s="341"/>
      <c r="U50" s="352"/>
      <c r="V50" s="410">
        <v>0.56999999999999995</v>
      </c>
      <c r="W50" s="353">
        <f>(V50-V49)-(K49-K50)</f>
        <v>0</v>
      </c>
      <c r="X50" s="353"/>
      <c r="Y50" s="410">
        <f t="shared" si="5"/>
        <v>3.1664027997666859</v>
      </c>
      <c r="Z50" s="403">
        <v>53.456416666645381</v>
      </c>
      <c r="AA50" s="345">
        <f t="shared" si="26"/>
        <v>0.16398746439368192</v>
      </c>
      <c r="AB50" s="345">
        <f t="shared" si="27"/>
        <v>4.242967894033059E-2</v>
      </c>
      <c r="AC50" s="345"/>
      <c r="AD50" s="403"/>
      <c r="AE50" s="403"/>
      <c r="AF50" s="403"/>
      <c r="AG50" s="403"/>
      <c r="AH50" s="409"/>
      <c r="AI50" s="409"/>
      <c r="AJ50" s="347">
        <f t="shared" si="28"/>
        <v>0.25873733152230699</v>
      </c>
      <c r="AK50" s="409"/>
      <c r="AL50" s="409"/>
      <c r="AM50" s="409"/>
      <c r="AN50" s="409"/>
      <c r="AO50" s="409"/>
      <c r="AP50" s="409"/>
      <c r="AQ50" s="409"/>
      <c r="AR50" s="409"/>
    </row>
    <row r="51" spans="1:61" ht="14" customHeight="1" thickBot="1">
      <c r="A51" s="331" t="s">
        <v>686</v>
      </c>
      <c r="B51" s="336" t="s">
        <v>681</v>
      </c>
      <c r="C51" s="399">
        <v>3.9666666666671517</v>
      </c>
      <c r="D51" s="399">
        <v>95.200000000011642</v>
      </c>
      <c r="E51" s="337">
        <f t="shared" si="1"/>
        <v>2.97</v>
      </c>
      <c r="F51" s="338">
        <v>2970000</v>
      </c>
      <c r="G51" s="400">
        <v>99</v>
      </c>
      <c r="H51" s="351">
        <f t="shared" si="25"/>
        <v>2.3529094803404243E-2</v>
      </c>
      <c r="I51" s="399">
        <v>69.8</v>
      </c>
      <c r="J51" s="399">
        <v>100.8</v>
      </c>
      <c r="K51" s="401">
        <v>5.51</v>
      </c>
      <c r="L51" s="401">
        <v>0.79</v>
      </c>
      <c r="M51" s="401">
        <f t="shared" si="2"/>
        <v>30.585623091867884</v>
      </c>
      <c r="N51" s="401">
        <f t="shared" si="7"/>
        <v>8.7699822380106571</v>
      </c>
      <c r="O51" s="401">
        <v>2.5501068273012217</v>
      </c>
      <c r="P51" s="341" t="e">
        <v>#N/A</v>
      </c>
      <c r="Q51" s="341" t="e">
        <f t="shared" si="3"/>
        <v>#N/A</v>
      </c>
      <c r="R51" s="341" t="e">
        <f t="shared" si="4"/>
        <v>#N/A</v>
      </c>
      <c r="S51" s="342">
        <f t="shared" si="0"/>
        <v>33.670033670033668</v>
      </c>
      <c r="T51" s="341"/>
      <c r="U51" s="352"/>
      <c r="V51" s="401">
        <v>1.65</v>
      </c>
      <c r="W51" s="353">
        <f t="shared" ref="W51:W61" si="29">(V51-V50)-(K50-K51)</f>
        <v>1.1799999999999997</v>
      </c>
      <c r="X51" s="353"/>
      <c r="Y51" s="401">
        <f t="shared" si="5"/>
        <v>9.1659028414298813</v>
      </c>
      <c r="Z51" s="401">
        <v>109.13216666661843</v>
      </c>
      <c r="AA51" s="345">
        <f t="shared" si="26"/>
        <v>0.10770700920047213</v>
      </c>
      <c r="AB51" s="345">
        <f t="shared" si="27"/>
        <v>9.1719858934263307E-2</v>
      </c>
      <c r="AC51" s="345"/>
      <c r="AD51" s="401"/>
      <c r="AE51" s="401"/>
      <c r="AF51" s="401"/>
      <c r="AG51" s="401"/>
      <c r="AH51" s="409"/>
      <c r="AI51" s="409"/>
      <c r="AJ51" s="347">
        <f t="shared" si="28"/>
        <v>0.85156815341095982</v>
      </c>
      <c r="AK51" s="409"/>
      <c r="AL51" s="409"/>
      <c r="AM51" s="409"/>
      <c r="AN51" s="409"/>
      <c r="AO51" s="409"/>
      <c r="AP51" s="409"/>
      <c r="AQ51" s="409"/>
      <c r="AR51" s="409"/>
    </row>
    <row r="52" spans="1:61" ht="14" customHeight="1" thickBot="1">
      <c r="A52" s="331" t="s">
        <v>686</v>
      </c>
      <c r="B52" s="336" t="s">
        <v>681</v>
      </c>
      <c r="C52" s="399">
        <v>4.9472222222248092</v>
      </c>
      <c r="D52" s="399">
        <v>118.73333333339542</v>
      </c>
      <c r="E52" s="337">
        <f t="shared" si="1"/>
        <v>5.5880000000000001</v>
      </c>
      <c r="F52" s="338">
        <v>5588000</v>
      </c>
      <c r="G52" s="400">
        <v>99</v>
      </c>
      <c r="H52" s="351">
        <f t="shared" si="25"/>
        <v>2.5998237654422593E-2</v>
      </c>
      <c r="I52" s="399">
        <v>44.8</v>
      </c>
      <c r="J52" s="399">
        <v>50.4</v>
      </c>
      <c r="K52" s="401">
        <v>5.59</v>
      </c>
      <c r="L52" s="401">
        <v>1.34</v>
      </c>
      <c r="M52" s="401">
        <f t="shared" si="2"/>
        <v>31.029697474326948</v>
      </c>
      <c r="N52" s="401">
        <f t="shared" si="7"/>
        <v>14.875666074600357</v>
      </c>
      <c r="O52" s="401">
        <v>3.9914715557758256</v>
      </c>
      <c r="P52" s="346">
        <v>0.17</v>
      </c>
      <c r="Q52" s="341">
        <f t="shared" si="3"/>
        <v>170</v>
      </c>
      <c r="R52" s="341">
        <f t="shared" si="4"/>
        <v>3042.2333571939876</v>
      </c>
      <c r="S52" s="342">
        <f t="shared" si="0"/>
        <v>17.89549033643522</v>
      </c>
      <c r="T52" s="346"/>
      <c r="U52" s="352"/>
      <c r="V52" s="401">
        <v>2.8</v>
      </c>
      <c r="W52" s="353">
        <f t="shared" si="29"/>
        <v>1.23</v>
      </c>
      <c r="X52" s="353"/>
      <c r="Y52" s="401">
        <f t="shared" si="5"/>
        <v>15.554259367274948</v>
      </c>
      <c r="Z52" s="401">
        <v>211.85216666661842</v>
      </c>
      <c r="AA52" s="345">
        <f t="shared" si="26"/>
        <v>6.2162592260097807E-2</v>
      </c>
      <c r="AB52" s="345">
        <f t="shared" si="27"/>
        <v>5.9440068502625579E-2</v>
      </c>
      <c r="AC52" s="345">
        <f t="shared" ref="AC52:AC61" si="30">P52/Z52*1000*24</f>
        <v>19.258712640029309</v>
      </c>
      <c r="AD52" s="401"/>
      <c r="AE52" s="401"/>
      <c r="AF52" s="401"/>
      <c r="AG52" s="401"/>
      <c r="AH52" s="409"/>
      <c r="AI52" s="409"/>
      <c r="AJ52" s="347">
        <f t="shared" si="28"/>
        <v>0.95620318171287366</v>
      </c>
      <c r="AK52" s="409"/>
      <c r="AL52" s="409"/>
      <c r="AM52" s="409"/>
      <c r="AN52" s="409"/>
      <c r="AO52" s="409"/>
      <c r="AP52" s="409"/>
      <c r="AQ52" s="409"/>
      <c r="AR52" s="409"/>
    </row>
    <row r="53" spans="1:61" ht="14" customHeight="1" thickBot="1">
      <c r="A53" s="331" t="s">
        <v>686</v>
      </c>
      <c r="B53" s="336" t="s">
        <v>681</v>
      </c>
      <c r="C53" s="399">
        <v>6.0805555555562023</v>
      </c>
      <c r="D53" s="399">
        <v>145.93333333334886</v>
      </c>
      <c r="E53" s="337">
        <f t="shared" si="1"/>
        <v>9.6760000000000002</v>
      </c>
      <c r="F53" s="338">
        <v>9676000</v>
      </c>
      <c r="G53" s="400">
        <v>98.8</v>
      </c>
      <c r="H53" s="351">
        <f t="shared" si="25"/>
        <v>1.9692625477897817E-2</v>
      </c>
      <c r="I53" s="399">
        <v>28.4</v>
      </c>
      <c r="J53" s="399">
        <v>31</v>
      </c>
      <c r="K53" s="401">
        <v>4.4000000000000004</v>
      </c>
      <c r="L53" s="401">
        <v>1.94</v>
      </c>
      <c r="M53" s="401">
        <f t="shared" si="2"/>
        <v>24.424091035248406</v>
      </c>
      <c r="N53" s="401">
        <f t="shared" si="7"/>
        <v>21.536412078152754</v>
      </c>
      <c r="O53" s="401">
        <v>5.9317702287224074</v>
      </c>
      <c r="P53" s="401">
        <v>0.36</v>
      </c>
      <c r="Q53" s="341">
        <f t="shared" si="3"/>
        <v>360</v>
      </c>
      <c r="R53" s="341">
        <f t="shared" si="4"/>
        <v>3720.5456800330712</v>
      </c>
      <c r="S53" s="342">
        <f t="shared" si="0"/>
        <v>10.334849111202976</v>
      </c>
      <c r="T53" s="401"/>
      <c r="U53" s="352"/>
      <c r="V53" s="401">
        <v>5.33</v>
      </c>
      <c r="W53" s="353">
        <f t="shared" si="29"/>
        <v>1.3400000000000007</v>
      </c>
      <c r="X53" s="353"/>
      <c r="Y53" s="401">
        <f t="shared" si="5"/>
        <v>29.608643724134105</v>
      </c>
      <c r="Z53" s="401">
        <v>416.58133333343545</v>
      </c>
      <c r="AA53" s="345">
        <f t="shared" si="26"/>
        <v>6.8616267423037558E-2</v>
      </c>
      <c r="AB53" s="345">
        <f t="shared" si="27"/>
        <v>3.2534426393637961E-2</v>
      </c>
      <c r="AC53" s="345">
        <f t="shared" si="30"/>
        <v>20.740247602703949</v>
      </c>
      <c r="AD53" s="401"/>
      <c r="AE53" s="401"/>
      <c r="AF53" s="401"/>
      <c r="AG53" s="401"/>
      <c r="AH53" s="409"/>
      <c r="AI53" s="409"/>
      <c r="AJ53" s="347">
        <f t="shared" si="28"/>
        <v>0.47415033803944129</v>
      </c>
      <c r="AK53" s="409"/>
      <c r="AL53" s="409"/>
      <c r="AM53" s="409"/>
      <c r="AN53" s="409"/>
      <c r="AO53" s="409"/>
      <c r="AP53" s="409"/>
      <c r="AQ53" s="409"/>
      <c r="AR53" s="409"/>
    </row>
    <row r="54" spans="1:61" ht="14" customHeight="1" thickBot="1">
      <c r="A54" s="331" t="s">
        <v>686</v>
      </c>
      <c r="B54" s="336" t="s">
        <v>681</v>
      </c>
      <c r="C54" s="399">
        <v>7.0541666666686069</v>
      </c>
      <c r="D54" s="399">
        <v>169.30000000004657</v>
      </c>
      <c r="E54" s="337">
        <f t="shared" si="1"/>
        <v>14.196999999999999</v>
      </c>
      <c r="F54" s="338">
        <v>14197000</v>
      </c>
      <c r="G54" s="400">
        <v>99</v>
      </c>
      <c r="H54" s="351">
        <f t="shared" si="25"/>
        <v>1.6209168667295704E-2</v>
      </c>
      <c r="I54" s="399">
        <v>35.200000000000003</v>
      </c>
      <c r="J54" s="399">
        <v>54.1</v>
      </c>
      <c r="K54" s="401">
        <v>3.22</v>
      </c>
      <c r="L54" s="401">
        <v>1.95</v>
      </c>
      <c r="M54" s="401">
        <f t="shared" si="2"/>
        <v>17.873993893977239</v>
      </c>
      <c r="N54" s="401">
        <f t="shared" si="7"/>
        <v>21.647424511545296</v>
      </c>
      <c r="O54" s="401">
        <v>7.2068236423730188</v>
      </c>
      <c r="P54" s="401">
        <v>0.68</v>
      </c>
      <c r="Q54" s="341">
        <f t="shared" si="3"/>
        <v>680</v>
      </c>
      <c r="R54" s="341">
        <f t="shared" si="4"/>
        <v>4789.7443121786291</v>
      </c>
      <c r="S54" s="342">
        <f t="shared" si="0"/>
        <v>7.0437416355568079</v>
      </c>
      <c r="T54" s="401"/>
      <c r="U54" s="352"/>
      <c r="V54" s="401">
        <v>7.58</v>
      </c>
      <c r="W54" s="353">
        <f t="shared" si="29"/>
        <v>1.0699999999999998</v>
      </c>
      <c r="X54" s="353"/>
      <c r="Y54" s="401">
        <f t="shared" si="5"/>
        <v>42.107602144265762</v>
      </c>
      <c r="Z54" s="401">
        <v>703.69124999921337</v>
      </c>
      <c r="AA54" s="345">
        <f t="shared" si="26"/>
        <v>4.3513158850521871E-2</v>
      </c>
      <c r="AB54" s="345">
        <f t="shared" si="27"/>
        <v>3.8665482084956557E-4</v>
      </c>
      <c r="AC54" s="345">
        <f t="shared" si="30"/>
        <v>23.191989384574903</v>
      </c>
      <c r="AD54" s="401"/>
      <c r="AE54" s="401"/>
      <c r="AF54" s="401"/>
      <c r="AG54" s="401"/>
      <c r="AH54" s="409"/>
      <c r="AI54" s="409"/>
      <c r="AJ54" s="347">
        <f t="shared" si="28"/>
        <v>8.8859285573317619E-3</v>
      </c>
      <c r="AK54" s="409"/>
      <c r="AL54" s="409"/>
      <c r="AM54" s="409"/>
      <c r="AN54" s="409"/>
      <c r="AO54" s="409"/>
      <c r="AP54" s="409"/>
      <c r="AQ54" s="409"/>
      <c r="AR54" s="409"/>
    </row>
    <row r="55" spans="1:61" ht="14" customHeight="1" thickBot="1">
      <c r="A55" s="331" t="s">
        <v>686</v>
      </c>
      <c r="B55" s="336" t="s">
        <v>681</v>
      </c>
      <c r="C55" s="399">
        <v>8.0736111111109494</v>
      </c>
      <c r="D55" s="399">
        <v>193.76666666666279</v>
      </c>
      <c r="E55" s="337">
        <f t="shared" si="1"/>
        <v>18.855</v>
      </c>
      <c r="F55" s="338">
        <v>18855000</v>
      </c>
      <c r="G55" s="400">
        <v>99.1</v>
      </c>
      <c r="H55" s="351">
        <f t="shared" si="25"/>
        <v>1.1520118079997478E-2</v>
      </c>
      <c r="I55" s="404">
        <v>67.7</v>
      </c>
      <c r="J55" s="404">
        <v>20.399999999999999</v>
      </c>
      <c r="K55" s="401">
        <v>1.73</v>
      </c>
      <c r="L55" s="401">
        <v>1.87</v>
      </c>
      <c r="M55" s="401">
        <f t="shared" si="2"/>
        <v>9.6031085206772122</v>
      </c>
      <c r="N55" s="401">
        <f t="shared" si="7"/>
        <v>20.759325044404974</v>
      </c>
      <c r="O55" s="401">
        <v>5.1556507595437742</v>
      </c>
      <c r="P55" s="401">
        <v>1.1399999999999999</v>
      </c>
      <c r="Q55" s="341">
        <f t="shared" si="3"/>
        <v>1140</v>
      </c>
      <c r="R55" s="341">
        <f t="shared" si="4"/>
        <v>6046.1416070007963</v>
      </c>
      <c r="S55" s="342">
        <f t="shared" si="0"/>
        <v>5.3036329885971893</v>
      </c>
      <c r="T55" s="401"/>
      <c r="U55" s="352"/>
      <c r="V55" s="401">
        <v>10.55</v>
      </c>
      <c r="W55" s="353">
        <f t="shared" si="29"/>
        <v>1.4800000000000004</v>
      </c>
      <c r="X55" s="353"/>
      <c r="Y55" s="401">
        <f t="shared" si="5"/>
        <v>58.606227258839553</v>
      </c>
      <c r="Z55" s="401">
        <v>1101.7887500008169</v>
      </c>
      <c r="AA55" s="345">
        <f t="shared" si="26"/>
        <v>4.142411952607554E-2</v>
      </c>
      <c r="AB55" s="345">
        <f t="shared" si="27"/>
        <v>-2.2308591918731992E-3</v>
      </c>
      <c r="AC55" s="345">
        <f t="shared" si="30"/>
        <v>24.832346491085257</v>
      </c>
      <c r="AD55" s="401"/>
      <c r="AE55" s="401"/>
      <c r="AF55" s="401"/>
      <c r="AG55" s="401"/>
      <c r="AH55" s="409"/>
      <c r="AI55" s="409"/>
      <c r="AJ55" s="347">
        <f t="shared" si="28"/>
        <v>-5.3854112468677197E-2</v>
      </c>
      <c r="AK55" s="409"/>
      <c r="AL55" s="409"/>
      <c r="AM55" s="409"/>
      <c r="AN55" s="409"/>
      <c r="AO55" s="409"/>
      <c r="AP55" s="409"/>
      <c r="AQ55" s="409"/>
      <c r="AR55" s="409"/>
    </row>
    <row r="56" spans="1:61" ht="14" customHeight="1" thickBot="1">
      <c r="A56" s="331" t="s">
        <v>686</v>
      </c>
      <c r="B56" s="336" t="s">
        <v>681</v>
      </c>
      <c r="C56" s="399">
        <v>9.0722222222248092</v>
      </c>
      <c r="D56" s="399">
        <v>217.73333333339542</v>
      </c>
      <c r="E56" s="337">
        <f t="shared" si="1"/>
        <v>20.088000000000001</v>
      </c>
      <c r="F56" s="338">
        <v>20088000</v>
      </c>
      <c r="G56" s="400">
        <v>98.9</v>
      </c>
      <c r="H56" s="351">
        <f t="shared" si="25"/>
        <v>2.6421412529783954E-3</v>
      </c>
      <c r="I56" s="399">
        <v>137.19999999999999</v>
      </c>
      <c r="J56" s="399">
        <v>19.5</v>
      </c>
      <c r="K56" s="401">
        <v>2.54</v>
      </c>
      <c r="L56" s="401">
        <v>1.89</v>
      </c>
      <c r="M56" s="401">
        <f t="shared" si="2"/>
        <v>14.099361643075214</v>
      </c>
      <c r="N56" s="401">
        <f t="shared" si="7"/>
        <v>20.981349911190055</v>
      </c>
      <c r="O56" s="401">
        <v>3.7697231360105024</v>
      </c>
      <c r="P56" s="401">
        <v>1.83</v>
      </c>
      <c r="Q56" s="341">
        <f t="shared" si="3"/>
        <v>1830</v>
      </c>
      <c r="R56" s="341">
        <f t="shared" si="4"/>
        <v>9109.9163679808826</v>
      </c>
      <c r="S56" s="342">
        <f t="shared" si="0"/>
        <v>4.9780963759458379</v>
      </c>
      <c r="T56" s="401"/>
      <c r="U56" s="352"/>
      <c r="V56" s="401">
        <v>13.83</v>
      </c>
      <c r="W56" s="353">
        <f t="shared" si="29"/>
        <v>4.09</v>
      </c>
      <c r="X56" s="353"/>
      <c r="Y56" s="401">
        <f t="shared" si="5"/>
        <v>76.826931089075913</v>
      </c>
      <c r="Z56" s="401">
        <v>1564.3200000019506</v>
      </c>
      <c r="AA56" s="345">
        <f t="shared" si="26"/>
        <v>3.937486253395274E-2</v>
      </c>
      <c r="AB56" s="345">
        <f t="shared" si="27"/>
        <v>4.8002133214681923E-4</v>
      </c>
      <c r="AC56" s="345">
        <f t="shared" si="30"/>
        <v>28.076096962223353</v>
      </c>
      <c r="AD56" s="401"/>
      <c r="AE56" s="401"/>
      <c r="AF56" s="401"/>
      <c r="AG56" s="401"/>
      <c r="AH56" s="409"/>
      <c r="AI56" s="409"/>
      <c r="AJ56" s="347">
        <f t="shared" si="28"/>
        <v>1.219106052072942E-2</v>
      </c>
      <c r="AK56" s="409"/>
      <c r="AL56" s="409"/>
      <c r="AM56" s="409"/>
      <c r="AN56" s="409"/>
      <c r="AO56" s="409"/>
      <c r="AP56" s="409"/>
      <c r="AQ56" s="409"/>
      <c r="AR56" s="409"/>
    </row>
    <row r="57" spans="1:61" ht="14" customHeight="1" thickBot="1">
      <c r="A57" s="331" t="s">
        <v>686</v>
      </c>
      <c r="B57" s="336" t="s">
        <v>681</v>
      </c>
      <c r="C57" s="399">
        <v>9.9881944444423425</v>
      </c>
      <c r="D57" s="399">
        <v>239.71666666661622</v>
      </c>
      <c r="E57" s="337">
        <f t="shared" si="1"/>
        <v>22.524999999999999</v>
      </c>
      <c r="F57" s="338">
        <v>22525000</v>
      </c>
      <c r="G57" s="400">
        <v>98.2</v>
      </c>
      <c r="H57" s="351">
        <f t="shared" si="25"/>
        <v>5.2029526026834026E-3</v>
      </c>
      <c r="I57" s="404">
        <v>80.5</v>
      </c>
      <c r="J57" s="404">
        <v>12.2</v>
      </c>
      <c r="K57" s="401">
        <v>1.66</v>
      </c>
      <c r="L57" s="401">
        <v>1.75</v>
      </c>
      <c r="M57" s="401">
        <f t="shared" si="2"/>
        <v>9.2145434360255329</v>
      </c>
      <c r="N57" s="401">
        <f t="shared" si="7"/>
        <v>19.427175843694496</v>
      </c>
      <c r="O57" s="401">
        <v>2.9936036668318695</v>
      </c>
      <c r="P57" s="401">
        <v>2.39</v>
      </c>
      <c r="Q57" s="341">
        <f t="shared" si="3"/>
        <v>2390</v>
      </c>
      <c r="R57" s="341">
        <f t="shared" si="4"/>
        <v>10610.432852386237</v>
      </c>
      <c r="S57" s="342">
        <f t="shared" si="0"/>
        <v>4.4395116537180908</v>
      </c>
      <c r="T57" s="401"/>
      <c r="U57" s="352"/>
      <c r="V57" s="401">
        <v>17.149999999999999</v>
      </c>
      <c r="W57" s="353">
        <f t="shared" si="29"/>
        <v>2.4399999999999986</v>
      </c>
      <c r="X57" s="353"/>
      <c r="Y57" s="401">
        <f t="shared" si="5"/>
        <v>95.269838624559071</v>
      </c>
      <c r="Z57" s="401">
        <v>2034.2055000004621</v>
      </c>
      <c r="AA57" s="345">
        <f t="shared" si="26"/>
        <v>3.9231266384026492E-2</v>
      </c>
      <c r="AB57" s="345">
        <f t="shared" si="27"/>
        <v>-3.3075591128061662E-3</v>
      </c>
      <c r="AC57" s="345">
        <f t="shared" si="30"/>
        <v>28.197741083674671</v>
      </c>
      <c r="AD57" s="401"/>
      <c r="AE57" s="401"/>
      <c r="AF57" s="401"/>
      <c r="AG57" s="401"/>
      <c r="AH57" s="409"/>
      <c r="AI57" s="409"/>
      <c r="AJ57" s="347">
        <f t="shared" si="28"/>
        <v>-8.4309261914442837E-2</v>
      </c>
      <c r="AK57" s="409"/>
      <c r="AL57" s="409"/>
      <c r="AM57" s="409"/>
      <c r="AN57" s="409"/>
      <c r="AO57" s="409"/>
      <c r="AP57" s="409"/>
      <c r="AQ57" s="409"/>
      <c r="AR57" s="409"/>
    </row>
    <row r="58" spans="1:61" ht="14" customHeight="1" thickBot="1">
      <c r="A58" s="331" t="s">
        <v>686</v>
      </c>
      <c r="B58" s="336" t="s">
        <v>681</v>
      </c>
      <c r="C58" s="399">
        <v>10.970833333332848</v>
      </c>
      <c r="D58" s="399">
        <v>263.29999999998836</v>
      </c>
      <c r="E58" s="337">
        <f t="shared" si="1"/>
        <v>22.318999999999999</v>
      </c>
      <c r="F58" s="338">
        <v>22319000</v>
      </c>
      <c r="G58" s="400">
        <v>97.1</v>
      </c>
      <c r="H58" s="351">
        <f t="shared" si="25"/>
        <v>-3.8957195308808774E-4</v>
      </c>
      <c r="I58" s="404">
        <v>183.3</v>
      </c>
      <c r="J58" s="404">
        <v>12.5</v>
      </c>
      <c r="K58" s="401">
        <v>2.59</v>
      </c>
      <c r="L58" s="401">
        <v>0.97</v>
      </c>
      <c r="M58" s="401">
        <f t="shared" si="2"/>
        <v>14.376908132112128</v>
      </c>
      <c r="N58" s="401">
        <f t="shared" si="7"/>
        <v>10.768206039076377</v>
      </c>
      <c r="O58" s="401">
        <v>4.8784652348371198</v>
      </c>
      <c r="P58" s="401">
        <v>2.85</v>
      </c>
      <c r="Q58" s="341">
        <f t="shared" si="3"/>
        <v>2850</v>
      </c>
      <c r="R58" s="341">
        <f t="shared" si="4"/>
        <v>12769.38930955688</v>
      </c>
      <c r="S58" s="342">
        <f t="shared" si="0"/>
        <v>4.4804874770375021</v>
      </c>
      <c r="T58" s="401"/>
      <c r="U58" s="352"/>
      <c r="V58" s="401">
        <v>19.63</v>
      </c>
      <c r="W58" s="353">
        <f t="shared" si="29"/>
        <v>3.41</v>
      </c>
      <c r="X58" s="353"/>
      <c r="Y58" s="401">
        <f t="shared" si="5"/>
        <v>109.04646834985974</v>
      </c>
      <c r="Z58" s="401">
        <v>2560.071749999418</v>
      </c>
      <c r="AA58" s="345">
        <f t="shared" si="26"/>
        <v>2.6185608425824781E-2</v>
      </c>
      <c r="AB58" s="345">
        <f t="shared" si="27"/>
        <v>-1.6466106742228294E-2</v>
      </c>
      <c r="AC58" s="345">
        <f t="shared" si="30"/>
        <v>26.718001165403098</v>
      </c>
      <c r="AD58" s="401"/>
      <c r="AE58" s="401"/>
      <c r="AF58" s="401"/>
      <c r="AG58" s="401"/>
      <c r="AH58" s="409"/>
      <c r="AI58" s="409"/>
      <c r="AJ58" s="347">
        <f t="shared" si="28"/>
        <v>-0.62882276685956562</v>
      </c>
      <c r="AK58" s="409"/>
      <c r="AL58" s="409"/>
      <c r="AM58" s="409"/>
      <c r="AN58" s="409"/>
      <c r="AO58" s="409"/>
      <c r="AP58" s="409"/>
      <c r="AQ58" s="409"/>
      <c r="AR58" s="409"/>
    </row>
    <row r="59" spans="1:61" ht="14" customHeight="1" thickBot="1">
      <c r="A59" s="331" t="s">
        <v>686</v>
      </c>
      <c r="B59" s="336" t="s">
        <v>681</v>
      </c>
      <c r="C59" s="399">
        <v>12.001388888893416</v>
      </c>
      <c r="D59" s="399">
        <v>288.03333333344199</v>
      </c>
      <c r="E59" s="337">
        <f t="shared" si="1"/>
        <v>20.806999999999999</v>
      </c>
      <c r="F59" s="338">
        <v>20807000</v>
      </c>
      <c r="G59" s="400">
        <v>92</v>
      </c>
      <c r="H59" s="351">
        <f t="shared" si="25"/>
        <v>-2.8350450063256865E-3</v>
      </c>
      <c r="I59" s="404">
        <v>240.8</v>
      </c>
      <c r="J59" s="404">
        <v>37.799999999999997</v>
      </c>
      <c r="K59" s="401">
        <v>2.56</v>
      </c>
      <c r="L59" s="401"/>
      <c r="M59" s="401">
        <f t="shared" si="2"/>
        <v>14.21038023868998</v>
      </c>
      <c r="N59" s="401"/>
      <c r="O59" s="401">
        <v>8.4264399510822994</v>
      </c>
      <c r="P59" s="401">
        <v>2.82</v>
      </c>
      <c r="Q59" s="341">
        <f t="shared" si="3"/>
        <v>2820</v>
      </c>
      <c r="R59" s="341">
        <f t="shared" si="4"/>
        <v>13553.131157783439</v>
      </c>
      <c r="S59" s="342">
        <f t="shared" si="0"/>
        <v>4.8060748786466094</v>
      </c>
      <c r="T59" s="401"/>
      <c r="U59" s="352"/>
      <c r="V59" s="401">
        <v>21.3</v>
      </c>
      <c r="W59" s="353">
        <f t="shared" si="29"/>
        <v>1.6400000000000019</v>
      </c>
      <c r="X59" s="353"/>
      <c r="Y59" s="401">
        <f t="shared" si="5"/>
        <v>118.32347304391303</v>
      </c>
      <c r="Z59" s="401">
        <v>3104.9474166685113</v>
      </c>
      <c r="AA59" s="345">
        <f t="shared" si="26"/>
        <v>1.7017875610773357E-2</v>
      </c>
      <c r="AB59" s="345">
        <f t="shared" si="27"/>
        <v>-1.9762684769727441E-2</v>
      </c>
      <c r="AC59" s="345">
        <f t="shared" si="30"/>
        <v>21.797470590538381</v>
      </c>
      <c r="AD59" s="401"/>
      <c r="AE59" s="401"/>
      <c r="AF59" s="401"/>
      <c r="AG59" s="401"/>
      <c r="AH59" s="409"/>
      <c r="AI59" s="409"/>
      <c r="AJ59" s="347">
        <f t="shared" si="28"/>
        <v>-1.1612897650524869</v>
      </c>
      <c r="AK59" s="409"/>
      <c r="AL59" s="409"/>
      <c r="AM59" s="409"/>
      <c r="AN59" s="409"/>
      <c r="AO59" s="409"/>
      <c r="AP59" s="409"/>
      <c r="AQ59" s="409"/>
      <c r="AR59" s="409"/>
    </row>
    <row r="60" spans="1:61" ht="15" thickBot="1">
      <c r="A60" s="331" t="s">
        <v>686</v>
      </c>
      <c r="B60" s="336" t="s">
        <v>681</v>
      </c>
      <c r="C60" s="399">
        <v>13.118055555554747</v>
      </c>
      <c r="D60" s="399">
        <v>314.83333333331393</v>
      </c>
      <c r="E60" s="337">
        <f t="shared" si="1"/>
        <v>17.829999999999998</v>
      </c>
      <c r="F60" s="338">
        <v>17830000</v>
      </c>
      <c r="G60" s="404">
        <v>87</v>
      </c>
      <c r="H60" s="351">
        <f t="shared" si="25"/>
        <v>-5.7500369880047406E-3</v>
      </c>
      <c r="I60" s="404">
        <v>256.8</v>
      </c>
      <c r="J60" s="404">
        <v>56.1</v>
      </c>
      <c r="K60" s="404">
        <v>1.5</v>
      </c>
      <c r="L60" s="404">
        <v>0.97</v>
      </c>
      <c r="M60" s="404">
        <f t="shared" si="2"/>
        <v>8.3263946711074102</v>
      </c>
      <c r="N60" s="404">
        <f t="shared" si="7"/>
        <v>10.768206039076377</v>
      </c>
      <c r="O60" s="404">
        <v>11.087420988266183</v>
      </c>
      <c r="P60" s="404">
        <v>3.16</v>
      </c>
      <c r="Q60" s="341">
        <f t="shared" si="3"/>
        <v>3160</v>
      </c>
      <c r="R60" s="341">
        <f t="shared" si="4"/>
        <v>17722.938867077959</v>
      </c>
      <c r="S60" s="342">
        <f t="shared" si="0"/>
        <v>5.608524957936063</v>
      </c>
      <c r="T60" s="404"/>
      <c r="U60" s="358"/>
      <c r="V60" s="401">
        <v>23.6</v>
      </c>
      <c r="W60" s="353">
        <f t="shared" si="29"/>
        <v>1.2400000000000007</v>
      </c>
      <c r="X60" s="353"/>
      <c r="Y60" s="401">
        <f t="shared" si="5"/>
        <v>131.10018609560316</v>
      </c>
      <c r="Z60" s="404">
        <v>3622.7234166660373</v>
      </c>
      <c r="AA60" s="345">
        <f t="shared" si="26"/>
        <v>2.4664493823536658E-2</v>
      </c>
      <c r="AB60" s="345">
        <f t="shared" si="27"/>
        <v>2.0797035859382876E-2</v>
      </c>
      <c r="AC60" s="345">
        <f t="shared" si="30"/>
        <v>20.934526674353442</v>
      </c>
      <c r="AD60" s="404"/>
      <c r="AE60" s="404"/>
      <c r="AF60" s="404"/>
      <c r="AG60" s="404"/>
      <c r="AH60" s="409"/>
      <c r="AI60" s="409"/>
      <c r="AJ60" s="347">
        <f t="shared" si="28"/>
        <v>0.84319735114680638</v>
      </c>
      <c r="AK60" s="409"/>
      <c r="AL60" s="409"/>
      <c r="AM60" s="409"/>
      <c r="AN60" s="409"/>
      <c r="AO60" s="409"/>
      <c r="AP60" s="409"/>
      <c r="AQ60" s="409"/>
      <c r="AR60" s="409"/>
    </row>
    <row r="61" spans="1:61" ht="15" thickBot="1">
      <c r="A61" s="385" t="s">
        <v>686</v>
      </c>
      <c r="B61" s="336" t="s">
        <v>681</v>
      </c>
      <c r="C61" s="405">
        <v>13.517361111109494</v>
      </c>
      <c r="D61" s="405">
        <v>324.41666666662786</v>
      </c>
      <c r="E61" s="337">
        <f t="shared" si="1"/>
        <v>17.690000000000001</v>
      </c>
      <c r="F61" s="338">
        <v>17690000</v>
      </c>
      <c r="G61" s="406">
        <v>83.5</v>
      </c>
      <c r="H61" s="351">
        <f t="shared" si="25"/>
        <v>-8.225616921285748E-4</v>
      </c>
      <c r="I61" s="405">
        <v>220.9</v>
      </c>
      <c r="J61" s="405">
        <v>53.2</v>
      </c>
      <c r="K61" s="407">
        <v>1.21</v>
      </c>
      <c r="L61" s="407">
        <v>1.41</v>
      </c>
      <c r="M61" s="407">
        <f t="shared" si="2"/>
        <v>6.716625034693311</v>
      </c>
      <c r="N61" s="407">
        <f t="shared" si="7"/>
        <v>15.652753108348135</v>
      </c>
      <c r="O61" s="407">
        <v>11.863540457444815</v>
      </c>
      <c r="P61" s="407">
        <v>3.37</v>
      </c>
      <c r="Q61" s="341">
        <f t="shared" si="3"/>
        <v>3370</v>
      </c>
      <c r="R61" s="341">
        <f t="shared" si="4"/>
        <v>19050.310910118711</v>
      </c>
      <c r="S61" s="342">
        <f t="shared" si="0"/>
        <v>5.6529112492933864</v>
      </c>
      <c r="T61" s="345">
        <f>P61/AVERAGE(P61,P76,P91,P106,P120,P135,P150,P165,P181,P196,P211,P226,P241,P256,P271)</f>
        <v>1.1348435523639542</v>
      </c>
      <c r="U61" s="408"/>
      <c r="V61" s="407">
        <v>24.53</v>
      </c>
      <c r="W61" s="353">
        <f t="shared" si="29"/>
        <v>0.63999999999999968</v>
      </c>
      <c r="X61" s="353"/>
      <c r="Y61" s="407">
        <f t="shared" si="5"/>
        <v>136.26642224259092</v>
      </c>
      <c r="Z61" s="407">
        <v>3810.8921666656565</v>
      </c>
      <c r="AA61" s="345">
        <f t="shared" si="26"/>
        <v>2.7442377600273828E-2</v>
      </c>
      <c r="AB61" s="345">
        <f t="shared" si="27"/>
        <v>2.5958332981866773E-2</v>
      </c>
      <c r="AC61" s="345">
        <f t="shared" si="30"/>
        <v>21.223376695742623</v>
      </c>
      <c r="AD61" s="401"/>
      <c r="AE61" s="401"/>
      <c r="AF61" s="401"/>
      <c r="AG61" s="401"/>
      <c r="AH61" s="409"/>
      <c r="AI61" s="409"/>
      <c r="AJ61" s="347">
        <f t="shared" si="28"/>
        <v>0.94592142707079996</v>
      </c>
      <c r="AK61" s="360">
        <v>70.7</v>
      </c>
      <c r="AL61" s="361">
        <v>98.2</v>
      </c>
      <c r="AM61" s="361">
        <v>64.900000000000006</v>
      </c>
      <c r="AN61" s="361">
        <v>33.299999999999997</v>
      </c>
      <c r="AO61" s="362">
        <v>15.3</v>
      </c>
      <c r="AP61" s="362">
        <v>66.2</v>
      </c>
      <c r="AQ61" s="362">
        <v>18.5</v>
      </c>
      <c r="AR61" s="361">
        <v>99</v>
      </c>
      <c r="AS61" s="361">
        <v>0.8</v>
      </c>
      <c r="AT61" s="363">
        <v>0.2</v>
      </c>
      <c r="AU61" s="363">
        <v>95.7</v>
      </c>
      <c r="AV61" s="363">
        <v>2.14</v>
      </c>
      <c r="AW61" s="363">
        <v>59.89</v>
      </c>
      <c r="AX61" s="364" t="s">
        <v>682</v>
      </c>
      <c r="AY61" s="363">
        <v>2.78</v>
      </c>
      <c r="AZ61" s="364" t="s">
        <v>682</v>
      </c>
      <c r="BA61" s="363">
        <v>0.72</v>
      </c>
      <c r="BB61" s="363">
        <v>0.49</v>
      </c>
      <c r="BC61" s="363">
        <v>0.26</v>
      </c>
      <c r="BD61" s="363">
        <v>20.51</v>
      </c>
      <c r="BE61" s="363">
        <v>7.76</v>
      </c>
      <c r="BF61" s="364" t="s">
        <v>682</v>
      </c>
      <c r="BG61" s="364" t="s">
        <v>682</v>
      </c>
      <c r="BH61" s="365">
        <f>(2*AY61+BB61+BC61+BD61+BE61)/(2*(SUM(AV61:BG61)))</f>
        <v>0.18286620835536749</v>
      </c>
      <c r="BI61" s="365">
        <f>SUM(BD61:BE61,AY61,AW61)/SUM(AV61:BG61)</f>
        <v>0.96181914331041762</v>
      </c>
    </row>
    <row r="62" spans="1:61" ht="13.25" customHeight="1" thickBot="1">
      <c r="A62" s="411" t="s">
        <v>687</v>
      </c>
      <c r="B62" s="411" t="s">
        <v>688</v>
      </c>
      <c r="C62" s="412">
        <v>4.5833333329937886E-2</v>
      </c>
      <c r="D62" s="413">
        <v>1.0999999999185093</v>
      </c>
      <c r="E62" s="337">
        <f t="shared" si="1"/>
        <v>0.26400000000000001</v>
      </c>
      <c r="F62" s="338">
        <v>264000</v>
      </c>
      <c r="G62" s="414">
        <v>98.7</v>
      </c>
      <c r="H62" s="339"/>
      <c r="I62" s="414">
        <v>84</v>
      </c>
      <c r="J62" s="415">
        <v>76</v>
      </c>
      <c r="K62" s="414">
        <v>7.41</v>
      </c>
      <c r="L62" s="414">
        <v>0.19</v>
      </c>
      <c r="M62" s="414">
        <f t="shared" si="2"/>
        <v>41.132389675270609</v>
      </c>
      <c r="N62" s="414">
        <f t="shared" si="7"/>
        <v>2.1092362344582591</v>
      </c>
      <c r="O62" s="413">
        <v>0.34</v>
      </c>
      <c r="P62" s="414"/>
      <c r="Q62" s="341">
        <f t="shared" si="3"/>
        <v>0</v>
      </c>
      <c r="R62" s="341">
        <f t="shared" si="4"/>
        <v>0</v>
      </c>
      <c r="S62" s="342">
        <f t="shared" si="0"/>
        <v>378.78787878787881</v>
      </c>
      <c r="T62" s="414"/>
      <c r="U62" s="413">
        <v>329</v>
      </c>
      <c r="V62" s="415">
        <v>0</v>
      </c>
      <c r="W62" s="344"/>
      <c r="X62" s="359"/>
      <c r="Y62" s="415">
        <f t="shared" si="5"/>
        <v>0</v>
      </c>
      <c r="Z62" s="416"/>
      <c r="AA62" s="345"/>
      <c r="AB62" s="345"/>
      <c r="AC62" s="345"/>
      <c r="AD62" s="413">
        <v>1.92</v>
      </c>
      <c r="AE62" s="413"/>
      <c r="AF62" s="413"/>
      <c r="AG62" s="413"/>
      <c r="AH62" s="417"/>
      <c r="AI62" s="413"/>
      <c r="AJ62" s="347"/>
    </row>
    <row r="63" spans="1:61" ht="13.25" customHeight="1" thickBot="1">
      <c r="A63" s="411" t="s">
        <v>687</v>
      </c>
      <c r="B63" s="411" t="s">
        <v>688</v>
      </c>
      <c r="C63" s="412">
        <v>1.9270833333357587</v>
      </c>
      <c r="D63" s="413">
        <v>46.250000000058208</v>
      </c>
      <c r="E63" s="337">
        <f t="shared" si="1"/>
        <v>0.68700000000000006</v>
      </c>
      <c r="F63" s="338">
        <v>687000</v>
      </c>
      <c r="G63" s="414">
        <v>98.7</v>
      </c>
      <c r="H63" s="351">
        <f t="shared" ref="H63:H76" si="31">(F63-F62)/((F63+F62)*0.5*(D63-D62))</f>
        <v>1.9702987937099084E-2</v>
      </c>
      <c r="I63" s="414">
        <v>84</v>
      </c>
      <c r="J63" s="415">
        <v>63</v>
      </c>
      <c r="K63" s="414">
        <v>7.67</v>
      </c>
      <c r="L63" s="414">
        <v>0.42</v>
      </c>
      <c r="M63" s="414">
        <f t="shared" si="2"/>
        <v>42.57563141826256</v>
      </c>
      <c r="N63" s="414">
        <f t="shared" si="7"/>
        <v>4.6625222024866781</v>
      </c>
      <c r="O63" s="413">
        <v>0.87</v>
      </c>
      <c r="P63" s="414"/>
      <c r="Q63" s="341">
        <f t="shared" si="3"/>
        <v>0</v>
      </c>
      <c r="R63" s="341">
        <f t="shared" si="4"/>
        <v>0</v>
      </c>
      <c r="S63" s="342">
        <f t="shared" si="0"/>
        <v>145.5604075691412</v>
      </c>
      <c r="T63" s="414"/>
      <c r="U63" s="413">
        <v>323</v>
      </c>
      <c r="V63" s="415"/>
      <c r="W63" s="353">
        <f>(V63-V62)-(K62-K63)</f>
        <v>0.25999999999999979</v>
      </c>
      <c r="X63" s="353"/>
      <c r="Y63" s="415"/>
      <c r="Z63" s="416">
        <v>21.468825000066424</v>
      </c>
      <c r="AA63" s="345">
        <f>V63/180.1/Z63*1000</f>
        <v>0</v>
      </c>
      <c r="AB63" s="345">
        <f>L63/90.08/Z63*1000</f>
        <v>0.21717640357459025</v>
      </c>
      <c r="AC63" s="345"/>
      <c r="AD63" s="413">
        <v>1.905</v>
      </c>
      <c r="AE63" s="413"/>
      <c r="AF63" s="413"/>
      <c r="AG63" s="413"/>
      <c r="AH63" s="417"/>
      <c r="AI63" s="413">
        <v>2.11</v>
      </c>
      <c r="AJ63" s="347"/>
    </row>
    <row r="64" spans="1:61" ht="13.25" customHeight="1" thickBot="1">
      <c r="A64" s="411" t="s">
        <v>687</v>
      </c>
      <c r="B64" s="411" t="s">
        <v>688</v>
      </c>
      <c r="C64" s="412">
        <v>2.9513888888905058</v>
      </c>
      <c r="D64" s="413">
        <v>70.833333333372138</v>
      </c>
      <c r="E64" s="337">
        <f t="shared" si="1"/>
        <v>1.389</v>
      </c>
      <c r="F64" s="338">
        <v>1389000</v>
      </c>
      <c r="G64" s="414">
        <v>98.1</v>
      </c>
      <c r="H64" s="351">
        <f t="shared" si="31"/>
        <v>2.7510531987873187E-2</v>
      </c>
      <c r="I64" s="414">
        <v>77</v>
      </c>
      <c r="J64" s="415">
        <v>62</v>
      </c>
      <c r="K64" s="414">
        <v>6.15</v>
      </c>
      <c r="L64" s="414">
        <v>0.54</v>
      </c>
      <c r="M64" s="414">
        <f t="shared" si="2"/>
        <v>34.138218151540386</v>
      </c>
      <c r="N64" s="414">
        <f t="shared" si="7"/>
        <v>5.9946714031971586</v>
      </c>
      <c r="O64" s="413">
        <v>1.38</v>
      </c>
      <c r="P64" s="414"/>
      <c r="Q64" s="341">
        <f t="shared" si="3"/>
        <v>0</v>
      </c>
      <c r="R64" s="341">
        <f t="shared" si="4"/>
        <v>0</v>
      </c>
      <c r="S64" s="342">
        <f t="shared" si="0"/>
        <v>71.994240460763137</v>
      </c>
      <c r="T64" s="414"/>
      <c r="U64" s="413">
        <v>327</v>
      </c>
      <c r="V64" s="418">
        <v>1.58087301587302</v>
      </c>
      <c r="W64" s="353">
        <f>(V64-V63)-(K63-K64)</f>
        <v>6.0873015873020409E-2</v>
      </c>
      <c r="X64" s="353"/>
      <c r="Y64" s="418">
        <f t="shared" si="5"/>
        <v>8.781896041291116</v>
      </c>
      <c r="Z64" s="416">
        <v>46.986325000046286</v>
      </c>
      <c r="AA64" s="345">
        <f t="shared" ref="AA64:AA76" si="32">(V64-V63)/180.1/((Z64-Z63))*1000</f>
        <v>0.34398947143910452</v>
      </c>
      <c r="AB64" s="345">
        <f t="shared" ref="AB64:AB76" si="33">(L64-L63)/90.08/((Z64-Z63))*1000</f>
        <v>5.2205317946959207E-2</v>
      </c>
      <c r="AC64" s="345"/>
      <c r="AD64" s="413">
        <v>1.89</v>
      </c>
      <c r="AE64" s="413"/>
      <c r="AF64" s="413"/>
      <c r="AG64" s="413"/>
      <c r="AH64" s="417">
        <v>0</v>
      </c>
      <c r="AI64" s="413">
        <v>2.09</v>
      </c>
      <c r="AJ64" s="347">
        <f t="shared" ref="AJ64:AJ76" si="34">AB64/AA64</f>
        <v>0.15176429013526063</v>
      </c>
    </row>
    <row r="65" spans="1:61" ht="13.25" customHeight="1" thickBot="1">
      <c r="A65" s="411" t="s">
        <v>687</v>
      </c>
      <c r="B65" s="411" t="s">
        <v>688</v>
      </c>
      <c r="C65" s="412">
        <v>3.9166666666642413</v>
      </c>
      <c r="D65" s="413">
        <v>93.999999999941792</v>
      </c>
      <c r="E65" s="337">
        <f t="shared" si="1"/>
        <v>2.2970000000000002</v>
      </c>
      <c r="F65" s="338">
        <v>2297000</v>
      </c>
      <c r="G65" s="414">
        <v>98.7</v>
      </c>
      <c r="H65" s="351">
        <f t="shared" si="31"/>
        <v>2.1266546177146326E-2</v>
      </c>
      <c r="I65" s="414">
        <v>69</v>
      </c>
      <c r="J65" s="415">
        <v>57</v>
      </c>
      <c r="K65" s="414">
        <v>5.85</v>
      </c>
      <c r="L65" s="414">
        <v>0.76</v>
      </c>
      <c r="M65" s="414">
        <f t="shared" si="2"/>
        <v>32.472939217318896</v>
      </c>
      <c r="N65" s="414">
        <f t="shared" si="7"/>
        <v>8.4369449378330366</v>
      </c>
      <c r="O65" s="413">
        <v>2.0099999999999998</v>
      </c>
      <c r="P65" s="414"/>
      <c r="Q65" s="341">
        <f t="shared" si="3"/>
        <v>0</v>
      </c>
      <c r="R65" s="341">
        <f t="shared" si="4"/>
        <v>0</v>
      </c>
      <c r="S65" s="342">
        <f t="shared" si="0"/>
        <v>43.535045711797999</v>
      </c>
      <c r="T65" s="414"/>
      <c r="U65" s="413">
        <v>327</v>
      </c>
      <c r="V65" s="418">
        <v>1.9300730158730159</v>
      </c>
      <c r="W65" s="353">
        <f>(V65-V64)-(K64-K65)</f>
        <v>4.9199999999995248E-2</v>
      </c>
      <c r="X65" s="353"/>
      <c r="Y65" s="418">
        <f t="shared" si="5"/>
        <v>10.721734388095527</v>
      </c>
      <c r="Z65" s="416">
        <v>89.682491666534162</v>
      </c>
      <c r="AA65" s="345">
        <f t="shared" si="32"/>
        <v>4.5412105395799506E-2</v>
      </c>
      <c r="AB65" s="345">
        <f t="shared" si="33"/>
        <v>5.7201236675722786E-2</v>
      </c>
      <c r="AC65" s="345"/>
      <c r="AD65" s="413">
        <v>1.875</v>
      </c>
      <c r="AE65" s="413"/>
      <c r="AF65" s="413"/>
      <c r="AG65" s="413"/>
      <c r="AH65" s="417">
        <v>0</v>
      </c>
      <c r="AI65" s="413">
        <v>2.34</v>
      </c>
      <c r="AJ65" s="347">
        <f t="shared" si="34"/>
        <v>1.2596032748795158</v>
      </c>
    </row>
    <row r="66" spans="1:61" ht="13.25" customHeight="1" thickBot="1">
      <c r="A66" s="411" t="s">
        <v>687</v>
      </c>
      <c r="B66" s="411" t="s">
        <v>688</v>
      </c>
      <c r="C66" s="412">
        <v>4.875</v>
      </c>
      <c r="D66" s="413">
        <v>117</v>
      </c>
      <c r="E66" s="337">
        <f t="shared" si="1"/>
        <v>3.8530000000000002</v>
      </c>
      <c r="F66" s="338">
        <v>3853000</v>
      </c>
      <c r="G66" s="414">
        <v>98.8</v>
      </c>
      <c r="H66" s="351">
        <f t="shared" si="31"/>
        <v>2.2000706963535694E-2</v>
      </c>
      <c r="I66" s="414">
        <v>69</v>
      </c>
      <c r="J66" s="415">
        <v>52</v>
      </c>
      <c r="K66" s="414">
        <v>6.0119999999999996</v>
      </c>
      <c r="L66" s="414">
        <v>0.89100000000000001</v>
      </c>
      <c r="M66" s="414">
        <f t="shared" si="2"/>
        <v>33.372189841798495</v>
      </c>
      <c r="N66" s="414">
        <f t="shared" si="7"/>
        <v>9.8912078152753118</v>
      </c>
      <c r="O66" s="413">
        <v>3.09</v>
      </c>
      <c r="P66" s="414"/>
      <c r="Q66" s="341">
        <f t="shared" si="3"/>
        <v>0</v>
      </c>
      <c r="R66" s="341">
        <f t="shared" si="4"/>
        <v>0</v>
      </c>
      <c r="S66" s="342">
        <f t="shared" ref="S66:S129" si="35">100000000/F66</f>
        <v>25.953802232026991</v>
      </c>
      <c r="T66" s="414"/>
      <c r="U66" s="413">
        <v>360.1</v>
      </c>
      <c r="V66" s="418">
        <v>2.7405063603237823</v>
      </c>
      <c r="W66" s="353">
        <f t="shared" ref="W66:W76" si="36">(V66-V65)-(K65-K66)</f>
        <v>0.97243334445076623</v>
      </c>
      <c r="X66" s="353"/>
      <c r="Y66" s="418">
        <f t="shared" si="5"/>
        <v>15.223766687908133</v>
      </c>
      <c r="Z66" s="416">
        <v>160.40749166671316</v>
      </c>
      <c r="AA66" s="345">
        <f t="shared" si="32"/>
        <v>6.3625415631488283E-2</v>
      </c>
      <c r="AB66" s="345">
        <f t="shared" si="33"/>
        <v>2.0562218132747868E-2</v>
      </c>
      <c r="AC66" s="345"/>
      <c r="AD66" s="413">
        <v>1.8878148148148148</v>
      </c>
      <c r="AE66" s="413"/>
      <c r="AF66" s="413"/>
      <c r="AG66" s="413"/>
      <c r="AH66" s="417">
        <v>1.94</v>
      </c>
      <c r="AI66" s="413">
        <v>4.3</v>
      </c>
      <c r="AJ66" s="347">
        <f t="shared" si="34"/>
        <v>0.3231761699104973</v>
      </c>
    </row>
    <row r="67" spans="1:61" ht="13.25" customHeight="1" thickBot="1">
      <c r="A67" s="411" t="s">
        <v>687</v>
      </c>
      <c r="B67" s="411" t="s">
        <v>688</v>
      </c>
      <c r="C67" s="419">
        <v>5.875</v>
      </c>
      <c r="D67" s="420">
        <v>141</v>
      </c>
      <c r="E67" s="337">
        <f t="shared" ref="E67:E130" si="37">F67/1000000</f>
        <v>6.758</v>
      </c>
      <c r="F67" s="338">
        <v>6758000</v>
      </c>
      <c r="G67" s="421">
        <v>99</v>
      </c>
      <c r="H67" s="351">
        <f t="shared" si="31"/>
        <v>2.2814375019633713E-2</v>
      </c>
      <c r="I67" s="421">
        <v>49</v>
      </c>
      <c r="J67" s="422">
        <v>52</v>
      </c>
      <c r="K67" s="421">
        <v>5.9</v>
      </c>
      <c r="L67" s="421">
        <v>1.49</v>
      </c>
      <c r="M67" s="421">
        <f t="shared" ref="M67:M130" si="38">K67/180.15*1000</f>
        <v>32.750485706355818</v>
      </c>
      <c r="N67" s="421">
        <f t="shared" si="7"/>
        <v>16.540852575488454</v>
      </c>
      <c r="O67" s="420">
        <v>4.37</v>
      </c>
      <c r="P67" s="421"/>
      <c r="Q67" s="341">
        <f t="shared" ref="Q67:Q130" si="39">P67*1000</f>
        <v>0</v>
      </c>
      <c r="R67" s="341">
        <f t="shared" ref="R67:R130" si="40">Q67*S67</f>
        <v>0</v>
      </c>
      <c r="S67" s="342">
        <f t="shared" si="35"/>
        <v>14.797277300976621</v>
      </c>
      <c r="T67" s="421"/>
      <c r="U67" s="420">
        <v>361</v>
      </c>
      <c r="V67" s="423">
        <v>3.8931675866441378</v>
      </c>
      <c r="W67" s="353">
        <f t="shared" si="36"/>
        <v>1.0406612263203563</v>
      </c>
      <c r="X67" s="353"/>
      <c r="Y67" s="423">
        <f t="shared" ref="Y67:Y130" si="41">V67/180.015*1000</f>
        <v>21.626906572475285</v>
      </c>
      <c r="Z67" s="424">
        <v>287.73949166671315</v>
      </c>
      <c r="AA67" s="345">
        <f t="shared" si="32"/>
        <v>5.0263232011788214E-2</v>
      </c>
      <c r="AB67" s="345">
        <f t="shared" si="33"/>
        <v>5.2222887885316684E-2</v>
      </c>
      <c r="AC67" s="345"/>
      <c r="AD67" s="413">
        <v>1.899388888888889</v>
      </c>
      <c r="AE67" s="413"/>
      <c r="AF67" s="413"/>
      <c r="AG67" s="413"/>
      <c r="AH67" s="425">
        <v>1.83</v>
      </c>
      <c r="AI67" s="420">
        <v>5.85</v>
      </c>
      <c r="AJ67" s="347">
        <f t="shared" si="34"/>
        <v>1.0389878604119382</v>
      </c>
    </row>
    <row r="68" spans="1:61" ht="13.25" customHeight="1" thickBot="1">
      <c r="A68" s="411" t="s">
        <v>687</v>
      </c>
      <c r="B68" s="411" t="s">
        <v>688</v>
      </c>
      <c r="C68" s="412">
        <v>6.9583333333357587</v>
      </c>
      <c r="D68" s="413">
        <v>167.00000000005821</v>
      </c>
      <c r="E68" s="337">
        <f t="shared" si="37"/>
        <v>10.448</v>
      </c>
      <c r="F68" s="338">
        <v>10448000</v>
      </c>
      <c r="G68" s="414">
        <v>99</v>
      </c>
      <c r="H68" s="351">
        <f t="shared" si="31"/>
        <v>1.6496928620569475E-2</v>
      </c>
      <c r="I68" s="414">
        <v>31</v>
      </c>
      <c r="J68" s="415">
        <v>48</v>
      </c>
      <c r="K68" s="414">
        <v>4.734</v>
      </c>
      <c r="L68" s="414">
        <v>1.764</v>
      </c>
      <c r="M68" s="414">
        <f t="shared" si="38"/>
        <v>26.278101582014987</v>
      </c>
      <c r="N68" s="414">
        <f t="shared" ref="N68:N131" si="42">L68/90.08*1000</f>
        <v>19.582593250444049</v>
      </c>
      <c r="O68" s="413">
        <v>6.22</v>
      </c>
      <c r="P68" s="414">
        <v>0.36293700000000007</v>
      </c>
      <c r="Q68" s="341">
        <f t="shared" si="39"/>
        <v>362.93700000000007</v>
      </c>
      <c r="R68" s="341">
        <f t="shared" si="40"/>
        <v>3473.7461715160803</v>
      </c>
      <c r="S68" s="342">
        <f t="shared" si="35"/>
        <v>9.5712098009188367</v>
      </c>
      <c r="T68" s="414"/>
      <c r="U68" s="413">
        <v>383.4</v>
      </c>
      <c r="V68" s="418">
        <v>6.2134276763302374</v>
      </c>
      <c r="W68" s="353">
        <f t="shared" si="36"/>
        <v>1.1542600896860993</v>
      </c>
      <c r="X68" s="353"/>
      <c r="Y68" s="418">
        <f t="shared" si="41"/>
        <v>34.516166299087509</v>
      </c>
      <c r="Z68" s="416">
        <v>511.41749166721388</v>
      </c>
      <c r="AA68" s="345">
        <f t="shared" si="32"/>
        <v>5.759697650764288E-2</v>
      </c>
      <c r="AB68" s="345">
        <f t="shared" si="33"/>
        <v>1.3598747641470264E-2</v>
      </c>
      <c r="AC68" s="345">
        <f t="shared" ref="AC68:AC75" si="43">P68/Z68*1000*24</f>
        <v>17.032049435000616</v>
      </c>
      <c r="AD68" s="413">
        <v>1.9120185185185186</v>
      </c>
      <c r="AE68" s="413"/>
      <c r="AF68" s="413"/>
      <c r="AG68" s="413"/>
      <c r="AH68" s="417">
        <v>3.55</v>
      </c>
      <c r="AI68" s="413">
        <v>7.61</v>
      </c>
      <c r="AJ68" s="347">
        <f t="shared" si="34"/>
        <v>0.23610176203720981</v>
      </c>
    </row>
    <row r="69" spans="1:61" ht="13.25" customHeight="1" thickBot="1">
      <c r="A69" s="411" t="s">
        <v>687</v>
      </c>
      <c r="B69" s="411" t="s">
        <v>688</v>
      </c>
      <c r="C69" s="412">
        <v>7.9513888888905058</v>
      </c>
      <c r="D69" s="413">
        <v>190.83333333337214</v>
      </c>
      <c r="E69" s="337">
        <f t="shared" si="37"/>
        <v>15.54</v>
      </c>
      <c r="F69" s="338">
        <v>15540000</v>
      </c>
      <c r="G69" s="414">
        <v>98.8</v>
      </c>
      <c r="H69" s="351">
        <f t="shared" si="31"/>
        <v>1.6442231002810802E-2</v>
      </c>
      <c r="I69" s="414">
        <v>28</v>
      </c>
      <c r="J69" s="415">
        <v>44</v>
      </c>
      <c r="K69" s="414">
        <v>3.4919999999999995</v>
      </c>
      <c r="L69" s="414">
        <v>1.9349999999999998</v>
      </c>
      <c r="M69" s="414">
        <f t="shared" si="38"/>
        <v>19.383846794338051</v>
      </c>
      <c r="N69" s="414">
        <f t="shared" si="42"/>
        <v>21.480905861456481</v>
      </c>
      <c r="O69" s="413">
        <v>7.61</v>
      </c>
      <c r="P69" s="414">
        <v>0.62862600000000002</v>
      </c>
      <c r="Q69" s="341">
        <f t="shared" si="39"/>
        <v>628.62599999999998</v>
      </c>
      <c r="R69" s="341">
        <f t="shared" si="40"/>
        <v>4045.2123552123549</v>
      </c>
      <c r="S69" s="342">
        <f t="shared" si="35"/>
        <v>6.4350064350064349</v>
      </c>
      <c r="T69" s="414"/>
      <c r="U69" s="413">
        <v>396.5</v>
      </c>
      <c r="V69" s="418">
        <v>8.9475246933946906</v>
      </c>
      <c r="W69" s="353">
        <f t="shared" si="36"/>
        <v>1.4920970170644527</v>
      </c>
      <c r="X69" s="353"/>
      <c r="Y69" s="418">
        <f t="shared" si="41"/>
        <v>49.704328491485107</v>
      </c>
      <c r="Z69" s="416">
        <v>821.10782500029518</v>
      </c>
      <c r="AA69" s="345">
        <f t="shared" si="32"/>
        <v>4.9019915551268847E-2</v>
      </c>
      <c r="AB69" s="345">
        <f t="shared" si="33"/>
        <v>6.1297121888875331E-3</v>
      </c>
      <c r="AC69" s="345">
        <f t="shared" si="43"/>
        <v>18.373986388443658</v>
      </c>
      <c r="AD69" s="413">
        <v>1.9381851851851852</v>
      </c>
      <c r="AE69" s="413"/>
      <c r="AF69" s="413"/>
      <c r="AG69" s="413"/>
      <c r="AH69" s="417">
        <v>4.29</v>
      </c>
      <c r="AI69" s="413">
        <v>8.23</v>
      </c>
      <c r="AJ69" s="347">
        <f t="shared" si="34"/>
        <v>0.12504534371293649</v>
      </c>
    </row>
    <row r="70" spans="1:61" ht="13.25" customHeight="1" thickBot="1">
      <c r="A70" s="411" t="s">
        <v>687</v>
      </c>
      <c r="B70" s="411" t="s">
        <v>688</v>
      </c>
      <c r="C70" s="412">
        <v>8.9270833333357587</v>
      </c>
      <c r="D70" s="413">
        <v>214.25000000005821</v>
      </c>
      <c r="E70" s="337">
        <f t="shared" si="37"/>
        <v>18.085999999999999</v>
      </c>
      <c r="F70" s="338">
        <v>18086000</v>
      </c>
      <c r="G70" s="414">
        <v>98.4</v>
      </c>
      <c r="H70" s="351">
        <f t="shared" si="31"/>
        <v>6.46678038705744E-3</v>
      </c>
      <c r="I70" s="414">
        <v>33</v>
      </c>
      <c r="J70" s="415">
        <v>35</v>
      </c>
      <c r="K70" s="414">
        <v>1.6919999999999999</v>
      </c>
      <c r="L70" s="414">
        <v>1.7370000000000001</v>
      </c>
      <c r="M70" s="414">
        <f t="shared" si="38"/>
        <v>9.39217318900916</v>
      </c>
      <c r="N70" s="414">
        <f t="shared" si="42"/>
        <v>19.282859680284194</v>
      </c>
      <c r="O70" s="413">
        <v>5.92</v>
      </c>
      <c r="P70" s="414">
        <v>1.031903</v>
      </c>
      <c r="Q70" s="341">
        <f t="shared" si="39"/>
        <v>1031.903</v>
      </c>
      <c r="R70" s="341">
        <f t="shared" si="40"/>
        <v>5705.5346676987729</v>
      </c>
      <c r="S70" s="342">
        <f t="shared" si="35"/>
        <v>5.5291385602123189</v>
      </c>
      <c r="T70" s="414"/>
      <c r="U70" s="413">
        <v>383.9</v>
      </c>
      <c r="V70" s="418">
        <v>12.022008741443974</v>
      </c>
      <c r="W70" s="353">
        <f t="shared" si="36"/>
        <v>1.2744840480492841</v>
      </c>
      <c r="X70" s="353"/>
      <c r="Y70" s="418">
        <f t="shared" si="41"/>
        <v>66.783372171452228</v>
      </c>
      <c r="Z70" s="416">
        <v>1214.8122416672882</v>
      </c>
      <c r="AA70" s="345">
        <f t="shared" si="32"/>
        <v>4.3359897251474731E-2</v>
      </c>
      <c r="AB70" s="345">
        <f t="shared" si="33"/>
        <v>-5.5829858343485689E-3</v>
      </c>
      <c r="AC70" s="345">
        <f t="shared" si="43"/>
        <v>20.386419522748607</v>
      </c>
      <c r="AD70" s="413">
        <v>1.8908055555555556</v>
      </c>
      <c r="AE70" s="413"/>
      <c r="AF70" s="413"/>
      <c r="AG70" s="413"/>
      <c r="AH70" s="417">
        <v>4.0199999999999996</v>
      </c>
      <c r="AI70" s="413">
        <v>7.55</v>
      </c>
      <c r="AJ70" s="347">
        <f t="shared" si="34"/>
        <v>-0.12875920350938294</v>
      </c>
    </row>
    <row r="71" spans="1:61" ht="13.25" customHeight="1" thickBot="1">
      <c r="A71" s="411" t="s">
        <v>687</v>
      </c>
      <c r="B71" s="411" t="s">
        <v>688</v>
      </c>
      <c r="C71" s="412">
        <v>9.9583333333357587</v>
      </c>
      <c r="D71" s="413">
        <v>239.00000000005821</v>
      </c>
      <c r="E71" s="337">
        <f t="shared" si="37"/>
        <v>20.465</v>
      </c>
      <c r="F71" s="338">
        <v>20465000</v>
      </c>
      <c r="G71" s="414">
        <v>98</v>
      </c>
      <c r="H71" s="351">
        <f t="shared" si="31"/>
        <v>4.9867039568992824E-3</v>
      </c>
      <c r="I71" s="414">
        <v>56</v>
      </c>
      <c r="J71" s="415">
        <v>32</v>
      </c>
      <c r="K71" s="414">
        <v>1.512</v>
      </c>
      <c r="L71" s="414">
        <v>1.5029999999999999</v>
      </c>
      <c r="M71" s="414">
        <f t="shared" si="38"/>
        <v>8.3930058284762694</v>
      </c>
      <c r="N71" s="414">
        <f t="shared" si="42"/>
        <v>16.685168738898756</v>
      </c>
      <c r="O71" s="413">
        <v>4.74</v>
      </c>
      <c r="P71" s="414">
        <v>1.5313219999999998</v>
      </c>
      <c r="Q71" s="341">
        <f t="shared" si="39"/>
        <v>1531.3219999999999</v>
      </c>
      <c r="R71" s="341">
        <f t="shared" si="40"/>
        <v>7482.6386513559728</v>
      </c>
      <c r="S71" s="342">
        <f t="shared" si="35"/>
        <v>4.8863913999511359</v>
      </c>
      <c r="T71" s="414"/>
      <c r="U71" s="413">
        <v>391.7</v>
      </c>
      <c r="V71" s="418">
        <v>15.484981144590339</v>
      </c>
      <c r="W71" s="353">
        <f t="shared" si="36"/>
        <v>3.2829724031463652</v>
      </c>
      <c r="X71" s="353"/>
      <c r="Y71" s="418">
        <f t="shared" si="41"/>
        <v>86.020504650114376</v>
      </c>
      <c r="Z71" s="416">
        <v>1691.880866667288</v>
      </c>
      <c r="AA71" s="345">
        <f t="shared" si="32"/>
        <v>4.0304585784047858E-2</v>
      </c>
      <c r="AB71" s="345">
        <f t="shared" si="33"/>
        <v>-5.4451095822648961E-3</v>
      </c>
      <c r="AC71" s="345">
        <f t="shared" si="43"/>
        <v>21.722408902462814</v>
      </c>
      <c r="AD71" s="413">
        <v>1.8893055555555556</v>
      </c>
      <c r="AE71" s="413"/>
      <c r="AF71" s="413"/>
      <c r="AG71" s="413"/>
      <c r="AH71" s="417">
        <v>2.99</v>
      </c>
      <c r="AI71" s="413">
        <v>6.4</v>
      </c>
      <c r="AJ71" s="347">
        <f t="shared" si="34"/>
        <v>-0.13509900862000707</v>
      </c>
    </row>
    <row r="72" spans="1:61" ht="13.25" customHeight="1" thickBot="1">
      <c r="A72" s="411" t="s">
        <v>687</v>
      </c>
      <c r="B72" s="411" t="s">
        <v>688</v>
      </c>
      <c r="C72" s="412">
        <v>10.923611111109494</v>
      </c>
      <c r="D72" s="413">
        <v>262.16666666662786</v>
      </c>
      <c r="E72" s="337">
        <f t="shared" si="37"/>
        <v>24.353999999999999</v>
      </c>
      <c r="F72" s="338">
        <v>24354000</v>
      </c>
      <c r="G72" s="414">
        <v>96.7</v>
      </c>
      <c r="H72" s="351">
        <f t="shared" si="31"/>
        <v>7.4910419062373225E-3</v>
      </c>
      <c r="I72" s="414">
        <v>85</v>
      </c>
      <c r="J72" s="415">
        <v>32</v>
      </c>
      <c r="K72" s="414">
        <v>1.53</v>
      </c>
      <c r="L72" s="414">
        <v>1.1970000000000001</v>
      </c>
      <c r="M72" s="414">
        <f t="shared" si="38"/>
        <v>8.4929225645295592</v>
      </c>
      <c r="N72" s="414">
        <f t="shared" si="42"/>
        <v>13.288188277087036</v>
      </c>
      <c r="O72" s="413">
        <v>3.77</v>
      </c>
      <c r="P72" s="414">
        <v>2.082999</v>
      </c>
      <c r="Q72" s="341">
        <f t="shared" si="39"/>
        <v>2082.9990000000003</v>
      </c>
      <c r="R72" s="341">
        <f t="shared" si="40"/>
        <v>8553.0056664203021</v>
      </c>
      <c r="S72" s="342">
        <f t="shared" si="35"/>
        <v>4.1061016670772768</v>
      </c>
      <c r="T72" s="414"/>
      <c r="U72" s="413">
        <v>402.2</v>
      </c>
      <c r="V72" s="418">
        <v>18.685131189500741</v>
      </c>
      <c r="W72" s="353">
        <f t="shared" si="36"/>
        <v>3.2181500449104012</v>
      </c>
      <c r="X72" s="353"/>
      <c r="Y72" s="418">
        <f t="shared" si="41"/>
        <v>103.79763458323329</v>
      </c>
      <c r="Z72" s="416">
        <v>2211.0342833317809</v>
      </c>
      <c r="AA72" s="345">
        <f t="shared" si="32"/>
        <v>3.4226375610976759E-2</v>
      </c>
      <c r="AB72" s="345">
        <f t="shared" si="33"/>
        <v>-6.543307532553614E-3</v>
      </c>
      <c r="AC72" s="345">
        <f t="shared" si="43"/>
        <v>22.610222001925585</v>
      </c>
      <c r="AD72" s="413">
        <v>1.8864722222222223</v>
      </c>
      <c r="AE72" s="413"/>
      <c r="AF72" s="413"/>
      <c r="AG72" s="413"/>
      <c r="AH72" s="417">
        <v>2.78</v>
      </c>
      <c r="AI72" s="413">
        <v>4.6399999999999997</v>
      </c>
      <c r="AJ72" s="347">
        <f t="shared" si="34"/>
        <v>-0.19117734249533294</v>
      </c>
    </row>
    <row r="73" spans="1:61" ht="13.25" customHeight="1" thickBot="1">
      <c r="A73" s="411" t="s">
        <v>687</v>
      </c>
      <c r="B73" s="411" t="s">
        <v>688</v>
      </c>
      <c r="C73" s="419">
        <v>11.9375</v>
      </c>
      <c r="D73" s="420">
        <v>286.5</v>
      </c>
      <c r="E73" s="337">
        <f t="shared" si="37"/>
        <v>22.524000000000001</v>
      </c>
      <c r="F73" s="338">
        <v>22524000</v>
      </c>
      <c r="G73" s="421">
        <v>95</v>
      </c>
      <c r="H73" s="351">
        <f t="shared" si="31"/>
        <v>-3.208561775328933E-3</v>
      </c>
      <c r="I73" s="421">
        <v>112</v>
      </c>
      <c r="J73" s="422">
        <v>15</v>
      </c>
      <c r="K73" s="421">
        <v>1.62</v>
      </c>
      <c r="L73" s="421">
        <v>0.87</v>
      </c>
      <c r="M73" s="421">
        <f t="shared" si="38"/>
        <v>8.9925062447960045</v>
      </c>
      <c r="N73" s="421">
        <f t="shared" si="42"/>
        <v>9.6580817051509769</v>
      </c>
      <c r="O73" s="420">
        <v>3.81</v>
      </c>
      <c r="P73" s="421">
        <v>2.6054729999999999</v>
      </c>
      <c r="Q73" s="341">
        <f t="shared" si="39"/>
        <v>2605.473</v>
      </c>
      <c r="R73" s="341">
        <f t="shared" si="40"/>
        <v>11567.541289291421</v>
      </c>
      <c r="S73" s="342">
        <f t="shared" si="35"/>
        <v>4.4397087551056647</v>
      </c>
      <c r="T73" s="421"/>
      <c r="U73" s="420">
        <v>394</v>
      </c>
      <c r="V73" s="423">
        <v>22.497872962224591</v>
      </c>
      <c r="W73" s="353">
        <f t="shared" si="36"/>
        <v>3.90274177272385</v>
      </c>
      <c r="X73" s="353"/>
      <c r="Y73" s="423">
        <f t="shared" si="41"/>
        <v>124.97776830944417</v>
      </c>
      <c r="Z73" s="424">
        <v>2781.3832833326906</v>
      </c>
      <c r="AA73" s="345">
        <f t="shared" si="32"/>
        <v>3.7117865639798228E-2</v>
      </c>
      <c r="AB73" s="345">
        <f t="shared" si="33"/>
        <v>-6.3647110311936513E-3</v>
      </c>
      <c r="AC73" s="345">
        <f t="shared" si="43"/>
        <v>22.482105351936283</v>
      </c>
      <c r="AD73" s="413">
        <v>1.8443055555555556</v>
      </c>
      <c r="AE73" s="413"/>
      <c r="AF73" s="413"/>
      <c r="AG73" s="413"/>
      <c r="AH73" s="425">
        <v>1.98</v>
      </c>
      <c r="AI73" s="420">
        <v>2.84</v>
      </c>
      <c r="AJ73" s="347">
        <f t="shared" si="34"/>
        <v>-0.17147297996491831</v>
      </c>
    </row>
    <row r="74" spans="1:61" ht="13.25" customHeight="1" thickBot="1">
      <c r="A74" s="411" t="s">
        <v>687</v>
      </c>
      <c r="B74" s="411" t="s">
        <v>688</v>
      </c>
      <c r="C74" s="412">
        <v>12.923611111109494</v>
      </c>
      <c r="D74" s="413">
        <v>310.16666666662786</v>
      </c>
      <c r="E74" s="337">
        <f t="shared" si="37"/>
        <v>23.233000000000001</v>
      </c>
      <c r="F74" s="338">
        <v>23233000</v>
      </c>
      <c r="G74" s="414">
        <v>86.9</v>
      </c>
      <c r="H74" s="351">
        <f t="shared" si="31"/>
        <v>1.3094279117478139E-3</v>
      </c>
      <c r="I74" s="414"/>
      <c r="J74" s="415">
        <v>39</v>
      </c>
      <c r="K74" s="414">
        <v>3.27</v>
      </c>
      <c r="L74" s="414">
        <v>0.56000000000000005</v>
      </c>
      <c r="M74" s="414">
        <f t="shared" si="38"/>
        <v>18.151540383014154</v>
      </c>
      <c r="N74" s="414">
        <f t="shared" si="42"/>
        <v>6.216696269982239</v>
      </c>
      <c r="O74" s="413">
        <v>7.86</v>
      </c>
      <c r="P74" s="414">
        <v>2.8030570000000004</v>
      </c>
      <c r="Q74" s="341">
        <f t="shared" si="39"/>
        <v>2803.0570000000002</v>
      </c>
      <c r="R74" s="341">
        <f t="shared" si="40"/>
        <v>12064.980846210132</v>
      </c>
      <c r="S74" s="342">
        <f t="shared" si="35"/>
        <v>4.3042224422158135</v>
      </c>
      <c r="T74" s="414"/>
      <c r="U74" s="413">
        <v>426</v>
      </c>
      <c r="V74" s="418">
        <v>24.730972558780259</v>
      </c>
      <c r="W74" s="353">
        <f t="shared" si="36"/>
        <v>3.8830995965556681</v>
      </c>
      <c r="X74" s="353"/>
      <c r="Y74" s="418">
        <f t="shared" si="41"/>
        <v>137.38284342293844</v>
      </c>
      <c r="Z74" s="416">
        <v>3322.8411166651358</v>
      </c>
      <c r="AA74" s="345">
        <f t="shared" si="32"/>
        <v>2.2899697170611029E-2</v>
      </c>
      <c r="AB74" s="345">
        <f t="shared" si="33"/>
        <v>-6.3557773538679054E-3</v>
      </c>
      <c r="AC74" s="345">
        <f t="shared" si="43"/>
        <v>20.245737198387864</v>
      </c>
      <c r="AD74" s="413">
        <v>1.8452222222222223</v>
      </c>
      <c r="AE74" s="413"/>
      <c r="AF74" s="413"/>
      <c r="AG74" s="413"/>
      <c r="AH74" s="417">
        <v>2.14</v>
      </c>
      <c r="AI74" s="413">
        <v>2.5499999999999998</v>
      </c>
      <c r="AJ74" s="347">
        <f t="shared" si="34"/>
        <v>-0.27754853291356057</v>
      </c>
    </row>
    <row r="75" spans="1:61" ht="13.25" customHeight="1" thickBot="1">
      <c r="A75" s="411" t="s">
        <v>687</v>
      </c>
      <c r="B75" s="411" t="s">
        <v>688</v>
      </c>
      <c r="C75" s="419">
        <v>13.895833333335759</v>
      </c>
      <c r="D75" s="420">
        <v>333.50000000005821</v>
      </c>
      <c r="E75" s="337">
        <f t="shared" si="37"/>
        <v>18.015000000000001</v>
      </c>
      <c r="F75" s="338">
        <v>18015000</v>
      </c>
      <c r="G75" s="421">
        <v>82</v>
      </c>
      <c r="H75" s="351">
        <f t="shared" si="31"/>
        <v>-1.084312312973437E-2</v>
      </c>
      <c r="I75" s="421">
        <v>140</v>
      </c>
      <c r="J75" s="422">
        <v>49</v>
      </c>
      <c r="K75" s="421">
        <v>3.14</v>
      </c>
      <c r="L75" s="421">
        <v>0.83</v>
      </c>
      <c r="M75" s="421">
        <f t="shared" si="38"/>
        <v>17.429919511518179</v>
      </c>
      <c r="N75" s="421">
        <f t="shared" si="42"/>
        <v>9.2140319715808161</v>
      </c>
      <c r="O75" s="420">
        <v>10.64</v>
      </c>
      <c r="P75" s="421">
        <v>2.9152916666666666</v>
      </c>
      <c r="Q75" s="341">
        <f t="shared" si="39"/>
        <v>2915.2916666666665</v>
      </c>
      <c r="R75" s="341">
        <f t="shared" si="40"/>
        <v>16182.579332038116</v>
      </c>
      <c r="S75" s="342">
        <f t="shared" si="35"/>
        <v>5.550929780738274</v>
      </c>
      <c r="T75" s="345">
        <f>P75/AVERAGE(P75,P90,P105,P120,P134,P149,P164,P179,P195,P210,P225,P240,P255,P270,P285)</f>
        <v>1.036439551218409</v>
      </c>
      <c r="U75" s="420">
        <v>438</v>
      </c>
      <c r="V75" s="423">
        <v>26.662372058263259</v>
      </c>
      <c r="W75" s="353">
        <f t="shared" si="36"/>
        <v>1.8013994994829998</v>
      </c>
      <c r="X75" s="353"/>
      <c r="Y75" s="423">
        <f t="shared" si="41"/>
        <v>148.11194655036115</v>
      </c>
      <c r="Z75" s="424">
        <v>3804.0677833338032</v>
      </c>
      <c r="AA75" s="345">
        <f t="shared" si="32"/>
        <v>2.2284798749642201E-2</v>
      </c>
      <c r="AB75" s="345">
        <f t="shared" si="33"/>
        <v>6.2285320187010626E-3</v>
      </c>
      <c r="AC75" s="345">
        <f t="shared" si="43"/>
        <v>18.392679622202319</v>
      </c>
      <c r="AD75" s="413">
        <v>1.8536388888888891</v>
      </c>
      <c r="AE75" s="413"/>
      <c r="AF75" s="413"/>
      <c r="AG75" s="413"/>
      <c r="AH75" s="425">
        <v>1.25</v>
      </c>
      <c r="AI75" s="420">
        <v>2.85</v>
      </c>
      <c r="AJ75" s="347">
        <f t="shared" si="34"/>
        <v>0.27949689331616989</v>
      </c>
      <c r="AM75" s="426">
        <v>63.1</v>
      </c>
      <c r="AN75" s="426">
        <v>34.799999999999997</v>
      </c>
      <c r="AO75" s="427">
        <v>16.5</v>
      </c>
      <c r="AP75" s="427">
        <v>49.6</v>
      </c>
      <c r="AQ75" s="427">
        <v>33.900000000000006</v>
      </c>
      <c r="AR75" s="426">
        <v>99.1</v>
      </c>
      <c r="AS75" s="426">
        <v>0.8</v>
      </c>
      <c r="AT75" s="426">
        <v>0.1</v>
      </c>
      <c r="AU75">
        <v>101</v>
      </c>
      <c r="AV75" s="426">
        <v>1.8314410858012298</v>
      </c>
      <c r="AW75" s="426">
        <v>62.858288560950697</v>
      </c>
      <c r="AY75" s="426">
        <v>2.3139955768670397</v>
      </c>
      <c r="BA75" s="426">
        <v>0.63655977468065594</v>
      </c>
      <c r="BB75" s="426">
        <v>0.47082248236865498</v>
      </c>
      <c r="BC75" s="426">
        <v>0.23651910068731702</v>
      </c>
      <c r="BD75" s="426">
        <v>19.147716670080001</v>
      </c>
      <c r="BE75" s="426">
        <v>7.3273468641398791</v>
      </c>
      <c r="BH75" s="365">
        <f>(2*AY75+BB75+BC75+BD75+BE75)/(2*(SUM(AV75:BG75)))</f>
        <v>0.16773620444767778</v>
      </c>
      <c r="BI75" s="365">
        <f>SUM(BD75:BE75,AY75,AW75)/SUM(AV75:BG75)</f>
        <v>0.96651284160291617</v>
      </c>
    </row>
    <row r="76" spans="1:61" ht="16" thickBot="1">
      <c r="A76" s="411" t="s">
        <v>687</v>
      </c>
      <c r="B76" s="411" t="s">
        <v>688</v>
      </c>
      <c r="C76" s="428"/>
      <c r="D76" s="429" t="e">
        <v>#VALUE!</v>
      </c>
      <c r="E76" s="337">
        <f t="shared" si="37"/>
        <v>0</v>
      </c>
      <c r="F76" s="338">
        <v>0</v>
      </c>
      <c r="G76" s="430"/>
      <c r="H76" s="351" t="e">
        <f t="shared" si="31"/>
        <v>#VALUE!</v>
      </c>
      <c r="I76" s="430"/>
      <c r="J76" s="431"/>
      <c r="K76" s="430"/>
      <c r="L76" s="430"/>
      <c r="M76" s="430"/>
      <c r="N76" s="430"/>
      <c r="O76" s="429"/>
      <c r="P76" s="430"/>
      <c r="Q76" s="341">
        <f t="shared" si="39"/>
        <v>0</v>
      </c>
      <c r="R76" s="341" t="e">
        <f t="shared" si="40"/>
        <v>#DIV/0!</v>
      </c>
      <c r="S76" s="342" t="e">
        <f t="shared" si="35"/>
        <v>#DIV/0!</v>
      </c>
      <c r="T76" s="430"/>
      <c r="U76" s="429"/>
      <c r="V76" s="431"/>
      <c r="W76" s="353">
        <f t="shared" si="36"/>
        <v>-29.802372058263259</v>
      </c>
      <c r="X76" s="353"/>
      <c r="Y76" s="431"/>
      <c r="Z76" s="432"/>
      <c r="AA76" s="345">
        <f t="shared" si="32"/>
        <v>3.891677332390666E-2</v>
      </c>
      <c r="AB76" s="345">
        <f t="shared" si="33"/>
        <v>2.4221524158819898E-3</v>
      </c>
      <c r="AC76" s="345"/>
      <c r="AD76" s="413">
        <v>1.92</v>
      </c>
      <c r="AE76" s="413"/>
      <c r="AF76" s="413"/>
      <c r="AG76" s="413"/>
      <c r="AH76" s="433"/>
      <c r="AI76" s="429"/>
      <c r="AJ76" s="347">
        <f t="shared" si="34"/>
        <v>6.223929193004437E-2</v>
      </c>
    </row>
    <row r="77" spans="1:61" ht="13.25" customHeight="1" thickBot="1">
      <c r="A77" s="434" t="s">
        <v>689</v>
      </c>
      <c r="B77" s="411" t="s">
        <v>688</v>
      </c>
      <c r="C77" s="412">
        <v>4.5833333329937886E-2</v>
      </c>
      <c r="D77" s="413">
        <v>1.0999999999185093</v>
      </c>
      <c r="E77" s="337">
        <f t="shared" si="37"/>
        <v>0.26700000000000002</v>
      </c>
      <c r="F77" s="338">
        <v>267000</v>
      </c>
      <c r="G77" s="414">
        <v>99.1</v>
      </c>
      <c r="H77" s="339"/>
      <c r="I77" s="414">
        <v>76</v>
      </c>
      <c r="J77" s="415">
        <v>75</v>
      </c>
      <c r="K77" s="414">
        <v>7.14</v>
      </c>
      <c r="L77" s="414">
        <v>0.09</v>
      </c>
      <c r="M77" s="414">
        <f t="shared" si="38"/>
        <v>39.633638634471275</v>
      </c>
      <c r="N77" s="414">
        <f t="shared" si="42"/>
        <v>0.9991119005328597</v>
      </c>
      <c r="O77" s="413">
        <v>0.36</v>
      </c>
      <c r="P77" s="414"/>
      <c r="Q77" s="341">
        <f t="shared" si="39"/>
        <v>0</v>
      </c>
      <c r="R77" s="341">
        <f t="shared" si="40"/>
        <v>0</v>
      </c>
      <c r="S77" s="342">
        <f t="shared" si="35"/>
        <v>374.53183520599254</v>
      </c>
      <c r="T77" s="414"/>
      <c r="U77" s="413"/>
      <c r="V77" s="415">
        <v>0</v>
      </c>
      <c r="W77" s="344"/>
      <c r="X77" s="359"/>
      <c r="Y77" s="415">
        <f t="shared" si="41"/>
        <v>0</v>
      </c>
      <c r="Z77" s="416"/>
      <c r="AA77" s="345"/>
      <c r="AB77" s="345"/>
      <c r="AC77" s="345"/>
      <c r="AD77" s="413">
        <v>1.9350000000000001</v>
      </c>
      <c r="AE77" s="413"/>
      <c r="AF77" s="413"/>
      <c r="AG77" s="413"/>
      <c r="AH77" s="417">
        <v>0.2</v>
      </c>
      <c r="AI77" s="413">
        <v>2.1</v>
      </c>
      <c r="AJ77" s="347"/>
      <c r="AK77" s="29"/>
      <c r="AL77" s="29"/>
      <c r="AM77" s="29"/>
      <c r="AN77" s="29"/>
      <c r="AO77" s="29"/>
      <c r="AP77" s="29"/>
      <c r="AQ77" s="29"/>
      <c r="AR77" s="29"/>
      <c r="AS77" s="29"/>
      <c r="AT77" s="29"/>
      <c r="AU77" s="29"/>
      <c r="AV77" s="29"/>
      <c r="AW77" s="29"/>
      <c r="AX77" s="29"/>
      <c r="AY77" s="29"/>
      <c r="AZ77" s="29"/>
      <c r="BA77" s="29"/>
      <c r="BB77" s="29"/>
      <c r="BC77" s="29"/>
      <c r="BD77" s="29"/>
      <c r="BE77" s="29"/>
    </row>
    <row r="78" spans="1:61" ht="13.25" customHeight="1" thickBot="1">
      <c r="A78" s="434" t="s">
        <v>689</v>
      </c>
      <c r="B78" s="411" t="s">
        <v>688</v>
      </c>
      <c r="C78" s="412">
        <v>1.9270833333357587</v>
      </c>
      <c r="D78" s="413">
        <v>46.250000000058208</v>
      </c>
      <c r="E78" s="337">
        <f t="shared" si="37"/>
        <v>0.93400000000000005</v>
      </c>
      <c r="F78" s="338">
        <v>934000</v>
      </c>
      <c r="G78" s="414">
        <v>99.2</v>
      </c>
      <c r="H78" s="351">
        <f t="shared" ref="H78:H91" si="44">(F78-F77)/((F78+F77)*0.5*(D78-D77))</f>
        <v>2.4601130656086198E-2</v>
      </c>
      <c r="I78" s="414">
        <v>74</v>
      </c>
      <c r="J78" s="415">
        <v>57</v>
      </c>
      <c r="K78" s="414">
        <v>7.88</v>
      </c>
      <c r="L78" s="414">
        <v>0.39</v>
      </c>
      <c r="M78" s="414">
        <f t="shared" si="38"/>
        <v>43.741326672217589</v>
      </c>
      <c r="N78" s="414">
        <f t="shared" si="42"/>
        <v>4.3294849023090585</v>
      </c>
      <c r="O78" s="413">
        <v>0.86</v>
      </c>
      <c r="P78" s="414"/>
      <c r="Q78" s="341">
        <f t="shared" si="39"/>
        <v>0</v>
      </c>
      <c r="R78" s="341">
        <f t="shared" si="40"/>
        <v>0</v>
      </c>
      <c r="S78" s="342">
        <f t="shared" si="35"/>
        <v>107.06638115631692</v>
      </c>
      <c r="T78" s="414"/>
      <c r="U78" s="413">
        <v>330</v>
      </c>
      <c r="V78" s="415"/>
      <c r="W78" s="353">
        <f>(V78-V77)-(K77-K78)</f>
        <v>0.74000000000000021</v>
      </c>
      <c r="X78" s="353"/>
      <c r="Y78" s="415"/>
      <c r="Z78" s="416">
        <v>27.11257500008389</v>
      </c>
      <c r="AA78" s="345">
        <f>V78/180.1/Z78*1000</f>
        <v>0</v>
      </c>
      <c r="AB78" s="345">
        <f>L78/90.08/Z78*1000</f>
        <v>0.1596854928864434</v>
      </c>
      <c r="AC78" s="345"/>
      <c r="AD78" s="413">
        <v>1.92</v>
      </c>
      <c r="AE78" s="413"/>
      <c r="AF78" s="413"/>
      <c r="AG78" s="413"/>
      <c r="AH78" s="417"/>
      <c r="AI78" s="413">
        <v>2.14</v>
      </c>
      <c r="AJ78" s="347"/>
    </row>
    <row r="79" spans="1:61" ht="13.25" customHeight="1" thickBot="1">
      <c r="A79" s="434" t="s">
        <v>689</v>
      </c>
      <c r="B79" s="411" t="s">
        <v>688</v>
      </c>
      <c r="C79" s="412">
        <v>2.9513888888905058</v>
      </c>
      <c r="D79" s="413">
        <v>70.833333333372138</v>
      </c>
      <c r="E79" s="337">
        <f t="shared" si="37"/>
        <v>1.1870000000000001</v>
      </c>
      <c r="F79" s="338">
        <v>1187000</v>
      </c>
      <c r="G79" s="414">
        <v>97.5</v>
      </c>
      <c r="H79" s="351">
        <f t="shared" si="44"/>
        <v>9.7044086975360076E-3</v>
      </c>
      <c r="I79" s="414">
        <v>81</v>
      </c>
      <c r="J79" s="415">
        <v>61</v>
      </c>
      <c r="K79" s="414">
        <v>6.64</v>
      </c>
      <c r="L79" s="414">
        <v>0.61</v>
      </c>
      <c r="M79" s="414">
        <f t="shared" si="38"/>
        <v>36.858173744102132</v>
      </c>
      <c r="N79" s="414">
        <f t="shared" si="42"/>
        <v>6.7717584369449382</v>
      </c>
      <c r="O79" s="413">
        <v>1.28</v>
      </c>
      <c r="P79" s="414"/>
      <c r="Q79" s="341">
        <f t="shared" si="39"/>
        <v>0</v>
      </c>
      <c r="R79" s="341">
        <f t="shared" si="40"/>
        <v>0</v>
      </c>
      <c r="S79" s="342">
        <f t="shared" si="35"/>
        <v>84.24599831508003</v>
      </c>
      <c r="T79" s="414"/>
      <c r="U79" s="413">
        <v>327</v>
      </c>
      <c r="V79" s="415">
        <v>1.3020472440944888</v>
      </c>
      <c r="W79" s="353">
        <f>(V79-V78)-(K78-K79)</f>
        <v>6.2047244094488585E-2</v>
      </c>
      <c r="X79" s="353"/>
      <c r="Y79" s="415">
        <f t="shared" si="41"/>
        <v>7.2329930511040121</v>
      </c>
      <c r="Z79" s="416">
        <v>53.183200000063316</v>
      </c>
      <c r="AA79" s="345">
        <f t="shared" ref="AA79:AA91" si="45">(V79-V78)/180.1/((Z79-Z78))*1000</f>
        <v>0.27730748179411407</v>
      </c>
      <c r="AB79" s="345">
        <f t="shared" ref="AB79:AB91" si="46">(L79-L78)/90.08/((Z79-Z78))*1000</f>
        <v>9.3679132534713161E-2</v>
      </c>
      <c r="AC79" s="345"/>
      <c r="AD79" s="413">
        <v>1.905</v>
      </c>
      <c r="AE79" s="413"/>
      <c r="AF79" s="413"/>
      <c r="AG79" s="413"/>
      <c r="AH79" s="417">
        <v>0</v>
      </c>
      <c r="AI79" s="413">
        <v>2.06</v>
      </c>
      <c r="AJ79" s="347">
        <f t="shared" ref="AJ79:AJ91" si="47">AB79/AA79</f>
        <v>0.33781682314747241</v>
      </c>
      <c r="AK79">
        <f>K78-K79</f>
        <v>1.2400000000000002</v>
      </c>
    </row>
    <row r="80" spans="1:61" ht="13.25" customHeight="1" thickBot="1">
      <c r="A80" s="434" t="s">
        <v>689</v>
      </c>
      <c r="B80" s="411" t="s">
        <v>688</v>
      </c>
      <c r="C80" s="419">
        <v>3.8854166666642413</v>
      </c>
      <c r="D80" s="420">
        <v>93.249999999941792</v>
      </c>
      <c r="E80" s="337">
        <f t="shared" si="37"/>
        <v>2.125</v>
      </c>
      <c r="F80" s="338">
        <v>2125000</v>
      </c>
      <c r="G80" s="421">
        <v>98.8</v>
      </c>
      <c r="H80" s="351">
        <f t="shared" si="44"/>
        <v>2.5268035127527053E-2</v>
      </c>
      <c r="I80" s="421">
        <v>72</v>
      </c>
      <c r="J80" s="422">
        <v>59</v>
      </c>
      <c r="K80" s="421">
        <v>5.81</v>
      </c>
      <c r="L80" s="421">
        <v>0.67</v>
      </c>
      <c r="M80" s="421">
        <f t="shared" si="38"/>
        <v>32.250902026089364</v>
      </c>
      <c r="N80" s="421">
        <f t="shared" si="42"/>
        <v>7.4378330373001784</v>
      </c>
      <c r="O80" s="420">
        <v>1.9</v>
      </c>
      <c r="P80" s="421"/>
      <c r="Q80" s="341">
        <f t="shared" si="39"/>
        <v>0</v>
      </c>
      <c r="R80" s="341">
        <f t="shared" si="40"/>
        <v>0</v>
      </c>
      <c r="S80" s="342">
        <f t="shared" si="35"/>
        <v>47.058823529411768</v>
      </c>
      <c r="T80" s="421"/>
      <c r="U80" s="420">
        <v>325</v>
      </c>
      <c r="V80" s="422">
        <v>2.1847456567929009</v>
      </c>
      <c r="W80" s="353">
        <f>(V80-V79)-(K79-K80)</f>
        <v>5.2698412698412023E-2</v>
      </c>
      <c r="X80" s="353"/>
      <c r="Y80" s="422">
        <f t="shared" si="41"/>
        <v>12.136464499030087</v>
      </c>
      <c r="Z80" s="424">
        <v>90.305199999902669</v>
      </c>
      <c r="AA80" s="345">
        <f t="shared" si="45"/>
        <v>0.13202837146311661</v>
      </c>
      <c r="AB80" s="345">
        <f t="shared" si="46"/>
        <v>1.7942853304189505E-2</v>
      </c>
      <c r="AC80" s="345"/>
      <c r="AD80" s="413">
        <v>1.89</v>
      </c>
      <c r="AE80" s="413"/>
      <c r="AF80" s="413"/>
      <c r="AG80" s="413"/>
      <c r="AH80" s="417">
        <v>0</v>
      </c>
      <c r="AI80" s="413">
        <v>2</v>
      </c>
      <c r="AJ80" s="347">
        <f t="shared" si="47"/>
        <v>0.13590149681731106</v>
      </c>
      <c r="AK80" s="29">
        <f>AK79+K79-K80</f>
        <v>2.0700000000000003</v>
      </c>
      <c r="AL80" s="29"/>
      <c r="AM80" s="29"/>
      <c r="AN80" s="29"/>
      <c r="AO80" s="29"/>
      <c r="AP80" s="29"/>
      <c r="AQ80" s="29"/>
      <c r="AR80" s="29"/>
      <c r="AS80" s="29"/>
      <c r="AT80" s="29"/>
      <c r="AU80" s="29"/>
      <c r="AV80" s="29"/>
      <c r="AW80" s="29"/>
      <c r="AX80" s="29"/>
      <c r="AY80" s="29"/>
      <c r="AZ80" s="29"/>
      <c r="BA80" s="29"/>
      <c r="BB80" s="29"/>
      <c r="BC80" s="29"/>
      <c r="BD80" s="29"/>
      <c r="BE80" s="29"/>
    </row>
    <row r="81" spans="1:61" ht="13.25" customHeight="1" thickBot="1">
      <c r="A81" s="434" t="s">
        <v>689</v>
      </c>
      <c r="B81" s="411" t="s">
        <v>688</v>
      </c>
      <c r="C81" s="412">
        <v>4.875</v>
      </c>
      <c r="D81" s="413">
        <v>117</v>
      </c>
      <c r="E81" s="337">
        <f t="shared" si="37"/>
        <v>3.4670000000000001</v>
      </c>
      <c r="F81" s="338">
        <v>3467000</v>
      </c>
      <c r="G81" s="414">
        <v>98.7</v>
      </c>
      <c r="H81" s="351">
        <f t="shared" si="44"/>
        <v>2.0209321587180348E-2</v>
      </c>
      <c r="I81" s="414">
        <v>88</v>
      </c>
      <c r="J81" s="415">
        <v>54</v>
      </c>
      <c r="K81" s="414">
        <v>5.8860000000000001</v>
      </c>
      <c r="L81" s="414">
        <v>0.66600000000000004</v>
      </c>
      <c r="M81" s="414">
        <f t="shared" si="38"/>
        <v>32.672772689425479</v>
      </c>
      <c r="N81" s="414">
        <f t="shared" si="42"/>
        <v>7.393428063943162</v>
      </c>
      <c r="O81" s="413">
        <v>2.89</v>
      </c>
      <c r="P81" s="414"/>
      <c r="Q81" s="341">
        <f t="shared" si="39"/>
        <v>0</v>
      </c>
      <c r="R81" s="341">
        <f t="shared" si="40"/>
        <v>0</v>
      </c>
      <c r="S81" s="342">
        <f t="shared" si="35"/>
        <v>28.84338044418806</v>
      </c>
      <c r="T81" s="414"/>
      <c r="U81" s="413">
        <v>354.7</v>
      </c>
      <c r="V81" s="415">
        <v>3.0837347222543379</v>
      </c>
      <c r="W81" s="353">
        <f t="shared" ref="W81:W91" si="48">(V81-V80)-(K80-K81)</f>
        <v>0.97498906546143749</v>
      </c>
      <c r="X81" s="353"/>
      <c r="Y81" s="415">
        <f t="shared" si="41"/>
        <v>17.130432032076985</v>
      </c>
      <c r="Z81" s="416">
        <v>156.71020000006541</v>
      </c>
      <c r="AA81" s="345">
        <f t="shared" si="45"/>
        <v>7.5169197801473533E-2</v>
      </c>
      <c r="AB81" s="345">
        <f t="shared" si="46"/>
        <v>-6.6869924488980042E-4</v>
      </c>
      <c r="AC81" s="345"/>
      <c r="AD81" s="413">
        <v>1.9052777777777778</v>
      </c>
      <c r="AE81" s="413"/>
      <c r="AF81" s="413"/>
      <c r="AG81" s="413"/>
      <c r="AH81" s="417">
        <v>1.33</v>
      </c>
      <c r="AI81" s="413">
        <v>3.82</v>
      </c>
      <c r="AJ81" s="347">
        <f t="shared" si="47"/>
        <v>-8.8959209948718115E-3</v>
      </c>
      <c r="AK81">
        <f>AK80+K80-K81</f>
        <v>1.9939999999999998</v>
      </c>
    </row>
    <row r="82" spans="1:61" ht="13.25" customHeight="1" thickBot="1">
      <c r="A82" s="434" t="s">
        <v>689</v>
      </c>
      <c r="B82" s="411" t="s">
        <v>688</v>
      </c>
      <c r="C82" s="412">
        <v>5.875</v>
      </c>
      <c r="D82" s="413">
        <v>141</v>
      </c>
      <c r="E82" s="337">
        <f t="shared" si="37"/>
        <v>5.13</v>
      </c>
      <c r="F82" s="338">
        <v>5130000</v>
      </c>
      <c r="G82" s="414">
        <v>99</v>
      </c>
      <c r="H82" s="351">
        <f t="shared" si="44"/>
        <v>1.6119964328641774E-2</v>
      </c>
      <c r="I82" s="414">
        <v>68</v>
      </c>
      <c r="J82" s="415">
        <v>55</v>
      </c>
      <c r="K82" s="414">
        <v>5.93</v>
      </c>
      <c r="L82" s="414">
        <v>1.1200000000000001</v>
      </c>
      <c r="M82" s="414">
        <f t="shared" si="38"/>
        <v>32.91701359977796</v>
      </c>
      <c r="N82" s="414">
        <f t="shared" si="42"/>
        <v>12.433392539964478</v>
      </c>
      <c r="O82" s="413">
        <v>3.99</v>
      </c>
      <c r="P82" s="414"/>
      <c r="Q82" s="341">
        <f t="shared" si="39"/>
        <v>0</v>
      </c>
      <c r="R82" s="341">
        <f t="shared" si="40"/>
        <v>0</v>
      </c>
      <c r="S82" s="342">
        <f t="shared" si="35"/>
        <v>19.49317738791423</v>
      </c>
      <c r="T82" s="414"/>
      <c r="U82" s="413">
        <v>354</v>
      </c>
      <c r="V82" s="415">
        <v>4.1262382276097425</v>
      </c>
      <c r="W82" s="353">
        <f t="shared" si="48"/>
        <v>1.0865035053554042</v>
      </c>
      <c r="X82" s="353"/>
      <c r="Y82" s="415">
        <f t="shared" si="41"/>
        <v>22.921635572645297</v>
      </c>
      <c r="Z82" s="416">
        <v>259.8742000000654</v>
      </c>
      <c r="AA82" s="345">
        <f t="shared" si="45"/>
        <v>5.6109401768220345E-2</v>
      </c>
      <c r="AB82" s="345">
        <f t="shared" si="46"/>
        <v>4.8853907138355593E-2</v>
      </c>
      <c r="AC82" s="345"/>
      <c r="AD82" s="413">
        <v>1.9018518518518519</v>
      </c>
      <c r="AE82" s="413"/>
      <c r="AF82" s="413"/>
      <c r="AG82" s="413"/>
      <c r="AH82" s="417">
        <v>1.59</v>
      </c>
      <c r="AI82" s="413">
        <v>5.17</v>
      </c>
      <c r="AJ82" s="347">
        <f t="shared" si="47"/>
        <v>0.87069021587797124</v>
      </c>
    </row>
    <row r="83" spans="1:61" ht="13.25" customHeight="1" thickBot="1">
      <c r="A83" s="434" t="s">
        <v>689</v>
      </c>
      <c r="B83" s="411" t="s">
        <v>688</v>
      </c>
      <c r="C83" s="412">
        <v>6.9583333333357587</v>
      </c>
      <c r="D83" s="413">
        <v>167.00000000005821</v>
      </c>
      <c r="E83" s="337">
        <f t="shared" si="37"/>
        <v>8.7349999999999994</v>
      </c>
      <c r="F83" s="338">
        <v>8735000</v>
      </c>
      <c r="G83" s="414">
        <v>99</v>
      </c>
      <c r="H83" s="351">
        <f t="shared" si="44"/>
        <v>2.0000554800365777E-2</v>
      </c>
      <c r="I83" s="414">
        <v>57</v>
      </c>
      <c r="J83" s="415">
        <v>43</v>
      </c>
      <c r="K83" s="414">
        <v>5.22</v>
      </c>
      <c r="L83" s="414">
        <v>1.224</v>
      </c>
      <c r="M83" s="414">
        <f t="shared" si="38"/>
        <v>28.975853455453784</v>
      </c>
      <c r="N83" s="414">
        <f t="shared" si="42"/>
        <v>13.587921847246891</v>
      </c>
      <c r="O83" s="413">
        <v>5.75</v>
      </c>
      <c r="P83" s="414">
        <v>0.33315100000000003</v>
      </c>
      <c r="Q83" s="341">
        <f t="shared" si="39"/>
        <v>333.15100000000001</v>
      </c>
      <c r="R83" s="341">
        <f t="shared" si="40"/>
        <v>3813.9782484258735</v>
      </c>
      <c r="S83" s="342">
        <f t="shared" si="35"/>
        <v>11.448196908986835</v>
      </c>
      <c r="T83" s="414"/>
      <c r="U83" s="413">
        <v>375.7</v>
      </c>
      <c r="V83" s="415">
        <v>6.0124780141051923</v>
      </c>
      <c r="W83" s="353">
        <f t="shared" si="48"/>
        <v>1.1762397864954499</v>
      </c>
      <c r="X83" s="353"/>
      <c r="Y83" s="415">
        <f t="shared" si="41"/>
        <v>33.399872311225131</v>
      </c>
      <c r="Z83" s="416">
        <v>440.11920000046894</v>
      </c>
      <c r="AA83" s="345">
        <f t="shared" si="45"/>
        <v>5.8105863850384382E-2</v>
      </c>
      <c r="AB83" s="345">
        <f t="shared" si="46"/>
        <v>6.4053333367351632E-3</v>
      </c>
      <c r="AC83" s="345">
        <f t="shared" ref="AC83:AC90" si="49">P83/Z83*1000*24</f>
        <v>18.166951135036783</v>
      </c>
      <c r="AD83" s="413">
        <v>1.9151296296296298</v>
      </c>
      <c r="AE83" s="413"/>
      <c r="AF83" s="413"/>
      <c r="AG83" s="413"/>
      <c r="AH83" s="417">
        <v>3.62</v>
      </c>
      <c r="AI83" s="413">
        <v>6.99</v>
      </c>
      <c r="AJ83" s="347">
        <f t="shared" si="47"/>
        <v>0.11023557541848318</v>
      </c>
    </row>
    <row r="84" spans="1:61" ht="13.25" customHeight="1" thickBot="1">
      <c r="A84" s="434" t="s">
        <v>689</v>
      </c>
      <c r="B84" s="411" t="s">
        <v>688</v>
      </c>
      <c r="C84" s="412">
        <v>7.9513888888905058</v>
      </c>
      <c r="D84" s="413">
        <v>190.83333333337214</v>
      </c>
      <c r="E84" s="337">
        <f t="shared" si="37"/>
        <v>12.581</v>
      </c>
      <c r="F84" s="338">
        <v>12581000</v>
      </c>
      <c r="G84" s="414">
        <v>98.8</v>
      </c>
      <c r="H84" s="351">
        <f t="shared" si="44"/>
        <v>1.5140798402210614E-2</v>
      </c>
      <c r="I84" s="414">
        <v>51</v>
      </c>
      <c r="J84" s="415">
        <v>44</v>
      </c>
      <c r="K84" s="414">
        <v>4.59</v>
      </c>
      <c r="L84" s="414">
        <v>1.4219999999999999</v>
      </c>
      <c r="M84" s="414">
        <f t="shared" si="38"/>
        <v>25.478767693588676</v>
      </c>
      <c r="N84" s="414">
        <f t="shared" si="42"/>
        <v>15.78596802841918</v>
      </c>
      <c r="O84" s="413">
        <v>7.32</v>
      </c>
      <c r="P84" s="414">
        <v>0.55840100000000015</v>
      </c>
      <c r="Q84" s="341">
        <f t="shared" si="39"/>
        <v>558.40100000000018</v>
      </c>
      <c r="R84" s="341">
        <f t="shared" si="40"/>
        <v>4438.4468643192131</v>
      </c>
      <c r="S84" s="342">
        <f t="shared" si="35"/>
        <v>7.948493760432398</v>
      </c>
      <c r="T84" s="414"/>
      <c r="U84" s="413">
        <v>391.3</v>
      </c>
      <c r="V84" s="415">
        <v>8.1327542941709652</v>
      </c>
      <c r="W84" s="353">
        <f t="shared" si="48"/>
        <v>1.490276280065773</v>
      </c>
      <c r="X84" s="353"/>
      <c r="Y84" s="415">
        <f t="shared" si="41"/>
        <v>45.178203450662259</v>
      </c>
      <c r="Z84" s="416">
        <v>694.13486666692881</v>
      </c>
      <c r="AA84" s="345">
        <f t="shared" si="45"/>
        <v>4.6346638349159058E-2</v>
      </c>
      <c r="AB84" s="345">
        <f t="shared" si="46"/>
        <v>8.6531913957042551E-3</v>
      </c>
      <c r="AC84" s="345">
        <f t="shared" si="49"/>
        <v>19.306945441815113</v>
      </c>
      <c r="AD84" s="413">
        <v>1.9371111111111112</v>
      </c>
      <c r="AE84" s="413"/>
      <c r="AF84" s="413"/>
      <c r="AG84" s="413"/>
      <c r="AH84" s="417">
        <v>4.5599999999999996</v>
      </c>
      <c r="AI84" s="413">
        <v>8.49</v>
      </c>
      <c r="AJ84" s="347">
        <f t="shared" si="47"/>
        <v>0.18670591231480899</v>
      </c>
    </row>
    <row r="85" spans="1:61" ht="13.25" customHeight="1" thickBot="1">
      <c r="A85" s="434" t="s">
        <v>689</v>
      </c>
      <c r="B85" s="411" t="s">
        <v>688</v>
      </c>
      <c r="C85" s="412">
        <v>8.9270833333357587</v>
      </c>
      <c r="D85" s="413">
        <v>214.25000000005821</v>
      </c>
      <c r="E85" s="337">
        <f t="shared" si="37"/>
        <v>15.067</v>
      </c>
      <c r="F85" s="338">
        <v>15067000</v>
      </c>
      <c r="G85" s="414">
        <v>97.9</v>
      </c>
      <c r="H85" s="351">
        <f t="shared" si="44"/>
        <v>7.6796658758338902E-3</v>
      </c>
      <c r="I85" s="414">
        <v>46</v>
      </c>
      <c r="J85" s="415">
        <v>39</v>
      </c>
      <c r="K85" s="414">
        <v>2.1240000000000001</v>
      </c>
      <c r="L85" s="414">
        <v>1.4670000000000001</v>
      </c>
      <c r="M85" s="414">
        <f t="shared" si="38"/>
        <v>11.790174854288093</v>
      </c>
      <c r="N85" s="414">
        <f t="shared" si="42"/>
        <v>16.285523978685614</v>
      </c>
      <c r="O85" s="413">
        <v>6.78</v>
      </c>
      <c r="P85" s="414">
        <v>0.90173500000000006</v>
      </c>
      <c r="Q85" s="341">
        <f t="shared" si="39"/>
        <v>901.73500000000001</v>
      </c>
      <c r="R85" s="341">
        <f t="shared" si="40"/>
        <v>5984.8344063184441</v>
      </c>
      <c r="S85" s="342">
        <f t="shared" si="35"/>
        <v>6.6370213048383881</v>
      </c>
      <c r="T85" s="414"/>
      <c r="U85" s="413">
        <v>377.9</v>
      </c>
      <c r="V85" s="415">
        <v>10.951622848285902</v>
      </c>
      <c r="W85" s="353">
        <f t="shared" si="48"/>
        <v>0.35286855411493745</v>
      </c>
      <c r="X85" s="353"/>
      <c r="Y85" s="415">
        <f t="shared" si="41"/>
        <v>60.837279383861919</v>
      </c>
      <c r="Z85" s="416">
        <v>1017.846866667197</v>
      </c>
      <c r="AA85" s="345">
        <f t="shared" si="45"/>
        <v>4.835064957542963E-2</v>
      </c>
      <c r="AB85" s="345">
        <f t="shared" si="46"/>
        <v>1.5432110958692226E-3</v>
      </c>
      <c r="AC85" s="345">
        <f t="shared" si="49"/>
        <v>21.262176766199271</v>
      </c>
      <c r="AD85" s="413">
        <v>1.8824814814814816</v>
      </c>
      <c r="AE85" s="413"/>
      <c r="AF85" s="413"/>
      <c r="AG85" s="413"/>
      <c r="AH85" s="417">
        <v>4.47</v>
      </c>
      <c r="AI85" s="413">
        <v>7.66</v>
      </c>
      <c r="AJ85" s="347">
        <f t="shared" si="47"/>
        <v>3.1917070596160856E-2</v>
      </c>
    </row>
    <row r="86" spans="1:61" ht="13.25" customHeight="1" thickBot="1">
      <c r="A86" s="434" t="s">
        <v>689</v>
      </c>
      <c r="B86" s="411" t="s">
        <v>688</v>
      </c>
      <c r="C86" s="412">
        <v>9.9583333333357587</v>
      </c>
      <c r="D86" s="413">
        <v>239.00000000005821</v>
      </c>
      <c r="E86" s="337">
        <f t="shared" si="37"/>
        <v>17.541</v>
      </c>
      <c r="F86" s="338">
        <v>17541000</v>
      </c>
      <c r="G86" s="414">
        <v>97.8</v>
      </c>
      <c r="H86" s="351">
        <f t="shared" si="44"/>
        <v>6.130986013223501E-3</v>
      </c>
      <c r="I86" s="414">
        <v>62</v>
      </c>
      <c r="J86" s="415">
        <v>51</v>
      </c>
      <c r="K86" s="414">
        <v>1.5659999999999998</v>
      </c>
      <c r="L86" s="414">
        <v>1.08</v>
      </c>
      <c r="M86" s="414">
        <f t="shared" si="38"/>
        <v>8.6927560366361369</v>
      </c>
      <c r="N86" s="414">
        <f t="shared" si="42"/>
        <v>11.989342806394317</v>
      </c>
      <c r="O86" s="413">
        <v>5.0199999999999996</v>
      </c>
      <c r="P86" s="414">
        <v>1.3822859999999997</v>
      </c>
      <c r="Q86" s="341">
        <f t="shared" si="39"/>
        <v>1382.2859999999996</v>
      </c>
      <c r="R86" s="341">
        <f t="shared" si="40"/>
        <v>7880.3146912946786</v>
      </c>
      <c r="S86" s="342">
        <f t="shared" si="35"/>
        <v>5.700929251467989</v>
      </c>
      <c r="T86" s="414"/>
      <c r="U86" s="413">
        <v>378.7</v>
      </c>
      <c r="V86" s="415">
        <v>13.981696387340584</v>
      </c>
      <c r="W86" s="353">
        <f t="shared" si="48"/>
        <v>2.4720735390546813</v>
      </c>
      <c r="X86" s="353"/>
      <c r="Y86" s="415">
        <f t="shared" si="41"/>
        <v>77.669618572566648</v>
      </c>
      <c r="Z86" s="416">
        <v>1421.3708666671969</v>
      </c>
      <c r="AA86" s="345">
        <f t="shared" si="45"/>
        <v>4.1693666293770359E-2</v>
      </c>
      <c r="AB86" s="345">
        <f t="shared" si="46"/>
        <v>-1.0646655892316934E-2</v>
      </c>
      <c r="AC86" s="345">
        <f t="shared" si="49"/>
        <v>23.340047821430151</v>
      </c>
      <c r="AD86" s="413">
        <v>1.8780648148148149</v>
      </c>
      <c r="AE86" s="413"/>
      <c r="AF86" s="413"/>
      <c r="AG86" s="413"/>
      <c r="AH86" s="417">
        <v>3.31</v>
      </c>
      <c r="AI86" s="413">
        <v>6.52</v>
      </c>
      <c r="AJ86" s="347">
        <f t="shared" si="47"/>
        <v>-0.25535427413126532</v>
      </c>
    </row>
    <row r="87" spans="1:61" ht="13.25" customHeight="1" thickBot="1">
      <c r="A87" s="434" t="s">
        <v>689</v>
      </c>
      <c r="B87" s="411" t="s">
        <v>688</v>
      </c>
      <c r="C87" s="412">
        <v>10.923611111109494</v>
      </c>
      <c r="D87" s="413">
        <v>262.16666666662786</v>
      </c>
      <c r="E87" s="337">
        <f t="shared" si="37"/>
        <v>19.303000000000001</v>
      </c>
      <c r="F87" s="338">
        <v>19303000</v>
      </c>
      <c r="G87" s="414">
        <v>97.2</v>
      </c>
      <c r="H87" s="351">
        <f t="shared" si="44"/>
        <v>4.128626314035014E-3</v>
      </c>
      <c r="I87" s="414">
        <v>92</v>
      </c>
      <c r="J87" s="415">
        <v>50</v>
      </c>
      <c r="K87" s="414">
        <v>2.052</v>
      </c>
      <c r="L87" s="414">
        <v>0.46799999999999997</v>
      </c>
      <c r="M87" s="414">
        <f t="shared" si="38"/>
        <v>11.390507910074936</v>
      </c>
      <c r="N87" s="414">
        <f t="shared" si="42"/>
        <v>5.19538188277087</v>
      </c>
      <c r="O87" s="413">
        <v>5.17</v>
      </c>
      <c r="P87" s="414">
        <v>1.8675539999999999</v>
      </c>
      <c r="Q87" s="341">
        <f t="shared" si="39"/>
        <v>1867.5539999999999</v>
      </c>
      <c r="R87" s="341">
        <f t="shared" si="40"/>
        <v>9674.9417189037977</v>
      </c>
      <c r="S87" s="342">
        <f t="shared" si="35"/>
        <v>5.180541884681138</v>
      </c>
      <c r="T87" s="414"/>
      <c r="U87" s="413">
        <v>389</v>
      </c>
      <c r="V87" s="415">
        <v>16.572619419450856</v>
      </c>
      <c r="W87" s="353">
        <f t="shared" si="48"/>
        <v>3.0769230321102721</v>
      </c>
      <c r="X87" s="353"/>
      <c r="Y87" s="415">
        <f t="shared" si="41"/>
        <v>92.062436016170082</v>
      </c>
      <c r="Z87" s="416">
        <v>1848.147199998743</v>
      </c>
      <c r="AA87" s="345">
        <f t="shared" si="45"/>
        <v>3.3708581019152105E-2</v>
      </c>
      <c r="AB87" s="345">
        <f t="shared" si="46"/>
        <v>-1.5919254169011007E-2</v>
      </c>
      <c r="AC87" s="345">
        <f t="shared" si="49"/>
        <v>24.252016289628056</v>
      </c>
      <c r="AD87" s="413">
        <v>1.8754814814814817</v>
      </c>
      <c r="AE87" s="413"/>
      <c r="AF87" s="413"/>
      <c r="AG87" s="413"/>
      <c r="AH87" s="417">
        <v>3.46</v>
      </c>
      <c r="AI87" s="413">
        <v>4.99</v>
      </c>
      <c r="AJ87" s="347">
        <f t="shared" si="47"/>
        <v>-0.4722611776498753</v>
      </c>
    </row>
    <row r="88" spans="1:61" ht="13.25" customHeight="1" thickBot="1">
      <c r="A88" s="434" t="s">
        <v>689</v>
      </c>
      <c r="B88" s="411" t="s">
        <v>688</v>
      </c>
      <c r="C88" s="412">
        <v>11.9375</v>
      </c>
      <c r="D88" s="413">
        <v>286.5</v>
      </c>
      <c r="E88" s="337">
        <f t="shared" si="37"/>
        <v>18.718</v>
      </c>
      <c r="F88" s="338">
        <v>18718000</v>
      </c>
      <c r="G88" s="414">
        <v>95.9</v>
      </c>
      <c r="H88" s="351">
        <f t="shared" si="44"/>
        <v>-1.2646219663013925E-3</v>
      </c>
      <c r="I88" s="414">
        <v>150</v>
      </c>
      <c r="J88" s="415">
        <v>109</v>
      </c>
      <c r="K88" s="414">
        <v>1.28</v>
      </c>
      <c r="L88" s="414">
        <v>0.5</v>
      </c>
      <c r="M88" s="414">
        <f t="shared" si="38"/>
        <v>7.1051901193449902</v>
      </c>
      <c r="N88" s="414">
        <f t="shared" si="42"/>
        <v>5.5506216696269988</v>
      </c>
      <c r="O88" s="413">
        <v>5.24</v>
      </c>
      <c r="P88" s="414">
        <v>2.3899219999999999</v>
      </c>
      <c r="Q88" s="341">
        <f t="shared" si="39"/>
        <v>2389.922</v>
      </c>
      <c r="R88" s="341">
        <f t="shared" si="40"/>
        <v>12768.041457420664</v>
      </c>
      <c r="S88" s="342">
        <f t="shared" si="35"/>
        <v>5.342451116572283</v>
      </c>
      <c r="T88" s="414"/>
      <c r="U88" s="413">
        <v>370</v>
      </c>
      <c r="V88" s="415">
        <v>20.007057088875602</v>
      </c>
      <c r="W88" s="353">
        <f t="shared" si="48"/>
        <v>2.6624376694247456</v>
      </c>
      <c r="X88" s="353"/>
      <c r="Y88" s="415">
        <f t="shared" si="41"/>
        <v>111.14105540580286</v>
      </c>
      <c r="Z88" s="416">
        <v>2310.7360333328138</v>
      </c>
      <c r="AA88" s="345">
        <f t="shared" si="45"/>
        <v>4.1223682177019376E-2</v>
      </c>
      <c r="AB88" s="345">
        <f t="shared" si="46"/>
        <v>7.6793852608971716E-4</v>
      </c>
      <c r="AC88" s="345">
        <f t="shared" si="49"/>
        <v>24.822449285681238</v>
      </c>
      <c r="AD88" s="413">
        <v>1.8273981481481485</v>
      </c>
      <c r="AE88" s="413"/>
      <c r="AF88" s="413"/>
      <c r="AG88" s="413"/>
      <c r="AH88" s="417">
        <v>1.94</v>
      </c>
      <c r="AI88" s="413">
        <v>3.8</v>
      </c>
      <c r="AJ88" s="347">
        <f t="shared" si="47"/>
        <v>1.8628576719374512E-2</v>
      </c>
    </row>
    <row r="89" spans="1:61" ht="13.25" customHeight="1" thickBot="1">
      <c r="A89" s="434" t="s">
        <v>689</v>
      </c>
      <c r="B89" s="411" t="s">
        <v>688</v>
      </c>
      <c r="C89" s="412">
        <v>12.923611111109494</v>
      </c>
      <c r="D89" s="413">
        <v>310.16666666662786</v>
      </c>
      <c r="E89" s="337">
        <f t="shared" si="37"/>
        <v>18.542999999999999</v>
      </c>
      <c r="F89" s="338">
        <v>18543000</v>
      </c>
      <c r="G89" s="414">
        <v>91.1</v>
      </c>
      <c r="H89" s="351">
        <f t="shared" si="44"/>
        <v>-3.968957460720444E-4</v>
      </c>
      <c r="I89" s="414">
        <v>130</v>
      </c>
      <c r="J89" s="415">
        <v>50</v>
      </c>
      <c r="K89" s="414">
        <v>2.31</v>
      </c>
      <c r="L89" s="414">
        <v>0.55000000000000004</v>
      </c>
      <c r="M89" s="414">
        <f t="shared" si="38"/>
        <v>12.822647793505412</v>
      </c>
      <c r="N89" s="414">
        <f t="shared" si="42"/>
        <v>6.1056838365896979</v>
      </c>
      <c r="O89" s="413">
        <v>7.21</v>
      </c>
      <c r="P89" s="414">
        <v>2.7158720000000001</v>
      </c>
      <c r="Q89" s="341">
        <f t="shared" si="39"/>
        <v>2715.8719999999998</v>
      </c>
      <c r="R89" s="341">
        <f t="shared" si="40"/>
        <v>14646.346330151538</v>
      </c>
      <c r="S89" s="342">
        <f t="shared" si="35"/>
        <v>5.3928706250337051</v>
      </c>
      <c r="T89" s="414"/>
      <c r="U89" s="413">
        <v>394</v>
      </c>
      <c r="V89" s="415">
        <v>22.499954381788516</v>
      </c>
      <c r="W89" s="353">
        <f t="shared" si="48"/>
        <v>3.5228972929129148</v>
      </c>
      <c r="X89" s="353"/>
      <c r="Y89" s="415">
        <f t="shared" si="41"/>
        <v>124.98933078792611</v>
      </c>
      <c r="Z89" s="416">
        <v>2751.6578666654241</v>
      </c>
      <c r="AA89" s="345">
        <f t="shared" si="45"/>
        <v>3.1392728831653886E-2</v>
      </c>
      <c r="AB89" s="345">
        <f t="shared" si="46"/>
        <v>1.2588675021315808E-3</v>
      </c>
      <c r="AC89" s="345">
        <f t="shared" si="49"/>
        <v>23.687875149605365</v>
      </c>
      <c r="AD89" s="413">
        <v>1.8264814814814818</v>
      </c>
      <c r="AE89" s="413"/>
      <c r="AF89" s="413"/>
      <c r="AG89" s="413"/>
      <c r="AH89" s="417">
        <v>1.81</v>
      </c>
      <c r="AI89" s="413">
        <v>3.01</v>
      </c>
      <c r="AJ89" s="347">
        <f t="shared" si="47"/>
        <v>4.0100607656071006E-2</v>
      </c>
    </row>
    <row r="90" spans="1:61" ht="13.25" customHeight="1" thickBot="1">
      <c r="A90" s="434" t="s">
        <v>689</v>
      </c>
      <c r="B90" s="411" t="s">
        <v>688</v>
      </c>
      <c r="C90" s="419">
        <v>13.895833333335759</v>
      </c>
      <c r="D90" s="420">
        <v>333.50000000005821</v>
      </c>
      <c r="E90" s="337">
        <f t="shared" si="37"/>
        <v>17.940999999999999</v>
      </c>
      <c r="F90" s="338">
        <v>17941000</v>
      </c>
      <c r="G90" s="421">
        <v>83.5</v>
      </c>
      <c r="H90" s="351">
        <f t="shared" si="44"/>
        <v>-1.4143186054101926E-3</v>
      </c>
      <c r="I90" s="421">
        <v>126</v>
      </c>
      <c r="J90" s="422">
        <v>51</v>
      </c>
      <c r="K90" s="421">
        <v>2.68</v>
      </c>
      <c r="L90" s="421">
        <v>0.5</v>
      </c>
      <c r="M90" s="421">
        <f t="shared" si="38"/>
        <v>14.876491812378575</v>
      </c>
      <c r="N90" s="421">
        <f t="shared" si="42"/>
        <v>5.5506216696269988</v>
      </c>
      <c r="O90" s="420">
        <v>8.93</v>
      </c>
      <c r="P90" s="421">
        <v>2.8478339999999998</v>
      </c>
      <c r="Q90" s="341">
        <f t="shared" si="39"/>
        <v>2847.8339999999998</v>
      </c>
      <c r="R90" s="341">
        <f t="shared" si="40"/>
        <v>15873.329245861432</v>
      </c>
      <c r="S90" s="342">
        <f t="shared" si="35"/>
        <v>5.5738253163145863</v>
      </c>
      <c r="T90" s="345">
        <f>P90/AVERAGE(P90,P105,P120,P135,P149,P164,P179,P194,P210,P225,P240,P255,P270,P285,P300)</f>
        <v>1.0207680298933943</v>
      </c>
      <c r="U90" s="420">
        <v>412</v>
      </c>
      <c r="V90" s="422">
        <v>24.600327493182874</v>
      </c>
      <c r="W90" s="353">
        <f t="shared" si="48"/>
        <v>2.4703731113943581</v>
      </c>
      <c r="X90" s="353"/>
      <c r="Y90" s="422">
        <f t="shared" si="41"/>
        <v>136.65709798173972</v>
      </c>
      <c r="Z90" s="424">
        <v>3177.3045333338605</v>
      </c>
      <c r="AA90" s="345">
        <f t="shared" si="45"/>
        <v>2.7398923537757126E-2</v>
      </c>
      <c r="AB90" s="345">
        <f t="shared" si="46"/>
        <v>-1.3040444350409398E-3</v>
      </c>
      <c r="AC90" s="345">
        <f t="shared" si="49"/>
        <v>21.511320455104205</v>
      </c>
      <c r="AD90" s="413">
        <v>1.8378981481481484</v>
      </c>
      <c r="AE90" s="413"/>
      <c r="AF90" s="413"/>
      <c r="AG90" s="413"/>
      <c r="AH90" s="425">
        <v>1.25</v>
      </c>
      <c r="AI90" s="420">
        <v>3.11</v>
      </c>
      <c r="AJ90" s="347">
        <f t="shared" si="47"/>
        <v>-4.7594732444283784E-2</v>
      </c>
      <c r="AK90" s="29"/>
      <c r="AL90" s="29"/>
      <c r="AM90" s="426">
        <v>65</v>
      </c>
      <c r="AN90" s="426">
        <v>33.299999999999997</v>
      </c>
      <c r="AO90" s="427">
        <v>15.1</v>
      </c>
      <c r="AP90" s="427">
        <v>51.3</v>
      </c>
      <c r="AQ90" s="427">
        <v>33.6</v>
      </c>
      <c r="AR90" s="426">
        <v>99</v>
      </c>
      <c r="AS90" s="426">
        <v>0.8</v>
      </c>
      <c r="AT90" s="426">
        <v>0.2</v>
      </c>
      <c r="AU90" s="29">
        <v>119</v>
      </c>
      <c r="AV90" s="426">
        <v>2.06</v>
      </c>
      <c r="AW90" s="426">
        <v>63.11</v>
      </c>
      <c r="AX90" s="29"/>
      <c r="AY90" s="426">
        <v>2.1800000000000002</v>
      </c>
      <c r="AZ90" s="29"/>
      <c r="BA90" s="426">
        <v>0.70495408271883908</v>
      </c>
      <c r="BB90" s="426">
        <v>0.52692261033294996</v>
      </c>
      <c r="BC90" s="426">
        <v>0.294190296324851</v>
      </c>
      <c r="BD90" s="426">
        <v>18.48</v>
      </c>
      <c r="BE90" s="426">
        <v>7.16</v>
      </c>
      <c r="BF90" s="29"/>
      <c r="BG90" s="29"/>
      <c r="BH90" s="365">
        <f>(2*AY90+BB90+BC90+BD90+BE90)/(2*(SUM(AV90:BG90)))</f>
        <v>0.16304695004988945</v>
      </c>
      <c r="BI90" s="365">
        <f>SUM(BD90:BE90,AY90,AW90)/SUM(AV90:BG90)</f>
        <v>0.96205865199850404</v>
      </c>
    </row>
    <row r="91" spans="1:61" ht="16" thickBot="1">
      <c r="A91" s="434" t="s">
        <v>689</v>
      </c>
      <c r="B91" s="411" t="s">
        <v>688</v>
      </c>
      <c r="C91" s="428"/>
      <c r="D91" s="429" t="e">
        <v>#VALUE!</v>
      </c>
      <c r="E91" s="337">
        <f t="shared" si="37"/>
        <v>0</v>
      </c>
      <c r="F91" s="338">
        <v>0</v>
      </c>
      <c r="G91" s="430"/>
      <c r="H91" s="351" t="e">
        <f t="shared" si="44"/>
        <v>#VALUE!</v>
      </c>
      <c r="I91" s="430"/>
      <c r="J91" s="431"/>
      <c r="K91" s="430"/>
      <c r="L91" s="430"/>
      <c r="M91" s="430"/>
      <c r="N91" s="430"/>
      <c r="O91" s="429"/>
      <c r="P91" s="430"/>
      <c r="Q91" s="341">
        <f t="shared" si="39"/>
        <v>0</v>
      </c>
      <c r="R91" s="341" t="e">
        <f t="shared" si="40"/>
        <v>#DIV/0!</v>
      </c>
      <c r="S91" s="342" t="e">
        <f t="shared" si="35"/>
        <v>#DIV/0!</v>
      </c>
      <c r="T91" s="430"/>
      <c r="U91" s="429"/>
      <c r="V91" s="431"/>
      <c r="W91" s="353">
        <f t="shared" si="48"/>
        <v>-27.280327493182874</v>
      </c>
      <c r="X91" s="353"/>
      <c r="Y91" s="431"/>
      <c r="Z91" s="432"/>
      <c r="AA91" s="345">
        <f t="shared" si="45"/>
        <v>4.2990087938287166E-2</v>
      </c>
      <c r="AB91" s="345">
        <f t="shared" si="46"/>
        <v>1.7469592893580395E-3</v>
      </c>
      <c r="AC91" s="345"/>
      <c r="AD91" s="413">
        <v>1.9350000000000001</v>
      </c>
      <c r="AE91" s="413"/>
      <c r="AF91" s="413"/>
      <c r="AG91" s="413"/>
      <c r="AH91" s="433"/>
      <c r="AI91" s="429"/>
      <c r="AJ91" s="347">
        <f t="shared" si="47"/>
        <v>4.0636327421935549E-2</v>
      </c>
    </row>
    <row r="92" spans="1:61" ht="13.25" customHeight="1" thickBot="1">
      <c r="A92" s="411" t="s">
        <v>690</v>
      </c>
      <c r="B92" s="411" t="s">
        <v>688</v>
      </c>
      <c r="C92" s="412">
        <v>4.1666666664241347E-2</v>
      </c>
      <c r="D92" s="413">
        <v>0.99999999994179234</v>
      </c>
      <c r="E92" s="337">
        <f t="shared" si="37"/>
        <v>0.24199999999999999</v>
      </c>
      <c r="F92" s="338">
        <v>242000</v>
      </c>
      <c r="G92" s="414">
        <v>98.8</v>
      </c>
      <c r="H92" s="339"/>
      <c r="I92" s="414">
        <v>86</v>
      </c>
      <c r="J92" s="415">
        <v>84</v>
      </c>
      <c r="K92" s="414">
        <v>7.18</v>
      </c>
      <c r="L92" s="414">
        <v>0.05</v>
      </c>
      <c r="M92" s="414">
        <f t="shared" si="38"/>
        <v>39.8556758257008</v>
      </c>
      <c r="N92" s="414">
        <f t="shared" si="42"/>
        <v>0.55506216696269994</v>
      </c>
      <c r="O92" s="413">
        <v>0.34</v>
      </c>
      <c r="P92" s="414"/>
      <c r="Q92" s="341">
        <f t="shared" si="39"/>
        <v>0</v>
      </c>
      <c r="R92" s="341">
        <f t="shared" si="40"/>
        <v>0</v>
      </c>
      <c r="S92" s="342">
        <f t="shared" si="35"/>
        <v>413.22314049586777</v>
      </c>
      <c r="T92" s="414"/>
      <c r="U92" s="413"/>
      <c r="V92" s="415">
        <v>0</v>
      </c>
      <c r="W92" s="344"/>
      <c r="X92" s="359"/>
      <c r="Y92" s="415">
        <f t="shared" si="41"/>
        <v>0</v>
      </c>
      <c r="Z92" s="416"/>
      <c r="AA92" s="345"/>
      <c r="AB92" s="345"/>
      <c r="AC92" s="345"/>
      <c r="AD92" s="413">
        <v>1.9350000000000001</v>
      </c>
      <c r="AE92" s="413"/>
      <c r="AF92" s="413"/>
      <c r="AG92" s="413"/>
      <c r="AH92" s="417">
        <v>0.2</v>
      </c>
      <c r="AI92" s="413">
        <v>2.12</v>
      </c>
      <c r="AJ92" s="347"/>
    </row>
    <row r="93" spans="1:61" ht="13.25" customHeight="1" thickBot="1">
      <c r="A93" s="411" t="s">
        <v>690</v>
      </c>
      <c r="B93" s="411" t="s">
        <v>688</v>
      </c>
      <c r="C93" s="419">
        <v>1.9027777777810115</v>
      </c>
      <c r="D93" s="420">
        <v>45.666666666744277</v>
      </c>
      <c r="E93" s="337">
        <f t="shared" si="37"/>
        <v>0.46</v>
      </c>
      <c r="F93" s="338">
        <v>460000</v>
      </c>
      <c r="G93" s="421">
        <v>97.9</v>
      </c>
      <c r="H93" s="351">
        <f t="shared" ref="H93:H106" si="50">(F93-F92)/((F93+F92)*0.5*(D93-D92))</f>
        <v>1.3904834800314908E-2</v>
      </c>
      <c r="I93" s="421">
        <v>76</v>
      </c>
      <c r="J93" s="422">
        <v>64</v>
      </c>
      <c r="K93" s="421">
        <v>7.95</v>
      </c>
      <c r="L93" s="421">
        <v>0.32</v>
      </c>
      <c r="M93" s="421">
        <f t="shared" si="38"/>
        <v>44.12989175686927</v>
      </c>
      <c r="N93" s="421">
        <f t="shared" si="42"/>
        <v>3.5523978685612789</v>
      </c>
      <c r="O93" s="420">
        <v>0.81</v>
      </c>
      <c r="P93" s="421"/>
      <c r="Q93" s="341">
        <f t="shared" si="39"/>
        <v>0</v>
      </c>
      <c r="R93" s="341">
        <f t="shared" si="40"/>
        <v>0</v>
      </c>
      <c r="S93" s="342">
        <f t="shared" si="35"/>
        <v>217.39130434782609</v>
      </c>
      <c r="T93" s="421"/>
      <c r="U93" s="420">
        <v>330</v>
      </c>
      <c r="V93" s="422"/>
      <c r="W93" s="353">
        <f>(V93-V92)-(K92-K93)</f>
        <v>0.77000000000000046</v>
      </c>
      <c r="X93" s="353"/>
      <c r="Y93" s="422"/>
      <c r="Z93" s="424">
        <v>15.678000000047673</v>
      </c>
      <c r="AA93" s="345">
        <f>V93/180.1/Z93*1000</f>
        <v>0</v>
      </c>
      <c r="AB93" s="345">
        <f>L93/90.08/Z93*1000</f>
        <v>0.2265848876483274</v>
      </c>
      <c r="AC93" s="345"/>
      <c r="AD93" s="420">
        <v>1.92</v>
      </c>
      <c r="AE93" s="420"/>
      <c r="AF93" s="420"/>
      <c r="AG93" s="420"/>
      <c r="AH93" s="425"/>
      <c r="AI93" s="420">
        <v>2.16</v>
      </c>
      <c r="AJ93" s="347"/>
      <c r="AK93" s="29"/>
      <c r="AL93" s="29"/>
      <c r="AM93" s="29"/>
      <c r="AN93" s="29"/>
      <c r="AO93" s="29"/>
      <c r="AP93" s="29"/>
      <c r="AQ93" s="29"/>
      <c r="AR93" s="29"/>
      <c r="AS93" s="29"/>
      <c r="AT93" s="29"/>
      <c r="AU93" s="29"/>
      <c r="AV93" s="29"/>
      <c r="AW93" s="29"/>
      <c r="AX93" s="29"/>
      <c r="AY93" s="29"/>
      <c r="AZ93" s="29"/>
      <c r="BA93" s="29"/>
      <c r="BB93" s="29"/>
      <c r="BC93" s="29"/>
      <c r="BD93" s="29"/>
      <c r="BE93" s="29"/>
    </row>
    <row r="94" spans="1:61" ht="13.25" customHeight="1" thickBot="1">
      <c r="A94" s="411" t="s">
        <v>690</v>
      </c>
      <c r="B94" s="411" t="s">
        <v>688</v>
      </c>
      <c r="C94" s="412">
        <v>2.9513888888905058</v>
      </c>
      <c r="D94" s="413">
        <v>70.833333333372138</v>
      </c>
      <c r="E94" s="337">
        <f t="shared" si="37"/>
        <v>1.0740000000000001</v>
      </c>
      <c r="F94" s="338">
        <v>1074000</v>
      </c>
      <c r="G94" s="414">
        <v>98.1</v>
      </c>
      <c r="H94" s="351">
        <f t="shared" si="50"/>
        <v>3.1808801816708088E-2</v>
      </c>
      <c r="I94" s="414">
        <v>71</v>
      </c>
      <c r="J94" s="415">
        <v>57</v>
      </c>
      <c r="K94" s="414">
        <v>6.31</v>
      </c>
      <c r="L94" s="414">
        <v>0.44</v>
      </c>
      <c r="M94" s="414">
        <f t="shared" si="38"/>
        <v>35.0263669164585</v>
      </c>
      <c r="N94" s="414">
        <f t="shared" si="42"/>
        <v>4.8845470692717585</v>
      </c>
      <c r="O94" s="413">
        <v>1.28</v>
      </c>
      <c r="P94" s="414"/>
      <c r="Q94" s="341">
        <f t="shared" si="39"/>
        <v>0</v>
      </c>
      <c r="R94" s="341">
        <f t="shared" si="40"/>
        <v>0</v>
      </c>
      <c r="S94" s="342">
        <f t="shared" si="35"/>
        <v>93.109869646182489</v>
      </c>
      <c r="T94" s="414"/>
      <c r="U94" s="413">
        <v>328</v>
      </c>
      <c r="V94" s="415">
        <v>1.70259842519685</v>
      </c>
      <c r="W94" s="353">
        <f>(V94-V93)-(K93-K94)</f>
        <v>6.2598425196849439E-2</v>
      </c>
      <c r="X94" s="353"/>
      <c r="Y94" s="415">
        <f t="shared" si="41"/>
        <v>9.458091965652029</v>
      </c>
      <c r="Z94" s="416">
        <v>34.980833333351242</v>
      </c>
      <c r="AA94" s="345">
        <f t="shared" ref="AA94:AA106" si="51">(V94-V93)/180.1/((Z94-Z93))*1000</f>
        <v>0.48975339325172135</v>
      </c>
      <c r="AB94" s="345">
        <f t="shared" ref="AB94:AB106" si="52">(L94-L93)/90.08/((Z94-Z93))*1000</f>
        <v>6.9013143185155917E-2</v>
      </c>
      <c r="AC94" s="345"/>
      <c r="AD94" s="413">
        <v>1.905</v>
      </c>
      <c r="AE94" s="413"/>
      <c r="AF94" s="413"/>
      <c r="AG94" s="413"/>
      <c r="AH94" s="417">
        <v>0</v>
      </c>
      <c r="AI94" s="413">
        <v>2.1</v>
      </c>
      <c r="AJ94" s="347">
        <f t="shared" ref="AJ94:AJ106" si="53">AB94/AA94</f>
        <v>0.14091406845992965</v>
      </c>
    </row>
    <row r="95" spans="1:61" ht="13.25" customHeight="1" thickBot="1">
      <c r="A95" s="411" t="s">
        <v>690</v>
      </c>
      <c r="B95" s="411" t="s">
        <v>688</v>
      </c>
      <c r="C95" s="412">
        <v>3.9027777777810115</v>
      </c>
      <c r="D95" s="413">
        <v>93.666666666744277</v>
      </c>
      <c r="E95" s="337">
        <f t="shared" si="37"/>
        <v>2.149</v>
      </c>
      <c r="F95" s="338">
        <v>2149000</v>
      </c>
      <c r="G95" s="414">
        <v>98.5</v>
      </c>
      <c r="H95" s="351">
        <f t="shared" si="50"/>
        <v>2.9215198244320759E-2</v>
      </c>
      <c r="I95" s="414">
        <v>76</v>
      </c>
      <c r="J95" s="415">
        <v>55</v>
      </c>
      <c r="K95" s="414">
        <v>5.89</v>
      </c>
      <c r="L95" s="414">
        <v>0.63</v>
      </c>
      <c r="M95" s="414">
        <f t="shared" si="38"/>
        <v>32.694976408548435</v>
      </c>
      <c r="N95" s="414">
        <f t="shared" si="42"/>
        <v>6.9937833037300177</v>
      </c>
      <c r="O95" s="413">
        <v>1.85</v>
      </c>
      <c r="P95" s="414"/>
      <c r="Q95" s="341">
        <f t="shared" si="39"/>
        <v>0</v>
      </c>
      <c r="R95" s="341">
        <f t="shared" si="40"/>
        <v>0</v>
      </c>
      <c r="S95" s="342">
        <f t="shared" si="35"/>
        <v>46.533271288971612</v>
      </c>
      <c r="T95" s="414"/>
      <c r="U95" s="413">
        <v>327</v>
      </c>
      <c r="V95" s="415">
        <v>2.2235584251968503</v>
      </c>
      <c r="W95" s="353">
        <f>(V95-V94)-(K94-K95)</f>
        <v>0.10096000000000038</v>
      </c>
      <c r="X95" s="353"/>
      <c r="Y95" s="415">
        <f t="shared" si="41"/>
        <v>12.352073022786159</v>
      </c>
      <c r="Z95" s="416">
        <v>71.776750000080455</v>
      </c>
      <c r="AA95" s="345">
        <f t="shared" si="51"/>
        <v>7.8612397130076825E-2</v>
      </c>
      <c r="AB95" s="345">
        <f t="shared" si="52"/>
        <v>5.7322562543072234E-2</v>
      </c>
      <c r="AC95" s="345"/>
      <c r="AD95" s="413">
        <v>1.875</v>
      </c>
      <c r="AE95" s="413"/>
      <c r="AF95" s="413"/>
      <c r="AG95" s="413"/>
      <c r="AH95" s="417">
        <v>0</v>
      </c>
      <c r="AI95" s="413">
        <v>2.06</v>
      </c>
      <c r="AJ95" s="347">
        <f t="shared" si="53"/>
        <v>0.72917967948773854</v>
      </c>
    </row>
    <row r="96" spans="1:61" ht="13.25" customHeight="1" thickBot="1">
      <c r="A96" s="411" t="s">
        <v>690</v>
      </c>
      <c r="B96" s="411" t="s">
        <v>688</v>
      </c>
      <c r="C96" s="419">
        <v>4.8611111111094942</v>
      </c>
      <c r="D96" s="420">
        <v>116.66666666662786</v>
      </c>
      <c r="E96" s="337">
        <f t="shared" si="37"/>
        <v>3.51</v>
      </c>
      <c r="F96" s="338">
        <v>3510000</v>
      </c>
      <c r="G96" s="421">
        <v>98.7</v>
      </c>
      <c r="H96" s="351">
        <f t="shared" si="50"/>
        <v>2.0913204821974826E-2</v>
      </c>
      <c r="I96" s="421">
        <v>79</v>
      </c>
      <c r="J96" s="422">
        <v>54</v>
      </c>
      <c r="K96" s="421">
        <v>6.2</v>
      </c>
      <c r="L96" s="421">
        <v>1.1299999999999999</v>
      </c>
      <c r="M96" s="421">
        <f t="shared" si="38"/>
        <v>34.415764640577294</v>
      </c>
      <c r="N96" s="421">
        <f t="shared" si="42"/>
        <v>12.544404973357015</v>
      </c>
      <c r="O96" s="420">
        <v>2.76</v>
      </c>
      <c r="P96" s="421"/>
      <c r="Q96" s="341">
        <f t="shared" si="39"/>
        <v>0</v>
      </c>
      <c r="R96" s="341">
        <f t="shared" si="40"/>
        <v>0</v>
      </c>
      <c r="S96" s="342">
        <f t="shared" si="35"/>
        <v>28.490028490028489</v>
      </c>
      <c r="T96" s="421"/>
      <c r="U96" s="420">
        <v>348</v>
      </c>
      <c r="V96" s="422">
        <v>2.892401000997499</v>
      </c>
      <c r="W96" s="353">
        <f t="shared" ref="W96:W106" si="54">(V96-V95)-(K95-K96)</f>
        <v>0.97884257580064915</v>
      </c>
      <c r="X96" s="353"/>
      <c r="Y96" s="422">
        <f t="shared" si="41"/>
        <v>16.067555487028855</v>
      </c>
      <c r="Z96" s="424">
        <v>136.85524999975104</v>
      </c>
      <c r="AA96" s="345">
        <f t="shared" si="51"/>
        <v>5.7065373434777203E-2</v>
      </c>
      <c r="AB96" s="345">
        <f t="shared" si="52"/>
        <v>8.5291174038355122E-2</v>
      </c>
      <c r="AC96" s="345"/>
      <c r="AD96" s="413">
        <v>1.8890925925925925</v>
      </c>
      <c r="AE96" s="413"/>
      <c r="AF96" s="413"/>
      <c r="AG96" s="413"/>
      <c r="AH96" s="425"/>
      <c r="AI96" s="420">
        <v>4.51</v>
      </c>
      <c r="AJ96" s="347">
        <f t="shared" si="53"/>
        <v>1.4946222009015426</v>
      </c>
    </row>
    <row r="97" spans="1:61" ht="13.25" customHeight="1" thickBot="1">
      <c r="A97" s="411" t="s">
        <v>690</v>
      </c>
      <c r="B97" s="411" t="s">
        <v>688</v>
      </c>
      <c r="C97" s="412">
        <v>5.875</v>
      </c>
      <c r="D97" s="413">
        <v>141</v>
      </c>
      <c r="E97" s="337">
        <f t="shared" si="37"/>
        <v>5.6390000000000002</v>
      </c>
      <c r="F97" s="338">
        <v>5639000</v>
      </c>
      <c r="G97" s="414">
        <v>99</v>
      </c>
      <c r="H97" s="351">
        <f t="shared" si="50"/>
        <v>1.9126276245445838E-2</v>
      </c>
      <c r="I97" s="414">
        <v>59</v>
      </c>
      <c r="J97" s="415">
        <v>56</v>
      </c>
      <c r="K97" s="414">
        <v>7.48</v>
      </c>
      <c r="L97" s="414">
        <v>1.26</v>
      </c>
      <c r="M97" s="414">
        <f t="shared" si="38"/>
        <v>41.52095475992229</v>
      </c>
      <c r="N97" s="414">
        <f t="shared" si="42"/>
        <v>13.987566607460035</v>
      </c>
      <c r="O97" s="413">
        <v>4.21</v>
      </c>
      <c r="P97" s="414"/>
      <c r="Q97" s="341">
        <f t="shared" si="39"/>
        <v>0</v>
      </c>
      <c r="R97" s="341">
        <f t="shared" si="40"/>
        <v>0</v>
      </c>
      <c r="S97" s="342">
        <f t="shared" si="35"/>
        <v>17.733640716439083</v>
      </c>
      <c r="T97" s="414"/>
      <c r="U97" s="413">
        <v>359</v>
      </c>
      <c r="V97" s="415">
        <v>2.4392956946838051</v>
      </c>
      <c r="W97" s="353">
        <f t="shared" si="54"/>
        <v>0.82689469368630641</v>
      </c>
      <c r="X97" s="353"/>
      <c r="Y97" s="415">
        <f t="shared" si="41"/>
        <v>13.550513538781797</v>
      </c>
      <c r="Z97" s="416">
        <v>248.1680833332619</v>
      </c>
      <c r="AA97" s="345">
        <f t="shared" si="51"/>
        <v>-2.2601652745064548E-2</v>
      </c>
      <c r="AB97" s="345">
        <f t="shared" si="52"/>
        <v>1.2964916900274025E-2</v>
      </c>
      <c r="AC97" s="345"/>
      <c r="AD97" s="413">
        <v>1.8971111111111112</v>
      </c>
      <c r="AE97" s="413"/>
      <c r="AF97" s="413"/>
      <c r="AG97" s="413"/>
      <c r="AH97" s="417">
        <v>1.7</v>
      </c>
      <c r="AI97" s="413">
        <v>5.53</v>
      </c>
      <c r="AJ97" s="347">
        <f t="shared" si="53"/>
        <v>-0.5736269398752325</v>
      </c>
    </row>
    <row r="98" spans="1:61" ht="13.25" customHeight="1" thickBot="1">
      <c r="A98" s="411" t="s">
        <v>690</v>
      </c>
      <c r="B98" s="411" t="s">
        <v>688</v>
      </c>
      <c r="C98" s="412">
        <v>6.9583333333357587</v>
      </c>
      <c r="D98" s="413">
        <v>167.00000000005821</v>
      </c>
      <c r="E98" s="337">
        <f t="shared" si="37"/>
        <v>9.1189999999999998</v>
      </c>
      <c r="F98" s="338">
        <v>9119000</v>
      </c>
      <c r="G98" s="414">
        <v>99.1</v>
      </c>
      <c r="H98" s="351">
        <f t="shared" si="50"/>
        <v>1.8138793040500638E-2</v>
      </c>
      <c r="I98" s="414">
        <v>42</v>
      </c>
      <c r="J98" s="415">
        <v>50</v>
      </c>
      <c r="K98" s="414">
        <v>5.58</v>
      </c>
      <c r="L98" s="414">
        <v>1.5569999999999999</v>
      </c>
      <c r="M98" s="414">
        <f t="shared" si="38"/>
        <v>30.974188176519565</v>
      </c>
      <c r="N98" s="414">
        <f t="shared" si="42"/>
        <v>17.28463587921847</v>
      </c>
      <c r="O98" s="413">
        <v>6.12</v>
      </c>
      <c r="P98" s="414">
        <v>0.32117300000000004</v>
      </c>
      <c r="Q98" s="341">
        <f t="shared" si="39"/>
        <v>321.17300000000006</v>
      </c>
      <c r="R98" s="341">
        <f t="shared" si="40"/>
        <v>3522.0199583287645</v>
      </c>
      <c r="S98" s="342">
        <f t="shared" si="35"/>
        <v>10.96611470555982</v>
      </c>
      <c r="T98" s="414"/>
      <c r="U98" s="413">
        <v>392.2</v>
      </c>
      <c r="V98" s="415">
        <v>5.4347206784297182</v>
      </c>
      <c r="W98" s="353">
        <f t="shared" si="54"/>
        <v>1.0954249837459127</v>
      </c>
      <c r="X98" s="353"/>
      <c r="Y98" s="415">
        <f t="shared" si="41"/>
        <v>30.190376793210113</v>
      </c>
      <c r="Z98" s="416">
        <v>440.0220833336914</v>
      </c>
      <c r="AA98" s="345">
        <f t="shared" si="51"/>
        <v>8.6690972844767136E-2</v>
      </c>
      <c r="AB98" s="345">
        <f t="shared" si="52"/>
        <v>1.7185303781787481E-2</v>
      </c>
      <c r="AC98" s="345">
        <f t="shared" ref="AC98:AC105" si="55">P98/Z98*1000*24</f>
        <v>17.517648072573014</v>
      </c>
      <c r="AD98" s="413">
        <v>1.9083518518518516</v>
      </c>
      <c r="AE98" s="413"/>
      <c r="AF98" s="413"/>
      <c r="AG98" s="413"/>
      <c r="AH98" s="417">
        <v>3.57</v>
      </c>
      <c r="AI98" s="413">
        <v>7.6</v>
      </c>
      <c r="AJ98" s="347">
        <f t="shared" si="53"/>
        <v>0.19823637015309864</v>
      </c>
    </row>
    <row r="99" spans="1:61" ht="13.25" customHeight="1" thickBot="1">
      <c r="A99" s="411" t="s">
        <v>690</v>
      </c>
      <c r="B99" s="411" t="s">
        <v>688</v>
      </c>
      <c r="C99" s="412">
        <v>7.9513888888905058</v>
      </c>
      <c r="D99" s="413">
        <v>190.83333333337214</v>
      </c>
      <c r="E99" s="337">
        <f t="shared" si="37"/>
        <v>13.56</v>
      </c>
      <c r="F99" s="338">
        <v>13560000</v>
      </c>
      <c r="G99" s="414">
        <v>99.1</v>
      </c>
      <c r="H99" s="351">
        <f t="shared" si="50"/>
        <v>1.6432440966163944E-2</v>
      </c>
      <c r="I99" s="414">
        <v>34</v>
      </c>
      <c r="J99" s="415">
        <v>45</v>
      </c>
      <c r="K99" s="414">
        <v>4.3559999999999999</v>
      </c>
      <c r="L99" s="414">
        <v>1.7549999999999999</v>
      </c>
      <c r="M99" s="414">
        <f t="shared" si="38"/>
        <v>24.179850124895918</v>
      </c>
      <c r="N99" s="414">
        <f t="shared" si="42"/>
        <v>19.482682060390761</v>
      </c>
      <c r="O99" s="413">
        <v>7.5</v>
      </c>
      <c r="P99" s="414">
        <v>0.56370100000000001</v>
      </c>
      <c r="Q99" s="341">
        <f t="shared" si="39"/>
        <v>563.70100000000002</v>
      </c>
      <c r="R99" s="341">
        <f t="shared" si="40"/>
        <v>4157.0870206489672</v>
      </c>
      <c r="S99" s="342">
        <f t="shared" si="35"/>
        <v>7.3746312684365778</v>
      </c>
      <c r="T99" s="414"/>
      <c r="U99" s="413">
        <v>397.6</v>
      </c>
      <c r="V99" s="415">
        <v>8.0527206592161313</v>
      </c>
      <c r="W99" s="353">
        <f t="shared" si="54"/>
        <v>1.393999980786413</v>
      </c>
      <c r="X99" s="353"/>
      <c r="Y99" s="415">
        <f t="shared" si="41"/>
        <v>44.733609194878937</v>
      </c>
      <c r="Z99" s="416">
        <v>710.28016666680469</v>
      </c>
      <c r="AA99" s="345">
        <f t="shared" si="51"/>
        <v>5.378698908133811E-2</v>
      </c>
      <c r="AB99" s="345">
        <f t="shared" si="52"/>
        <v>8.1331376070740286E-3</v>
      </c>
      <c r="AC99" s="345">
        <f t="shared" si="55"/>
        <v>19.047165660682776</v>
      </c>
      <c r="AD99" s="413">
        <v>1.927648148148148</v>
      </c>
      <c r="AE99" s="413"/>
      <c r="AF99" s="413"/>
      <c r="AG99" s="413"/>
      <c r="AH99" s="417">
        <v>4.6399999999999997</v>
      </c>
      <c r="AI99" s="413">
        <v>8.9600000000000009</v>
      </c>
      <c r="AJ99" s="347">
        <f t="shared" si="53"/>
        <v>0.15121012992147381</v>
      </c>
    </row>
    <row r="100" spans="1:61" ht="13.25" customHeight="1" thickBot="1">
      <c r="A100" s="411" t="s">
        <v>690</v>
      </c>
      <c r="B100" s="411" t="s">
        <v>688</v>
      </c>
      <c r="C100" s="412">
        <v>8.9270833333357587</v>
      </c>
      <c r="D100" s="413">
        <v>214.25000000005821</v>
      </c>
      <c r="E100" s="337">
        <f t="shared" si="37"/>
        <v>16.91</v>
      </c>
      <c r="F100" s="338">
        <v>16910000</v>
      </c>
      <c r="G100" s="414">
        <v>98.6</v>
      </c>
      <c r="H100" s="351">
        <f t="shared" si="50"/>
        <v>9.3902525907792606E-3</v>
      </c>
      <c r="I100" s="414">
        <v>35</v>
      </c>
      <c r="J100" s="415">
        <v>50</v>
      </c>
      <c r="K100" s="414">
        <v>2.0880000000000001</v>
      </c>
      <c r="L100" s="414">
        <v>1.6829999999999998</v>
      </c>
      <c r="M100" s="414">
        <f t="shared" si="38"/>
        <v>11.590341382181515</v>
      </c>
      <c r="N100" s="414">
        <f t="shared" si="42"/>
        <v>18.683392539964476</v>
      </c>
      <c r="O100" s="413">
        <v>7.12</v>
      </c>
      <c r="P100" s="414">
        <v>0.96522900000000011</v>
      </c>
      <c r="Q100" s="341">
        <f t="shared" si="39"/>
        <v>965.22900000000016</v>
      </c>
      <c r="R100" s="341">
        <f t="shared" si="40"/>
        <v>5708.0366646954481</v>
      </c>
      <c r="S100" s="342">
        <f t="shared" si="35"/>
        <v>5.9136605558840927</v>
      </c>
      <c r="T100" s="414"/>
      <c r="U100" s="413">
        <v>386.1</v>
      </c>
      <c r="V100" s="415">
        <v>11.110007173513154</v>
      </c>
      <c r="W100" s="353">
        <f t="shared" si="54"/>
        <v>0.78928651429702246</v>
      </c>
      <c r="X100" s="353"/>
      <c r="Y100" s="415">
        <f t="shared" si="41"/>
        <v>61.717118981824598</v>
      </c>
      <c r="Z100" s="416">
        <v>1067.0330833337671</v>
      </c>
      <c r="AA100" s="345">
        <f t="shared" si="51"/>
        <v>4.7583336971387537E-2</v>
      </c>
      <c r="AB100" s="345">
        <f t="shared" si="52"/>
        <v>-2.240456862676318E-3</v>
      </c>
      <c r="AC100" s="345">
        <f t="shared" si="55"/>
        <v>21.710194708886881</v>
      </c>
      <c r="AD100" s="413">
        <v>1.8716666666666666</v>
      </c>
      <c r="AE100" s="413"/>
      <c r="AF100" s="413"/>
      <c r="AG100" s="413"/>
      <c r="AH100" s="417">
        <v>5.22</v>
      </c>
      <c r="AI100" s="413">
        <v>7.39</v>
      </c>
      <c r="AJ100" s="347">
        <f t="shared" si="53"/>
        <v>-4.7084904197104399E-2</v>
      </c>
    </row>
    <row r="101" spans="1:61" ht="13.25" customHeight="1" thickBot="1">
      <c r="A101" s="411" t="s">
        <v>690</v>
      </c>
      <c r="B101" s="411" t="s">
        <v>688</v>
      </c>
      <c r="C101" s="412">
        <v>9.9583333333357587</v>
      </c>
      <c r="D101" s="413">
        <v>239.00000000005821</v>
      </c>
      <c r="E101" s="337">
        <f t="shared" si="37"/>
        <v>17.887</v>
      </c>
      <c r="F101" s="338">
        <v>17887000</v>
      </c>
      <c r="G101" s="414">
        <v>98</v>
      </c>
      <c r="H101" s="351">
        <f t="shared" si="50"/>
        <v>2.2688592392877244E-3</v>
      </c>
      <c r="I101" s="414">
        <v>57</v>
      </c>
      <c r="J101" s="415">
        <v>31</v>
      </c>
      <c r="K101" s="414">
        <v>1.8540000000000001</v>
      </c>
      <c r="L101" s="414">
        <v>1.395</v>
      </c>
      <c r="M101" s="414">
        <f t="shared" si="38"/>
        <v>10.291423813488761</v>
      </c>
      <c r="N101" s="414">
        <f t="shared" si="42"/>
        <v>15.486234458259325</v>
      </c>
      <c r="O101" s="413">
        <v>6.07</v>
      </c>
      <c r="P101" s="414">
        <v>1.430993</v>
      </c>
      <c r="Q101" s="341">
        <f t="shared" si="39"/>
        <v>1430.9929999999999</v>
      </c>
      <c r="R101" s="341">
        <f t="shared" si="40"/>
        <v>8000.1844915301617</v>
      </c>
      <c r="S101" s="342">
        <f t="shared" si="35"/>
        <v>5.5906524291384807</v>
      </c>
      <c r="T101" s="414"/>
      <c r="U101" s="413">
        <v>395.1</v>
      </c>
      <c r="V101" s="415">
        <v>14.349431717423109</v>
      </c>
      <c r="W101" s="353">
        <f t="shared" si="54"/>
        <v>3.0054245439099549</v>
      </c>
      <c r="X101" s="353"/>
      <c r="Y101" s="415">
        <f t="shared" si="41"/>
        <v>79.712422394928808</v>
      </c>
      <c r="Z101" s="416">
        <v>1497.6459583337671</v>
      </c>
      <c r="AA101" s="345">
        <f t="shared" si="51"/>
        <v>4.1770256751625663E-2</v>
      </c>
      <c r="AB101" s="345">
        <f t="shared" si="52"/>
        <v>-7.4246690410851015E-3</v>
      </c>
      <c r="AC101" s="345">
        <f t="shared" si="55"/>
        <v>22.931876395012509</v>
      </c>
      <c r="AD101" s="413">
        <v>1.8686916666666666</v>
      </c>
      <c r="AE101" s="413"/>
      <c r="AF101" s="413"/>
      <c r="AG101" s="413"/>
      <c r="AH101" s="417">
        <v>3.64</v>
      </c>
      <c r="AI101" s="413">
        <v>6.92</v>
      </c>
      <c r="AJ101" s="347">
        <f t="shared" si="53"/>
        <v>-0.17775014133223252</v>
      </c>
    </row>
    <row r="102" spans="1:61" ht="13.25" customHeight="1" thickBot="1">
      <c r="A102" s="411" t="s">
        <v>690</v>
      </c>
      <c r="B102" s="411" t="s">
        <v>688</v>
      </c>
      <c r="C102" s="412">
        <v>10.923611111109494</v>
      </c>
      <c r="D102" s="413">
        <v>262.16666666662786</v>
      </c>
      <c r="E102" s="337">
        <f t="shared" si="37"/>
        <v>18.100000000000001</v>
      </c>
      <c r="F102" s="338">
        <v>18100000</v>
      </c>
      <c r="G102" s="414">
        <v>97.4</v>
      </c>
      <c r="H102" s="351">
        <f t="shared" si="50"/>
        <v>5.109758859785505E-4</v>
      </c>
      <c r="I102" s="414">
        <v>85</v>
      </c>
      <c r="J102" s="415">
        <v>39</v>
      </c>
      <c r="K102" s="414">
        <v>2.0880000000000001</v>
      </c>
      <c r="L102" s="414">
        <v>1.026</v>
      </c>
      <c r="M102" s="414">
        <f t="shared" si="38"/>
        <v>11.590341382181515</v>
      </c>
      <c r="N102" s="414">
        <f t="shared" si="42"/>
        <v>11.3898756660746</v>
      </c>
      <c r="O102" s="413">
        <v>5.63</v>
      </c>
      <c r="P102" s="414">
        <v>1.944245</v>
      </c>
      <c r="Q102" s="341">
        <f t="shared" si="39"/>
        <v>1944.2449999999999</v>
      </c>
      <c r="R102" s="341">
        <f t="shared" si="40"/>
        <v>10741.685082872928</v>
      </c>
      <c r="S102" s="342">
        <f t="shared" si="35"/>
        <v>5.5248618784530388</v>
      </c>
      <c r="T102" s="414"/>
      <c r="U102" s="413">
        <v>405.6</v>
      </c>
      <c r="V102" s="415">
        <v>17.238196718539431</v>
      </c>
      <c r="W102" s="353">
        <f t="shared" si="54"/>
        <v>3.1227650011163224</v>
      </c>
      <c r="X102" s="353"/>
      <c r="Y102" s="415">
        <f t="shared" si="41"/>
        <v>95.759779565810803</v>
      </c>
      <c r="Z102" s="416">
        <v>1914.495374998688</v>
      </c>
      <c r="AA102" s="345">
        <f t="shared" si="51"/>
        <v>3.8478603588231942E-2</v>
      </c>
      <c r="AB102" s="345">
        <f t="shared" si="52"/>
        <v>-9.8269510005756597E-3</v>
      </c>
      <c r="AC102" s="345">
        <f t="shared" si="55"/>
        <v>24.372939527227622</v>
      </c>
      <c r="AD102" s="413">
        <v>1.86625</v>
      </c>
      <c r="AE102" s="413"/>
      <c r="AF102" s="413"/>
      <c r="AG102" s="413"/>
      <c r="AH102" s="417">
        <v>3.46</v>
      </c>
      <c r="AI102" s="413">
        <v>5.9</v>
      </c>
      <c r="AJ102" s="347">
        <f t="shared" si="53"/>
        <v>-0.25538741233273532</v>
      </c>
    </row>
    <row r="103" spans="1:61" ht="13.25" customHeight="1" thickBot="1">
      <c r="A103" s="411" t="s">
        <v>690</v>
      </c>
      <c r="B103" s="411" t="s">
        <v>688</v>
      </c>
      <c r="C103" s="412">
        <v>11.9375</v>
      </c>
      <c r="D103" s="413">
        <v>286.5</v>
      </c>
      <c r="E103" s="337">
        <f t="shared" si="37"/>
        <v>18.521000000000001</v>
      </c>
      <c r="F103" s="338">
        <v>18521000</v>
      </c>
      <c r="G103" s="414">
        <v>95.1</v>
      </c>
      <c r="H103" s="351">
        <f t="shared" si="50"/>
        <v>9.4488789836356772E-4</v>
      </c>
      <c r="I103" s="414">
        <v>129</v>
      </c>
      <c r="J103" s="415">
        <v>34</v>
      </c>
      <c r="K103" s="414">
        <v>1.95</v>
      </c>
      <c r="L103" s="414">
        <v>0.62</v>
      </c>
      <c r="M103" s="414">
        <f t="shared" si="38"/>
        <v>10.824313072439633</v>
      </c>
      <c r="N103" s="414">
        <f t="shared" si="42"/>
        <v>6.8827708703374784</v>
      </c>
      <c r="O103" s="413">
        <v>5.46</v>
      </c>
      <c r="P103" s="414">
        <v>2.4717009999999995</v>
      </c>
      <c r="Q103" s="341">
        <f t="shared" si="39"/>
        <v>2471.7009999999996</v>
      </c>
      <c r="R103" s="341">
        <f t="shared" si="40"/>
        <v>13345.397116786349</v>
      </c>
      <c r="S103" s="342">
        <f t="shared" si="35"/>
        <v>5.3992764969494091</v>
      </c>
      <c r="T103" s="414"/>
      <c r="U103" s="413">
        <v>397</v>
      </c>
      <c r="V103" s="415">
        <v>20.848564479951929</v>
      </c>
      <c r="W103" s="353">
        <f t="shared" si="54"/>
        <v>3.4723677614124977</v>
      </c>
      <c r="X103" s="353"/>
      <c r="Y103" s="415">
        <f t="shared" si="41"/>
        <v>115.81570691304574</v>
      </c>
      <c r="Z103" s="416">
        <v>2360.0508749993987</v>
      </c>
      <c r="AA103" s="345">
        <f t="shared" si="51"/>
        <v>4.4992064403394691E-2</v>
      </c>
      <c r="AB103" s="345">
        <f t="shared" si="52"/>
        <v>-1.0115697810328754E-2</v>
      </c>
      <c r="AC103" s="345">
        <f t="shared" si="55"/>
        <v>25.135400523946373</v>
      </c>
      <c r="AD103" s="413">
        <v>1.8218333333333332</v>
      </c>
      <c r="AE103" s="413"/>
      <c r="AF103" s="413"/>
      <c r="AG103" s="413"/>
      <c r="AH103" s="417">
        <v>2.09</v>
      </c>
      <c r="AI103" s="413">
        <v>4.0599999999999996</v>
      </c>
      <c r="AJ103" s="347">
        <f t="shared" si="53"/>
        <v>-0.22483293319533734</v>
      </c>
    </row>
    <row r="104" spans="1:61" ht="13.25" customHeight="1" thickBot="1">
      <c r="A104" s="411" t="s">
        <v>690</v>
      </c>
      <c r="B104" s="411" t="s">
        <v>688</v>
      </c>
      <c r="C104" s="412">
        <v>12.923611111109494</v>
      </c>
      <c r="D104" s="413">
        <v>310.16666666662786</v>
      </c>
      <c r="E104" s="337">
        <f t="shared" si="37"/>
        <v>18.428000000000001</v>
      </c>
      <c r="F104" s="338">
        <v>18428000</v>
      </c>
      <c r="G104" s="414">
        <v>91.4</v>
      </c>
      <c r="H104" s="351">
        <f t="shared" si="50"/>
        <v>-2.1270277760129775E-4</v>
      </c>
      <c r="I104" s="414">
        <v>147</v>
      </c>
      <c r="J104" s="415">
        <v>47</v>
      </c>
      <c r="K104" s="414">
        <v>2.44</v>
      </c>
      <c r="L104" s="414">
        <v>0.51</v>
      </c>
      <c r="M104" s="414">
        <f t="shared" si="38"/>
        <v>13.544268665001388</v>
      </c>
      <c r="N104" s="414">
        <f t="shared" si="42"/>
        <v>5.661634103019539</v>
      </c>
      <c r="O104" s="413">
        <v>8.64</v>
      </c>
      <c r="P104" s="414">
        <v>2.8474709999999996</v>
      </c>
      <c r="Q104" s="341">
        <f t="shared" si="39"/>
        <v>2847.4709999999995</v>
      </c>
      <c r="R104" s="341">
        <f t="shared" si="40"/>
        <v>15451.872151074449</v>
      </c>
      <c r="S104" s="342">
        <f t="shared" si="35"/>
        <v>5.4265248534838291</v>
      </c>
      <c r="T104" s="414"/>
      <c r="U104" s="413">
        <v>415</v>
      </c>
      <c r="V104" s="415">
        <v>23.603476318742864</v>
      </c>
      <c r="W104" s="353">
        <f t="shared" si="54"/>
        <v>3.2449118387909355</v>
      </c>
      <c r="X104" s="353"/>
      <c r="Y104" s="415">
        <f t="shared" si="41"/>
        <v>131.11949736823522</v>
      </c>
      <c r="Z104" s="416">
        <v>2797.2807083320154</v>
      </c>
      <c r="AA104" s="345">
        <f t="shared" si="51"/>
        <v>3.4985187450074354E-2</v>
      </c>
      <c r="AB104" s="345">
        <f t="shared" si="52"/>
        <v>-2.79289443268382E-3</v>
      </c>
      <c r="AC104" s="345">
        <f t="shared" si="55"/>
        <v>24.430620708334231</v>
      </c>
      <c r="AD104" s="413">
        <v>1.8195833333333333</v>
      </c>
      <c r="AE104" s="413"/>
      <c r="AF104" s="413"/>
      <c r="AG104" s="413"/>
      <c r="AH104" s="417">
        <v>1.97</v>
      </c>
      <c r="AI104" s="413">
        <v>2.96</v>
      </c>
      <c r="AJ104" s="347">
        <f t="shared" si="53"/>
        <v>-7.9830769426901677E-2</v>
      </c>
    </row>
    <row r="105" spans="1:61" ht="13.25" customHeight="1" thickBot="1">
      <c r="A105" s="411" t="s">
        <v>690</v>
      </c>
      <c r="B105" s="411" t="s">
        <v>688</v>
      </c>
      <c r="C105" s="419">
        <v>13.895833333335759</v>
      </c>
      <c r="D105" s="420">
        <v>333.50000000005821</v>
      </c>
      <c r="E105" s="337">
        <f t="shared" si="37"/>
        <v>17.686</v>
      </c>
      <c r="F105" s="338">
        <v>17686000</v>
      </c>
      <c r="G105" s="421">
        <v>82.4</v>
      </c>
      <c r="H105" s="351">
        <f t="shared" si="50"/>
        <v>-1.7610898820328838E-3</v>
      </c>
      <c r="I105" s="421">
        <v>137</v>
      </c>
      <c r="J105" s="422">
        <v>54</v>
      </c>
      <c r="K105" s="421">
        <v>2.64</v>
      </c>
      <c r="L105" s="421">
        <v>0.69</v>
      </c>
      <c r="M105" s="421">
        <f t="shared" si="38"/>
        <v>14.654454621149043</v>
      </c>
      <c r="N105" s="421">
        <f t="shared" si="42"/>
        <v>7.659857904085257</v>
      </c>
      <c r="O105" s="420">
        <v>11.56</v>
      </c>
      <c r="P105" s="421">
        <v>2.9914889999999996</v>
      </c>
      <c r="Q105" s="341">
        <f t="shared" si="39"/>
        <v>2991.4889999999996</v>
      </c>
      <c r="R105" s="341">
        <f t="shared" si="40"/>
        <v>16914.446454823021</v>
      </c>
      <c r="S105" s="342">
        <f t="shared" si="35"/>
        <v>5.654189754608165</v>
      </c>
      <c r="T105" s="345">
        <f>P105/AVERAGE(P105,P120,P135,P150,P164,P179,P194,P209,P225,P240,P255,P270,P285,P300,P315)</f>
        <v>1.0813559906967134</v>
      </c>
      <c r="U105" s="420">
        <v>439</v>
      </c>
      <c r="V105" s="422">
        <v>25.828395067889385</v>
      </c>
      <c r="W105" s="353">
        <f t="shared" si="54"/>
        <v>2.4249187491465216</v>
      </c>
      <c r="X105" s="353"/>
      <c r="Y105" s="422">
        <f t="shared" si="41"/>
        <v>143.4791271165702</v>
      </c>
      <c r="Z105" s="424">
        <v>3218.610708333767</v>
      </c>
      <c r="AA105" s="345">
        <f t="shared" si="51"/>
        <v>2.9320951503935374E-2</v>
      </c>
      <c r="AB105" s="345">
        <f t="shared" si="52"/>
        <v>4.742657302013651E-3</v>
      </c>
      <c r="AC105" s="345">
        <f t="shared" si="55"/>
        <v>22.306436691490319</v>
      </c>
      <c r="AD105" s="413">
        <v>1.8307500000000001</v>
      </c>
      <c r="AE105" s="413"/>
      <c r="AF105" s="413"/>
      <c r="AG105" s="413"/>
      <c r="AH105" s="425">
        <v>1.38</v>
      </c>
      <c r="AI105" s="420">
        <v>2.99</v>
      </c>
      <c r="AJ105" s="347">
        <f t="shared" si="53"/>
        <v>0.16174977477716251</v>
      </c>
      <c r="AM105" s="426">
        <v>63.7</v>
      </c>
      <c r="AN105" s="426">
        <v>34.700000000000003</v>
      </c>
      <c r="AO105" s="427">
        <v>16.600000000000001</v>
      </c>
      <c r="AP105" s="427">
        <v>49.9</v>
      </c>
      <c r="AQ105" s="427">
        <v>33.5</v>
      </c>
      <c r="AR105" s="426">
        <v>99</v>
      </c>
      <c r="AS105" s="426">
        <v>0.8</v>
      </c>
      <c r="AT105" s="426">
        <v>0.2</v>
      </c>
      <c r="AU105">
        <v>107</v>
      </c>
      <c r="AV105" s="426">
        <v>1.9192216315627499</v>
      </c>
      <c r="AW105" s="426">
        <v>64.144277325511396</v>
      </c>
      <c r="AY105" s="426">
        <v>2.1598456105267796</v>
      </c>
      <c r="BA105" s="426">
        <v>0.69905325373109994</v>
      </c>
      <c r="BB105" s="426">
        <v>0.44120050559713997</v>
      </c>
      <c r="BC105" s="426">
        <v>0.25630298782245703</v>
      </c>
      <c r="BD105" s="426">
        <v>17.974537875384598</v>
      </c>
      <c r="BE105" s="426">
        <v>6.8988157034698396</v>
      </c>
      <c r="BH105" s="365">
        <f>(2*AY105+BB105+BC105+BD105+BE105)/(2*(SUM(AV105:BG105)))</f>
        <v>0.15816233829061466</v>
      </c>
      <c r="BI105" s="365">
        <f>SUM(BD105:BE105,AY105,AW105)/SUM(AV105:BG105)</f>
        <v>0.96490989348978617</v>
      </c>
    </row>
    <row r="106" spans="1:61" ht="16" thickBot="1">
      <c r="A106" s="411" t="s">
        <v>690</v>
      </c>
      <c r="B106" s="411" t="s">
        <v>688</v>
      </c>
      <c r="C106" s="428"/>
      <c r="D106" s="429" t="e">
        <v>#VALUE!</v>
      </c>
      <c r="E106" s="337">
        <f t="shared" si="37"/>
        <v>0</v>
      </c>
      <c r="F106" s="338">
        <v>0</v>
      </c>
      <c r="G106" s="430"/>
      <c r="H106" s="351" t="e">
        <f t="shared" si="50"/>
        <v>#VALUE!</v>
      </c>
      <c r="I106" s="430"/>
      <c r="J106" s="431"/>
      <c r="K106" s="430"/>
      <c r="L106" s="430"/>
      <c r="M106" s="430"/>
      <c r="N106" s="430"/>
      <c r="O106" s="429"/>
      <c r="P106" s="430"/>
      <c r="Q106" s="341">
        <f t="shared" si="39"/>
        <v>0</v>
      </c>
      <c r="R106" s="341" t="e">
        <f t="shared" si="40"/>
        <v>#DIV/0!</v>
      </c>
      <c r="S106" s="342" t="e">
        <f t="shared" si="35"/>
        <v>#DIV/0!</v>
      </c>
      <c r="T106" s="430"/>
      <c r="U106" s="429"/>
      <c r="V106" s="431"/>
      <c r="W106" s="353">
        <f t="shared" si="54"/>
        <v>-28.468395067889386</v>
      </c>
      <c r="X106" s="353"/>
      <c r="Y106" s="431"/>
      <c r="Z106" s="432"/>
      <c r="AA106" s="345">
        <f t="shared" si="51"/>
        <v>4.4556929588664626E-2</v>
      </c>
      <c r="AB106" s="345">
        <f t="shared" si="52"/>
        <v>2.3798646677748322E-3</v>
      </c>
      <c r="AC106" s="345"/>
      <c r="AD106" s="413">
        <v>1.9350000000000001</v>
      </c>
      <c r="AE106" s="413"/>
      <c r="AF106" s="413"/>
      <c r="AG106" s="413"/>
      <c r="AH106" s="433"/>
      <c r="AI106" s="429"/>
      <c r="AJ106" s="347">
        <f t="shared" si="53"/>
        <v>5.3411774324330343E-2</v>
      </c>
    </row>
    <row r="107" spans="1:61" ht="13.25" customHeight="1" thickBot="1">
      <c r="A107" s="411" t="s">
        <v>691</v>
      </c>
      <c r="B107" s="411" t="s">
        <v>688</v>
      </c>
      <c r="C107" s="419">
        <v>3.4722222218988463E-2</v>
      </c>
      <c r="D107" s="420">
        <v>0.83333333325572312</v>
      </c>
      <c r="E107" s="337">
        <f t="shared" si="37"/>
        <v>0.221</v>
      </c>
      <c r="F107" s="338">
        <v>221000</v>
      </c>
      <c r="G107" s="421">
        <v>99.3</v>
      </c>
      <c r="H107" s="339"/>
      <c r="I107" s="421">
        <v>70</v>
      </c>
      <c r="J107" s="422">
        <v>75</v>
      </c>
      <c r="K107" s="421">
        <v>7.25</v>
      </c>
      <c r="L107" s="421">
        <v>0.06</v>
      </c>
      <c r="M107" s="421">
        <f t="shared" si="38"/>
        <v>40.244240910352481</v>
      </c>
      <c r="N107" s="421">
        <f t="shared" si="42"/>
        <v>0.6660746003552398</v>
      </c>
      <c r="O107" s="420">
        <v>0.36</v>
      </c>
      <c r="P107" s="421"/>
      <c r="Q107" s="341">
        <f t="shared" si="39"/>
        <v>0</v>
      </c>
      <c r="R107" s="341">
        <f t="shared" si="40"/>
        <v>0</v>
      </c>
      <c r="S107" s="342">
        <f t="shared" si="35"/>
        <v>452.48868778280541</v>
      </c>
      <c r="T107" s="421"/>
      <c r="U107" s="420"/>
      <c r="V107" s="422">
        <v>0</v>
      </c>
      <c r="W107" s="344"/>
      <c r="X107" s="359"/>
      <c r="Y107" s="422">
        <f t="shared" si="41"/>
        <v>0</v>
      </c>
      <c r="Z107" s="424"/>
      <c r="AA107" s="345"/>
      <c r="AB107" s="345"/>
      <c r="AC107" s="345"/>
      <c r="AD107" s="413">
        <v>1.925</v>
      </c>
      <c r="AE107" s="413"/>
      <c r="AF107" s="413"/>
      <c r="AG107" s="413"/>
      <c r="AH107" s="425">
        <v>0.21</v>
      </c>
      <c r="AI107" s="420">
        <v>2.11</v>
      </c>
      <c r="AJ107" s="347"/>
      <c r="AM107" s="29"/>
      <c r="AN107" s="29"/>
      <c r="AO107" s="29"/>
      <c r="AP107" s="29"/>
      <c r="AQ107" s="29"/>
      <c r="AR107" s="29"/>
      <c r="AS107" s="29"/>
      <c r="AT107" s="29"/>
      <c r="AV107" s="29"/>
      <c r="AW107" s="29"/>
      <c r="AY107" s="29"/>
      <c r="BA107" s="29"/>
      <c r="BB107" s="29"/>
      <c r="BC107" s="29"/>
      <c r="BD107" s="29"/>
      <c r="BE107" s="29"/>
    </row>
    <row r="108" spans="1:61" ht="13.25" customHeight="1" thickBot="1">
      <c r="A108" s="411" t="s">
        <v>691</v>
      </c>
      <c r="B108" s="411" t="s">
        <v>688</v>
      </c>
      <c r="C108" s="412">
        <v>1.9027777777810115</v>
      </c>
      <c r="D108" s="413">
        <v>45.666666666744277</v>
      </c>
      <c r="E108" s="337">
        <f t="shared" si="37"/>
        <v>0.65900000000000003</v>
      </c>
      <c r="F108" s="338">
        <v>659000</v>
      </c>
      <c r="G108" s="414">
        <v>98.6</v>
      </c>
      <c r="H108" s="351">
        <f t="shared" ref="H108:H121" si="56">(F108-F107)/((F108+F107)*0.5*(D108-D107))</f>
        <v>2.2203447110433434E-2</v>
      </c>
      <c r="I108" s="414">
        <v>79</v>
      </c>
      <c r="J108" s="415">
        <v>66</v>
      </c>
      <c r="K108" s="414">
        <v>8.02</v>
      </c>
      <c r="L108" s="414">
        <v>0.33</v>
      </c>
      <c r="M108" s="414">
        <f t="shared" si="38"/>
        <v>44.518456841520951</v>
      </c>
      <c r="N108" s="414">
        <f t="shared" si="42"/>
        <v>3.6634103019538191</v>
      </c>
      <c r="O108" s="413">
        <v>0.78</v>
      </c>
      <c r="P108" s="414"/>
      <c r="Q108" s="341">
        <f t="shared" si="39"/>
        <v>0</v>
      </c>
      <c r="R108" s="341">
        <f t="shared" si="40"/>
        <v>0</v>
      </c>
      <c r="S108" s="342">
        <f t="shared" si="35"/>
        <v>151.74506828528072</v>
      </c>
      <c r="T108" s="414"/>
      <c r="U108" s="413">
        <v>333</v>
      </c>
      <c r="V108" s="415"/>
      <c r="W108" s="353">
        <f>(V108-V107)-(K107-K108)</f>
        <v>0.76999999999999957</v>
      </c>
      <c r="X108" s="353"/>
      <c r="Y108" s="415"/>
      <c r="Z108" s="416">
        <v>19.726666666734964</v>
      </c>
      <c r="AA108" s="345">
        <f>V108/180.1/Z108*1000</f>
        <v>0</v>
      </c>
      <c r="AB108" s="345">
        <f>L108/90.08/Z108*1000</f>
        <v>0.18570853169691462</v>
      </c>
      <c r="AC108" s="345"/>
      <c r="AD108" s="413">
        <v>1.91</v>
      </c>
      <c r="AE108" s="413"/>
      <c r="AF108" s="413"/>
      <c r="AG108" s="413"/>
      <c r="AH108" s="417"/>
      <c r="AI108" s="413">
        <v>2.17</v>
      </c>
      <c r="AJ108" s="347"/>
    </row>
    <row r="109" spans="1:61" ht="13.25" customHeight="1" thickBot="1">
      <c r="A109" s="411" t="s">
        <v>691</v>
      </c>
      <c r="B109" s="411" t="s">
        <v>688</v>
      </c>
      <c r="C109" s="412">
        <v>2.9513888888905058</v>
      </c>
      <c r="D109" s="413">
        <v>70.833333333372138</v>
      </c>
      <c r="E109" s="337">
        <f t="shared" si="37"/>
        <v>1.1200000000000001</v>
      </c>
      <c r="F109" s="338">
        <v>1120000</v>
      </c>
      <c r="G109" s="414">
        <v>98.2</v>
      </c>
      <c r="H109" s="351">
        <f t="shared" si="56"/>
        <v>2.059345789177092E-2</v>
      </c>
      <c r="I109" s="414">
        <v>83</v>
      </c>
      <c r="J109" s="415">
        <v>70</v>
      </c>
      <c r="K109" s="414">
        <v>6.2</v>
      </c>
      <c r="L109" s="414">
        <v>0.46</v>
      </c>
      <c r="M109" s="414">
        <f t="shared" si="38"/>
        <v>34.415764640577294</v>
      </c>
      <c r="N109" s="414">
        <f t="shared" si="42"/>
        <v>5.1065719360568389</v>
      </c>
      <c r="O109" s="413">
        <v>1.24</v>
      </c>
      <c r="P109" s="414"/>
      <c r="Q109" s="341">
        <f t="shared" si="39"/>
        <v>0</v>
      </c>
      <c r="R109" s="341">
        <f t="shared" si="40"/>
        <v>0</v>
      </c>
      <c r="S109" s="342">
        <f t="shared" si="35"/>
        <v>89.285714285714292</v>
      </c>
      <c r="T109" s="414"/>
      <c r="U109" s="413">
        <v>328</v>
      </c>
      <c r="V109" s="415">
        <v>1.8834828496042209</v>
      </c>
      <c r="W109" s="353">
        <f>(V109-V108)-(K108-K109)</f>
        <v>6.3482849604221459E-2</v>
      </c>
      <c r="X109" s="353"/>
      <c r="Y109" s="415">
        <f t="shared" si="41"/>
        <v>10.462921698770774</v>
      </c>
      <c r="Z109" s="416">
        <v>42.11241666670044</v>
      </c>
      <c r="AA109" s="345">
        <f t="shared" ref="AA109:AA121" si="57">(V109-V108)/180.1/((Z109-Z108))*1000</f>
        <v>0.46717146479477212</v>
      </c>
      <c r="AB109" s="345">
        <f t="shared" ref="AB109:AB121" si="58">(L109-L108)/90.08/((Z109-Z108))*1000</f>
        <v>6.4467870592017029E-2</v>
      </c>
      <c r="AC109" s="345"/>
      <c r="AD109" s="413">
        <v>1.895</v>
      </c>
      <c r="AE109" s="413"/>
      <c r="AF109" s="413"/>
      <c r="AG109" s="413"/>
      <c r="AH109" s="417">
        <v>0</v>
      </c>
      <c r="AI109" s="413">
        <v>2.14</v>
      </c>
      <c r="AJ109" s="347">
        <f t="shared" ref="AJ109:AJ121" si="59">AB109/AA109</f>
        <v>0.13799616511324742</v>
      </c>
    </row>
    <row r="110" spans="1:61" ht="13.25" customHeight="1" thickBot="1">
      <c r="A110" s="411" t="s">
        <v>691</v>
      </c>
      <c r="B110" s="411" t="s">
        <v>688</v>
      </c>
      <c r="C110" s="412">
        <v>3.9027777777810115</v>
      </c>
      <c r="D110" s="413">
        <v>93.666666666744277</v>
      </c>
      <c r="E110" s="337">
        <f t="shared" si="37"/>
        <v>2.145</v>
      </c>
      <c r="F110" s="338">
        <v>2145000</v>
      </c>
      <c r="G110" s="414">
        <v>98.3</v>
      </c>
      <c r="H110" s="351">
        <f t="shared" si="56"/>
        <v>2.7498015895147821E-2</v>
      </c>
      <c r="I110" s="414">
        <v>79</v>
      </c>
      <c r="J110" s="415">
        <v>54</v>
      </c>
      <c r="K110" s="414">
        <v>5.88</v>
      </c>
      <c r="L110" s="414">
        <v>0.65</v>
      </c>
      <c r="M110" s="414">
        <f t="shared" si="38"/>
        <v>32.639467110741045</v>
      </c>
      <c r="N110" s="414">
        <f t="shared" si="42"/>
        <v>7.215808170515098</v>
      </c>
      <c r="O110" s="413">
        <v>1.79</v>
      </c>
      <c r="P110" s="414"/>
      <c r="Q110" s="341">
        <f t="shared" si="39"/>
        <v>0</v>
      </c>
      <c r="R110" s="341">
        <f t="shared" si="40"/>
        <v>0</v>
      </c>
      <c r="S110" s="342">
        <f t="shared" si="35"/>
        <v>46.620046620046622</v>
      </c>
      <c r="T110" s="414"/>
      <c r="U110" s="413">
        <v>329</v>
      </c>
      <c r="V110" s="415">
        <v>2.2529509347106043</v>
      </c>
      <c r="W110" s="353">
        <f>(V110-V109)-(K109-K110)</f>
        <v>4.946808510638312E-2</v>
      </c>
      <c r="X110" s="353"/>
      <c r="Y110" s="415">
        <f t="shared" si="41"/>
        <v>12.515351135797596</v>
      </c>
      <c r="Z110" s="416">
        <v>79.38783333343045</v>
      </c>
      <c r="AA110" s="345">
        <f t="shared" si="57"/>
        <v>5.5035220416869556E-2</v>
      </c>
      <c r="AB110" s="345">
        <f t="shared" si="58"/>
        <v>5.6585181952931662E-2</v>
      </c>
      <c r="AC110" s="345"/>
      <c r="AD110" s="413">
        <v>1.88</v>
      </c>
      <c r="AE110" s="413"/>
      <c r="AF110" s="413"/>
      <c r="AG110" s="413"/>
      <c r="AH110" s="417">
        <v>0</v>
      </c>
      <c r="AI110" s="413">
        <v>2.09</v>
      </c>
      <c r="AJ110" s="347">
        <f t="shared" si="59"/>
        <v>1.0281630840091449</v>
      </c>
    </row>
    <row r="111" spans="1:61" ht="13.25" customHeight="1" thickBot="1">
      <c r="A111" s="411" t="s">
        <v>691</v>
      </c>
      <c r="B111" s="411" t="s">
        <v>688</v>
      </c>
      <c r="C111" s="412">
        <v>4.8611111111094942</v>
      </c>
      <c r="D111" s="413">
        <v>116.66666666662786</v>
      </c>
      <c r="E111" s="337">
        <f t="shared" si="37"/>
        <v>3.4510000000000001</v>
      </c>
      <c r="F111" s="338">
        <v>3451000</v>
      </c>
      <c r="G111" s="414">
        <v>99</v>
      </c>
      <c r="H111" s="351">
        <f t="shared" si="56"/>
        <v>2.0293998819134948E-2</v>
      </c>
      <c r="I111" s="414">
        <v>70</v>
      </c>
      <c r="J111" s="415">
        <v>53</v>
      </c>
      <c r="K111" s="414">
        <v>6.4080000000000004</v>
      </c>
      <c r="L111" s="414">
        <v>0.79200000000000004</v>
      </c>
      <c r="M111" s="414">
        <f t="shared" si="38"/>
        <v>35.570358034970859</v>
      </c>
      <c r="N111" s="414">
        <f t="shared" si="42"/>
        <v>8.7921847246891662</v>
      </c>
      <c r="O111" s="413">
        <v>2.9</v>
      </c>
      <c r="P111" s="414"/>
      <c r="Q111" s="341">
        <f t="shared" si="39"/>
        <v>0</v>
      </c>
      <c r="R111" s="341">
        <f t="shared" si="40"/>
        <v>0</v>
      </c>
      <c r="S111" s="342">
        <f t="shared" si="35"/>
        <v>28.977108084613157</v>
      </c>
      <c r="T111" s="414"/>
      <c r="U111" s="413">
        <v>359.2</v>
      </c>
      <c r="V111" s="415">
        <v>2.7123583421180104</v>
      </c>
      <c r="W111" s="353">
        <f t="shared" ref="W111:W121" si="60">(V111-V110)-(K110-K111)</f>
        <v>0.98740740740740662</v>
      </c>
      <c r="X111" s="353"/>
      <c r="Y111" s="415">
        <f t="shared" si="41"/>
        <v>15.067401839391222</v>
      </c>
      <c r="Z111" s="416">
        <v>143.74183333310472</v>
      </c>
      <c r="AA111" s="345">
        <f t="shared" si="57"/>
        <v>3.9637726290514742E-2</v>
      </c>
      <c r="AB111" s="345">
        <f t="shared" si="58"/>
        <v>2.4495393513721705E-2</v>
      </c>
      <c r="AC111" s="345"/>
      <c r="AD111" s="413">
        <v>1.89</v>
      </c>
      <c r="AE111" s="413"/>
      <c r="AF111" s="413"/>
      <c r="AG111" s="413"/>
      <c r="AH111" s="417">
        <v>1.89</v>
      </c>
      <c r="AI111" s="413">
        <v>5.04</v>
      </c>
      <c r="AJ111" s="347">
        <f t="shared" si="59"/>
        <v>0.61798180183668661</v>
      </c>
    </row>
    <row r="112" spans="1:61" ht="13.25" customHeight="1" thickBot="1">
      <c r="A112" s="411" t="s">
        <v>691</v>
      </c>
      <c r="B112" s="411" t="s">
        <v>688</v>
      </c>
      <c r="C112" s="412">
        <v>5.875</v>
      </c>
      <c r="D112" s="413">
        <v>141</v>
      </c>
      <c r="E112" s="337">
        <f t="shared" si="37"/>
        <v>5.3780000000000001</v>
      </c>
      <c r="F112" s="338">
        <v>5378000</v>
      </c>
      <c r="G112" s="414">
        <v>99.1</v>
      </c>
      <c r="H112" s="351">
        <f t="shared" si="56"/>
        <v>1.7939014797098543E-2</v>
      </c>
      <c r="I112" s="414">
        <v>56</v>
      </c>
      <c r="J112" s="415">
        <v>47</v>
      </c>
      <c r="K112" s="414">
        <v>7.01</v>
      </c>
      <c r="L112" s="414">
        <v>1.29</v>
      </c>
      <c r="M112" s="414">
        <f t="shared" si="38"/>
        <v>38.912017762975296</v>
      </c>
      <c r="N112" s="414">
        <f t="shared" si="42"/>
        <v>14.320603907637656</v>
      </c>
      <c r="O112" s="413">
        <v>4.13</v>
      </c>
      <c r="P112" s="414"/>
      <c r="Q112" s="341">
        <f t="shared" si="39"/>
        <v>0</v>
      </c>
      <c r="R112" s="341">
        <f t="shared" si="40"/>
        <v>0</v>
      </c>
      <c r="S112" s="342">
        <f t="shared" si="35"/>
        <v>18.594272963927111</v>
      </c>
      <c r="T112" s="414"/>
      <c r="U112" s="413">
        <v>361</v>
      </c>
      <c r="V112" s="415">
        <v>2.9776595575229035</v>
      </c>
      <c r="W112" s="353">
        <f t="shared" si="60"/>
        <v>0.86730121540489247</v>
      </c>
      <c r="X112" s="353"/>
      <c r="Y112" s="415">
        <f t="shared" si="41"/>
        <v>16.541174666127286</v>
      </c>
      <c r="Z112" s="416">
        <v>251.16133333327602</v>
      </c>
      <c r="AA112" s="345">
        <f t="shared" si="57"/>
        <v>1.3713313363753126E-2</v>
      </c>
      <c r="AB112" s="345">
        <f t="shared" si="58"/>
        <v>5.1465694617268506E-2</v>
      </c>
      <c r="AC112" s="345"/>
      <c r="AD112" s="413">
        <v>1.8969444444444443</v>
      </c>
      <c r="AE112" s="413"/>
      <c r="AF112" s="413"/>
      <c r="AG112" s="413"/>
      <c r="AH112" s="417">
        <v>1.72</v>
      </c>
      <c r="AI112" s="413">
        <v>5.69</v>
      </c>
      <c r="AJ112" s="347">
        <f t="shared" si="59"/>
        <v>3.7529729870610296</v>
      </c>
    </row>
    <row r="113" spans="1:61" ht="13.25" customHeight="1" thickBot="1">
      <c r="A113" s="411" t="s">
        <v>691</v>
      </c>
      <c r="B113" s="411" t="s">
        <v>688</v>
      </c>
      <c r="C113" s="412">
        <v>6.9583333333357587</v>
      </c>
      <c r="D113" s="413">
        <v>167.00000000005821</v>
      </c>
      <c r="E113" s="337">
        <f t="shared" si="37"/>
        <v>8.5310000000000006</v>
      </c>
      <c r="F113" s="338">
        <v>8531000</v>
      </c>
      <c r="G113" s="414">
        <v>99</v>
      </c>
      <c r="H113" s="351">
        <f t="shared" si="56"/>
        <v>1.7437519702201348E-2</v>
      </c>
      <c r="I113" s="414">
        <v>42</v>
      </c>
      <c r="J113" s="415">
        <v>40</v>
      </c>
      <c r="K113" s="414">
        <v>5.31</v>
      </c>
      <c r="L113" s="414">
        <v>1.53</v>
      </c>
      <c r="M113" s="414">
        <f t="shared" si="38"/>
        <v>29.475437135720231</v>
      </c>
      <c r="N113" s="414">
        <f t="shared" si="42"/>
        <v>16.984902309058615</v>
      </c>
      <c r="O113" s="413">
        <v>5.84</v>
      </c>
      <c r="P113" s="414">
        <v>0.304531</v>
      </c>
      <c r="Q113" s="341">
        <f t="shared" si="39"/>
        <v>304.53100000000001</v>
      </c>
      <c r="R113" s="341">
        <f t="shared" si="40"/>
        <v>3569.6987457507912</v>
      </c>
      <c r="S113" s="342">
        <f t="shared" si="35"/>
        <v>11.721955222131051</v>
      </c>
      <c r="T113" s="414"/>
      <c r="U113" s="413">
        <v>380</v>
      </c>
      <c r="V113" s="415">
        <v>5.7792916283255478</v>
      </c>
      <c r="W113" s="353">
        <f t="shared" si="60"/>
        <v>1.1016320708026441</v>
      </c>
      <c r="X113" s="353"/>
      <c r="Y113" s="415">
        <f t="shared" si="41"/>
        <v>32.104500337891558</v>
      </c>
      <c r="Z113" s="416">
        <v>431.97833333368084</v>
      </c>
      <c r="AA113" s="345">
        <f t="shared" si="57"/>
        <v>8.6031625368188466E-2</v>
      </c>
      <c r="AB113" s="345">
        <f t="shared" si="58"/>
        <v>1.4734778264294809E-2</v>
      </c>
      <c r="AC113" s="345">
        <f t="shared" ref="AC113:AC120" si="61">P113/Z113*1000*24</f>
        <v>16.919237461741801</v>
      </c>
      <c r="AD113" s="413">
        <v>1.9082777777777775</v>
      </c>
      <c r="AE113" s="413"/>
      <c r="AF113" s="413"/>
      <c r="AG113" s="413"/>
      <c r="AH113" s="417">
        <v>3.74</v>
      </c>
      <c r="AI113" s="413">
        <v>7.31</v>
      </c>
      <c r="AJ113" s="347">
        <f t="shared" si="59"/>
        <v>0.17127164808562623</v>
      </c>
    </row>
    <row r="114" spans="1:61" ht="13.25" customHeight="1" thickBot="1">
      <c r="A114" s="411" t="s">
        <v>691</v>
      </c>
      <c r="B114" s="411" t="s">
        <v>688</v>
      </c>
      <c r="C114" s="412">
        <v>7.9513888888905058</v>
      </c>
      <c r="D114" s="413">
        <v>190.83333333337214</v>
      </c>
      <c r="E114" s="337">
        <f t="shared" si="37"/>
        <v>15.792</v>
      </c>
      <c r="F114" s="338">
        <v>15792000</v>
      </c>
      <c r="G114" s="414">
        <v>98.7</v>
      </c>
      <c r="H114" s="351">
        <f t="shared" si="56"/>
        <v>2.5050967615638749E-2</v>
      </c>
      <c r="I114" s="414">
        <v>33</v>
      </c>
      <c r="J114" s="415">
        <v>36</v>
      </c>
      <c r="K114" s="414">
        <v>4.3739999999999997</v>
      </c>
      <c r="L114" s="414">
        <v>1.764</v>
      </c>
      <c r="M114" s="414">
        <f t="shared" si="38"/>
        <v>24.279766860949206</v>
      </c>
      <c r="N114" s="414">
        <f t="shared" si="42"/>
        <v>19.582593250444049</v>
      </c>
      <c r="O114" s="413">
        <v>7.52</v>
      </c>
      <c r="P114" s="414">
        <v>0.54515099999999994</v>
      </c>
      <c r="Q114" s="341">
        <f t="shared" si="39"/>
        <v>545.15099999999995</v>
      </c>
      <c r="R114" s="341">
        <f t="shared" si="40"/>
        <v>3452.0706686930089</v>
      </c>
      <c r="S114" s="342">
        <f t="shared" si="35"/>
        <v>6.3323201621073961</v>
      </c>
      <c r="T114" s="414"/>
      <c r="U114" s="413">
        <v>394.5</v>
      </c>
      <c r="V114" s="415">
        <v>8.1289269703544775</v>
      </c>
      <c r="W114" s="353">
        <f t="shared" si="60"/>
        <v>1.4136353420289298</v>
      </c>
      <c r="X114" s="353"/>
      <c r="Y114" s="415">
        <f t="shared" si="41"/>
        <v>45.156942312332184</v>
      </c>
      <c r="Z114" s="416">
        <v>721.82741666677816</v>
      </c>
      <c r="AA114" s="345">
        <f t="shared" si="57"/>
        <v>4.5010602047147304E-2</v>
      </c>
      <c r="AB114" s="345">
        <f t="shared" si="58"/>
        <v>8.9622189296356819E-3</v>
      </c>
      <c r="AC114" s="345">
        <f t="shared" si="61"/>
        <v>18.125695558111332</v>
      </c>
      <c r="AD114" s="413">
        <v>1.928037037037037</v>
      </c>
      <c r="AE114" s="413"/>
      <c r="AF114" s="413"/>
      <c r="AG114" s="413"/>
      <c r="AH114" s="417">
        <v>4.62</v>
      </c>
      <c r="AI114" s="413">
        <v>9.0299999999999994</v>
      </c>
      <c r="AJ114" s="347">
        <f t="shared" si="59"/>
        <v>0.19911350930716315</v>
      </c>
    </row>
    <row r="115" spans="1:61" ht="13.25" customHeight="1" thickBot="1">
      <c r="A115" s="411" t="s">
        <v>691</v>
      </c>
      <c r="B115" s="411" t="s">
        <v>688</v>
      </c>
      <c r="C115" s="412">
        <v>8.9270833333357587</v>
      </c>
      <c r="D115" s="413">
        <v>214.25000000005821</v>
      </c>
      <c r="E115" s="337">
        <f t="shared" si="37"/>
        <v>16.414000000000001</v>
      </c>
      <c r="F115" s="338">
        <v>16414000</v>
      </c>
      <c r="G115" s="414">
        <v>98</v>
      </c>
      <c r="H115" s="351">
        <f t="shared" si="56"/>
        <v>1.6495235409581548E-3</v>
      </c>
      <c r="I115" s="414">
        <v>29</v>
      </c>
      <c r="J115" s="415">
        <v>23</v>
      </c>
      <c r="K115" s="414">
        <v>1.8179999999999998</v>
      </c>
      <c r="L115" s="414">
        <v>1.8540000000000001</v>
      </c>
      <c r="M115" s="414">
        <f t="shared" si="38"/>
        <v>10.091590341382181</v>
      </c>
      <c r="N115" s="414">
        <f t="shared" si="42"/>
        <v>20.581705150976909</v>
      </c>
      <c r="O115" s="413">
        <v>7.32</v>
      </c>
      <c r="P115" s="414">
        <v>0.91005600000000009</v>
      </c>
      <c r="Q115" s="341">
        <f t="shared" si="39"/>
        <v>910.05600000000004</v>
      </c>
      <c r="R115" s="341">
        <f t="shared" si="40"/>
        <v>5544.3889362739128</v>
      </c>
      <c r="S115" s="342">
        <f t="shared" si="35"/>
        <v>6.092360180333861</v>
      </c>
      <c r="T115" s="414"/>
      <c r="U115" s="413">
        <v>385.2</v>
      </c>
      <c r="V115" s="415">
        <v>11.396783761353669</v>
      </c>
      <c r="W115" s="353">
        <f t="shared" si="60"/>
        <v>0.71185679099919152</v>
      </c>
      <c r="X115" s="353"/>
      <c r="Y115" s="415">
        <f t="shared" si="41"/>
        <v>63.31018949172941</v>
      </c>
      <c r="Z115" s="416">
        <v>1098.9060000004238</v>
      </c>
      <c r="AA115" s="345">
        <f t="shared" si="57"/>
        <v>4.811909340499599E-2</v>
      </c>
      <c r="AB115" s="345">
        <f t="shared" si="58"/>
        <v>2.6496118970745926E-3</v>
      </c>
      <c r="AC115" s="345">
        <f t="shared" si="61"/>
        <v>19.875534395108936</v>
      </c>
      <c r="AD115" s="413">
        <v>1.8796666666666666</v>
      </c>
      <c r="AE115" s="413"/>
      <c r="AF115" s="413"/>
      <c r="AG115" s="413"/>
      <c r="AH115" s="417">
        <v>4.78</v>
      </c>
      <c r="AI115" s="413">
        <v>8.01</v>
      </c>
      <c r="AJ115" s="347">
        <f t="shared" si="59"/>
        <v>5.5063628792297557E-2</v>
      </c>
    </row>
    <row r="116" spans="1:61" ht="13.25" customHeight="1" thickBot="1">
      <c r="A116" s="411" t="s">
        <v>691</v>
      </c>
      <c r="B116" s="411" t="s">
        <v>688</v>
      </c>
      <c r="C116" s="412">
        <v>9.9583333333357587</v>
      </c>
      <c r="D116" s="413">
        <v>239.00000000005821</v>
      </c>
      <c r="E116" s="337">
        <f t="shared" si="37"/>
        <v>18.062999999999999</v>
      </c>
      <c r="F116" s="338">
        <v>18063000</v>
      </c>
      <c r="G116" s="414">
        <v>97.8</v>
      </c>
      <c r="H116" s="351">
        <f t="shared" si="56"/>
        <v>3.8649686820931418E-3</v>
      </c>
      <c r="I116" s="414">
        <v>42</v>
      </c>
      <c r="J116" s="415">
        <v>28</v>
      </c>
      <c r="K116" s="414">
        <v>1.3139999999999998</v>
      </c>
      <c r="L116" s="414">
        <v>1.6919999999999999</v>
      </c>
      <c r="M116" s="414">
        <f t="shared" si="38"/>
        <v>7.29392173189009</v>
      </c>
      <c r="N116" s="414">
        <f t="shared" si="42"/>
        <v>18.783303730017764</v>
      </c>
      <c r="O116" s="413">
        <v>5.32</v>
      </c>
      <c r="P116" s="414">
        <v>1.3977089999999999</v>
      </c>
      <c r="Q116" s="341">
        <f t="shared" si="39"/>
        <v>1397.7089999999998</v>
      </c>
      <c r="R116" s="341">
        <f t="shared" si="40"/>
        <v>7737.967115097159</v>
      </c>
      <c r="S116" s="342">
        <f t="shared" si="35"/>
        <v>5.536178929302995</v>
      </c>
      <c r="T116" s="414"/>
      <c r="U116" s="413">
        <v>392.1</v>
      </c>
      <c r="V116" s="415">
        <v>14.905252035408996</v>
      </c>
      <c r="W116" s="353">
        <f t="shared" si="60"/>
        <v>3.0044682740553266</v>
      </c>
      <c r="X116" s="353"/>
      <c r="Y116" s="415">
        <f t="shared" si="41"/>
        <v>82.800055747626573</v>
      </c>
      <c r="Z116" s="416">
        <v>1525.5588750004238</v>
      </c>
      <c r="AA116" s="345">
        <f t="shared" si="57"/>
        <v>4.565929109978728E-2</v>
      </c>
      <c r="AB116" s="345">
        <f t="shared" si="58"/>
        <v>-4.2151395814668986E-3</v>
      </c>
      <c r="AC116" s="345">
        <f t="shared" si="61"/>
        <v>21.988673495141693</v>
      </c>
      <c r="AD116" s="413">
        <v>1.8767499999999997</v>
      </c>
      <c r="AE116" s="413"/>
      <c r="AF116" s="413"/>
      <c r="AG116" s="413"/>
      <c r="AH116" s="417">
        <v>3.42</v>
      </c>
      <c r="AI116" s="413">
        <v>6.76</v>
      </c>
      <c r="AJ116" s="347">
        <f t="shared" si="59"/>
        <v>-9.2317236644231124E-2</v>
      </c>
    </row>
    <row r="117" spans="1:61" ht="13.25" customHeight="1" thickBot="1">
      <c r="A117" s="411" t="s">
        <v>691</v>
      </c>
      <c r="B117" s="411" t="s">
        <v>688</v>
      </c>
      <c r="C117" s="412">
        <v>10.923611111109494</v>
      </c>
      <c r="D117" s="413">
        <v>262.16666666662786</v>
      </c>
      <c r="E117" s="337">
        <f t="shared" si="37"/>
        <v>18.532</v>
      </c>
      <c r="F117" s="338">
        <v>18532000</v>
      </c>
      <c r="G117" s="414">
        <v>97.6</v>
      </c>
      <c r="H117" s="351">
        <f t="shared" si="56"/>
        <v>1.1064136803733591E-3</v>
      </c>
      <c r="I117" s="414">
        <v>65</v>
      </c>
      <c r="J117" s="415">
        <v>18</v>
      </c>
      <c r="K117" s="414">
        <v>1.0170000000000001</v>
      </c>
      <c r="L117" s="414">
        <v>1.323</v>
      </c>
      <c r="M117" s="414">
        <f t="shared" si="38"/>
        <v>5.6452955870108248</v>
      </c>
      <c r="N117" s="414">
        <f t="shared" si="42"/>
        <v>14.686944937833037</v>
      </c>
      <c r="O117" s="413">
        <v>3.83</v>
      </c>
      <c r="P117" s="414">
        <v>1.9109609999999999</v>
      </c>
      <c r="Q117" s="341">
        <f t="shared" si="39"/>
        <v>1910.961</v>
      </c>
      <c r="R117" s="341">
        <f t="shared" si="40"/>
        <v>10311.682495143536</v>
      </c>
      <c r="S117" s="342">
        <f t="shared" si="35"/>
        <v>5.3960716598316427</v>
      </c>
      <c r="T117" s="414"/>
      <c r="U117" s="413">
        <v>399.4</v>
      </c>
      <c r="V117" s="415">
        <v>18.421659182710979</v>
      </c>
      <c r="W117" s="353">
        <f t="shared" si="60"/>
        <v>3.2194071473019834</v>
      </c>
      <c r="X117" s="353"/>
      <c r="Y117" s="415">
        <f t="shared" si="41"/>
        <v>102.33402317979602</v>
      </c>
      <c r="Z117" s="416">
        <v>1949.4509583319821</v>
      </c>
      <c r="AA117" s="345">
        <f t="shared" si="57"/>
        <v>4.6060657766978201E-2</v>
      </c>
      <c r="AB117" s="345">
        <f t="shared" si="58"/>
        <v>-9.6636831714091015E-3</v>
      </c>
      <c r="AC117" s="345">
        <f t="shared" si="61"/>
        <v>23.526144017104194</v>
      </c>
      <c r="AD117" s="413">
        <v>1.8748333333333331</v>
      </c>
      <c r="AE117" s="413"/>
      <c r="AF117" s="413"/>
      <c r="AG117" s="413"/>
      <c r="AH117" s="417">
        <v>3.64</v>
      </c>
      <c r="AI117" s="413">
        <v>5.65</v>
      </c>
      <c r="AJ117" s="347">
        <f t="shared" si="59"/>
        <v>-0.20980341228077701</v>
      </c>
    </row>
    <row r="118" spans="1:61" ht="13.25" customHeight="1" thickBot="1">
      <c r="A118" s="411" t="s">
        <v>691</v>
      </c>
      <c r="B118" s="411" t="s">
        <v>688</v>
      </c>
      <c r="C118" s="412">
        <v>11.9375</v>
      </c>
      <c r="D118" s="413">
        <v>286.5</v>
      </c>
      <c r="E118" s="337">
        <f t="shared" si="37"/>
        <v>19.382999999999999</v>
      </c>
      <c r="F118" s="338">
        <v>19383000</v>
      </c>
      <c r="G118" s="414">
        <v>94.8</v>
      </c>
      <c r="H118" s="351">
        <f t="shared" si="56"/>
        <v>1.8447898056004354E-3</v>
      </c>
      <c r="I118" s="414">
        <v>87</v>
      </c>
      <c r="J118" s="415">
        <v>26</v>
      </c>
      <c r="K118" s="414">
        <v>1.0900000000000001</v>
      </c>
      <c r="L118" s="414">
        <v>1.03</v>
      </c>
      <c r="M118" s="414">
        <f t="shared" si="38"/>
        <v>6.0505134610047184</v>
      </c>
      <c r="N118" s="414">
        <f t="shared" si="42"/>
        <v>11.434280639431616</v>
      </c>
      <c r="O118" s="413">
        <v>2.74</v>
      </c>
      <c r="P118" s="414">
        <v>2.4866999999999999</v>
      </c>
      <c r="Q118" s="341">
        <f t="shared" si="39"/>
        <v>2486.6999999999998</v>
      </c>
      <c r="R118" s="341">
        <f t="shared" si="40"/>
        <v>12829.283392663672</v>
      </c>
      <c r="S118" s="342">
        <f t="shared" si="35"/>
        <v>5.1591600887375533</v>
      </c>
      <c r="T118" s="414"/>
      <c r="U118" s="413">
        <v>393</v>
      </c>
      <c r="V118" s="415">
        <v>21.526477915342749</v>
      </c>
      <c r="W118" s="353">
        <f t="shared" si="60"/>
        <v>3.1778187326317702</v>
      </c>
      <c r="X118" s="353"/>
      <c r="Y118" s="415">
        <f t="shared" si="41"/>
        <v>119.58157884255618</v>
      </c>
      <c r="Z118" s="416">
        <v>2410.7501249993843</v>
      </c>
      <c r="AA118" s="345">
        <f t="shared" si="57"/>
        <v>3.7371442984713121E-2</v>
      </c>
      <c r="AB118" s="345">
        <f t="shared" si="58"/>
        <v>-7.0510951101426947E-3</v>
      </c>
      <c r="AC118" s="345">
        <f t="shared" si="61"/>
        <v>24.756111959141858</v>
      </c>
      <c r="AD118" s="413">
        <v>1.8292499999999998</v>
      </c>
      <c r="AE118" s="413"/>
      <c r="AF118" s="413"/>
      <c r="AG118" s="413"/>
      <c r="AH118" s="417">
        <v>1.98</v>
      </c>
      <c r="AI118" s="413">
        <v>4.41</v>
      </c>
      <c r="AJ118" s="347">
        <f t="shared" si="59"/>
        <v>-0.18867601962886374</v>
      </c>
    </row>
    <row r="119" spans="1:61" ht="13.25" customHeight="1" thickBot="1">
      <c r="A119" s="411" t="s">
        <v>691</v>
      </c>
      <c r="B119" s="411" t="s">
        <v>688</v>
      </c>
      <c r="C119" s="412">
        <v>12.923611111109494</v>
      </c>
      <c r="D119" s="413">
        <v>310.16666666662786</v>
      </c>
      <c r="E119" s="337">
        <f t="shared" si="37"/>
        <v>19.824999999999999</v>
      </c>
      <c r="F119" s="338">
        <v>19825000</v>
      </c>
      <c r="G119" s="414">
        <v>90.1</v>
      </c>
      <c r="H119" s="351">
        <f t="shared" si="56"/>
        <v>9.5266559569775512E-4</v>
      </c>
      <c r="I119" s="414">
        <v>116</v>
      </c>
      <c r="J119" s="415">
        <v>42</v>
      </c>
      <c r="K119" s="414">
        <v>2.44</v>
      </c>
      <c r="L119" s="414">
        <v>0.45</v>
      </c>
      <c r="M119" s="414">
        <f t="shared" si="38"/>
        <v>13.544268665001388</v>
      </c>
      <c r="N119" s="414">
        <f t="shared" si="42"/>
        <v>4.9955595026642987</v>
      </c>
      <c r="O119" s="413">
        <v>4.42</v>
      </c>
      <c r="P119" s="414">
        <v>2.8692540000000002</v>
      </c>
      <c r="Q119" s="341">
        <f t="shared" si="39"/>
        <v>2869.2540000000004</v>
      </c>
      <c r="R119" s="341">
        <f t="shared" si="40"/>
        <v>14472.907944514503</v>
      </c>
      <c r="S119" s="342">
        <f t="shared" si="35"/>
        <v>5.0441361916771754</v>
      </c>
      <c r="T119" s="414"/>
      <c r="U119" s="413">
        <v>419</v>
      </c>
      <c r="V119" s="415">
        <v>24.037823149643039</v>
      </c>
      <c r="W119" s="353">
        <f t="shared" si="60"/>
        <v>3.8613452343002894</v>
      </c>
      <c r="X119" s="353"/>
      <c r="Y119" s="415">
        <f t="shared" si="41"/>
        <v>133.53233424794067</v>
      </c>
      <c r="Z119" s="416">
        <v>2874.7114583319567</v>
      </c>
      <c r="AA119" s="345">
        <f t="shared" si="57"/>
        <v>3.0054597667427158E-2</v>
      </c>
      <c r="AB119" s="345">
        <f t="shared" si="58"/>
        <v>-1.3877710649977754E-2</v>
      </c>
      <c r="AC119" s="345">
        <f t="shared" si="61"/>
        <v>23.954437514211271</v>
      </c>
      <c r="AD119" s="413">
        <v>1.8299166666666664</v>
      </c>
      <c r="AE119" s="413"/>
      <c r="AF119" s="413"/>
      <c r="AG119" s="413"/>
      <c r="AH119" s="417">
        <v>2.52</v>
      </c>
      <c r="AI119" s="413">
        <v>3.27</v>
      </c>
      <c r="AJ119" s="347">
        <f t="shared" si="59"/>
        <v>-0.46175000589072146</v>
      </c>
    </row>
    <row r="120" spans="1:61" ht="13.25" customHeight="1" thickBot="1">
      <c r="A120" s="411" t="s">
        <v>691</v>
      </c>
      <c r="B120" s="411" t="s">
        <v>688</v>
      </c>
      <c r="C120" s="419">
        <v>13.895833333335759</v>
      </c>
      <c r="D120" s="420">
        <v>333.50000000005821</v>
      </c>
      <c r="E120" s="337">
        <f t="shared" si="37"/>
        <v>17.77</v>
      </c>
      <c r="F120" s="338">
        <v>17770000</v>
      </c>
      <c r="G120" s="421">
        <v>82.7</v>
      </c>
      <c r="H120" s="351">
        <f t="shared" si="56"/>
        <v>-4.6852734975960843E-3</v>
      </c>
      <c r="I120" s="421">
        <v>143</v>
      </c>
      <c r="J120" s="422">
        <v>42</v>
      </c>
      <c r="K120" s="421">
        <v>2.75</v>
      </c>
      <c r="L120" s="421">
        <v>0.55000000000000004</v>
      </c>
      <c r="M120" s="421">
        <f t="shared" si="38"/>
        <v>15.26505689703025</v>
      </c>
      <c r="N120" s="421">
        <f t="shared" si="42"/>
        <v>6.1056838365896979</v>
      </c>
      <c r="O120" s="420">
        <v>7.99</v>
      </c>
      <c r="P120" s="421">
        <v>3.000909</v>
      </c>
      <c r="Q120" s="341">
        <f t="shared" si="39"/>
        <v>3000.9090000000001</v>
      </c>
      <c r="R120" s="341">
        <f t="shared" si="40"/>
        <v>16887.501406865504</v>
      </c>
      <c r="S120" s="342">
        <f t="shared" si="35"/>
        <v>5.6274620146314014</v>
      </c>
      <c r="T120" s="345">
        <f>P120/AVERAGE(P120,P135,P150,P165,P179,P194,P209,P224,P240,P255,P270,P285,P300,P315,P330)</f>
        <v>1.0970355198078308</v>
      </c>
      <c r="U120" s="420">
        <v>439</v>
      </c>
      <c r="V120" s="422">
        <v>25.960193751463446</v>
      </c>
      <c r="W120" s="353">
        <f t="shared" si="60"/>
        <v>2.2323706018204077</v>
      </c>
      <c r="X120" s="353"/>
      <c r="Y120" s="422">
        <f t="shared" si="41"/>
        <v>144.21128101249033</v>
      </c>
      <c r="Z120" s="424">
        <v>3313.3197916671138</v>
      </c>
      <c r="AA120" s="345">
        <f t="shared" si="57"/>
        <v>2.4335850273143705E-2</v>
      </c>
      <c r="AB120" s="345">
        <f t="shared" si="58"/>
        <v>2.5310151439305014E-3</v>
      </c>
      <c r="AC120" s="345">
        <f t="shared" si="61"/>
        <v>21.737055439421336</v>
      </c>
      <c r="AD120" s="413">
        <v>1.8402499999999997</v>
      </c>
      <c r="AE120" s="413"/>
      <c r="AF120" s="413"/>
      <c r="AG120" s="413"/>
      <c r="AH120" s="425">
        <v>2.0299999999999998</v>
      </c>
      <c r="AI120" s="420">
        <v>3.24</v>
      </c>
      <c r="AJ120" s="347">
        <f t="shared" si="59"/>
        <v>0.10400356328308166</v>
      </c>
      <c r="AM120" s="426">
        <v>64.099999999999994</v>
      </c>
      <c r="AN120" s="426">
        <v>34.4</v>
      </c>
      <c r="AO120" s="427">
        <v>16.100000000000001</v>
      </c>
      <c r="AP120" s="427">
        <v>50</v>
      </c>
      <c r="AQ120" s="427">
        <v>33.9</v>
      </c>
      <c r="AR120" s="426">
        <v>99</v>
      </c>
      <c r="AS120" s="426">
        <v>0.8</v>
      </c>
      <c r="AT120" s="426">
        <v>0.2</v>
      </c>
      <c r="AU120">
        <v>83</v>
      </c>
      <c r="AV120" s="426">
        <v>1.8614524071282099</v>
      </c>
      <c r="AW120" s="426">
        <v>62.476952979677797</v>
      </c>
      <c r="AY120" s="426">
        <v>2.2548714772329999</v>
      </c>
      <c r="BA120" s="426">
        <v>0.70545428242094899</v>
      </c>
      <c r="BB120" s="426">
        <v>0.48280379716963201</v>
      </c>
      <c r="BC120" s="426">
        <v>0.26598268788241303</v>
      </c>
      <c r="BD120" s="426">
        <v>19.220517280693002</v>
      </c>
      <c r="BE120" s="426">
        <v>7.27976046339103</v>
      </c>
      <c r="BH120" s="365">
        <f>(2*AY120+BB120+BC120+BD120+BE120)/(2*(SUM(AV120:BG120)))</f>
        <v>0.16795107203419482</v>
      </c>
      <c r="BI120" s="365">
        <f>SUM(BD120:BE120,AY120,AW120)/SUM(AV120:BG120)</f>
        <v>0.96493103661032575</v>
      </c>
    </row>
    <row r="121" spans="1:61" ht="16" thickBot="1">
      <c r="A121" s="435" t="s">
        <v>691</v>
      </c>
      <c r="B121" s="411" t="s">
        <v>688</v>
      </c>
      <c r="C121" s="436"/>
      <c r="D121" s="437" t="e">
        <v>#VALUE!</v>
      </c>
      <c r="E121" s="337">
        <f t="shared" si="37"/>
        <v>0</v>
      </c>
      <c r="F121" s="338">
        <v>0</v>
      </c>
      <c r="G121" s="438"/>
      <c r="H121" s="351" t="e">
        <f t="shared" si="56"/>
        <v>#VALUE!</v>
      </c>
      <c r="I121" s="438"/>
      <c r="J121" s="439"/>
      <c r="K121" s="438"/>
      <c r="L121" s="438"/>
      <c r="M121" s="438"/>
      <c r="N121" s="438"/>
      <c r="O121" s="437"/>
      <c r="P121" s="438"/>
      <c r="Q121" s="341">
        <f t="shared" si="39"/>
        <v>0</v>
      </c>
      <c r="R121" s="341" t="e">
        <f t="shared" si="40"/>
        <v>#DIV/0!</v>
      </c>
      <c r="S121" s="342" t="e">
        <f t="shared" si="35"/>
        <v>#DIV/0!</v>
      </c>
      <c r="T121" s="345"/>
      <c r="U121" s="437"/>
      <c r="V121" s="439"/>
      <c r="W121" s="353">
        <f t="shared" si="60"/>
        <v>-28.710193751463446</v>
      </c>
      <c r="X121" s="353"/>
      <c r="Y121" s="439"/>
      <c r="Z121" s="440"/>
      <c r="AA121" s="345">
        <f t="shared" si="57"/>
        <v>4.3504167456342738E-2</v>
      </c>
      <c r="AB121" s="345">
        <f t="shared" si="58"/>
        <v>1.8427692527432109E-3</v>
      </c>
      <c r="AC121" s="345"/>
      <c r="AD121" s="413">
        <v>1.925</v>
      </c>
      <c r="AE121" s="413"/>
      <c r="AF121" s="413"/>
      <c r="AG121" s="413"/>
      <c r="AH121" s="441"/>
      <c r="AI121" s="437"/>
      <c r="AJ121" s="347">
        <f t="shared" si="59"/>
        <v>4.2358453465233301E-2</v>
      </c>
    </row>
    <row r="122" spans="1:61" ht="13.25" customHeight="1" thickBot="1">
      <c r="A122" s="434" t="s">
        <v>692</v>
      </c>
      <c r="B122" s="411" t="s">
        <v>688</v>
      </c>
      <c r="C122" s="442">
        <v>0</v>
      </c>
      <c r="D122" s="29">
        <v>0</v>
      </c>
      <c r="E122" s="337">
        <f t="shared" si="37"/>
        <v>0.26400000000000001</v>
      </c>
      <c r="F122" s="338">
        <v>264000</v>
      </c>
      <c r="G122" s="443">
        <v>98.1</v>
      </c>
      <c r="H122" s="339"/>
      <c r="I122" s="443">
        <v>90</v>
      </c>
      <c r="J122" s="444">
        <v>77.599999999999994</v>
      </c>
      <c r="K122" s="443">
        <v>5.7</v>
      </c>
      <c r="L122" s="443">
        <v>0.27</v>
      </c>
      <c r="M122" s="443">
        <f t="shared" si="38"/>
        <v>31.640299750208165</v>
      </c>
      <c r="N122" s="443">
        <f t="shared" si="42"/>
        <v>2.9973357015985793</v>
      </c>
      <c r="O122" s="29"/>
      <c r="P122" s="443"/>
      <c r="Q122" s="341">
        <f t="shared" si="39"/>
        <v>0</v>
      </c>
      <c r="R122" s="341">
        <f t="shared" si="40"/>
        <v>0</v>
      </c>
      <c r="S122" s="342">
        <f t="shared" si="35"/>
        <v>378.78787878787881</v>
      </c>
      <c r="T122" s="443"/>
      <c r="U122" s="29">
        <v>332</v>
      </c>
      <c r="V122" s="445">
        <v>0</v>
      </c>
      <c r="W122" s="344"/>
      <c r="X122" s="359"/>
      <c r="Y122" s="445">
        <f t="shared" si="41"/>
        <v>0</v>
      </c>
      <c r="Z122" s="446">
        <v>0</v>
      </c>
      <c r="AA122" s="345"/>
      <c r="AB122" s="345"/>
      <c r="AC122" s="345"/>
      <c r="AD122" s="413">
        <v>1.95</v>
      </c>
      <c r="AE122" s="413"/>
      <c r="AF122" s="413"/>
      <c r="AG122" s="413"/>
      <c r="AH122" s="29">
        <v>0.71</v>
      </c>
      <c r="AI122" s="29">
        <v>1.58</v>
      </c>
      <c r="AJ122" s="347"/>
    </row>
    <row r="123" spans="1:61" ht="13.25" customHeight="1" thickBot="1">
      <c r="A123" s="447" t="s">
        <v>692</v>
      </c>
      <c r="B123" s="411" t="s">
        <v>688</v>
      </c>
      <c r="C123" s="448">
        <v>1.0555555555547471</v>
      </c>
      <c r="D123">
        <v>25.333333333313931</v>
      </c>
      <c r="E123" s="337">
        <f t="shared" si="37"/>
        <v>0.45249999890327441</v>
      </c>
      <c r="F123" s="338">
        <v>452499.99890327442</v>
      </c>
      <c r="G123" s="449">
        <v>98.779098510742188</v>
      </c>
      <c r="H123" s="351">
        <f t="shared" ref="H123:H136" si="62">(F123-F122)/((F123+F122)*0.5*(D123-D122))</f>
        <v>2.0769823982658784E-2</v>
      </c>
      <c r="I123" s="449">
        <v>72</v>
      </c>
      <c r="J123" s="450">
        <v>52</v>
      </c>
      <c r="K123" s="449">
        <v>5.48</v>
      </c>
      <c r="L123" s="449"/>
      <c r="M123" s="449">
        <f t="shared" si="38"/>
        <v>30.419095198445742</v>
      </c>
      <c r="N123" s="449">
        <f t="shared" si="42"/>
        <v>0</v>
      </c>
      <c r="P123" s="449"/>
      <c r="Q123" s="341">
        <f t="shared" si="39"/>
        <v>0</v>
      </c>
      <c r="R123" s="341">
        <f t="shared" si="40"/>
        <v>0</v>
      </c>
      <c r="S123" s="342">
        <f t="shared" si="35"/>
        <v>220.99447567374651</v>
      </c>
      <c r="T123" s="449"/>
      <c r="U123">
        <v>331</v>
      </c>
      <c r="V123" s="451">
        <v>0.26418604651162725</v>
      </c>
      <c r="W123" s="353">
        <f>(V123-V122)-(K122-K123)</f>
        <v>4.4186046511627497E-2</v>
      </c>
      <c r="X123" s="353"/>
      <c r="Y123" s="451">
        <f t="shared" si="41"/>
        <v>1.4675779602345764</v>
      </c>
      <c r="Z123" s="452">
        <v>9.0756666527678593</v>
      </c>
      <c r="AA123" s="345">
        <f>V123/180.1/Z123*1000</f>
        <v>0.16162838260046766</v>
      </c>
      <c r="AB123" s="345">
        <f>L123/90.08/Z123*1000</f>
        <v>0</v>
      </c>
      <c r="AC123" s="345"/>
      <c r="AD123" s="413">
        <v>1.9350000000000001</v>
      </c>
      <c r="AE123" s="413"/>
      <c r="AF123" s="413"/>
      <c r="AG123" s="413"/>
      <c r="AJ123" s="347"/>
    </row>
    <row r="124" spans="1:61" ht="13.25" customHeight="1" thickBot="1">
      <c r="A124" s="447" t="s">
        <v>692</v>
      </c>
      <c r="B124" s="411" t="s">
        <v>688</v>
      </c>
      <c r="C124" s="448">
        <v>1.8993055555547471</v>
      </c>
      <c r="D124">
        <v>45.583333333313931</v>
      </c>
      <c r="E124" s="337">
        <f t="shared" si="37"/>
        <v>0.80010001192092883</v>
      </c>
      <c r="F124" s="338">
        <v>800100.01192092884</v>
      </c>
      <c r="G124" s="449">
        <v>98.621597290039062</v>
      </c>
      <c r="H124" s="351">
        <f t="shared" si="62"/>
        <v>2.7407684166181369E-2</v>
      </c>
      <c r="I124" s="449">
        <v>69</v>
      </c>
      <c r="J124" s="450">
        <v>59</v>
      </c>
      <c r="K124" s="449">
        <v>5.32</v>
      </c>
      <c r="L124" s="449">
        <v>0.27</v>
      </c>
      <c r="M124" s="449">
        <f t="shared" si="38"/>
        <v>29.530946433527614</v>
      </c>
      <c r="N124" s="449">
        <f t="shared" si="42"/>
        <v>2.9973357015985793</v>
      </c>
      <c r="P124" s="449"/>
      <c r="Q124" s="341">
        <f t="shared" si="39"/>
        <v>0</v>
      </c>
      <c r="R124" s="341">
        <f t="shared" si="40"/>
        <v>0</v>
      </c>
      <c r="S124" s="342">
        <f t="shared" si="35"/>
        <v>124.98437509070136</v>
      </c>
      <c r="T124" s="449"/>
      <c r="V124" s="451">
        <v>0.46699854651162737</v>
      </c>
      <c r="W124" s="353">
        <f>(V124-V123)-(K123-K124)</f>
        <v>4.2812499999999976E-2</v>
      </c>
      <c r="X124" s="353"/>
      <c r="Y124" s="451">
        <f t="shared" si="41"/>
        <v>2.594220184493667</v>
      </c>
      <c r="Z124" s="452">
        <v>21.758241762362921</v>
      </c>
      <c r="AA124" s="345">
        <f t="shared" ref="AA124:AA136" si="63">(V124-V123)/180.1/((Z124-Z123))*1000</f>
        <v>8.8791943626491288E-2</v>
      </c>
      <c r="AB124" s="345">
        <f t="shared" ref="AB124:AB136" si="64">(L124-L123)/90.08/((Z124-Z123))*1000</f>
        <v>0.23633494583690115</v>
      </c>
      <c r="AC124" s="345"/>
      <c r="AD124" s="413">
        <v>1.92</v>
      </c>
      <c r="AE124" s="413"/>
      <c r="AF124" s="413"/>
      <c r="AG124" s="413"/>
      <c r="AJ124" s="347">
        <f t="shared" ref="AJ124:AJ136" si="65">AB124/AA124</f>
        <v>2.6616710501468295</v>
      </c>
    </row>
    <row r="125" spans="1:61" ht="13.25" customHeight="1" thickBot="1">
      <c r="A125" s="447" t="s">
        <v>692</v>
      </c>
      <c r="B125" s="411" t="s">
        <v>688</v>
      </c>
      <c r="C125" s="448">
        <v>2.8333333333357587</v>
      </c>
      <c r="D125">
        <v>68.000000000058208</v>
      </c>
      <c r="E125" s="337">
        <f t="shared" si="37"/>
        <v>1.4350000000000001</v>
      </c>
      <c r="F125" s="338">
        <v>1435000</v>
      </c>
      <c r="G125" s="449">
        <v>98.9</v>
      </c>
      <c r="H125" s="351">
        <f t="shared" si="62"/>
        <v>2.5343542478618104E-2</v>
      </c>
      <c r="I125" s="449">
        <v>61</v>
      </c>
      <c r="J125" s="450">
        <v>56</v>
      </c>
      <c r="K125" s="449">
        <v>5.17</v>
      </c>
      <c r="L125" s="449">
        <v>0.16</v>
      </c>
      <c r="M125" s="449">
        <f t="shared" si="38"/>
        <v>28.698306966416872</v>
      </c>
      <c r="N125" s="449">
        <f t="shared" si="42"/>
        <v>1.7761989342806395</v>
      </c>
      <c r="P125" s="449"/>
      <c r="Q125" s="341">
        <f t="shared" si="39"/>
        <v>0</v>
      </c>
      <c r="R125" s="341">
        <f t="shared" si="40"/>
        <v>0</v>
      </c>
      <c r="S125" s="342">
        <f t="shared" si="35"/>
        <v>69.686411149825787</v>
      </c>
      <c r="T125" s="449"/>
      <c r="U125">
        <v>331</v>
      </c>
      <c r="V125" s="451">
        <v>0.65888831029115535</v>
      </c>
      <c r="W125" s="353">
        <f>(V125-V124)-(K124-K125)</f>
        <v>4.1889763779527633E-2</v>
      </c>
      <c r="X125" s="353"/>
      <c r="Y125" s="451">
        <f t="shared" si="41"/>
        <v>3.6601855972622026</v>
      </c>
      <c r="Z125" s="452">
        <v>46.809987729396731</v>
      </c>
      <c r="AA125" s="345">
        <f t="shared" si="63"/>
        <v>4.2530461593803401E-2</v>
      </c>
      <c r="AB125" s="345">
        <f t="shared" si="64"/>
        <v>-4.8744577281154888E-2</v>
      </c>
      <c r="AC125" s="345"/>
      <c r="AD125" s="413">
        <v>1.905</v>
      </c>
      <c r="AE125" s="413"/>
      <c r="AF125" s="413"/>
      <c r="AG125" s="413"/>
      <c r="AJ125" s="347">
        <f t="shared" si="65"/>
        <v>-1.1461097635549027</v>
      </c>
    </row>
    <row r="126" spans="1:61" ht="13.25" customHeight="1" thickBot="1">
      <c r="A126" s="447" t="s">
        <v>692</v>
      </c>
      <c r="B126" s="411" t="s">
        <v>688</v>
      </c>
      <c r="C126" s="448">
        <v>3.8263888888905058</v>
      </c>
      <c r="D126">
        <v>91.833333333372138</v>
      </c>
      <c r="E126" s="337">
        <f t="shared" si="37"/>
        <v>2.4359999999999999</v>
      </c>
      <c r="F126" s="338">
        <v>2436000</v>
      </c>
      <c r="G126" s="449">
        <v>99</v>
      </c>
      <c r="H126" s="351">
        <f t="shared" si="62"/>
        <v>2.1699819168191265E-2</v>
      </c>
      <c r="I126" s="449">
        <v>52</v>
      </c>
      <c r="J126" s="450">
        <v>44</v>
      </c>
      <c r="K126" s="449">
        <v>4.99</v>
      </c>
      <c r="L126" s="449">
        <v>0.48</v>
      </c>
      <c r="M126" s="449">
        <f t="shared" si="38"/>
        <v>27.699139605883985</v>
      </c>
      <c r="N126" s="449">
        <f t="shared" si="42"/>
        <v>5.3285968028419184</v>
      </c>
      <c r="P126" s="449"/>
      <c r="Q126" s="341">
        <f t="shared" si="39"/>
        <v>0</v>
      </c>
      <c r="R126" s="341">
        <f t="shared" si="40"/>
        <v>0</v>
      </c>
      <c r="S126" s="342">
        <f t="shared" si="35"/>
        <v>41.050903119868636</v>
      </c>
      <c r="T126" s="449"/>
      <c r="U126">
        <v>329</v>
      </c>
      <c r="V126" s="451">
        <v>1.2090024232337093</v>
      </c>
      <c r="W126" s="353">
        <f t="shared" ref="W126:W136" si="66">(V126-V125)-(K125-K126)</f>
        <v>0.37011411294255425</v>
      </c>
      <c r="X126" s="353"/>
      <c r="Y126" s="451">
        <f t="shared" si="41"/>
        <v>6.7161204523717988</v>
      </c>
      <c r="Z126" s="452">
        <v>92.93940439602585</v>
      </c>
      <c r="AA126" s="345">
        <f t="shared" si="63"/>
        <v>6.6215720829550045E-2</v>
      </c>
      <c r="AB126" s="345">
        <f t="shared" si="64"/>
        <v>7.7009381979268543E-2</v>
      </c>
      <c r="AC126" s="345"/>
      <c r="AD126" s="413">
        <v>1.8987037037037038</v>
      </c>
      <c r="AE126" s="413"/>
      <c r="AF126" s="413"/>
      <c r="AG126" s="413"/>
      <c r="AH126">
        <v>0.96</v>
      </c>
      <c r="AI126">
        <v>2.73</v>
      </c>
      <c r="AJ126" s="347">
        <f t="shared" si="65"/>
        <v>1.1630075307569803</v>
      </c>
    </row>
    <row r="127" spans="1:61" ht="13.25" customHeight="1" thickBot="1">
      <c r="A127" s="434" t="s">
        <v>692</v>
      </c>
      <c r="B127" s="411" t="s">
        <v>688</v>
      </c>
      <c r="C127" s="448">
        <v>4.7951388888905058</v>
      </c>
      <c r="D127">
        <v>115.08333333337214</v>
      </c>
      <c r="E127" s="337">
        <f t="shared" si="37"/>
        <v>5.2889999999999997</v>
      </c>
      <c r="F127" s="338">
        <v>5289000</v>
      </c>
      <c r="G127" s="449">
        <v>99.2</v>
      </c>
      <c r="H127" s="351">
        <f t="shared" si="62"/>
        <v>3.1769495772001249E-2</v>
      </c>
      <c r="I127" s="449">
        <v>33</v>
      </c>
      <c r="J127" s="450">
        <v>46</v>
      </c>
      <c r="K127" s="449">
        <v>5.04</v>
      </c>
      <c r="L127" s="449">
        <v>0.97</v>
      </c>
      <c r="M127" s="449">
        <f t="shared" si="38"/>
        <v>27.976686094920897</v>
      </c>
      <c r="N127" s="449">
        <f t="shared" si="42"/>
        <v>10.768206039076377</v>
      </c>
      <c r="P127" s="449"/>
      <c r="Q127" s="341">
        <f t="shared" si="39"/>
        <v>0</v>
      </c>
      <c r="R127" s="341">
        <f t="shared" si="40"/>
        <v>0</v>
      </c>
      <c r="S127" s="342">
        <f t="shared" si="35"/>
        <v>18.907165815844206</v>
      </c>
      <c r="T127" s="449"/>
      <c r="U127">
        <v>347</v>
      </c>
      <c r="V127" s="451">
        <v>2.1448423456203201</v>
      </c>
      <c r="W127" s="353">
        <f t="shared" si="66"/>
        <v>0.98583992238661056</v>
      </c>
      <c r="X127" s="353"/>
      <c r="Y127" s="451">
        <f t="shared" si="41"/>
        <v>11.914797909176013</v>
      </c>
      <c r="Z127" s="452">
        <v>182.74252939602584</v>
      </c>
      <c r="AA127" s="345">
        <f t="shared" si="63"/>
        <v>5.7862394976524928E-2</v>
      </c>
      <c r="AB127" s="345">
        <f t="shared" si="64"/>
        <v>6.0572605198699475E-2</v>
      </c>
      <c r="AC127" s="345"/>
      <c r="AD127" s="413">
        <v>1.9087962962962963</v>
      </c>
      <c r="AE127" s="413"/>
      <c r="AF127" s="413"/>
      <c r="AG127" s="413"/>
      <c r="AH127">
        <v>5.03</v>
      </c>
      <c r="AI127">
        <v>5.37</v>
      </c>
      <c r="AJ127" s="347">
        <f t="shared" si="65"/>
        <v>1.0468388877313857</v>
      </c>
    </row>
    <row r="128" spans="1:61" ht="13.25" customHeight="1" thickBot="1">
      <c r="A128" s="447" t="s">
        <v>692</v>
      </c>
      <c r="B128" s="411" t="s">
        <v>688</v>
      </c>
      <c r="C128" s="448">
        <v>5.8333333333357587</v>
      </c>
      <c r="D128">
        <v>140.00000000005821</v>
      </c>
      <c r="E128" s="337">
        <f t="shared" si="37"/>
        <v>8.3480000000000008</v>
      </c>
      <c r="F128" s="338">
        <v>8348000</v>
      </c>
      <c r="G128" s="449">
        <v>99.1</v>
      </c>
      <c r="H128" s="351">
        <f t="shared" si="62"/>
        <v>1.8005313598171913E-2</v>
      </c>
      <c r="I128" s="449">
        <v>20</v>
      </c>
      <c r="J128" s="450">
        <v>48</v>
      </c>
      <c r="K128" s="449">
        <v>4.18</v>
      </c>
      <c r="L128" s="449">
        <v>1.7</v>
      </c>
      <c r="M128" s="449">
        <f t="shared" si="38"/>
        <v>23.202886483485983</v>
      </c>
      <c r="N128" s="449">
        <f t="shared" si="42"/>
        <v>18.872113676731797</v>
      </c>
      <c r="P128" s="449"/>
      <c r="Q128" s="341">
        <f t="shared" si="39"/>
        <v>0</v>
      </c>
      <c r="R128" s="341">
        <f t="shared" si="40"/>
        <v>0</v>
      </c>
      <c r="S128" s="342">
        <f t="shared" si="35"/>
        <v>11.978917105893627</v>
      </c>
      <c r="T128" s="449"/>
      <c r="U128">
        <v>362</v>
      </c>
      <c r="V128" s="451">
        <v>4.1145050978324544</v>
      </c>
      <c r="W128" s="353">
        <f t="shared" si="66"/>
        <v>1.1096627522121341</v>
      </c>
      <c r="X128" s="353"/>
      <c r="Y128" s="451">
        <f t="shared" si="41"/>
        <v>22.856456949878925</v>
      </c>
      <c r="Z128" s="452">
        <v>352.63682106282477</v>
      </c>
      <c r="AA128" s="345">
        <f t="shared" si="63"/>
        <v>6.4372351229480887E-2</v>
      </c>
      <c r="AB128" s="345">
        <f t="shared" si="64"/>
        <v>4.7699705258779444E-2</v>
      </c>
      <c r="AC128" s="345"/>
      <c r="AD128" s="413">
        <v>1.9191296296296296</v>
      </c>
      <c r="AE128" s="413"/>
      <c r="AF128" s="413"/>
      <c r="AG128" s="413"/>
      <c r="AJ128" s="347">
        <f t="shared" si="65"/>
        <v>0.74099678429850802</v>
      </c>
    </row>
    <row r="129" spans="1:61" ht="13.25" customHeight="1" thickBot="1">
      <c r="A129" s="434" t="s">
        <v>692</v>
      </c>
      <c r="B129" s="411" t="s">
        <v>688</v>
      </c>
      <c r="C129" s="448">
        <v>6.7916666666715173</v>
      </c>
      <c r="D129">
        <v>163.00000000011642</v>
      </c>
      <c r="E129" s="337">
        <f t="shared" si="37"/>
        <v>14.067</v>
      </c>
      <c r="F129" s="338">
        <v>14067000</v>
      </c>
      <c r="G129" s="449">
        <v>99.1</v>
      </c>
      <c r="H129" s="351">
        <f t="shared" si="62"/>
        <v>2.2186230105948175E-2</v>
      </c>
      <c r="I129" s="449">
        <v>26</v>
      </c>
      <c r="J129" s="450">
        <v>31</v>
      </c>
      <c r="K129" s="449">
        <v>3.15</v>
      </c>
      <c r="L129" s="449">
        <v>1.83</v>
      </c>
      <c r="M129" s="449">
        <f t="shared" si="38"/>
        <v>17.485428809325562</v>
      </c>
      <c r="N129" s="449">
        <f t="shared" si="42"/>
        <v>20.315275310834814</v>
      </c>
      <c r="P129" s="449"/>
      <c r="Q129" s="341">
        <f t="shared" si="39"/>
        <v>0</v>
      </c>
      <c r="R129" s="341">
        <f t="shared" si="40"/>
        <v>0</v>
      </c>
      <c r="S129" s="342">
        <f t="shared" si="35"/>
        <v>7.1088362835003913</v>
      </c>
      <c r="T129" s="449"/>
      <c r="U129">
        <v>367</v>
      </c>
      <c r="V129" s="451">
        <v>6.2304075908227077</v>
      </c>
      <c r="W129" s="353">
        <f t="shared" si="66"/>
        <v>1.0859024929902534</v>
      </c>
      <c r="X129" s="353"/>
      <c r="Y129" s="451">
        <f t="shared" si="41"/>
        <v>34.610491296962515</v>
      </c>
      <c r="Z129" s="452">
        <v>610.40932106347714</v>
      </c>
      <c r="AA129" s="345">
        <f t="shared" si="63"/>
        <v>4.5576959965637751E-2</v>
      </c>
      <c r="AB129" s="345">
        <f t="shared" si="64"/>
        <v>5.5985864826518282E-3</v>
      </c>
      <c r="AC129" s="345"/>
      <c r="AD129" s="413">
        <v>1.9417407407407405</v>
      </c>
      <c r="AE129" s="413"/>
      <c r="AF129" s="413"/>
      <c r="AG129" s="413"/>
      <c r="AI129">
        <v>9.09</v>
      </c>
      <c r="AJ129" s="347">
        <f t="shared" si="65"/>
        <v>0.12283808500770611</v>
      </c>
    </row>
    <row r="130" spans="1:61" ht="13.25" customHeight="1" thickBot="1">
      <c r="A130" s="434" t="s">
        <v>692</v>
      </c>
      <c r="B130" s="411" t="s">
        <v>688</v>
      </c>
      <c r="C130" s="448">
        <v>7.90625</v>
      </c>
      <c r="D130">
        <v>189.75</v>
      </c>
      <c r="E130" s="337">
        <f t="shared" si="37"/>
        <v>18.849</v>
      </c>
      <c r="F130" s="338">
        <v>18849000</v>
      </c>
      <c r="G130" s="449">
        <v>99.6</v>
      </c>
      <c r="H130" s="351">
        <f t="shared" si="62"/>
        <v>1.0861973213085728E-2</v>
      </c>
      <c r="I130" s="449">
        <v>32</v>
      </c>
      <c r="J130" s="450">
        <v>11</v>
      </c>
      <c r="K130" s="449">
        <v>1.27</v>
      </c>
      <c r="L130" s="449">
        <v>1.6</v>
      </c>
      <c r="M130" s="449">
        <f t="shared" si="38"/>
        <v>7.0496808215376072</v>
      </c>
      <c r="N130" s="449">
        <f t="shared" si="42"/>
        <v>17.761989342806398</v>
      </c>
      <c r="O130">
        <v>5.41</v>
      </c>
      <c r="P130" s="449">
        <v>0.87448799999999993</v>
      </c>
      <c r="Q130" s="341">
        <f t="shared" si="39"/>
        <v>874.48799999999994</v>
      </c>
      <c r="R130" s="341">
        <f t="shared" si="40"/>
        <v>4639.4397580773511</v>
      </c>
      <c r="S130" s="342">
        <f t="shared" ref="S130:S193" si="67">100000000/F130</f>
        <v>5.3053212372009124</v>
      </c>
      <c r="T130" s="449"/>
      <c r="U130">
        <v>376</v>
      </c>
      <c r="V130" s="451">
        <v>9.4691288880874094</v>
      </c>
      <c r="W130" s="353">
        <f t="shared" si="66"/>
        <v>1.3587212972647018</v>
      </c>
      <c r="X130" s="353"/>
      <c r="Y130" s="451">
        <f t="shared" si="41"/>
        <v>52.601888109809792</v>
      </c>
      <c r="Z130" s="452">
        <v>1050.6608210615611</v>
      </c>
      <c r="AA130" s="345">
        <f t="shared" si="63"/>
        <v>4.0846892271545143E-2</v>
      </c>
      <c r="AB130" s="345">
        <f t="shared" si="64"/>
        <v>-5.7996076516253344E-3</v>
      </c>
      <c r="AC130" s="345">
        <f t="shared" ref="AC130:AC136" si="68">P130/Z130*1000*24</f>
        <v>19.97572535234972</v>
      </c>
      <c r="AD130" s="413">
        <v>1.9653888888888886</v>
      </c>
      <c r="AE130" s="413"/>
      <c r="AF130" s="413"/>
      <c r="AG130" s="413"/>
      <c r="AI130">
        <v>8.9499999999999993</v>
      </c>
      <c r="AJ130" s="347">
        <f t="shared" si="65"/>
        <v>-0.14198406118806425</v>
      </c>
    </row>
    <row r="131" spans="1:61" ht="13.25" customHeight="1" thickBot="1">
      <c r="A131" s="447" t="s">
        <v>692</v>
      </c>
      <c r="B131" s="411" t="s">
        <v>688</v>
      </c>
      <c r="C131" s="448">
        <v>8.8159722222262644</v>
      </c>
      <c r="D131">
        <v>211.58333333343035</v>
      </c>
      <c r="E131" s="337">
        <f t="shared" ref="E131:E194" si="69">F131/1000000</f>
        <v>20.898</v>
      </c>
      <c r="F131" s="338">
        <v>20898000</v>
      </c>
      <c r="G131" s="449">
        <v>99.5</v>
      </c>
      <c r="H131" s="351">
        <f t="shared" si="62"/>
        <v>4.7222345456944077E-3</v>
      </c>
      <c r="I131" s="449">
        <v>51</v>
      </c>
      <c r="J131" s="450">
        <v>22</v>
      </c>
      <c r="K131" s="449">
        <v>1.31</v>
      </c>
      <c r="L131" s="449">
        <v>1.44</v>
      </c>
      <c r="M131" s="449">
        <f t="shared" ref="M131:M194" si="70">K131/180.15*1000</f>
        <v>7.2717180127671392</v>
      </c>
      <c r="N131" s="449">
        <f t="shared" si="42"/>
        <v>15.985790408525755</v>
      </c>
      <c r="O131">
        <v>3.83</v>
      </c>
      <c r="P131" s="449">
        <v>1.3361873333333332</v>
      </c>
      <c r="Q131" s="341">
        <f t="shared" ref="Q131:Q194" si="71">P131*1000</f>
        <v>1336.1873333333331</v>
      </c>
      <c r="R131" s="341">
        <f t="shared" ref="R131:R194" si="72">Q131*S131</f>
        <v>6393.8526812773143</v>
      </c>
      <c r="S131" s="342">
        <f t="shared" si="67"/>
        <v>4.7851469040099532</v>
      </c>
      <c r="T131" s="449"/>
      <c r="U131">
        <v>387</v>
      </c>
      <c r="V131" s="451">
        <v>12.738109758193593</v>
      </c>
      <c r="W131" s="353">
        <f t="shared" si="66"/>
        <v>3.3089808701061836</v>
      </c>
      <c r="X131" s="353"/>
      <c r="Y131" s="451">
        <f t="shared" ref="Y131:Y194" si="73">V131/180.015*1000</f>
        <v>70.761379652771126</v>
      </c>
      <c r="Z131" s="452">
        <v>1484.5655710634892</v>
      </c>
      <c r="AA131" s="345">
        <f t="shared" si="63"/>
        <v>4.1831579370469538E-2</v>
      </c>
      <c r="AB131" s="345">
        <f t="shared" si="64"/>
        <v>-4.0935226781286648E-3</v>
      </c>
      <c r="AC131" s="345">
        <f t="shared" si="68"/>
        <v>21.601266138098087</v>
      </c>
      <c r="AD131" s="413">
        <v>1.9646388888888886</v>
      </c>
      <c r="AE131" s="413"/>
      <c r="AF131" s="413"/>
      <c r="AG131" s="413"/>
      <c r="AI131">
        <v>7.09</v>
      </c>
      <c r="AJ131" s="347">
        <f t="shared" si="65"/>
        <v>-9.7857234647430846E-2</v>
      </c>
    </row>
    <row r="132" spans="1:61" ht="13.25" customHeight="1" thickBot="1">
      <c r="A132" s="434" t="s">
        <v>692</v>
      </c>
      <c r="B132" s="411" t="s">
        <v>688</v>
      </c>
      <c r="C132" s="448">
        <v>9.8666666666686069</v>
      </c>
      <c r="D132">
        <v>236.80000000004657</v>
      </c>
      <c r="E132" s="337">
        <f t="shared" si="69"/>
        <v>21.055</v>
      </c>
      <c r="F132" s="338">
        <v>21055000</v>
      </c>
      <c r="G132" s="449">
        <v>99</v>
      </c>
      <c r="H132" s="351">
        <f t="shared" si="62"/>
        <v>2.9681028666371815E-4</v>
      </c>
      <c r="I132" s="449">
        <v>77</v>
      </c>
      <c r="J132" s="450">
        <v>7</v>
      </c>
      <c r="K132" s="449">
        <v>1.57</v>
      </c>
      <c r="L132" s="449">
        <v>1.19</v>
      </c>
      <c r="M132" s="449">
        <f t="shared" si="70"/>
        <v>8.7149597557590894</v>
      </c>
      <c r="N132" s="449">
        <f t="shared" ref="N132:N195" si="74">L132/90.08*1000</f>
        <v>13.210479573712256</v>
      </c>
      <c r="O132">
        <v>3.05</v>
      </c>
      <c r="P132" s="449">
        <v>1.9624374999999998</v>
      </c>
      <c r="Q132" s="341">
        <f t="shared" si="71"/>
        <v>1962.4374999999998</v>
      </c>
      <c r="R132" s="341">
        <f t="shared" si="72"/>
        <v>9320.5295654238889</v>
      </c>
      <c r="S132" s="342">
        <f t="shared" si="67"/>
        <v>4.7494656851104251</v>
      </c>
      <c r="T132" s="449"/>
      <c r="U132">
        <v>399</v>
      </c>
      <c r="V132" s="451">
        <v>16.888384695740797</v>
      </c>
      <c r="W132" s="353">
        <f t="shared" si="66"/>
        <v>4.4102749375472037</v>
      </c>
      <c r="X132" s="353"/>
      <c r="Y132" s="451">
        <f t="shared" si="73"/>
        <v>93.816541375667569</v>
      </c>
      <c r="Z132" s="452">
        <v>2013.5229793957642</v>
      </c>
      <c r="AA132" s="345">
        <f t="shared" si="63"/>
        <v>4.3565474734370176E-2</v>
      </c>
      <c r="AB132" s="345">
        <f t="shared" si="64"/>
        <v>-5.2467567163179477E-3</v>
      </c>
      <c r="AC132" s="345">
        <f t="shared" si="68"/>
        <v>23.391091376634662</v>
      </c>
      <c r="AD132" s="413">
        <v>1.9125555555555553</v>
      </c>
      <c r="AE132" s="413"/>
      <c r="AF132" s="413"/>
      <c r="AG132" s="413"/>
      <c r="AJ132" s="347">
        <f t="shared" si="65"/>
        <v>-0.12043382399270898</v>
      </c>
    </row>
    <row r="133" spans="1:61" ht="13.25" customHeight="1" thickBot="1">
      <c r="A133" s="447" t="s">
        <v>692</v>
      </c>
      <c r="B133" s="411" t="s">
        <v>688</v>
      </c>
      <c r="C133" s="448">
        <v>10.888888888890506</v>
      </c>
      <c r="D133">
        <v>261.33333333337214</v>
      </c>
      <c r="E133" s="337">
        <f t="shared" si="69"/>
        <v>21.32</v>
      </c>
      <c r="F133" s="338">
        <v>21320000</v>
      </c>
      <c r="G133" s="449">
        <v>98.4</v>
      </c>
      <c r="H133" s="351">
        <f t="shared" si="62"/>
        <v>5.0981146594860304E-4</v>
      </c>
      <c r="I133" s="449">
        <v>108</v>
      </c>
      <c r="J133" s="450">
        <v>10</v>
      </c>
      <c r="K133" s="449">
        <v>1.9</v>
      </c>
      <c r="L133" s="449">
        <v>0.71</v>
      </c>
      <c r="M133" s="449">
        <f t="shared" si="70"/>
        <v>10.54676658340272</v>
      </c>
      <c r="N133" s="449">
        <f t="shared" si="74"/>
        <v>7.8818827708703374</v>
      </c>
      <c r="O133">
        <v>3.12</v>
      </c>
      <c r="P133" s="449">
        <v>2.5615195000000002</v>
      </c>
      <c r="Q133" s="341">
        <f t="shared" si="71"/>
        <v>2561.5195000000003</v>
      </c>
      <c r="R133" s="341">
        <f t="shared" si="72"/>
        <v>12014.631801125704</v>
      </c>
      <c r="S133" s="342">
        <f t="shared" si="67"/>
        <v>4.6904315196998123</v>
      </c>
      <c r="T133" s="449"/>
      <c r="U133">
        <v>414</v>
      </c>
      <c r="V133" s="451">
        <v>20.937970758700967</v>
      </c>
      <c r="W133" s="353">
        <f t="shared" si="66"/>
        <v>4.3795860629601702</v>
      </c>
      <c r="X133" s="353"/>
      <c r="Y133" s="451">
        <f t="shared" si="73"/>
        <v>116.31236707330484</v>
      </c>
      <c r="Z133" s="452">
        <v>2533.3229793955998</v>
      </c>
      <c r="AA133" s="345">
        <f t="shared" si="63"/>
        <v>4.3257423176699658E-2</v>
      </c>
      <c r="AB133" s="345">
        <f t="shared" si="64"/>
        <v>-1.0251244330210858E-2</v>
      </c>
      <c r="AC133" s="345">
        <f t="shared" si="68"/>
        <v>24.2671260238073</v>
      </c>
      <c r="AD133" s="413">
        <v>1.9165555555555553</v>
      </c>
      <c r="AE133" s="413"/>
      <c r="AF133" s="413"/>
      <c r="AG133" s="413"/>
      <c r="AH133">
        <v>6.61</v>
      </c>
      <c r="AI133">
        <v>2.74</v>
      </c>
      <c r="AJ133" s="347">
        <f t="shared" si="65"/>
        <v>-0.2369823160370918</v>
      </c>
    </row>
    <row r="134" spans="1:61" ht="13.25" customHeight="1" thickBot="1">
      <c r="A134" s="447" t="s">
        <v>692</v>
      </c>
      <c r="B134" s="411" t="s">
        <v>688</v>
      </c>
      <c r="C134" s="448">
        <v>11.836805555554747</v>
      </c>
      <c r="D134">
        <v>284.08333333331393</v>
      </c>
      <c r="E134" s="337">
        <f t="shared" si="69"/>
        <v>22</v>
      </c>
      <c r="F134" s="338">
        <v>22000000</v>
      </c>
      <c r="G134" s="449">
        <v>95.1</v>
      </c>
      <c r="H134" s="351">
        <f t="shared" si="62"/>
        <v>1.3799681389744397E-3</v>
      </c>
      <c r="I134" s="449">
        <v>150</v>
      </c>
      <c r="J134" s="450">
        <v>33</v>
      </c>
      <c r="K134" s="449">
        <v>3.17</v>
      </c>
      <c r="L134" s="449">
        <v>0</v>
      </c>
      <c r="M134" s="449">
        <f t="shared" si="70"/>
        <v>17.596447404940324</v>
      </c>
      <c r="N134" s="449">
        <f t="shared" si="74"/>
        <v>0</v>
      </c>
      <c r="O134">
        <v>5.67</v>
      </c>
      <c r="P134" s="449">
        <v>2.7891791666666665</v>
      </c>
      <c r="Q134" s="341">
        <f t="shared" si="71"/>
        <v>2789.1791666666663</v>
      </c>
      <c r="R134" s="341">
        <f t="shared" si="72"/>
        <v>12678.08712121212</v>
      </c>
      <c r="S134" s="342">
        <f t="shared" si="67"/>
        <v>4.5454545454545459</v>
      </c>
      <c r="T134" s="449"/>
      <c r="U134">
        <v>450</v>
      </c>
      <c r="V134" s="451">
        <v>23.358583203290376</v>
      </c>
      <c r="W134" s="353">
        <f t="shared" si="66"/>
        <v>3.6906124445894091</v>
      </c>
      <c r="X134" s="353"/>
      <c r="Y134" s="451">
        <f t="shared" si="73"/>
        <v>129.75909342716093</v>
      </c>
      <c r="Z134" s="452">
        <v>3026.0879793943391</v>
      </c>
      <c r="AA134" s="345">
        <f t="shared" si="63"/>
        <v>2.7275435626763038E-2</v>
      </c>
      <c r="AB134" s="345">
        <f t="shared" si="64"/>
        <v>-1.5995216321959764E-2</v>
      </c>
      <c r="AC134" s="345">
        <f t="shared" si="68"/>
        <v>22.121068672100492</v>
      </c>
      <c r="AD134" s="413">
        <v>1.8736388888888886</v>
      </c>
      <c r="AE134" s="413"/>
      <c r="AF134" s="413"/>
      <c r="AG134" s="413"/>
      <c r="AJ134" s="347">
        <f t="shared" si="65"/>
        <v>-0.58643302863566493</v>
      </c>
    </row>
    <row r="135" spans="1:61" ht="13.25" customHeight="1" thickBot="1">
      <c r="A135" s="447" t="s">
        <v>692</v>
      </c>
      <c r="B135" s="411" t="s">
        <v>688</v>
      </c>
      <c r="C135" s="448">
        <v>12.795138888890506</v>
      </c>
      <c r="D135">
        <v>307.08333333337214</v>
      </c>
      <c r="E135" s="337">
        <f t="shared" si="69"/>
        <v>19.428999999999998</v>
      </c>
      <c r="F135" s="338">
        <v>19429000</v>
      </c>
      <c r="G135" s="449">
        <v>89.9</v>
      </c>
      <c r="H135" s="351">
        <f t="shared" si="62"/>
        <v>-5.3963459748180877E-3</v>
      </c>
      <c r="I135" s="449">
        <v>144</v>
      </c>
      <c r="J135" s="450">
        <v>24.3</v>
      </c>
      <c r="K135" s="449">
        <v>2.58</v>
      </c>
      <c r="L135" s="449">
        <v>0.25</v>
      </c>
      <c r="M135" s="449">
        <f t="shared" si="70"/>
        <v>14.321398834304746</v>
      </c>
      <c r="N135" s="449">
        <f t="shared" si="74"/>
        <v>2.7753108348134994</v>
      </c>
      <c r="P135" s="449">
        <v>2.8964694999999998</v>
      </c>
      <c r="Q135" s="341">
        <f t="shared" si="71"/>
        <v>2896.4694999999997</v>
      </c>
      <c r="R135" s="341">
        <f t="shared" si="72"/>
        <v>14907.970044778422</v>
      </c>
      <c r="S135" s="342">
        <f t="shared" si="67"/>
        <v>5.1469452879715885</v>
      </c>
      <c r="T135" s="449"/>
      <c r="U135">
        <v>460</v>
      </c>
      <c r="V135" s="451">
        <v>25.551271732273079</v>
      </c>
      <c r="W135" s="353">
        <f t="shared" si="66"/>
        <v>1.6026885289827035</v>
      </c>
      <c r="X135" s="353"/>
      <c r="Y135" s="451">
        <f t="shared" si="73"/>
        <v>141.93968131696295</v>
      </c>
      <c r="Z135" s="452">
        <v>3502.5214793955447</v>
      </c>
      <c r="AA135" s="345">
        <f t="shared" si="63"/>
        <v>2.5554120646932198E-2</v>
      </c>
      <c r="AB135" s="345">
        <f t="shared" si="64"/>
        <v>5.8251798725456466E-3</v>
      </c>
      <c r="AC135" s="345">
        <f t="shared" si="68"/>
        <v>19.847206764880923</v>
      </c>
      <c r="AD135" s="413">
        <v>1.8660555555555554</v>
      </c>
      <c r="AE135" s="413"/>
      <c r="AF135" s="413"/>
      <c r="AG135" s="413"/>
      <c r="AH135">
        <v>1.04</v>
      </c>
      <c r="AI135">
        <v>2.46</v>
      </c>
      <c r="AJ135" s="347">
        <f t="shared" si="65"/>
        <v>0.22795462043202672</v>
      </c>
    </row>
    <row r="136" spans="1:61" ht="16" thickBot="1">
      <c r="A136" s="453" t="s">
        <v>692</v>
      </c>
      <c r="B136" s="411" t="s">
        <v>688</v>
      </c>
      <c r="C136" s="454">
        <v>13.784722222226264</v>
      </c>
      <c r="D136" s="38">
        <v>330.83333333343035</v>
      </c>
      <c r="E136" s="337">
        <f t="shared" si="69"/>
        <v>16.917999999999999</v>
      </c>
      <c r="F136" s="338">
        <v>16918000</v>
      </c>
      <c r="G136" s="455">
        <v>79.2</v>
      </c>
      <c r="H136" s="351">
        <f t="shared" si="62"/>
        <v>-5.8176089244897549E-3</v>
      </c>
      <c r="I136" s="455">
        <v>141</v>
      </c>
      <c r="J136" s="456">
        <v>42</v>
      </c>
      <c r="K136" s="455">
        <v>2.02</v>
      </c>
      <c r="L136" s="455">
        <v>0.66</v>
      </c>
      <c r="M136" s="455">
        <f t="shared" si="70"/>
        <v>11.212878157091312</v>
      </c>
      <c r="N136" s="455">
        <f t="shared" si="74"/>
        <v>7.3268206039076382</v>
      </c>
      <c r="O136" s="38">
        <v>10.26</v>
      </c>
      <c r="P136" s="455">
        <v>2.9725816666666667</v>
      </c>
      <c r="Q136" s="341">
        <f t="shared" si="71"/>
        <v>2972.5816666666665</v>
      </c>
      <c r="R136" s="341">
        <f t="shared" si="72"/>
        <v>17570.526460968591</v>
      </c>
      <c r="S136" s="342">
        <f t="shared" si="67"/>
        <v>5.9108641683414112</v>
      </c>
      <c r="T136" s="345">
        <f>P136/AVERAGE(P136,P151,P166,P181,P195,P210,P225,P240,P256,P271,P286,P301,P316,P331,P346)</f>
        <v>1.0320780965898795</v>
      </c>
      <c r="U136" s="38">
        <v>473</v>
      </c>
      <c r="V136" s="457">
        <v>28.00667192066739</v>
      </c>
      <c r="W136" s="353">
        <f t="shared" si="66"/>
        <v>1.8954001883943108</v>
      </c>
      <c r="X136" s="353"/>
      <c r="Y136" s="457">
        <f t="shared" si="73"/>
        <v>155.57965681008469</v>
      </c>
      <c r="Z136" s="458">
        <v>3934.1421043966025</v>
      </c>
      <c r="AA136" s="345">
        <f t="shared" si="63"/>
        <v>3.1586854705916004E-2</v>
      </c>
      <c r="AB136" s="345">
        <f t="shared" si="64"/>
        <v>1.0545162824605485E-2</v>
      </c>
      <c r="AC136" s="345">
        <f t="shared" si="68"/>
        <v>18.134057720048229</v>
      </c>
      <c r="AD136" s="413">
        <v>1.8578055555555555</v>
      </c>
      <c r="AE136" s="413"/>
      <c r="AF136" s="413"/>
      <c r="AG136" s="413"/>
      <c r="AH136" s="38"/>
      <c r="AI136" s="38"/>
      <c r="AJ136" s="347">
        <f t="shared" si="65"/>
        <v>0.33384656126051221</v>
      </c>
      <c r="AM136" s="426">
        <v>63.6</v>
      </c>
      <c r="AN136" s="426">
        <v>34.700000000000003</v>
      </c>
      <c r="AO136" s="427">
        <v>22.6</v>
      </c>
      <c r="AP136" s="427">
        <v>52</v>
      </c>
      <c r="AQ136" s="427">
        <v>25.400000000000002</v>
      </c>
      <c r="AR136" s="426">
        <v>99</v>
      </c>
      <c r="AS136" s="426">
        <v>0.7</v>
      </c>
      <c r="AT136" s="426">
        <v>0.3</v>
      </c>
      <c r="AU136">
        <v>103</v>
      </c>
      <c r="AV136" s="426">
        <v>2.1</v>
      </c>
      <c r="AW136" s="426">
        <v>63.47</v>
      </c>
      <c r="AY136" s="426">
        <v>2.31</v>
      </c>
      <c r="BA136" s="426">
        <v>0.65</v>
      </c>
      <c r="BB136" s="426">
        <v>0.41</v>
      </c>
      <c r="BC136" s="426">
        <v>0.24</v>
      </c>
      <c r="BD136" s="426">
        <v>18.53</v>
      </c>
      <c r="BE136" s="426">
        <v>7.17</v>
      </c>
      <c r="BH136" s="365">
        <f>(2*AY136+BB136+BC136+BD136+BE136)/(2*(SUM(AV136:BG136)))</f>
        <v>0.16320615514333894</v>
      </c>
      <c r="BI136" s="365">
        <f>SUM(BD136:BE136,AY136,AW136)/SUM(AV136:BG136)</f>
        <v>0.96416526138279945</v>
      </c>
    </row>
    <row r="137" spans="1:61" ht="13.25" customHeight="1" thickBot="1">
      <c r="A137" s="411" t="s">
        <v>693</v>
      </c>
      <c r="B137" s="411" t="s">
        <v>688</v>
      </c>
      <c r="C137" s="442">
        <v>0</v>
      </c>
      <c r="D137" s="29">
        <v>0</v>
      </c>
      <c r="E137" s="337">
        <f t="shared" si="69"/>
        <v>0.28699999999999998</v>
      </c>
      <c r="F137" s="338">
        <v>287000</v>
      </c>
      <c r="G137" s="443">
        <v>98.9</v>
      </c>
      <c r="H137" s="339"/>
      <c r="I137" s="443">
        <v>87</v>
      </c>
      <c r="J137" s="444">
        <v>81.599999999999994</v>
      </c>
      <c r="K137" s="443">
        <v>5.75</v>
      </c>
      <c r="L137" s="443">
        <v>0.28999999999999998</v>
      </c>
      <c r="M137" s="443">
        <f t="shared" si="70"/>
        <v>31.917846239245076</v>
      </c>
      <c r="N137" s="443">
        <f t="shared" si="74"/>
        <v>3.2193605683836588</v>
      </c>
      <c r="O137" s="29"/>
      <c r="P137" s="443"/>
      <c r="Q137" s="341">
        <f t="shared" si="71"/>
        <v>0</v>
      </c>
      <c r="R137" s="341">
        <f t="shared" si="72"/>
        <v>0</v>
      </c>
      <c r="S137" s="342">
        <f t="shared" si="67"/>
        <v>348.43205574912889</v>
      </c>
      <c r="T137" s="443"/>
      <c r="U137" s="29">
        <v>332</v>
      </c>
      <c r="V137" s="445">
        <v>0</v>
      </c>
      <c r="W137" s="344"/>
      <c r="X137" s="359"/>
      <c r="Y137" s="445">
        <f t="shared" si="73"/>
        <v>0</v>
      </c>
      <c r="Z137" s="446">
        <v>0</v>
      </c>
      <c r="AA137" s="345"/>
      <c r="AB137" s="345"/>
      <c r="AC137" s="345"/>
      <c r="AD137" s="413">
        <v>1.95</v>
      </c>
      <c r="AE137" s="413"/>
      <c r="AF137" s="413"/>
      <c r="AG137" s="413"/>
      <c r="AH137" s="29">
        <v>0.73</v>
      </c>
      <c r="AI137" s="29">
        <v>1.57</v>
      </c>
      <c r="AJ137" s="347"/>
    </row>
    <row r="138" spans="1:61" ht="13.25" customHeight="1" thickBot="1">
      <c r="A138" s="411" t="s">
        <v>693</v>
      </c>
      <c r="B138" s="411" t="s">
        <v>688</v>
      </c>
      <c r="C138" s="448">
        <v>1.0277777777737356</v>
      </c>
      <c r="D138">
        <v>24.666666666569654</v>
      </c>
      <c r="E138" s="337">
        <f t="shared" si="69"/>
        <v>0.50789998302459705</v>
      </c>
      <c r="F138" s="338">
        <v>507899.98302459705</v>
      </c>
      <c r="G138" s="449">
        <v>98.617996215820312</v>
      </c>
      <c r="H138" s="351">
        <f t="shared" ref="H138:H151" si="75">(F138-F137)/((F138+F137)*0.5*(D138-D137))</f>
        <v>2.2532154757818137E-2</v>
      </c>
      <c r="I138" s="449">
        <v>79</v>
      </c>
      <c r="J138" s="450">
        <v>66</v>
      </c>
      <c r="K138" s="449">
        <v>5.47</v>
      </c>
      <c r="L138" s="449"/>
      <c r="M138" s="449">
        <f t="shared" si="70"/>
        <v>30.363585900638355</v>
      </c>
      <c r="N138" s="449">
        <f t="shared" si="74"/>
        <v>0</v>
      </c>
      <c r="P138" s="449"/>
      <c r="Q138" s="341">
        <f t="shared" si="71"/>
        <v>0</v>
      </c>
      <c r="R138" s="341">
        <f t="shared" si="72"/>
        <v>0</v>
      </c>
      <c r="S138" s="342">
        <f t="shared" si="67"/>
        <v>196.88915798832997</v>
      </c>
      <c r="T138" s="449"/>
      <c r="U138">
        <v>332</v>
      </c>
      <c r="V138" s="451">
        <v>0.3245736434108536</v>
      </c>
      <c r="W138" s="353">
        <f>(V138-V137)-(K137-K138)</f>
        <v>4.4573643410853347E-2</v>
      </c>
      <c r="X138" s="353"/>
      <c r="Y138" s="451">
        <f t="shared" si="73"/>
        <v>1.8030366547835104</v>
      </c>
      <c r="Z138" s="452">
        <v>9.8037664572648069</v>
      </c>
      <c r="AA138" s="345">
        <f>V138/180.1/Z138*1000</f>
        <v>0.18382584911826558</v>
      </c>
      <c r="AB138" s="345">
        <f>L138/90.08/Z138*1000</f>
        <v>0</v>
      </c>
      <c r="AC138" s="345"/>
      <c r="AD138" s="413">
        <v>1.9350000000000001</v>
      </c>
      <c r="AE138" s="413"/>
      <c r="AF138" s="413"/>
      <c r="AG138" s="413"/>
      <c r="AJ138" s="347"/>
    </row>
    <row r="139" spans="1:61" ht="13.25" customHeight="1" thickBot="1">
      <c r="A139" s="411" t="s">
        <v>693</v>
      </c>
      <c r="B139" s="411" t="s">
        <v>688</v>
      </c>
      <c r="C139" s="448">
        <v>1.8715277777737356</v>
      </c>
      <c r="D139">
        <v>44.916666666569654</v>
      </c>
      <c r="E139" s="337">
        <f t="shared" si="69"/>
        <v>0.87679998407363891</v>
      </c>
      <c r="F139" s="338">
        <v>876799.98407363892</v>
      </c>
      <c r="G139" s="449">
        <v>98.684196472167969</v>
      </c>
      <c r="H139" s="351">
        <f t="shared" si="75"/>
        <v>2.6312247324736759E-2</v>
      </c>
      <c r="I139" s="449">
        <v>76</v>
      </c>
      <c r="J139" s="450">
        <v>65</v>
      </c>
      <c r="K139" s="449">
        <v>5.47</v>
      </c>
      <c r="L139" s="449">
        <v>0.19</v>
      </c>
      <c r="M139" s="449">
        <f t="shared" si="70"/>
        <v>30.363585900638355</v>
      </c>
      <c r="N139" s="449">
        <f t="shared" si="74"/>
        <v>2.1092362344582591</v>
      </c>
      <c r="P139" s="449"/>
      <c r="Q139" s="341">
        <f t="shared" si="71"/>
        <v>0</v>
      </c>
      <c r="R139" s="341">
        <f t="shared" si="72"/>
        <v>0</v>
      </c>
      <c r="S139" s="342">
        <f t="shared" si="67"/>
        <v>114.05109696215665</v>
      </c>
      <c r="T139" s="449"/>
      <c r="V139" s="451">
        <v>0.36730801841085298</v>
      </c>
      <c r="W139" s="353">
        <f>(V139-V138)-(K138-K139)</f>
        <v>4.273437499999938E-2</v>
      </c>
      <c r="X139" s="353"/>
      <c r="Y139" s="451">
        <f t="shared" si="73"/>
        <v>2.0404300664436463</v>
      </c>
      <c r="Z139" s="452">
        <v>23.823853624134447</v>
      </c>
      <c r="AA139" s="345">
        <f t="shared" ref="AA139:AA151" si="76">(V139-V138)/180.1/((Z139-Z138))*1000</f>
        <v>1.6924386320579191E-2</v>
      </c>
      <c r="AB139" s="345">
        <f t="shared" ref="AB139:AB151" si="77">(L139-L138)/90.08/((Z139-Z138))*1000</f>
        <v>0.1504438745175935</v>
      </c>
      <c r="AC139" s="345"/>
      <c r="AD139" s="413">
        <v>1.92</v>
      </c>
      <c r="AE139" s="413"/>
      <c r="AF139" s="413"/>
      <c r="AG139" s="413"/>
      <c r="AJ139" s="347">
        <f t="shared" ref="AJ139:AJ151" si="78">AB139/AA139</f>
        <v>8.8891775257257883</v>
      </c>
    </row>
    <row r="140" spans="1:61" ht="13.25" customHeight="1" thickBot="1">
      <c r="A140" s="411" t="s">
        <v>693</v>
      </c>
      <c r="B140" s="411" t="s">
        <v>688</v>
      </c>
      <c r="C140" s="442">
        <v>2.8055555555547471</v>
      </c>
      <c r="D140" s="29">
        <v>67.333333333313931</v>
      </c>
      <c r="E140" s="337">
        <f t="shared" si="69"/>
        <v>1.4550000000000001</v>
      </c>
      <c r="F140" s="338">
        <v>1455000</v>
      </c>
      <c r="G140" s="443">
        <v>98.7</v>
      </c>
      <c r="H140" s="351">
        <f t="shared" si="75"/>
        <v>2.2123088975672323E-2</v>
      </c>
      <c r="I140" s="443">
        <v>70</v>
      </c>
      <c r="J140" s="444">
        <v>65</v>
      </c>
      <c r="K140" s="443">
        <v>5.31</v>
      </c>
      <c r="L140" s="443">
        <v>7.0000000000000007E-2</v>
      </c>
      <c r="M140" s="443">
        <f t="shared" si="70"/>
        <v>29.475437135720231</v>
      </c>
      <c r="N140" s="443">
        <f t="shared" si="74"/>
        <v>0.77708703374777988</v>
      </c>
      <c r="O140" s="29"/>
      <c r="P140" s="443"/>
      <c r="Q140" s="341">
        <f t="shared" si="71"/>
        <v>0</v>
      </c>
      <c r="R140" s="341">
        <f t="shared" si="72"/>
        <v>0</v>
      </c>
      <c r="S140" s="342">
        <f t="shared" si="67"/>
        <v>68.728522336769757</v>
      </c>
      <c r="T140" s="443"/>
      <c r="U140" s="29">
        <v>338</v>
      </c>
      <c r="V140" s="445">
        <v>0.57037888455258567</v>
      </c>
      <c r="W140" s="353">
        <f>(V140-V139)-(K139-K140)</f>
        <v>4.3070866141732556E-2</v>
      </c>
      <c r="X140" s="353"/>
      <c r="Y140" s="445">
        <f t="shared" si="73"/>
        <v>3.1685075385528192</v>
      </c>
      <c r="Z140" s="446">
        <v>49.959445112383634</v>
      </c>
      <c r="AA140" s="345">
        <f t="shared" si="76"/>
        <v>4.3142129197547972E-2</v>
      </c>
      <c r="AB140" s="345">
        <f t="shared" si="77"/>
        <v>-5.0970692639936109E-2</v>
      </c>
      <c r="AC140" s="345"/>
      <c r="AD140" s="413">
        <v>1.905</v>
      </c>
      <c r="AE140" s="413"/>
      <c r="AF140" s="413"/>
      <c r="AG140" s="413"/>
      <c r="AH140" s="29"/>
      <c r="AI140" s="29"/>
      <c r="AJ140" s="347">
        <f t="shared" si="78"/>
        <v>-1.1814598302865655</v>
      </c>
    </row>
    <row r="141" spans="1:61" ht="13.25" customHeight="1" thickBot="1">
      <c r="A141" s="411" t="s">
        <v>693</v>
      </c>
      <c r="B141" s="411" t="s">
        <v>688</v>
      </c>
      <c r="C141" s="442">
        <v>3.7986111111094942</v>
      </c>
      <c r="D141" s="29">
        <v>91.166666666627862</v>
      </c>
      <c r="E141" s="337">
        <f t="shared" si="69"/>
        <v>2.56</v>
      </c>
      <c r="F141" s="338">
        <v>2560000</v>
      </c>
      <c r="G141" s="443">
        <v>99.1</v>
      </c>
      <c r="H141" s="351">
        <f t="shared" si="75"/>
        <v>2.3095211140061824E-2</v>
      </c>
      <c r="I141" s="443">
        <v>61</v>
      </c>
      <c r="J141" s="444">
        <v>58</v>
      </c>
      <c r="K141" s="443">
        <v>4.83</v>
      </c>
      <c r="L141" s="443">
        <v>0.35</v>
      </c>
      <c r="M141" s="443">
        <f t="shared" si="70"/>
        <v>26.810990840965864</v>
      </c>
      <c r="N141" s="443">
        <f t="shared" si="74"/>
        <v>3.8854351687388986</v>
      </c>
      <c r="O141" s="29"/>
      <c r="P141" s="443"/>
      <c r="Q141" s="341">
        <f t="shared" si="71"/>
        <v>0</v>
      </c>
      <c r="R141" s="341">
        <f t="shared" si="72"/>
        <v>0</v>
      </c>
      <c r="S141" s="342">
        <f t="shared" si="67"/>
        <v>39.0625</v>
      </c>
      <c r="T141" s="443"/>
      <c r="U141" s="29">
        <v>331</v>
      </c>
      <c r="V141" s="445">
        <v>1.3234407069961822</v>
      </c>
      <c r="W141" s="353">
        <f t="shared" ref="W141:W151" si="79">(V141-V140)-(K140-K141)</f>
        <v>0.273061822443597</v>
      </c>
      <c r="X141" s="353"/>
      <c r="Y141" s="445">
        <f t="shared" si="73"/>
        <v>7.351835719224411</v>
      </c>
      <c r="Z141" s="446">
        <v>97.804861779011347</v>
      </c>
      <c r="AA141" s="345">
        <f t="shared" si="76"/>
        <v>8.7392985751277505E-2</v>
      </c>
      <c r="AB141" s="345">
        <f t="shared" si="77"/>
        <v>6.4966476447454555E-2</v>
      </c>
      <c r="AC141" s="345"/>
      <c r="AD141" s="413">
        <v>1.8961111111111111</v>
      </c>
      <c r="AE141" s="413"/>
      <c r="AF141" s="413"/>
      <c r="AG141" s="413"/>
      <c r="AH141" s="29">
        <v>0.98</v>
      </c>
      <c r="AI141" s="29">
        <v>1.68</v>
      </c>
      <c r="AJ141" s="347">
        <f t="shared" si="78"/>
        <v>0.7433831890393432</v>
      </c>
    </row>
    <row r="142" spans="1:61" ht="13.25" customHeight="1" thickBot="1">
      <c r="A142" s="411" t="s">
        <v>693</v>
      </c>
      <c r="B142" s="411" t="s">
        <v>688</v>
      </c>
      <c r="C142" s="442">
        <v>4.7673611111094942</v>
      </c>
      <c r="D142" s="29">
        <v>114.41666666662786</v>
      </c>
      <c r="E142" s="337">
        <f t="shared" si="69"/>
        <v>4.7140000000000004</v>
      </c>
      <c r="F142" s="338">
        <v>4714000</v>
      </c>
      <c r="G142" s="443">
        <v>99.1</v>
      </c>
      <c r="H142" s="351">
        <f t="shared" si="75"/>
        <v>2.5472961586561062E-2</v>
      </c>
      <c r="I142" s="443">
        <v>47</v>
      </c>
      <c r="J142" s="444">
        <v>55</v>
      </c>
      <c r="K142" s="443">
        <v>4.76</v>
      </c>
      <c r="L142" s="443">
        <v>0.66</v>
      </c>
      <c r="M142" s="443">
        <f t="shared" si="70"/>
        <v>26.42242575631418</v>
      </c>
      <c r="N142" s="443">
        <f t="shared" si="74"/>
        <v>7.3268206039076382</v>
      </c>
      <c r="O142" s="29"/>
      <c r="P142" s="443"/>
      <c r="Q142" s="341">
        <f t="shared" si="71"/>
        <v>0</v>
      </c>
      <c r="R142" s="341">
        <f t="shared" si="72"/>
        <v>0</v>
      </c>
      <c r="S142" s="342">
        <f t="shared" si="67"/>
        <v>21.213406873143828</v>
      </c>
      <c r="T142" s="443"/>
      <c r="U142" s="29">
        <v>341</v>
      </c>
      <c r="V142" s="445">
        <v>2.4187130185667378</v>
      </c>
      <c r="W142" s="353">
        <f t="shared" si="79"/>
        <v>1.0252723115705553</v>
      </c>
      <c r="X142" s="353"/>
      <c r="Y142" s="445">
        <f t="shared" si="73"/>
        <v>13.436174866354126</v>
      </c>
      <c r="Z142" s="446">
        <v>182.36511177901133</v>
      </c>
      <c r="AA142" s="345">
        <f t="shared" si="76"/>
        <v>7.1918751213373946E-2</v>
      </c>
      <c r="AB142" s="345">
        <f t="shared" si="77"/>
        <v>4.0697436859147652E-2</v>
      </c>
      <c r="AC142" s="345"/>
      <c r="AD142" s="413">
        <v>1.8952962962962963</v>
      </c>
      <c r="AE142" s="413"/>
      <c r="AF142" s="413"/>
      <c r="AG142" s="413"/>
      <c r="AH142" s="29">
        <v>3.86</v>
      </c>
      <c r="AI142" s="29">
        <v>3.81</v>
      </c>
      <c r="AJ142" s="347">
        <f t="shared" si="78"/>
        <v>0.5658807497700209</v>
      </c>
    </row>
    <row r="143" spans="1:61" ht="13.25" customHeight="1" thickBot="1">
      <c r="A143" s="411" t="s">
        <v>693</v>
      </c>
      <c r="B143" s="411" t="s">
        <v>688</v>
      </c>
      <c r="C143" s="442">
        <v>5.8055555555547471</v>
      </c>
      <c r="D143" s="29">
        <v>139.33333333331393</v>
      </c>
      <c r="E143" s="337">
        <f t="shared" si="69"/>
        <v>9.26</v>
      </c>
      <c r="F143" s="338">
        <v>9260000</v>
      </c>
      <c r="G143" s="443">
        <v>99.1</v>
      </c>
      <c r="H143" s="351">
        <f t="shared" si="75"/>
        <v>2.6112517609127663E-2</v>
      </c>
      <c r="I143" s="443">
        <v>26</v>
      </c>
      <c r="J143" s="444">
        <v>54</v>
      </c>
      <c r="K143" s="443">
        <v>4.16</v>
      </c>
      <c r="L143" s="443">
        <v>1.34</v>
      </c>
      <c r="M143" s="443">
        <f t="shared" si="70"/>
        <v>23.091867887871221</v>
      </c>
      <c r="N143" s="443">
        <f t="shared" si="74"/>
        <v>14.875666074600357</v>
      </c>
      <c r="O143" s="29"/>
      <c r="P143" s="443"/>
      <c r="Q143" s="341">
        <f t="shared" si="71"/>
        <v>0</v>
      </c>
      <c r="R143" s="341">
        <f t="shared" si="72"/>
        <v>0</v>
      </c>
      <c r="S143" s="342">
        <f t="shared" si="67"/>
        <v>10.799136069114471</v>
      </c>
      <c r="T143" s="443"/>
      <c r="U143" s="29">
        <v>351</v>
      </c>
      <c r="V143" s="445">
        <v>4.1656528143057674</v>
      </c>
      <c r="W143" s="353">
        <f t="shared" si="79"/>
        <v>1.1469397957390299</v>
      </c>
      <c r="X143" s="353"/>
      <c r="Y143" s="445">
        <f t="shared" si="73"/>
        <v>23.14058725276098</v>
      </c>
      <c r="Z143" s="446">
        <v>356.45786177914692</v>
      </c>
      <c r="AA143" s="345">
        <f t="shared" si="76"/>
        <v>5.5716463159516269E-2</v>
      </c>
      <c r="AB143" s="345">
        <f t="shared" si="77"/>
        <v>4.3361055935338143E-2</v>
      </c>
      <c r="AC143" s="345"/>
      <c r="AD143" s="413">
        <v>1.8966296296296297</v>
      </c>
      <c r="AE143" s="413"/>
      <c r="AF143" s="413"/>
      <c r="AG143" s="413"/>
      <c r="AH143" s="29"/>
      <c r="AI143" s="29"/>
      <c r="AJ143" s="347">
        <f t="shared" si="78"/>
        <v>0.77824494730032334</v>
      </c>
    </row>
    <row r="144" spans="1:61" ht="13.25" customHeight="1" thickBot="1">
      <c r="A144" s="411" t="s">
        <v>693</v>
      </c>
      <c r="B144" s="411" t="s">
        <v>688</v>
      </c>
      <c r="C144" s="442">
        <v>6.7638888888905058</v>
      </c>
      <c r="D144" s="29">
        <v>162.33333333337214</v>
      </c>
      <c r="E144" s="337">
        <f t="shared" si="69"/>
        <v>13.294</v>
      </c>
      <c r="F144" s="338">
        <v>13294000</v>
      </c>
      <c r="G144" s="443">
        <v>99</v>
      </c>
      <c r="H144" s="351">
        <f t="shared" si="75"/>
        <v>1.5553010937960647E-2</v>
      </c>
      <c r="I144" s="443">
        <v>24</v>
      </c>
      <c r="J144" s="444">
        <v>37</v>
      </c>
      <c r="K144" s="443">
        <v>3.36</v>
      </c>
      <c r="L144" s="443">
        <v>1.65</v>
      </c>
      <c r="M144" s="443">
        <f t="shared" si="70"/>
        <v>18.651124063280598</v>
      </c>
      <c r="N144" s="443">
        <f t="shared" si="74"/>
        <v>18.317051509769094</v>
      </c>
      <c r="O144" s="29"/>
      <c r="P144" s="443"/>
      <c r="Q144" s="341">
        <f t="shared" si="71"/>
        <v>0</v>
      </c>
      <c r="R144" s="341">
        <f t="shared" si="72"/>
        <v>0</v>
      </c>
      <c r="S144" s="342">
        <f t="shared" si="67"/>
        <v>7.5221904618624942</v>
      </c>
      <c r="T144" s="443"/>
      <c r="U144" s="29">
        <v>360</v>
      </c>
      <c r="V144" s="445">
        <v>6.0405982466272956</v>
      </c>
      <c r="W144" s="353">
        <f t="shared" si="79"/>
        <v>1.0749454323215279</v>
      </c>
      <c r="X144" s="353"/>
      <c r="Y144" s="445">
        <f t="shared" si="73"/>
        <v>33.556082807695446</v>
      </c>
      <c r="Z144" s="446">
        <v>615.82886177980333</v>
      </c>
      <c r="AA144" s="345">
        <f t="shared" si="76"/>
        <v>4.0137794346301971E-2</v>
      </c>
      <c r="AB144" s="345">
        <f t="shared" si="77"/>
        <v>1.3268196657143735E-2</v>
      </c>
      <c r="AC144" s="345"/>
      <c r="AD144" s="413">
        <v>1.9089444444444443</v>
      </c>
      <c r="AE144" s="413"/>
      <c r="AF144" s="413"/>
      <c r="AG144" s="413"/>
      <c r="AH144" s="29"/>
      <c r="AI144" s="29">
        <v>8.34</v>
      </c>
      <c r="AJ144" s="347">
        <f t="shared" si="78"/>
        <v>0.33056616272105094</v>
      </c>
    </row>
    <row r="145" spans="1:61" ht="13.25" customHeight="1" thickBot="1">
      <c r="A145" s="411" t="s">
        <v>693</v>
      </c>
      <c r="B145" s="411" t="s">
        <v>688</v>
      </c>
      <c r="C145" s="442">
        <v>7.8854166666642413</v>
      </c>
      <c r="D145" s="29">
        <v>189.24999999994179</v>
      </c>
      <c r="E145" s="337">
        <f t="shared" si="69"/>
        <v>14.691000000000001</v>
      </c>
      <c r="F145" s="338">
        <v>14691000</v>
      </c>
      <c r="G145" s="443">
        <v>99.6</v>
      </c>
      <c r="H145" s="351">
        <f t="shared" si="75"/>
        <v>3.7091962689123972E-3</v>
      </c>
      <c r="I145" s="443">
        <v>29</v>
      </c>
      <c r="J145" s="444">
        <v>44</v>
      </c>
      <c r="K145" s="443">
        <v>2.36</v>
      </c>
      <c r="L145" s="443">
        <v>1.52</v>
      </c>
      <c r="M145" s="443">
        <f t="shared" si="70"/>
        <v>13.100194282542326</v>
      </c>
      <c r="N145" s="443">
        <f t="shared" si="74"/>
        <v>16.873889875666073</v>
      </c>
      <c r="O145" s="29">
        <v>6.47</v>
      </c>
      <c r="P145" s="443">
        <v>0.8086144999999999</v>
      </c>
      <c r="Q145" s="341">
        <f t="shared" si="71"/>
        <v>808.61449999999991</v>
      </c>
      <c r="R145" s="341">
        <f t="shared" si="72"/>
        <v>5504.1487985841668</v>
      </c>
      <c r="S145" s="342">
        <f t="shared" si="67"/>
        <v>6.8068885712340892</v>
      </c>
      <c r="T145" s="443"/>
      <c r="U145" s="29"/>
      <c r="V145" s="445">
        <v>8.5639969319331488</v>
      </c>
      <c r="W145" s="353">
        <f t="shared" si="79"/>
        <v>1.5233986853058532</v>
      </c>
      <c r="X145" s="353"/>
      <c r="Y145" s="445">
        <f t="shared" si="73"/>
        <v>47.573796249941111</v>
      </c>
      <c r="Z145" s="446">
        <v>992.4603201117792</v>
      </c>
      <c r="AA145" s="345">
        <f t="shared" si="76"/>
        <v>3.7201081672652708E-2</v>
      </c>
      <c r="AB145" s="345">
        <f t="shared" si="77"/>
        <v>-3.8317607363295885E-3</v>
      </c>
      <c r="AC145" s="345">
        <f t="shared" ref="AC145:AC151" si="80">P145/Z145*1000*24</f>
        <v>19.554180259634204</v>
      </c>
      <c r="AD145" s="413">
        <v>1.9353888888888886</v>
      </c>
      <c r="AE145" s="413"/>
      <c r="AF145" s="413"/>
      <c r="AG145" s="413"/>
      <c r="AH145" s="29"/>
      <c r="AI145" s="29">
        <v>9.6</v>
      </c>
      <c r="AJ145" s="347">
        <f t="shared" si="78"/>
        <v>-0.10300132587667191</v>
      </c>
    </row>
    <row r="146" spans="1:61" ht="13.25" customHeight="1" thickBot="1">
      <c r="A146" s="411" t="s">
        <v>693</v>
      </c>
      <c r="B146" s="411" t="s">
        <v>688</v>
      </c>
      <c r="C146" s="442">
        <v>8.7881944444452529</v>
      </c>
      <c r="D146" s="29">
        <v>210.91666666668607</v>
      </c>
      <c r="E146" s="337">
        <f t="shared" si="69"/>
        <v>20.664999999999999</v>
      </c>
      <c r="F146" s="338">
        <v>20665000</v>
      </c>
      <c r="G146" s="443">
        <v>99.5</v>
      </c>
      <c r="H146" s="351">
        <f t="shared" si="75"/>
        <v>1.5596961020595613E-2</v>
      </c>
      <c r="I146" s="443">
        <v>48</v>
      </c>
      <c r="J146" s="444">
        <v>35</v>
      </c>
      <c r="K146" s="443">
        <v>1.04</v>
      </c>
      <c r="L146" s="443">
        <v>0.89</v>
      </c>
      <c r="M146" s="443">
        <f t="shared" si="70"/>
        <v>5.7729669719678052</v>
      </c>
      <c r="N146" s="443">
        <f t="shared" si="74"/>
        <v>9.8801065719360572</v>
      </c>
      <c r="O146" s="29">
        <v>4.42</v>
      </c>
      <c r="P146" s="443">
        <v>1.1192141666666666</v>
      </c>
      <c r="Q146" s="341">
        <f t="shared" si="71"/>
        <v>1119.2141666666666</v>
      </c>
      <c r="R146" s="341">
        <f t="shared" si="72"/>
        <v>5415.9891926768287</v>
      </c>
      <c r="S146" s="342">
        <f t="shared" si="67"/>
        <v>4.8390999274135007</v>
      </c>
      <c r="T146" s="443"/>
      <c r="U146" s="29">
        <v>370</v>
      </c>
      <c r="V146" s="445">
        <v>11.401939894586237</v>
      </c>
      <c r="W146" s="353">
        <f t="shared" si="79"/>
        <v>1.517942962653088</v>
      </c>
      <c r="X146" s="353"/>
      <c r="Y146" s="445">
        <f t="shared" si="73"/>
        <v>63.33883228945497</v>
      </c>
      <c r="Z146" s="446">
        <v>1375.4836534464846</v>
      </c>
      <c r="AA146" s="345">
        <f t="shared" si="76"/>
        <v>4.1140040831362926E-2</v>
      </c>
      <c r="AB146" s="345">
        <f t="shared" si="77"/>
        <v>-1.8259418408900146E-2</v>
      </c>
      <c r="AC146" s="345">
        <f t="shared" si="80"/>
        <v>19.528505433485382</v>
      </c>
      <c r="AD146" s="413">
        <v>1.9256388888888887</v>
      </c>
      <c r="AE146" s="413"/>
      <c r="AF146" s="413"/>
      <c r="AG146" s="413"/>
      <c r="AH146" s="29"/>
      <c r="AI146" s="29">
        <v>7.63</v>
      </c>
      <c r="AJ146" s="347">
        <f t="shared" si="78"/>
        <v>-0.44383568999718054</v>
      </c>
    </row>
    <row r="147" spans="1:61" ht="13.25" customHeight="1" thickBot="1">
      <c r="A147" s="411" t="s">
        <v>693</v>
      </c>
      <c r="B147" s="411" t="s">
        <v>688</v>
      </c>
      <c r="C147" s="442">
        <v>9.8388888888875954</v>
      </c>
      <c r="D147" s="29">
        <v>236.13333333330229</v>
      </c>
      <c r="E147" s="337">
        <f t="shared" si="69"/>
        <v>17.100000000000001</v>
      </c>
      <c r="F147" s="338">
        <v>17100000</v>
      </c>
      <c r="G147" s="443">
        <v>98.9</v>
      </c>
      <c r="H147" s="351">
        <f t="shared" si="75"/>
        <v>-7.487078096032467E-3</v>
      </c>
      <c r="I147" s="443">
        <v>56</v>
      </c>
      <c r="J147" s="444">
        <v>23</v>
      </c>
      <c r="K147" s="443">
        <v>1.0900000000000001</v>
      </c>
      <c r="L147" s="443">
        <v>1.33</v>
      </c>
      <c r="M147" s="443">
        <f t="shared" si="70"/>
        <v>6.0505134610047184</v>
      </c>
      <c r="N147" s="443">
        <f t="shared" si="74"/>
        <v>14.764653641207817</v>
      </c>
      <c r="O147" s="29">
        <v>3.86</v>
      </c>
      <c r="P147" s="443">
        <v>1.6224898333333333</v>
      </c>
      <c r="Q147" s="341">
        <f t="shared" si="71"/>
        <v>1622.4898333333333</v>
      </c>
      <c r="R147" s="341">
        <f t="shared" si="72"/>
        <v>9488.2446393762184</v>
      </c>
      <c r="S147" s="342">
        <f t="shared" si="67"/>
        <v>5.8479532163742691</v>
      </c>
      <c r="T147" s="443"/>
      <c r="U147" s="29">
        <v>390</v>
      </c>
      <c r="V147" s="445">
        <v>15.82580081715577</v>
      </c>
      <c r="W147" s="353">
        <f t="shared" si="79"/>
        <v>4.4738609225695329</v>
      </c>
      <c r="X147" s="353"/>
      <c r="Y147" s="445">
        <f t="shared" si="73"/>
        <v>87.913789501740254</v>
      </c>
      <c r="Z147" s="446">
        <v>1851.6373617788654</v>
      </c>
      <c r="AA147" s="345">
        <f t="shared" si="76"/>
        <v>5.1587036675532966E-2</v>
      </c>
      <c r="AB147" s="345">
        <f t="shared" si="77"/>
        <v>1.0258340917639318E-2</v>
      </c>
      <c r="AC147" s="345">
        <f t="shared" si="80"/>
        <v>21.029904021050122</v>
      </c>
      <c r="AD147" s="413">
        <v>1.8866388888888888</v>
      </c>
      <c r="AE147" s="413"/>
      <c r="AF147" s="413"/>
      <c r="AG147" s="413"/>
      <c r="AH147" s="29"/>
      <c r="AI147" s="29"/>
      <c r="AJ147" s="347">
        <f t="shared" si="78"/>
        <v>0.19885501433550476</v>
      </c>
    </row>
    <row r="148" spans="1:61" ht="13.25" customHeight="1" thickBot="1">
      <c r="A148" s="411" t="s">
        <v>693</v>
      </c>
      <c r="B148" s="411" t="s">
        <v>688</v>
      </c>
      <c r="C148" s="442">
        <v>10.861111111109494</v>
      </c>
      <c r="D148" s="29">
        <v>260.66666666662786</v>
      </c>
      <c r="E148" s="337">
        <f t="shared" si="69"/>
        <v>19.419</v>
      </c>
      <c r="F148" s="338">
        <v>19419000</v>
      </c>
      <c r="G148" s="443">
        <v>98.2</v>
      </c>
      <c r="H148" s="351">
        <f t="shared" si="75"/>
        <v>5.1767275402814445E-3</v>
      </c>
      <c r="I148" s="443">
        <v>19</v>
      </c>
      <c r="J148" s="444">
        <v>76</v>
      </c>
      <c r="K148" s="443">
        <v>1.6</v>
      </c>
      <c r="L148" s="443">
        <v>1.28</v>
      </c>
      <c r="M148" s="443">
        <f t="shared" si="70"/>
        <v>8.8814876491812385</v>
      </c>
      <c r="N148" s="443">
        <f t="shared" si="74"/>
        <v>14.209591474245116</v>
      </c>
      <c r="O148" s="29">
        <v>2.5499999999999998</v>
      </c>
      <c r="P148" s="443">
        <v>2.1780815000000002</v>
      </c>
      <c r="Q148" s="341">
        <f t="shared" si="71"/>
        <v>2178.0815000000002</v>
      </c>
      <c r="R148" s="341">
        <f t="shared" si="72"/>
        <v>11216.23925021886</v>
      </c>
      <c r="S148" s="342">
        <f t="shared" si="67"/>
        <v>5.1495957567330963</v>
      </c>
      <c r="T148" s="443"/>
      <c r="U148" s="29">
        <v>408</v>
      </c>
      <c r="V148" s="445">
        <v>20.36404324762168</v>
      </c>
      <c r="W148" s="353">
        <f t="shared" si="79"/>
        <v>5.0482424304659101</v>
      </c>
      <c r="X148" s="353"/>
      <c r="Y148" s="445">
        <f t="shared" si="73"/>
        <v>113.12414658568277</v>
      </c>
      <c r="Z148" s="446">
        <v>2299.6037617787238</v>
      </c>
      <c r="AA148" s="345">
        <f t="shared" si="76"/>
        <v>5.6250778637105862E-2</v>
      </c>
      <c r="AB148" s="345">
        <f t="shared" si="77"/>
        <v>-1.2390709815800378E-3</v>
      </c>
      <c r="AC148" s="345">
        <f t="shared" si="80"/>
        <v>22.731723120667777</v>
      </c>
      <c r="AD148" s="413">
        <v>1.8935555555555554</v>
      </c>
      <c r="AE148" s="413"/>
      <c r="AF148" s="413"/>
      <c r="AG148" s="413"/>
      <c r="AJ148" s="347">
        <f t="shared" si="78"/>
        <v>-2.2027623645420685E-2</v>
      </c>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row>
    <row r="149" spans="1:61" ht="13.25" customHeight="1" thickBot="1">
      <c r="A149" s="411" t="s">
        <v>693</v>
      </c>
      <c r="B149" s="411" t="s">
        <v>688</v>
      </c>
      <c r="C149" s="442">
        <v>11.809027777773736</v>
      </c>
      <c r="D149" s="29">
        <v>283.41666666656965</v>
      </c>
      <c r="E149" s="337">
        <f t="shared" si="69"/>
        <v>19.79</v>
      </c>
      <c r="F149" s="338">
        <v>19790000</v>
      </c>
      <c r="G149" s="443">
        <v>96</v>
      </c>
      <c r="H149" s="351">
        <f t="shared" si="75"/>
        <v>8.3183413541452382E-4</v>
      </c>
      <c r="I149" s="443">
        <v>126</v>
      </c>
      <c r="J149" s="444">
        <v>33</v>
      </c>
      <c r="K149" s="443">
        <v>3.06</v>
      </c>
      <c r="L149" s="443">
        <v>0.55000000000000004</v>
      </c>
      <c r="M149" s="443">
        <f t="shared" si="70"/>
        <v>16.985845129059118</v>
      </c>
      <c r="N149" s="443">
        <f t="shared" si="74"/>
        <v>6.1056838365896979</v>
      </c>
      <c r="O149" s="29">
        <v>3.27</v>
      </c>
      <c r="P149" s="443">
        <v>2.5642309999999999</v>
      </c>
      <c r="Q149" s="341">
        <f t="shared" si="71"/>
        <v>2564.2309999999998</v>
      </c>
      <c r="R149" s="341">
        <f t="shared" si="72"/>
        <v>12957.205659423949</v>
      </c>
      <c r="S149" s="342">
        <f t="shared" si="67"/>
        <v>5.0530570995452244</v>
      </c>
      <c r="T149" s="443"/>
      <c r="U149" s="29">
        <v>448</v>
      </c>
      <c r="V149" s="445">
        <v>23.926657771424082</v>
      </c>
      <c r="W149" s="353">
        <f t="shared" si="79"/>
        <v>5.0226145238024023</v>
      </c>
      <c r="X149" s="353"/>
      <c r="Y149" s="445">
        <f t="shared" si="73"/>
        <v>132.91480027455538</v>
      </c>
      <c r="Z149" s="446">
        <v>2745.6061367775828</v>
      </c>
      <c r="AA149" s="345">
        <f t="shared" si="76"/>
        <v>4.4352484202732467E-2</v>
      </c>
      <c r="AB149" s="345">
        <f t="shared" si="77"/>
        <v>-1.8170099739213602E-2</v>
      </c>
      <c r="AC149" s="345">
        <f t="shared" si="80"/>
        <v>22.414556543870873</v>
      </c>
      <c r="AD149" s="413">
        <v>1.8567222222222222</v>
      </c>
      <c r="AE149" s="413"/>
      <c r="AF149" s="413"/>
      <c r="AG149" s="413"/>
      <c r="AJ149" s="347">
        <f t="shared" si="78"/>
        <v>-0.40967490470565748</v>
      </c>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row>
    <row r="150" spans="1:61" ht="13.25" customHeight="1" thickBot="1">
      <c r="A150" s="411" t="s">
        <v>693</v>
      </c>
      <c r="B150" s="411" t="s">
        <v>688</v>
      </c>
      <c r="C150" s="442">
        <v>12.767361111109494</v>
      </c>
      <c r="D150" s="29">
        <v>306.41666666662786</v>
      </c>
      <c r="E150" s="337">
        <f t="shared" si="69"/>
        <v>18.170000000000002</v>
      </c>
      <c r="F150" s="338">
        <v>18170000</v>
      </c>
      <c r="G150" s="443">
        <v>90</v>
      </c>
      <c r="H150" s="351">
        <f t="shared" si="75"/>
        <v>-3.711000137435058E-3</v>
      </c>
      <c r="I150" s="443">
        <v>150</v>
      </c>
      <c r="J150" s="444">
        <v>23.7</v>
      </c>
      <c r="K150" s="443">
        <v>3.85</v>
      </c>
      <c r="L150" s="443">
        <v>0.16</v>
      </c>
      <c r="M150" s="443">
        <f t="shared" si="70"/>
        <v>21.371079655842355</v>
      </c>
      <c r="N150" s="443">
        <f t="shared" si="74"/>
        <v>1.7761989342806395</v>
      </c>
      <c r="O150" s="29"/>
      <c r="P150" s="443">
        <v>2.6936918333333333</v>
      </c>
      <c r="Q150" s="341">
        <f t="shared" si="71"/>
        <v>2693.6918333333333</v>
      </c>
      <c r="R150" s="341">
        <f t="shared" si="72"/>
        <v>14824.941295175197</v>
      </c>
      <c r="S150" s="342">
        <f t="shared" si="67"/>
        <v>5.5035773252614195</v>
      </c>
      <c r="T150" s="443"/>
      <c r="U150" s="29">
        <v>470</v>
      </c>
      <c r="V150" s="445">
        <v>26.032134600053265</v>
      </c>
      <c r="W150" s="353">
        <f t="shared" si="79"/>
        <v>2.8954768286291825</v>
      </c>
      <c r="X150" s="353"/>
      <c r="Y150" s="445">
        <f t="shared" si="73"/>
        <v>144.61091909037174</v>
      </c>
      <c r="Z150" s="446">
        <v>3182.1461367786878</v>
      </c>
      <c r="AA150" s="345">
        <f t="shared" si="76"/>
        <v>2.6780131752624475E-2</v>
      </c>
      <c r="AB150" s="345">
        <f t="shared" si="77"/>
        <v>-9.917727819439455E-3</v>
      </c>
      <c r="AC150" s="345">
        <f t="shared" si="80"/>
        <v>20.316038679934511</v>
      </c>
      <c r="AD150" s="420">
        <v>1.8551388888888889</v>
      </c>
      <c r="AE150" s="420"/>
      <c r="AF150" s="420"/>
      <c r="AG150" s="420"/>
      <c r="AH150" s="29">
        <v>1.72</v>
      </c>
      <c r="AI150" s="29">
        <v>2.73</v>
      </c>
      <c r="AJ150" s="347">
        <f t="shared" si="78"/>
        <v>-0.37033902264007756</v>
      </c>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row>
    <row r="151" spans="1:61" ht="16" thickBot="1">
      <c r="A151" s="435" t="s">
        <v>693</v>
      </c>
      <c r="B151" s="411" t="s">
        <v>688</v>
      </c>
      <c r="C151" s="459">
        <v>13.756944444445253</v>
      </c>
      <c r="D151" s="355">
        <v>330.16666666668607</v>
      </c>
      <c r="E151" s="337">
        <f t="shared" si="69"/>
        <v>11.99</v>
      </c>
      <c r="F151" s="338">
        <v>11990000</v>
      </c>
      <c r="G151" s="460">
        <v>79.099999999999994</v>
      </c>
      <c r="H151" s="351">
        <f t="shared" si="75"/>
        <v>-1.7255339941323059E-2</v>
      </c>
      <c r="I151" s="460">
        <v>137</v>
      </c>
      <c r="J151" s="461">
        <v>45</v>
      </c>
      <c r="K151" s="460">
        <v>2.71</v>
      </c>
      <c r="L151" s="460">
        <v>0.45</v>
      </c>
      <c r="M151" s="460">
        <f t="shared" si="70"/>
        <v>15.043019705800722</v>
      </c>
      <c r="N151" s="460">
        <f t="shared" si="74"/>
        <v>4.9955595026642987</v>
      </c>
      <c r="O151" s="355">
        <v>8.5500000000000007</v>
      </c>
      <c r="P151" s="460">
        <v>2.800276666666667</v>
      </c>
      <c r="Q151" s="341">
        <f t="shared" si="71"/>
        <v>2800.2766666666671</v>
      </c>
      <c r="R151" s="341">
        <f t="shared" si="72"/>
        <v>23355.1014734501</v>
      </c>
      <c r="S151" s="342">
        <f t="shared" si="67"/>
        <v>8.3402835696413682</v>
      </c>
      <c r="T151" s="345">
        <f>P151/AVERAGE(P151,P166,P181,P196,P210,P225,P240,P255,P271,P286,P301,P316,P331,P346,P361)</f>
        <v>0.97364617589278157</v>
      </c>
      <c r="U151" s="355">
        <v>478</v>
      </c>
      <c r="V151" s="462">
        <v>28.085739093418766</v>
      </c>
      <c r="W151" s="353">
        <f t="shared" si="79"/>
        <v>0.9136044933655012</v>
      </c>
      <c r="X151" s="353"/>
      <c r="Y151" s="462">
        <f t="shared" si="73"/>
        <v>156.01888227880326</v>
      </c>
      <c r="Z151" s="463">
        <v>3540.2961367795656</v>
      </c>
      <c r="AA151" s="345">
        <f t="shared" si="76"/>
        <v>3.1837439859957559E-2</v>
      </c>
      <c r="AB151" s="345">
        <f t="shared" si="77"/>
        <v>8.9888610034225026E-3</v>
      </c>
      <c r="AC151" s="345">
        <f t="shared" si="80"/>
        <v>18.983338512787409</v>
      </c>
      <c r="AD151" s="413">
        <v>1.8422222222222222</v>
      </c>
      <c r="AE151" s="413"/>
      <c r="AF151" s="413"/>
      <c r="AG151" s="413"/>
      <c r="AH151" s="355"/>
      <c r="AI151" s="355"/>
      <c r="AJ151" s="347">
        <f t="shared" si="78"/>
        <v>0.2823361753633945</v>
      </c>
      <c r="AK151" s="29"/>
      <c r="AL151" s="29"/>
      <c r="AM151" s="464">
        <v>65</v>
      </c>
      <c r="AN151" s="464">
        <v>33.299999999999997</v>
      </c>
      <c r="AO151" s="465">
        <v>21.2</v>
      </c>
      <c r="AP151" s="465">
        <v>52.6</v>
      </c>
      <c r="AQ151" s="465">
        <v>26.3</v>
      </c>
      <c r="AR151" s="464">
        <v>98.9</v>
      </c>
      <c r="AS151" s="464">
        <v>0.9</v>
      </c>
      <c r="AT151" s="464">
        <v>0.2</v>
      </c>
      <c r="AU151" s="29">
        <v>99</v>
      </c>
      <c r="AV151" s="464">
        <v>1.65</v>
      </c>
      <c r="AW151" s="464">
        <v>65.010000000000005</v>
      </c>
      <c r="AX151" s="29"/>
      <c r="AY151" s="464">
        <v>2.2400000000000002</v>
      </c>
      <c r="AZ151" s="29"/>
      <c r="BA151" s="464">
        <v>0.57999999999999996</v>
      </c>
      <c r="BB151" s="464">
        <v>0.37</v>
      </c>
      <c r="BC151" s="464">
        <v>0.21</v>
      </c>
      <c r="BD151" s="464">
        <v>17.920000000000002</v>
      </c>
      <c r="BE151" s="464">
        <v>7</v>
      </c>
      <c r="BF151" s="29"/>
      <c r="BG151" s="29"/>
      <c r="BH151" s="365">
        <f>(2*AY151+BB151+BC151+BD151+BE151)/(2*(SUM(AV151:BG151)))</f>
        <v>0.15782269951568753</v>
      </c>
      <c r="BI151" s="365">
        <f>SUM(BD151:BE151,AY151,AW151)/SUM(AV151:BG151)</f>
        <v>0.97041482417351033</v>
      </c>
    </row>
    <row r="152" spans="1:61" ht="13.25" customHeight="1" thickBot="1">
      <c r="A152" s="434" t="s">
        <v>694</v>
      </c>
      <c r="B152" s="411" t="s">
        <v>688</v>
      </c>
      <c r="C152" s="419">
        <v>0</v>
      </c>
      <c r="D152" s="420">
        <v>0</v>
      </c>
      <c r="E152" s="337">
        <f t="shared" si="69"/>
        <v>0.27659998664855956</v>
      </c>
      <c r="F152" s="338">
        <v>276599.98664855957</v>
      </c>
      <c r="G152" s="421">
        <v>99.270103454589844</v>
      </c>
      <c r="H152" s="339"/>
      <c r="I152" s="421">
        <v>76</v>
      </c>
      <c r="J152" s="422">
        <v>99</v>
      </c>
      <c r="K152" s="421">
        <v>5.21</v>
      </c>
      <c r="L152" s="421">
        <v>0</v>
      </c>
      <c r="M152" s="421">
        <f t="shared" si="70"/>
        <v>28.920344157646404</v>
      </c>
      <c r="N152" s="421">
        <f t="shared" si="74"/>
        <v>0</v>
      </c>
      <c r="O152" s="420">
        <v>0.57999999999999996</v>
      </c>
      <c r="P152" s="421"/>
      <c r="Q152" s="341">
        <f t="shared" si="71"/>
        <v>0</v>
      </c>
      <c r="R152" s="341">
        <f t="shared" si="72"/>
        <v>0</v>
      </c>
      <c r="S152" s="342">
        <f t="shared" si="67"/>
        <v>361.53291694499353</v>
      </c>
      <c r="T152" s="421"/>
      <c r="U152" s="420">
        <v>328</v>
      </c>
      <c r="V152" s="466">
        <v>0</v>
      </c>
      <c r="W152" s="344"/>
      <c r="X152" s="359"/>
      <c r="Y152" s="466">
        <f t="shared" si="73"/>
        <v>0</v>
      </c>
      <c r="Z152" s="424">
        <v>0</v>
      </c>
      <c r="AA152" s="345"/>
      <c r="AB152" s="345"/>
      <c r="AC152" s="345"/>
      <c r="AD152" s="413">
        <v>1.9350000000000001</v>
      </c>
      <c r="AE152" s="413"/>
      <c r="AF152" s="413"/>
      <c r="AG152" s="413"/>
      <c r="AH152" s="425">
        <v>0.55000000000000004</v>
      </c>
      <c r="AI152" s="420">
        <v>1.71</v>
      </c>
      <c r="AJ152" s="347"/>
    </row>
    <row r="153" spans="1:61" ht="13.25" customHeight="1" thickBot="1">
      <c r="A153" s="434" t="s">
        <v>694</v>
      </c>
      <c r="B153" s="411" t="s">
        <v>688</v>
      </c>
      <c r="C153" s="412">
        <v>1.1340277777781012</v>
      </c>
      <c r="D153" s="413">
        <v>27.216666666674428</v>
      </c>
      <c r="E153" s="337">
        <f t="shared" si="69"/>
        <v>0.64100000000000001</v>
      </c>
      <c r="F153" s="338">
        <v>641000</v>
      </c>
      <c r="G153" s="414">
        <v>99.1</v>
      </c>
      <c r="H153" s="351">
        <f t="shared" ref="H153:H166" si="81">(F153-F152)/((F153+F152)*0.5*(D153-D152))</f>
        <v>2.9182335557347335E-2</v>
      </c>
      <c r="I153" s="414">
        <v>74</v>
      </c>
      <c r="J153" s="415">
        <v>41.2</v>
      </c>
      <c r="K153" s="414">
        <v>5.36</v>
      </c>
      <c r="L153" s="414">
        <v>0</v>
      </c>
      <c r="M153" s="414">
        <f t="shared" si="70"/>
        <v>29.75298362475715</v>
      </c>
      <c r="N153" s="414">
        <f t="shared" si="74"/>
        <v>0</v>
      </c>
      <c r="O153" s="413">
        <v>0.78</v>
      </c>
      <c r="P153" s="414"/>
      <c r="Q153" s="341">
        <f t="shared" si="71"/>
        <v>0</v>
      </c>
      <c r="R153" s="341">
        <f t="shared" si="72"/>
        <v>0</v>
      </c>
      <c r="S153" s="342">
        <f t="shared" si="67"/>
        <v>156.00624024960999</v>
      </c>
      <c r="T153" s="414"/>
      <c r="U153" s="413">
        <v>330</v>
      </c>
      <c r="V153" s="467">
        <v>-0.10929687499999971</v>
      </c>
      <c r="W153" s="353">
        <f>(V153-V152)-(K152-K153)</f>
        <v>4.0703125000000645E-2</v>
      </c>
      <c r="X153" s="353"/>
      <c r="Y153" s="467">
        <f t="shared" si="73"/>
        <v>-0.60715426492236602</v>
      </c>
      <c r="Z153" s="416">
        <v>12.487006484979377</v>
      </c>
      <c r="AA153" s="345">
        <f>V153/180.1/Z153*1000</f>
        <v>-4.8599935710132748E-2</v>
      </c>
      <c r="AB153" s="345">
        <f>L153/90.08/Z153*1000</f>
        <v>0</v>
      </c>
      <c r="AC153" s="345"/>
      <c r="AD153" s="413">
        <v>1.92</v>
      </c>
      <c r="AE153" s="413"/>
      <c r="AF153" s="413"/>
      <c r="AG153" s="413"/>
      <c r="AH153" s="417">
        <v>0.6</v>
      </c>
      <c r="AI153" s="413">
        <v>1.71</v>
      </c>
      <c r="AJ153" s="347"/>
    </row>
    <row r="154" spans="1:61" ht="13.25" customHeight="1" thickBot="1">
      <c r="A154" s="434" t="s">
        <v>694</v>
      </c>
      <c r="B154" s="411" t="s">
        <v>688</v>
      </c>
      <c r="C154" s="412">
        <v>2.1965277777781012</v>
      </c>
      <c r="D154" s="413">
        <v>52.716666666674428</v>
      </c>
      <c r="E154" s="337">
        <f t="shared" si="69"/>
        <v>0.81639997491836536</v>
      </c>
      <c r="F154" s="338">
        <v>816399.97491836536</v>
      </c>
      <c r="G154" s="414">
        <v>99.013603210449219</v>
      </c>
      <c r="H154" s="351">
        <f t="shared" si="81"/>
        <v>9.4393172874053209E-3</v>
      </c>
      <c r="I154" s="414">
        <v>75</v>
      </c>
      <c r="J154" s="415">
        <v>60</v>
      </c>
      <c r="K154" s="414">
        <v>5.08</v>
      </c>
      <c r="L154" s="414">
        <v>0.08</v>
      </c>
      <c r="M154" s="414">
        <f t="shared" si="70"/>
        <v>28.198723286150429</v>
      </c>
      <c r="N154" s="414">
        <f t="shared" si="74"/>
        <v>0.88809946714031973</v>
      </c>
      <c r="O154" s="413"/>
      <c r="P154" s="414"/>
      <c r="Q154" s="341">
        <f t="shared" si="71"/>
        <v>0</v>
      </c>
      <c r="R154" s="341">
        <f t="shared" si="72"/>
        <v>0</v>
      </c>
      <c r="S154" s="342">
        <f t="shared" si="67"/>
        <v>122.48897975529623</v>
      </c>
      <c r="T154" s="414"/>
      <c r="U154" s="413">
        <v>328</v>
      </c>
      <c r="V154" s="467">
        <v>0.21290784940944882</v>
      </c>
      <c r="W154" s="353">
        <f>(V154-V153)-(K153-K154)</f>
        <v>4.220472440944828E-2</v>
      </c>
      <c r="X154" s="353"/>
      <c r="Y154" s="467">
        <f t="shared" si="73"/>
        <v>1.1827228253726014</v>
      </c>
      <c r="Z154" s="416">
        <v>31.068856165188535</v>
      </c>
      <c r="AA154" s="345">
        <f t="shared" ref="AA154:AA166" si="82">(V154-V153)/180.1/((Z154-Z153))*1000</f>
        <v>9.6278485223627169E-2</v>
      </c>
      <c r="AB154" s="345">
        <f t="shared" ref="AB154:AB166" si="83">(L154-L153)/90.08/((Z154-Z153))*1000</f>
        <v>4.7793921618373744E-2</v>
      </c>
      <c r="AC154" s="345"/>
      <c r="AD154" s="413">
        <v>1.905</v>
      </c>
      <c r="AE154" s="413"/>
      <c r="AF154" s="413"/>
      <c r="AG154" s="413"/>
      <c r="AH154" s="417">
        <v>0.75</v>
      </c>
      <c r="AI154" s="413">
        <v>1.7</v>
      </c>
      <c r="AJ154" s="347">
        <f t="shared" ref="AJ154:AJ166" si="84">AB154/AA154</f>
        <v>0.49641331090079199</v>
      </c>
    </row>
    <row r="155" spans="1:61" ht="13.25" customHeight="1" thickBot="1">
      <c r="A155" s="434" t="s">
        <v>694</v>
      </c>
      <c r="B155" s="411" t="s">
        <v>688</v>
      </c>
      <c r="C155" s="412">
        <v>2.9395833333328483</v>
      </c>
      <c r="D155" s="413">
        <v>70.549999999988358</v>
      </c>
      <c r="E155" s="337">
        <f t="shared" si="69"/>
        <v>1.2325999570846558</v>
      </c>
      <c r="F155" s="338">
        <v>1232599.9570846558</v>
      </c>
      <c r="G155" s="414">
        <v>98.257698059082031</v>
      </c>
      <c r="H155" s="351">
        <f t="shared" si="81"/>
        <v>2.2780202568576002E-2</v>
      </c>
      <c r="I155" s="414">
        <v>67</v>
      </c>
      <c r="J155" s="415">
        <v>63</v>
      </c>
      <c r="K155" s="414">
        <v>5.04</v>
      </c>
      <c r="L155" s="414">
        <v>0.19</v>
      </c>
      <c r="M155" s="414">
        <f t="shared" si="70"/>
        <v>27.976686094920897</v>
      </c>
      <c r="N155" s="414">
        <f t="shared" si="74"/>
        <v>2.1092362344582591</v>
      </c>
      <c r="O155" s="413"/>
      <c r="P155" s="414"/>
      <c r="Q155" s="341">
        <f t="shared" si="71"/>
        <v>0</v>
      </c>
      <c r="R155" s="341">
        <f t="shared" si="72"/>
        <v>0</v>
      </c>
      <c r="S155" s="342">
        <f t="shared" si="67"/>
        <v>81.129322960970981</v>
      </c>
      <c r="T155" s="414"/>
      <c r="U155" s="413">
        <v>328</v>
      </c>
      <c r="V155" s="467">
        <v>0.29322530972690897</v>
      </c>
      <c r="W155" s="353">
        <f>(V155-V154)-(K154-K155)</f>
        <v>4.0317460317460113E-2</v>
      </c>
      <c r="X155" s="353"/>
      <c r="Y155" s="467">
        <f t="shared" si="73"/>
        <v>1.6288937573363831</v>
      </c>
      <c r="Z155" s="416">
        <v>49.339105558862265</v>
      </c>
      <c r="AA155" s="345">
        <f t="shared" si="82"/>
        <v>2.4409100692147159E-2</v>
      </c>
      <c r="AB155" s="345">
        <f t="shared" si="83"/>
        <v>6.6837443814027606E-2</v>
      </c>
      <c r="AC155" s="345"/>
      <c r="AD155" s="413">
        <v>1.89</v>
      </c>
      <c r="AE155" s="413"/>
      <c r="AF155" s="413"/>
      <c r="AG155" s="413"/>
      <c r="AH155" s="417">
        <v>0.8</v>
      </c>
      <c r="AI155" s="413">
        <v>1.75</v>
      </c>
      <c r="AJ155" s="347">
        <f t="shared" si="84"/>
        <v>2.7382182021777801</v>
      </c>
    </row>
    <row r="156" spans="1:61" ht="13.25" customHeight="1" thickBot="1">
      <c r="A156" s="434" t="s">
        <v>694</v>
      </c>
      <c r="B156" s="411" t="s">
        <v>688</v>
      </c>
      <c r="C156" s="412">
        <v>3.9395833333328483</v>
      </c>
      <c r="D156" s="413">
        <v>94.549999999988358</v>
      </c>
      <c r="E156" s="337">
        <f t="shared" si="69"/>
        <v>2.5270000000000001</v>
      </c>
      <c r="F156" s="338">
        <v>2527000</v>
      </c>
      <c r="G156" s="414">
        <v>98.6</v>
      </c>
      <c r="H156" s="351">
        <f t="shared" si="81"/>
        <v>2.8690996774717883E-2</v>
      </c>
      <c r="I156" s="414">
        <v>57</v>
      </c>
      <c r="J156" s="415">
        <v>63</v>
      </c>
      <c r="K156" s="414">
        <v>4.66</v>
      </c>
      <c r="L156" s="414">
        <v>0.36</v>
      </c>
      <c r="M156" s="414">
        <f t="shared" si="70"/>
        <v>25.867332778240353</v>
      </c>
      <c r="N156" s="414">
        <f t="shared" si="74"/>
        <v>3.9964476021314388</v>
      </c>
      <c r="O156" s="413"/>
      <c r="P156" s="414"/>
      <c r="Q156" s="341">
        <f t="shared" si="71"/>
        <v>0</v>
      </c>
      <c r="R156" s="341">
        <f t="shared" si="72"/>
        <v>0</v>
      </c>
      <c r="S156" s="342">
        <f t="shared" si="67"/>
        <v>39.572615749901068</v>
      </c>
      <c r="T156" s="414"/>
      <c r="U156" s="413">
        <v>319</v>
      </c>
      <c r="V156" s="467">
        <v>0.71354530972690899</v>
      </c>
      <c r="W156" s="353">
        <f t="shared" ref="W156:W166" si="85">(V156-V155)-(K155-K156)</f>
        <v>4.0320000000000134E-2</v>
      </c>
      <c r="X156" s="353"/>
      <c r="Y156" s="467">
        <f t="shared" si="73"/>
        <v>3.9638102920696001</v>
      </c>
      <c r="Z156" s="416">
        <v>94.454305043878136</v>
      </c>
      <c r="AA156" s="345">
        <f t="shared" si="82"/>
        <v>5.1730116991918804E-2</v>
      </c>
      <c r="AB156" s="345">
        <f t="shared" si="83"/>
        <v>4.1830943655695896E-2</v>
      </c>
      <c r="AC156" s="345"/>
      <c r="AD156" s="413">
        <v>1.875</v>
      </c>
      <c r="AE156" s="413"/>
      <c r="AF156" s="413"/>
      <c r="AG156" s="413"/>
      <c r="AH156" s="417">
        <v>0.9</v>
      </c>
      <c r="AI156" s="413">
        <v>1.71</v>
      </c>
      <c r="AJ156" s="347">
        <f t="shared" si="84"/>
        <v>0.80863810267876757</v>
      </c>
    </row>
    <row r="157" spans="1:61" ht="13.25" customHeight="1" thickBot="1">
      <c r="A157" s="434" t="s">
        <v>694</v>
      </c>
      <c r="B157" s="411" t="s">
        <v>688</v>
      </c>
      <c r="C157" s="412">
        <v>4.960416666661331</v>
      </c>
      <c r="D157" s="413">
        <v>119.04999999987194</v>
      </c>
      <c r="E157" s="337">
        <f t="shared" si="69"/>
        <v>4.8940000000000001</v>
      </c>
      <c r="F157" s="338">
        <v>4894000</v>
      </c>
      <c r="G157" s="414">
        <v>98.9</v>
      </c>
      <c r="H157" s="351">
        <f t="shared" si="81"/>
        <v>2.6037527260050732E-2</v>
      </c>
      <c r="I157" s="414">
        <v>54</v>
      </c>
      <c r="J157" s="415">
        <v>55</v>
      </c>
      <c r="K157" s="414">
        <v>4.93</v>
      </c>
      <c r="L157" s="414">
        <v>0.61</v>
      </c>
      <c r="M157" s="414">
        <f t="shared" si="70"/>
        <v>27.366083819039687</v>
      </c>
      <c r="N157" s="414">
        <f t="shared" si="74"/>
        <v>6.7717584369449382</v>
      </c>
      <c r="O157" s="413"/>
      <c r="P157" s="414"/>
      <c r="Q157" s="341">
        <f t="shared" si="71"/>
        <v>0</v>
      </c>
      <c r="R157" s="341">
        <f t="shared" si="72"/>
        <v>0</v>
      </c>
      <c r="S157" s="342">
        <f t="shared" si="67"/>
        <v>20.433183489987741</v>
      </c>
      <c r="T157" s="414"/>
      <c r="U157" s="413">
        <v>337</v>
      </c>
      <c r="V157" s="467">
        <v>1.462045966989167</v>
      </c>
      <c r="W157" s="353">
        <f t="shared" si="85"/>
        <v>1.0185006572622575</v>
      </c>
      <c r="X157" s="353"/>
      <c r="Y157" s="467">
        <f t="shared" si="73"/>
        <v>8.1218007776527905</v>
      </c>
      <c r="Z157" s="416">
        <v>185.36155504344617</v>
      </c>
      <c r="AA157" s="345">
        <f t="shared" si="82"/>
        <v>4.5717234657532975E-2</v>
      </c>
      <c r="AB157" s="345">
        <f t="shared" si="83"/>
        <v>3.0529037396100821E-2</v>
      </c>
      <c r="AC157" s="345"/>
      <c r="AD157" s="413">
        <v>1.8877407407407407</v>
      </c>
      <c r="AE157" s="413"/>
      <c r="AF157" s="413"/>
      <c r="AG157" s="413"/>
      <c r="AH157" s="417">
        <v>1.52</v>
      </c>
      <c r="AI157" s="413">
        <v>4.38</v>
      </c>
      <c r="AJ157" s="347">
        <f t="shared" si="84"/>
        <v>0.66777961582307677</v>
      </c>
    </row>
    <row r="158" spans="1:61" ht="13.25" customHeight="1" thickBot="1">
      <c r="A158" s="434" t="s">
        <v>694</v>
      </c>
      <c r="B158" s="411" t="s">
        <v>688</v>
      </c>
      <c r="C158" s="412">
        <v>5.9673611111065838</v>
      </c>
      <c r="D158" s="413">
        <v>143.21666666655801</v>
      </c>
      <c r="E158" s="337">
        <f t="shared" si="69"/>
        <v>6.4514001441955573</v>
      </c>
      <c r="F158" s="338">
        <v>6451400.1441955576</v>
      </c>
      <c r="G158" s="414">
        <v>98.885902404785156</v>
      </c>
      <c r="H158" s="351">
        <f t="shared" si="81"/>
        <v>1.1360400352325321E-2</v>
      </c>
      <c r="I158" s="414">
        <v>43</v>
      </c>
      <c r="J158" s="415">
        <v>57</v>
      </c>
      <c r="K158" s="414">
        <v>4.7300000000000004</v>
      </c>
      <c r="L158" s="414">
        <v>0.94</v>
      </c>
      <c r="M158" s="414">
        <f t="shared" si="70"/>
        <v>26.255897862892034</v>
      </c>
      <c r="N158" s="414">
        <f t="shared" si="74"/>
        <v>10.435168738898756</v>
      </c>
      <c r="O158" s="413">
        <v>3.86</v>
      </c>
      <c r="P158" s="414"/>
      <c r="Q158" s="341">
        <f t="shared" si="71"/>
        <v>0</v>
      </c>
      <c r="R158" s="341">
        <f t="shared" si="72"/>
        <v>0</v>
      </c>
      <c r="S158" s="342">
        <f t="shared" si="67"/>
        <v>15.500511170427373</v>
      </c>
      <c r="T158" s="414"/>
      <c r="U158" s="413">
        <v>351</v>
      </c>
      <c r="V158" s="467">
        <v>2.7266490394732781</v>
      </c>
      <c r="W158" s="353">
        <f t="shared" si="85"/>
        <v>1.0646030724841118</v>
      </c>
      <c r="X158" s="353"/>
      <c r="Y158" s="467">
        <f t="shared" si="73"/>
        <v>15.146787986963744</v>
      </c>
      <c r="Z158" s="416">
        <v>322.45180678591919</v>
      </c>
      <c r="AA158" s="345">
        <f t="shared" si="82"/>
        <v>5.1219336217880634E-2</v>
      </c>
      <c r="AB158" s="345">
        <f t="shared" si="83"/>
        <v>2.672261707444825E-2</v>
      </c>
      <c r="AC158" s="345"/>
      <c r="AD158" s="413">
        <v>1.8997777777777776</v>
      </c>
      <c r="AE158" s="413"/>
      <c r="AF158" s="413"/>
      <c r="AG158" s="413"/>
      <c r="AH158" s="417"/>
      <c r="AI158" s="413">
        <v>6.29</v>
      </c>
      <c r="AJ158" s="347">
        <f t="shared" si="84"/>
        <v>0.5217290782678945</v>
      </c>
    </row>
    <row r="159" spans="1:61" ht="13.25" customHeight="1" thickBot="1">
      <c r="A159" s="434" t="s">
        <v>694</v>
      </c>
      <c r="B159" s="411" t="s">
        <v>688</v>
      </c>
      <c r="C159" s="412">
        <v>6.960416666661331</v>
      </c>
      <c r="D159" s="413">
        <v>167.04999999987194</v>
      </c>
      <c r="E159" s="337">
        <f t="shared" si="69"/>
        <v>10.733500344848633</v>
      </c>
      <c r="F159" s="338">
        <v>10733500.344848633</v>
      </c>
      <c r="G159" s="414">
        <v>98.811500549316406</v>
      </c>
      <c r="H159" s="351">
        <f t="shared" si="81"/>
        <v>2.0910047166375057E-2</v>
      </c>
      <c r="I159" s="414">
        <v>30</v>
      </c>
      <c r="J159" s="415">
        <v>63</v>
      </c>
      <c r="K159" s="414">
        <v>4.03</v>
      </c>
      <c r="L159" s="414">
        <v>1.29</v>
      </c>
      <c r="M159" s="414">
        <f t="shared" si="70"/>
        <v>22.370247016375245</v>
      </c>
      <c r="N159" s="414">
        <f t="shared" si="74"/>
        <v>14.320603907637656</v>
      </c>
      <c r="O159" s="413">
        <v>5.17</v>
      </c>
      <c r="P159" s="414"/>
      <c r="Q159" s="341">
        <f t="shared" si="71"/>
        <v>0</v>
      </c>
      <c r="R159" s="341">
        <f t="shared" si="72"/>
        <v>0</v>
      </c>
      <c r="S159" s="342">
        <f t="shared" si="67"/>
        <v>9.3166252189103762</v>
      </c>
      <c r="T159" s="414"/>
      <c r="U159" s="413">
        <v>359</v>
      </c>
      <c r="V159" s="467">
        <v>4.4980847568931992</v>
      </c>
      <c r="W159" s="353">
        <f t="shared" si="85"/>
        <v>1.0714357174199209</v>
      </c>
      <c r="X159" s="353"/>
      <c r="Y159" s="467">
        <f t="shared" si="73"/>
        <v>24.987277487393825</v>
      </c>
      <c r="Z159" s="416">
        <v>527.23853761352905</v>
      </c>
      <c r="AA159" s="345">
        <f t="shared" si="82"/>
        <v>4.8029699693124893E-2</v>
      </c>
      <c r="AB159" s="345">
        <f t="shared" si="83"/>
        <v>1.8973080692467673E-2</v>
      </c>
      <c r="AC159" s="345"/>
      <c r="AD159" s="413">
        <v>1.8991666666666664</v>
      </c>
      <c r="AE159" s="413"/>
      <c r="AF159" s="413"/>
      <c r="AG159" s="413"/>
      <c r="AH159" s="417"/>
      <c r="AI159" s="413">
        <v>7.14</v>
      </c>
      <c r="AJ159" s="347">
        <f t="shared" si="84"/>
        <v>0.39502809331917466</v>
      </c>
    </row>
    <row r="160" spans="1:61" ht="13.25" customHeight="1" thickBot="1">
      <c r="A160" s="434" t="s">
        <v>694</v>
      </c>
      <c r="B160" s="411" t="s">
        <v>688</v>
      </c>
      <c r="C160" s="412">
        <v>8.1861111111065838</v>
      </c>
      <c r="D160" s="413">
        <v>196.46666666655801</v>
      </c>
      <c r="E160" s="337">
        <f t="shared" si="69"/>
        <v>16.341999999999999</v>
      </c>
      <c r="F160" s="338">
        <v>16342000</v>
      </c>
      <c r="G160" s="414">
        <v>98.6</v>
      </c>
      <c r="H160" s="351">
        <f t="shared" si="81"/>
        <v>1.4083374980679377E-2</v>
      </c>
      <c r="I160" s="414">
        <v>27</v>
      </c>
      <c r="J160" s="415">
        <v>42</v>
      </c>
      <c r="K160" s="414">
        <v>2.75</v>
      </c>
      <c r="L160" s="414">
        <v>1.44</v>
      </c>
      <c r="M160" s="414">
        <f t="shared" si="70"/>
        <v>15.26505689703025</v>
      </c>
      <c r="N160" s="414">
        <f t="shared" si="74"/>
        <v>15.985790408525755</v>
      </c>
      <c r="O160" s="413">
        <v>6.22</v>
      </c>
      <c r="P160" s="414">
        <v>0.73683766666666672</v>
      </c>
      <c r="Q160" s="341">
        <f t="shared" si="71"/>
        <v>736.83766666666668</v>
      </c>
      <c r="R160" s="341">
        <f t="shared" si="72"/>
        <v>4508.8585648431444</v>
      </c>
      <c r="S160" s="342">
        <f t="shared" si="67"/>
        <v>6.1192020560518907</v>
      </c>
      <c r="T160" s="414"/>
      <c r="U160" s="413">
        <v>371</v>
      </c>
      <c r="V160" s="467">
        <v>7.5995503908014612</v>
      </c>
      <c r="W160" s="353">
        <f t="shared" si="85"/>
        <v>1.8214656339082618</v>
      </c>
      <c r="X160" s="353"/>
      <c r="Y160" s="467">
        <f t="shared" si="73"/>
        <v>42.21620637614344</v>
      </c>
      <c r="Z160" s="416">
        <v>925.47402185260705</v>
      </c>
      <c r="AA160" s="345">
        <f t="shared" si="82"/>
        <v>4.3242750092933054E-2</v>
      </c>
      <c r="AB160" s="345">
        <f t="shared" si="83"/>
        <v>4.1814116692032773E-3</v>
      </c>
      <c r="AC160" s="345">
        <f t="shared" ref="AC160:AC166" si="86">P160/Z160*1000*24</f>
        <v>19.108158178875829</v>
      </c>
      <c r="AD160" s="413">
        <v>1.9293888888888886</v>
      </c>
      <c r="AE160" s="413"/>
      <c r="AF160" s="413"/>
      <c r="AG160" s="413"/>
      <c r="AH160" s="417"/>
      <c r="AI160" s="413">
        <v>8.82</v>
      </c>
      <c r="AJ160" s="347">
        <f t="shared" si="84"/>
        <v>9.6696247584092121E-2</v>
      </c>
    </row>
    <row r="161" spans="1:61" ht="13.25" customHeight="1" thickBot="1">
      <c r="A161" s="434" t="s">
        <v>694</v>
      </c>
      <c r="B161" s="411" t="s">
        <v>688</v>
      </c>
      <c r="C161" s="412">
        <v>9.0743055555503815</v>
      </c>
      <c r="D161" s="413">
        <v>217.78333333320916</v>
      </c>
      <c r="E161" s="337">
        <f t="shared" si="69"/>
        <v>18.882000000000001</v>
      </c>
      <c r="F161" s="338">
        <v>18882000</v>
      </c>
      <c r="G161" s="414">
        <v>98.6</v>
      </c>
      <c r="H161" s="351">
        <f t="shared" si="81"/>
        <v>6.7655910915859919E-3</v>
      </c>
      <c r="I161" s="414">
        <v>43</v>
      </c>
      <c r="J161" s="415">
        <v>46</v>
      </c>
      <c r="K161" s="414">
        <v>1.63</v>
      </c>
      <c r="L161" s="414">
        <v>1.48</v>
      </c>
      <c r="M161" s="414">
        <f t="shared" si="70"/>
        <v>9.0480155426033857</v>
      </c>
      <c r="N161" s="414">
        <f t="shared" si="74"/>
        <v>16.429840142095916</v>
      </c>
      <c r="O161" s="413">
        <v>4.75</v>
      </c>
      <c r="P161" s="414">
        <v>1.1950511666666666</v>
      </c>
      <c r="Q161" s="341">
        <f t="shared" si="71"/>
        <v>1195.0511666666666</v>
      </c>
      <c r="R161" s="341">
        <f t="shared" si="72"/>
        <v>6329.0497122479965</v>
      </c>
      <c r="S161" s="342">
        <f t="shared" si="67"/>
        <v>5.2960491473360873</v>
      </c>
      <c r="T161" s="414"/>
      <c r="U161" s="413">
        <v>375.9</v>
      </c>
      <c r="V161" s="467">
        <v>10.212068308704886</v>
      </c>
      <c r="W161" s="353">
        <f t="shared" si="85"/>
        <v>1.4925179179034247</v>
      </c>
      <c r="X161" s="353"/>
      <c r="Y161" s="467">
        <f t="shared" si="73"/>
        <v>56.728985410687372</v>
      </c>
      <c r="Z161" s="416">
        <v>1300.9031551856669</v>
      </c>
      <c r="AA161" s="345">
        <f t="shared" si="82"/>
        <v>3.863826297720907E-2</v>
      </c>
      <c r="AB161" s="345">
        <f t="shared" si="83"/>
        <v>1.1827791030170904E-3</v>
      </c>
      <c r="AC161" s="345">
        <f t="shared" si="86"/>
        <v>22.047166144282713</v>
      </c>
      <c r="AD161" s="413">
        <v>1.9184722222222219</v>
      </c>
      <c r="AE161" s="413"/>
      <c r="AF161" s="413"/>
      <c r="AG161" s="413"/>
      <c r="AH161" s="417">
        <v>3.85</v>
      </c>
      <c r="AI161" s="413">
        <v>5.87</v>
      </c>
      <c r="AJ161" s="347">
        <f t="shared" si="84"/>
        <v>3.0611601347471477E-2</v>
      </c>
    </row>
    <row r="162" spans="1:61" ht="13.25" customHeight="1" thickBot="1">
      <c r="A162" s="434" t="s">
        <v>694</v>
      </c>
      <c r="B162" s="411" t="s">
        <v>688</v>
      </c>
      <c r="C162" s="412">
        <v>10.071527777778101</v>
      </c>
      <c r="D162" s="413">
        <v>241.71666666667443</v>
      </c>
      <c r="E162" s="337">
        <f t="shared" si="69"/>
        <v>19.444100244140625</v>
      </c>
      <c r="F162" s="338">
        <v>19444100.244140625</v>
      </c>
      <c r="G162" s="414">
        <v>98.021896362304688</v>
      </c>
      <c r="H162" s="351">
        <f t="shared" si="81"/>
        <v>1.225592088656149E-3</v>
      </c>
      <c r="I162" s="414">
        <v>69</v>
      </c>
      <c r="J162" s="415">
        <v>51</v>
      </c>
      <c r="K162" s="414">
        <v>1.27</v>
      </c>
      <c r="L162" s="414">
        <v>0.65</v>
      </c>
      <c r="M162" s="414">
        <f t="shared" si="70"/>
        <v>7.0496808215376072</v>
      </c>
      <c r="N162" s="414">
        <f t="shared" si="74"/>
        <v>7.215808170515098</v>
      </c>
      <c r="O162" s="413">
        <v>3.82</v>
      </c>
      <c r="P162" s="414">
        <v>1.7400725000000001</v>
      </c>
      <c r="Q162" s="341">
        <f t="shared" si="71"/>
        <v>1740.0725000000002</v>
      </c>
      <c r="R162" s="341">
        <f t="shared" si="72"/>
        <v>8949.1027003132313</v>
      </c>
      <c r="S162" s="342">
        <f t="shared" si="67"/>
        <v>5.1429481819368039</v>
      </c>
      <c r="T162" s="414"/>
      <c r="U162" s="413">
        <v>370</v>
      </c>
      <c r="V162" s="467">
        <v>13.708348137260213</v>
      </c>
      <c r="W162" s="353">
        <f t="shared" si="85"/>
        <v>3.1362798285553271</v>
      </c>
      <c r="X162" s="353"/>
      <c r="Y162" s="467">
        <f t="shared" si="73"/>
        <v>76.151143722802075</v>
      </c>
      <c r="Z162" s="416">
        <v>1759.5388214430782</v>
      </c>
      <c r="AA162" s="345">
        <f t="shared" si="82"/>
        <v>4.232769768705847E-2</v>
      </c>
      <c r="AB162" s="345">
        <f t="shared" si="83"/>
        <v>-2.0090090347246133E-2</v>
      </c>
      <c r="AC162" s="345">
        <f t="shared" si="86"/>
        <v>23.734480587219608</v>
      </c>
      <c r="AD162" s="413">
        <v>1.872972222222222</v>
      </c>
      <c r="AE162" s="413"/>
      <c r="AF162" s="413"/>
      <c r="AG162" s="413"/>
      <c r="AH162" s="417">
        <v>2.19</v>
      </c>
      <c r="AI162" s="413">
        <v>5.62</v>
      </c>
      <c r="AJ162" s="347">
        <f t="shared" si="84"/>
        <v>-0.4746322489774491</v>
      </c>
    </row>
    <row r="163" spans="1:61" ht="13.25" customHeight="1" thickBot="1">
      <c r="A163" s="434" t="s">
        <v>694</v>
      </c>
      <c r="B163" s="411" t="s">
        <v>688</v>
      </c>
      <c r="C163" s="412">
        <v>10.953472222223354</v>
      </c>
      <c r="D163" s="413">
        <v>262.8833333333605</v>
      </c>
      <c r="E163" s="337">
        <f t="shared" si="69"/>
        <v>20.099800927734375</v>
      </c>
      <c r="F163" s="338">
        <v>20099800.927734375</v>
      </c>
      <c r="G163" s="414">
        <v>96.310401916503906</v>
      </c>
      <c r="H163" s="351">
        <f t="shared" si="81"/>
        <v>1.566764235880574E-3</v>
      </c>
      <c r="I163" s="414">
        <v>88</v>
      </c>
      <c r="J163" s="415">
        <v>56</v>
      </c>
      <c r="K163" s="414">
        <v>1.49</v>
      </c>
      <c r="L163" s="414">
        <v>0.53</v>
      </c>
      <c r="M163" s="414">
        <f t="shared" si="70"/>
        <v>8.2708853733000272</v>
      </c>
      <c r="N163" s="414">
        <f t="shared" si="74"/>
        <v>5.8836589698046184</v>
      </c>
      <c r="O163" s="413">
        <v>3.55</v>
      </c>
      <c r="P163" s="414">
        <v>2.2598785000000001</v>
      </c>
      <c r="Q163" s="341">
        <f t="shared" si="71"/>
        <v>2259.8785000000003</v>
      </c>
      <c r="R163" s="341">
        <f t="shared" si="72"/>
        <v>11243.287971483063</v>
      </c>
      <c r="S163" s="342">
        <f t="shared" si="67"/>
        <v>4.9751736526910904</v>
      </c>
      <c r="T163" s="414"/>
      <c r="U163" s="413">
        <v>384</v>
      </c>
      <c r="V163" s="467">
        <v>17.174316831622232</v>
      </c>
      <c r="W163" s="353">
        <f t="shared" si="85"/>
        <v>3.6859686943620185</v>
      </c>
      <c r="X163" s="353"/>
      <c r="Y163" s="467">
        <f t="shared" si="73"/>
        <v>95.404920876717114</v>
      </c>
      <c r="Z163" s="416">
        <v>2178.0451088458058</v>
      </c>
      <c r="AA163" s="345">
        <f t="shared" si="82"/>
        <v>4.5984231826612321E-2</v>
      </c>
      <c r="AB163" s="345">
        <f t="shared" si="83"/>
        <v>-3.1831043900866314E-3</v>
      </c>
      <c r="AC163" s="345">
        <f t="shared" si="86"/>
        <v>24.901726681290558</v>
      </c>
      <c r="AD163" s="413">
        <v>1.872222222222222</v>
      </c>
      <c r="AE163" s="413"/>
      <c r="AF163" s="413"/>
      <c r="AG163" s="413"/>
      <c r="AH163" s="417">
        <v>2.27</v>
      </c>
      <c r="AI163" s="413">
        <v>4.0199999999999996</v>
      </c>
      <c r="AJ163" s="347">
        <f t="shared" si="84"/>
        <v>-6.9221649762223114E-2</v>
      </c>
    </row>
    <row r="164" spans="1:61" ht="13.25" customHeight="1" thickBot="1">
      <c r="A164" s="434" t="s">
        <v>694</v>
      </c>
      <c r="B164" s="411" t="s">
        <v>688</v>
      </c>
      <c r="C164" s="412">
        <v>11.963888888887595</v>
      </c>
      <c r="D164" s="413">
        <v>287.13333333330229</v>
      </c>
      <c r="E164" s="337">
        <f t="shared" si="69"/>
        <v>20.456599099731445</v>
      </c>
      <c r="F164" s="338">
        <v>20456599.099731445</v>
      </c>
      <c r="G164" s="414">
        <v>93.576103210449219</v>
      </c>
      <c r="H164" s="351">
        <f t="shared" si="81"/>
        <v>7.255736046770739E-4</v>
      </c>
      <c r="I164" s="414">
        <v>133</v>
      </c>
      <c r="J164" s="415">
        <v>53</v>
      </c>
      <c r="K164" s="414">
        <v>2.3199999999999998</v>
      </c>
      <c r="L164" s="414">
        <v>0.17</v>
      </c>
      <c r="M164" s="414">
        <f t="shared" si="70"/>
        <v>12.878157091312794</v>
      </c>
      <c r="N164" s="414">
        <f t="shared" si="74"/>
        <v>1.8872113676731797</v>
      </c>
      <c r="O164" s="413">
        <v>4.6399999999999997</v>
      </c>
      <c r="P164" s="414">
        <v>2.7529655000000002</v>
      </c>
      <c r="Q164" s="341">
        <f t="shared" si="71"/>
        <v>2752.9655000000002</v>
      </c>
      <c r="R164" s="341">
        <f t="shared" si="72"/>
        <v>13457.591296473816</v>
      </c>
      <c r="S164" s="342">
        <f t="shared" si="67"/>
        <v>4.8883980916120509</v>
      </c>
      <c r="T164" s="414"/>
      <c r="U164" s="413">
        <v>408</v>
      </c>
      <c r="V164" s="467">
        <v>21.065514456368497</v>
      </c>
      <c r="W164" s="353">
        <f t="shared" si="85"/>
        <v>4.7211976247462655</v>
      </c>
      <c r="X164" s="353"/>
      <c r="Y164" s="467">
        <f t="shared" si="73"/>
        <v>117.02088412836984</v>
      </c>
      <c r="Z164" s="416">
        <v>2669.7914591776484</v>
      </c>
      <c r="AA164" s="345">
        <f t="shared" si="82"/>
        <v>4.3936800683068183E-2</v>
      </c>
      <c r="AB164" s="345">
        <f t="shared" si="83"/>
        <v>-8.1270508656231741E-3</v>
      </c>
      <c r="AC164" s="345">
        <f t="shared" si="86"/>
        <v>24.747690226094026</v>
      </c>
      <c r="AD164" s="413">
        <v>1.833722222222222</v>
      </c>
      <c r="AE164" s="413"/>
      <c r="AF164" s="413"/>
      <c r="AG164" s="413"/>
      <c r="AH164" s="417">
        <v>2.83</v>
      </c>
      <c r="AI164" s="413">
        <v>2.35</v>
      </c>
      <c r="AJ164" s="347">
        <f t="shared" si="84"/>
        <v>-0.18497138479077008</v>
      </c>
    </row>
    <row r="165" spans="1:61" ht="13.25" customHeight="1" thickBot="1">
      <c r="A165" s="434" t="s">
        <v>694</v>
      </c>
      <c r="B165" s="411" t="s">
        <v>688</v>
      </c>
      <c r="C165" s="412">
        <v>12.970833333332848</v>
      </c>
      <c r="D165" s="413">
        <v>311.29999999998836</v>
      </c>
      <c r="E165" s="337">
        <f t="shared" si="69"/>
        <v>18.06569944152832</v>
      </c>
      <c r="F165" s="338">
        <v>18065699.44152832</v>
      </c>
      <c r="G165" s="414">
        <v>84.525901794433594</v>
      </c>
      <c r="H165" s="351">
        <f t="shared" si="81"/>
        <v>-5.1364421494260355E-3</v>
      </c>
      <c r="I165" s="414">
        <v>149</v>
      </c>
      <c r="J165" s="415">
        <v>54</v>
      </c>
      <c r="K165" s="414">
        <v>3.44</v>
      </c>
      <c r="L165" s="414">
        <v>0.01</v>
      </c>
      <c r="M165" s="414">
        <f t="shared" si="70"/>
        <v>19.095198445739662</v>
      </c>
      <c r="N165" s="414">
        <f t="shared" si="74"/>
        <v>0.11101243339253997</v>
      </c>
      <c r="O165" s="413">
        <v>7.76</v>
      </c>
      <c r="P165" s="414">
        <v>2.8770758333333335</v>
      </c>
      <c r="Q165" s="341">
        <f t="shared" si="71"/>
        <v>2877.0758333333333</v>
      </c>
      <c r="R165" s="341">
        <f t="shared" si="72"/>
        <v>15925.626586699922</v>
      </c>
      <c r="S165" s="342">
        <f t="shared" si="67"/>
        <v>5.5353516936148148</v>
      </c>
      <c r="T165" s="414"/>
      <c r="U165" s="413">
        <v>445</v>
      </c>
      <c r="V165" s="467">
        <v>23.621277507359828</v>
      </c>
      <c r="W165" s="353">
        <f t="shared" si="85"/>
        <v>3.675763050991331</v>
      </c>
      <c r="X165" s="353"/>
      <c r="Y165" s="467">
        <f t="shared" si="73"/>
        <v>131.21838461994739</v>
      </c>
      <c r="Z165" s="416">
        <v>3135.2692332182442</v>
      </c>
      <c r="AA165" s="345">
        <f t="shared" si="82"/>
        <v>3.0486525093876102E-2</v>
      </c>
      <c r="AB165" s="345">
        <f t="shared" si="83"/>
        <v>-3.8158619666461926E-3</v>
      </c>
      <c r="AC165" s="345">
        <f t="shared" si="86"/>
        <v>22.023569544974222</v>
      </c>
      <c r="AD165" s="413">
        <v>1.8325555555555553</v>
      </c>
      <c r="AE165" s="413"/>
      <c r="AF165" s="413"/>
      <c r="AG165" s="413"/>
      <c r="AH165" s="417">
        <v>2.72</v>
      </c>
      <c r="AI165" s="413">
        <v>2.29</v>
      </c>
      <c r="AJ165" s="347">
        <f t="shared" si="84"/>
        <v>-0.12516552656939881</v>
      </c>
    </row>
    <row r="166" spans="1:61" ht="16" thickBot="1">
      <c r="A166" s="453" t="s">
        <v>694</v>
      </c>
      <c r="B166" s="411" t="s">
        <v>688</v>
      </c>
      <c r="C166" s="428">
        <v>13.911805555551837</v>
      </c>
      <c r="D166" s="429">
        <v>333.88333333324408</v>
      </c>
      <c r="E166" s="337">
        <f t="shared" si="69"/>
        <v>16.708599908447265</v>
      </c>
      <c r="F166" s="338">
        <v>16708599.908447266</v>
      </c>
      <c r="G166" s="430">
        <v>79.005096435546875</v>
      </c>
      <c r="H166" s="351">
        <f t="shared" si="81"/>
        <v>-3.4561713321628927E-3</v>
      </c>
      <c r="I166" s="430">
        <v>150</v>
      </c>
      <c r="J166" s="431">
        <v>56</v>
      </c>
      <c r="K166" s="430">
        <v>3.05</v>
      </c>
      <c r="L166" s="430">
        <v>0.25</v>
      </c>
      <c r="M166" s="430">
        <f t="shared" si="70"/>
        <v>16.930335831251732</v>
      </c>
      <c r="N166" s="430">
        <f t="shared" si="74"/>
        <v>2.7753108348134994</v>
      </c>
      <c r="O166" s="429">
        <v>9.49</v>
      </c>
      <c r="P166" s="430">
        <v>2.9315511666666669</v>
      </c>
      <c r="Q166" s="341">
        <f t="shared" si="71"/>
        <v>2931.5511666666671</v>
      </c>
      <c r="R166" s="341">
        <f t="shared" si="72"/>
        <v>17545.163465100271</v>
      </c>
      <c r="S166" s="342">
        <f t="shared" si="67"/>
        <v>5.984941919008044</v>
      </c>
      <c r="T166" s="345">
        <f>P166/AVERAGE(P166,P181,P196,P211,P225,P240,P255,P270,P286,P301,P316,P331,P346,P361,P376)</f>
        <v>1.0138264589692079</v>
      </c>
      <c r="U166" s="429"/>
      <c r="V166" s="468">
        <v>25.659531688573715</v>
      </c>
      <c r="W166" s="353">
        <f t="shared" si="85"/>
        <v>1.6482541812138867</v>
      </c>
      <c r="X166" s="353"/>
      <c r="Y166" s="468">
        <f t="shared" si="73"/>
        <v>142.54107540245934</v>
      </c>
      <c r="Z166" s="432">
        <v>3527.9290300437024</v>
      </c>
      <c r="AA166" s="345">
        <f t="shared" si="82"/>
        <v>2.8822270618525887E-2</v>
      </c>
      <c r="AB166" s="345">
        <f t="shared" si="83"/>
        <v>6.7852589517975797E-3</v>
      </c>
      <c r="AC166" s="345">
        <f t="shared" si="86"/>
        <v>19.942926119216306</v>
      </c>
      <c r="AD166" s="413">
        <v>1.8219722222222219</v>
      </c>
      <c r="AE166" s="413"/>
      <c r="AF166" s="413"/>
      <c r="AG166" s="413"/>
      <c r="AH166" s="433">
        <v>2.06</v>
      </c>
      <c r="AI166" s="429">
        <v>2.61</v>
      </c>
      <c r="AJ166" s="347">
        <f t="shared" si="84"/>
        <v>0.23541722446517682</v>
      </c>
      <c r="AK166" s="29"/>
      <c r="AL166" s="29"/>
      <c r="AM166" s="426">
        <v>63.4</v>
      </c>
      <c r="AN166" s="426">
        <v>34.4</v>
      </c>
      <c r="AO166" s="427">
        <v>22.1</v>
      </c>
      <c r="AP166" s="427">
        <v>52.4</v>
      </c>
      <c r="AQ166" s="427">
        <v>25.5</v>
      </c>
      <c r="AR166" s="426">
        <v>98.8</v>
      </c>
      <c r="AS166" s="426">
        <v>0.7</v>
      </c>
      <c r="AT166" s="426">
        <v>0.5</v>
      </c>
      <c r="AU166" s="29">
        <v>84</v>
      </c>
      <c r="AV166" s="426">
        <v>1.8826160441240098</v>
      </c>
      <c r="AW166" s="426">
        <v>62.492118818947596</v>
      </c>
      <c r="AX166" s="29"/>
      <c r="AY166" s="426">
        <v>2.3607999513912299</v>
      </c>
      <c r="AZ166" s="29"/>
      <c r="BA166" s="426">
        <v>0.81427110891788301</v>
      </c>
      <c r="BB166" s="426">
        <v>0.47765106618427999</v>
      </c>
      <c r="BC166" s="426">
        <v>0.269203301052994</v>
      </c>
      <c r="BD166" s="426">
        <v>18.999703824399599</v>
      </c>
      <c r="BE166" s="426">
        <v>7.4221759019199789</v>
      </c>
      <c r="BF166" s="29"/>
      <c r="BG166" s="29"/>
      <c r="BH166" s="365">
        <f>(2*AY166+BB166+BC166+BD166+BE166)/(2*(SUM(AV166:BG166)))</f>
        <v>0.16834261798501476</v>
      </c>
      <c r="BI166" s="365">
        <f>SUM(BD166:BE166,AY166,AW166)/SUM(AV166:BG166)</f>
        <v>0.96364237118030571</v>
      </c>
    </row>
    <row r="167" spans="1:61" ht="13.25" customHeight="1" thickBot="1">
      <c r="A167" s="434" t="s">
        <v>695</v>
      </c>
      <c r="B167" s="411" t="s">
        <v>688</v>
      </c>
      <c r="C167" s="419">
        <v>0</v>
      </c>
      <c r="D167" s="420">
        <v>0</v>
      </c>
      <c r="E167" s="337">
        <f t="shared" si="69"/>
        <v>0.25370000133514403</v>
      </c>
      <c r="F167" s="338">
        <v>253700.00133514404</v>
      </c>
      <c r="G167" s="421">
        <v>98.422096252441406</v>
      </c>
      <c r="H167" s="339"/>
      <c r="I167" s="421">
        <v>82</v>
      </c>
      <c r="J167" s="422">
        <v>94</v>
      </c>
      <c r="K167" s="421">
        <v>5.46</v>
      </c>
      <c r="L167" s="421">
        <v>0</v>
      </c>
      <c r="M167" s="421">
        <f t="shared" si="70"/>
        <v>30.308076602830972</v>
      </c>
      <c r="N167" s="421">
        <f t="shared" si="74"/>
        <v>0</v>
      </c>
      <c r="O167" s="420">
        <v>0.59</v>
      </c>
      <c r="P167" s="421"/>
      <c r="Q167" s="341">
        <f t="shared" si="71"/>
        <v>0</v>
      </c>
      <c r="R167" s="341">
        <f t="shared" si="72"/>
        <v>0</v>
      </c>
      <c r="S167" s="342">
        <f t="shared" si="67"/>
        <v>394.16633612034354</v>
      </c>
      <c r="T167" s="421"/>
      <c r="U167" s="420">
        <v>335</v>
      </c>
      <c r="V167" s="466">
        <v>0</v>
      </c>
      <c r="W167" s="344"/>
      <c r="X167" s="359"/>
      <c r="Y167" s="466">
        <f t="shared" si="73"/>
        <v>0</v>
      </c>
      <c r="Z167" s="424">
        <v>0</v>
      </c>
      <c r="AA167" s="345"/>
      <c r="AB167" s="345"/>
      <c r="AC167" s="345"/>
      <c r="AD167" s="413">
        <v>1.9350000000000001</v>
      </c>
      <c r="AE167" s="413"/>
      <c r="AF167" s="413"/>
      <c r="AG167" s="413"/>
      <c r="AH167" s="425"/>
      <c r="AI167" s="420"/>
      <c r="AJ167" s="347"/>
    </row>
    <row r="168" spans="1:61" ht="13.25" customHeight="1" thickBot="1">
      <c r="A168" s="434" t="s">
        <v>695</v>
      </c>
      <c r="B168" s="411" t="s">
        <v>688</v>
      </c>
      <c r="C168" s="412">
        <v>1.1631944444452529</v>
      </c>
      <c r="D168" s="413">
        <v>27.916666666686069</v>
      </c>
      <c r="E168" s="337">
        <f t="shared" si="69"/>
        <v>0.56000000000000005</v>
      </c>
      <c r="F168" s="338">
        <v>560000</v>
      </c>
      <c r="G168" s="414">
        <v>99.6</v>
      </c>
      <c r="H168" s="351">
        <f t="shared" ref="H168:H181" si="87">(F168-F167)/((F168+F167)*0.5*(D168-D167))</f>
        <v>2.6968023184639756E-2</v>
      </c>
      <c r="I168" s="414">
        <v>80</v>
      </c>
      <c r="J168" s="415">
        <v>45</v>
      </c>
      <c r="K168" s="414">
        <v>5.53</v>
      </c>
      <c r="L168" s="414"/>
      <c r="M168" s="414">
        <f t="shared" si="70"/>
        <v>30.696641687482654</v>
      </c>
      <c r="N168" s="414"/>
      <c r="O168" s="413">
        <v>0.78</v>
      </c>
      <c r="P168" s="414"/>
      <c r="Q168" s="341">
        <f t="shared" si="71"/>
        <v>0</v>
      </c>
      <c r="R168" s="341">
        <f t="shared" si="72"/>
        <v>0</v>
      </c>
      <c r="S168" s="342">
        <f t="shared" si="67"/>
        <v>178.57142857142858</v>
      </c>
      <c r="T168" s="414"/>
      <c r="U168" s="413">
        <v>333</v>
      </c>
      <c r="V168" s="467">
        <v>-2.7343749999999188E-2</v>
      </c>
      <c r="W168" s="353">
        <f>(V168-V167)-(K167-K168)</f>
        <v>4.2656250000001096E-2</v>
      </c>
      <c r="X168" s="353"/>
      <c r="Y168" s="467">
        <f t="shared" si="73"/>
        <v>-0.15189706413353993</v>
      </c>
      <c r="Z168" s="416">
        <v>11.357895851977613</v>
      </c>
      <c r="AA168" s="345">
        <f>V168/180.1/Z168*1000</f>
        <v>-1.3367385717429549E-2</v>
      </c>
      <c r="AB168" s="345">
        <f>L168/90.08/Z168*1000</f>
        <v>0</v>
      </c>
      <c r="AC168" s="345"/>
      <c r="AD168" s="413">
        <v>1.92</v>
      </c>
      <c r="AE168" s="413"/>
      <c r="AF168" s="413"/>
      <c r="AG168" s="413"/>
      <c r="AH168" s="417">
        <v>0.7</v>
      </c>
      <c r="AI168" s="413">
        <v>1.72</v>
      </c>
      <c r="AJ168" s="347"/>
    </row>
    <row r="169" spans="1:61" ht="13.25" customHeight="1" thickBot="1">
      <c r="A169" s="434" t="s">
        <v>695</v>
      </c>
      <c r="B169" s="411" t="s">
        <v>688</v>
      </c>
      <c r="C169" s="412">
        <v>2.2256944444452529</v>
      </c>
      <c r="D169" s="413">
        <v>53.416666666686069</v>
      </c>
      <c r="E169" s="337">
        <f t="shared" si="69"/>
        <v>0.90790001878738402</v>
      </c>
      <c r="F169" s="338">
        <v>907900.01878738403</v>
      </c>
      <c r="G169" s="414">
        <v>98.947402954101562</v>
      </c>
      <c r="H169" s="351">
        <f t="shared" si="87"/>
        <v>1.8588647478773881E-2</v>
      </c>
      <c r="I169" s="414">
        <v>75</v>
      </c>
      <c r="J169" s="415">
        <v>71</v>
      </c>
      <c r="K169" s="414">
        <v>5.35</v>
      </c>
      <c r="L169" s="414">
        <v>0.16</v>
      </c>
      <c r="M169" s="414">
        <f t="shared" si="70"/>
        <v>29.697474326949759</v>
      </c>
      <c r="N169" s="414">
        <f t="shared" si="74"/>
        <v>1.7761989342806395</v>
      </c>
      <c r="O169" s="413"/>
      <c r="P169" s="414"/>
      <c r="Q169" s="341">
        <f t="shared" si="71"/>
        <v>0</v>
      </c>
      <c r="R169" s="341">
        <f t="shared" si="72"/>
        <v>0</v>
      </c>
      <c r="S169" s="342">
        <f t="shared" si="67"/>
        <v>110.14428673937326</v>
      </c>
      <c r="T169" s="414"/>
      <c r="U169" s="413"/>
      <c r="V169" s="467">
        <v>0.1961995570866143</v>
      </c>
      <c r="W169" s="353">
        <f>(V169-V168)-(K168-K169)</f>
        <v>4.3543307086612887E-2</v>
      </c>
      <c r="X169" s="353"/>
      <c r="Y169" s="467">
        <f t="shared" si="73"/>
        <v>1.0899067138105953</v>
      </c>
      <c r="Z169" s="416">
        <v>30.07362109151676</v>
      </c>
      <c r="AA169" s="345">
        <f t="shared" ref="AA169:AA181" si="88">(V169-V168)/180.1/((Z169-Z168))*1000</f>
        <v>6.6319508344955799E-2</v>
      </c>
      <c r="AB169" s="345">
        <f t="shared" ref="AB169:AB181" si="89">(L169-L168)/90.08/((Z169-Z168))*1000</f>
        <v>9.4904093298410513E-2</v>
      </c>
      <c r="AC169" s="345"/>
      <c r="AD169" s="413">
        <v>1.905</v>
      </c>
      <c r="AE169" s="413"/>
      <c r="AF169" s="413"/>
      <c r="AG169" s="413"/>
      <c r="AH169" s="417">
        <v>0.86</v>
      </c>
      <c r="AI169" s="413">
        <v>1.74</v>
      </c>
      <c r="AJ169" s="347">
        <f>AB169/AA169</f>
        <v>1.4310132217020399</v>
      </c>
    </row>
    <row r="170" spans="1:61" ht="13.25" customHeight="1" thickBot="1">
      <c r="A170" s="434" t="s">
        <v>695</v>
      </c>
      <c r="B170" s="411" t="s">
        <v>688</v>
      </c>
      <c r="C170" s="412">
        <v>2.96875</v>
      </c>
      <c r="D170" s="413">
        <v>71.25</v>
      </c>
      <c r="E170" s="337">
        <f t="shared" si="69"/>
        <v>1.4293000532150268</v>
      </c>
      <c r="F170" s="338">
        <v>1429300.0532150269</v>
      </c>
      <c r="G170" s="414">
        <v>98.3905029296875</v>
      </c>
      <c r="H170" s="351">
        <f t="shared" si="87"/>
        <v>2.5019154721379604E-2</v>
      </c>
      <c r="I170" s="414">
        <v>72</v>
      </c>
      <c r="J170" s="415">
        <v>69</v>
      </c>
      <c r="K170" s="414">
        <v>4.96</v>
      </c>
      <c r="L170" s="414">
        <v>0.17</v>
      </c>
      <c r="M170" s="414">
        <f t="shared" si="70"/>
        <v>27.532611712461836</v>
      </c>
      <c r="N170" s="414">
        <f t="shared" si="74"/>
        <v>1.8872113676731797</v>
      </c>
      <c r="O170" s="413"/>
      <c r="P170" s="414"/>
      <c r="Q170" s="341">
        <f t="shared" si="71"/>
        <v>0</v>
      </c>
      <c r="R170" s="341">
        <f t="shared" si="72"/>
        <v>0</v>
      </c>
      <c r="S170" s="342">
        <f t="shared" si="67"/>
        <v>69.964315592840592</v>
      </c>
      <c r="T170" s="414"/>
      <c r="U170" s="413">
        <v>330</v>
      </c>
      <c r="V170" s="467">
        <v>0.6286598745469324</v>
      </c>
      <c r="W170" s="353">
        <f>(V170-V169)-(K169-K170)</f>
        <v>4.246031746031842E-2</v>
      </c>
      <c r="X170" s="353"/>
      <c r="Y170" s="467">
        <f t="shared" si="73"/>
        <v>3.4922638366076852</v>
      </c>
      <c r="Z170" s="416">
        <v>50.913655066848918</v>
      </c>
      <c r="AA170" s="345">
        <f t="shared" si="88"/>
        <v>0.11522165986477412</v>
      </c>
      <c r="AB170" s="345">
        <f t="shared" si="89"/>
        <v>5.3268835129512164E-3</v>
      </c>
      <c r="AC170" s="345"/>
      <c r="AD170" s="413">
        <v>1.89</v>
      </c>
      <c r="AE170" s="413"/>
      <c r="AF170" s="413"/>
      <c r="AG170" s="413"/>
      <c r="AH170" s="417"/>
      <c r="AI170" s="413"/>
      <c r="AJ170" s="347">
        <f>AB170/AA170</f>
        <v>4.6231615819481577E-2</v>
      </c>
    </row>
    <row r="171" spans="1:61" ht="13.25" customHeight="1" thickBot="1">
      <c r="A171" s="434" t="s">
        <v>695</v>
      </c>
      <c r="B171" s="411" t="s">
        <v>688</v>
      </c>
      <c r="C171" s="412">
        <v>3.96875</v>
      </c>
      <c r="D171" s="413">
        <v>95.25</v>
      </c>
      <c r="E171" s="337">
        <f t="shared" si="69"/>
        <v>2.617</v>
      </c>
      <c r="F171" s="338">
        <v>2617000</v>
      </c>
      <c r="G171" s="414">
        <v>97.6</v>
      </c>
      <c r="H171" s="351">
        <f t="shared" si="87"/>
        <v>2.4460616925028308E-2</v>
      </c>
      <c r="I171" s="414">
        <v>66</v>
      </c>
      <c r="J171" s="415">
        <v>71</v>
      </c>
      <c r="K171" s="414">
        <v>4.93</v>
      </c>
      <c r="L171" s="414">
        <v>0.35</v>
      </c>
      <c r="M171" s="414">
        <f t="shared" si="70"/>
        <v>27.366083819039687</v>
      </c>
      <c r="N171" s="414">
        <f t="shared" si="74"/>
        <v>3.8854351687388986</v>
      </c>
      <c r="O171" s="413"/>
      <c r="P171" s="414"/>
      <c r="Q171" s="341">
        <f t="shared" si="71"/>
        <v>0</v>
      </c>
      <c r="R171" s="341">
        <f t="shared" si="72"/>
        <v>0</v>
      </c>
      <c r="S171" s="342">
        <f t="shared" si="67"/>
        <v>38.211692777990066</v>
      </c>
      <c r="T171" s="414"/>
      <c r="U171" s="413">
        <v>335</v>
      </c>
      <c r="V171" s="467">
        <v>0.87921846771968237</v>
      </c>
      <c r="W171" s="353">
        <f t="shared" ref="W171:W181" si="90">(V171-V170)-(K170-K171)</f>
        <v>0.22055859317274973</v>
      </c>
      <c r="X171" s="353"/>
      <c r="Y171" s="467">
        <f t="shared" si="73"/>
        <v>4.8841400312178571</v>
      </c>
      <c r="Z171" s="416">
        <v>99.469255705429248</v>
      </c>
      <c r="AA171" s="345">
        <f t="shared" si="88"/>
        <v>2.8652086811691971E-2</v>
      </c>
      <c r="AB171" s="345">
        <f t="shared" si="89"/>
        <v>4.1153312383865569E-2</v>
      </c>
      <c r="AC171" s="345"/>
      <c r="AD171" s="413">
        <v>1.8797222222222221</v>
      </c>
      <c r="AE171" s="413"/>
      <c r="AF171" s="413"/>
      <c r="AG171" s="413"/>
      <c r="AH171" s="417"/>
      <c r="AI171" s="413"/>
      <c r="AJ171" s="347">
        <f>AB171/AA171</f>
        <v>1.4363111718296295</v>
      </c>
    </row>
    <row r="172" spans="1:61" ht="13.25" customHeight="1" thickBot="1">
      <c r="A172" s="434" t="s">
        <v>695</v>
      </c>
      <c r="B172" s="411" t="s">
        <v>688</v>
      </c>
      <c r="C172" s="412">
        <v>4.9895833333284827</v>
      </c>
      <c r="D172" s="413">
        <v>119.74999999988358</v>
      </c>
      <c r="E172" s="337">
        <f t="shared" si="69"/>
        <v>4.1740000000000004</v>
      </c>
      <c r="F172" s="338">
        <v>4174000</v>
      </c>
      <c r="G172" s="414">
        <v>98.7</v>
      </c>
      <c r="H172" s="351">
        <f t="shared" si="87"/>
        <v>1.8716248095557424E-2</v>
      </c>
      <c r="I172" s="414">
        <v>61</v>
      </c>
      <c r="J172" s="415">
        <v>64</v>
      </c>
      <c r="K172" s="414">
        <v>5.39</v>
      </c>
      <c r="L172" s="414">
        <v>0.64</v>
      </c>
      <c r="M172" s="414">
        <f t="shared" si="70"/>
        <v>29.919511518179295</v>
      </c>
      <c r="N172" s="414">
        <f t="shared" si="74"/>
        <v>7.1047957371225579</v>
      </c>
      <c r="O172" s="413"/>
      <c r="P172" s="414"/>
      <c r="Q172" s="341">
        <f t="shared" si="71"/>
        <v>0</v>
      </c>
      <c r="R172" s="341">
        <f t="shared" si="72"/>
        <v>0</v>
      </c>
      <c r="S172" s="342">
        <f t="shared" si="67"/>
        <v>23.957834211787254</v>
      </c>
      <c r="T172" s="414"/>
      <c r="U172" s="413">
        <v>352</v>
      </c>
      <c r="V172" s="467">
        <v>1.4712679055260995</v>
      </c>
      <c r="W172" s="353">
        <f t="shared" si="90"/>
        <v>1.0520494378064171</v>
      </c>
      <c r="X172" s="353"/>
      <c r="Y172" s="467">
        <f t="shared" si="73"/>
        <v>8.1730295004644038</v>
      </c>
      <c r="Z172" s="416">
        <v>182.65900570503396</v>
      </c>
      <c r="AA172" s="345">
        <f t="shared" si="88"/>
        <v>3.9516133236549164E-2</v>
      </c>
      <c r="AB172" s="345">
        <f t="shared" si="89"/>
        <v>3.8699005206758723E-2</v>
      </c>
      <c r="AC172" s="345"/>
      <c r="AD172" s="413">
        <v>1.8923888888888889</v>
      </c>
      <c r="AE172" s="413"/>
      <c r="AF172" s="413"/>
      <c r="AG172" s="413"/>
      <c r="AH172" s="417">
        <v>1.74</v>
      </c>
      <c r="AI172" s="413">
        <v>5.4</v>
      </c>
      <c r="AJ172" s="347">
        <f>AB172/AA172</f>
        <v>0.97932166022168721</v>
      </c>
    </row>
    <row r="173" spans="1:61" ht="13.25" customHeight="1" thickBot="1">
      <c r="A173" s="434" t="s">
        <v>695</v>
      </c>
      <c r="B173" s="411" t="s">
        <v>688</v>
      </c>
      <c r="C173" s="412">
        <v>5.9965277777737356</v>
      </c>
      <c r="D173" s="413">
        <v>143.91666666656965</v>
      </c>
      <c r="E173" s="337">
        <f t="shared" si="69"/>
        <v>6.6470998359680182</v>
      </c>
      <c r="F173" s="338">
        <v>6647099.8359680185</v>
      </c>
      <c r="G173" s="414">
        <v>98.679496765136719</v>
      </c>
      <c r="H173" s="351">
        <f t="shared" si="87"/>
        <v>1.8914004524019094E-2</v>
      </c>
      <c r="I173" s="414">
        <v>48</v>
      </c>
      <c r="J173" s="415">
        <v>61</v>
      </c>
      <c r="K173" s="414">
        <v>5.0599999999999996</v>
      </c>
      <c r="L173" s="414">
        <v>0.99</v>
      </c>
      <c r="M173" s="414">
        <f t="shared" si="70"/>
        <v>28.087704690535663</v>
      </c>
      <c r="N173" s="414">
        <f t="shared" si="74"/>
        <v>10.990230905861457</v>
      </c>
      <c r="O173" s="413">
        <v>3.9</v>
      </c>
      <c r="P173" s="414"/>
      <c r="Q173" s="341">
        <f t="shared" si="71"/>
        <v>0</v>
      </c>
      <c r="R173" s="341">
        <f t="shared" si="72"/>
        <v>0</v>
      </c>
      <c r="S173" s="342">
        <f t="shared" si="67"/>
        <v>15.044154964980601</v>
      </c>
      <c r="T173" s="414"/>
      <c r="U173" s="413">
        <v>369</v>
      </c>
      <c r="V173" s="467">
        <v>2.836345820782316</v>
      </c>
      <c r="W173" s="353">
        <f t="shared" si="90"/>
        <v>1.0350779152562164</v>
      </c>
      <c r="X173" s="353"/>
      <c r="Y173" s="467">
        <f t="shared" si="73"/>
        <v>15.756163768476606</v>
      </c>
      <c r="Z173" s="416">
        <v>313.41396205641917</v>
      </c>
      <c r="AA173" s="345">
        <f t="shared" si="88"/>
        <v>5.796763306949284E-2</v>
      </c>
      <c r="AB173" s="345">
        <f t="shared" si="89"/>
        <v>2.9715394943021115E-2</v>
      </c>
      <c r="AC173" s="345"/>
      <c r="AD173" s="413">
        <v>1.9037777777777778</v>
      </c>
      <c r="AE173" s="413"/>
      <c r="AF173" s="413"/>
      <c r="AG173" s="413"/>
      <c r="AH173" s="417"/>
      <c r="AI173" s="413">
        <v>7.01</v>
      </c>
      <c r="AJ173" s="347">
        <f>AB173/AA173</f>
        <v>0.51262046368872205</v>
      </c>
    </row>
    <row r="174" spans="1:61" ht="13.25" customHeight="1" thickBot="1">
      <c r="A174" s="434" t="s">
        <v>695</v>
      </c>
      <c r="B174" s="411" t="s">
        <v>688</v>
      </c>
      <c r="C174" s="412">
        <v>6.9895833333284827</v>
      </c>
      <c r="D174" s="413">
        <v>167.74999999988358</v>
      </c>
      <c r="E174" s="337">
        <f t="shared" si="69"/>
        <v>10.736599786376953</v>
      </c>
      <c r="F174" s="338">
        <v>10736599.786376953</v>
      </c>
      <c r="G174" s="414">
        <v>98.885902404785156</v>
      </c>
      <c r="H174" s="351">
        <f t="shared" si="87"/>
        <v>1.9741184469875467E-2</v>
      </c>
      <c r="I174" s="414">
        <v>49</v>
      </c>
      <c r="J174" s="415">
        <v>65</v>
      </c>
      <c r="K174" s="414">
        <v>6.14</v>
      </c>
      <c r="L174" s="414">
        <v>1.4</v>
      </c>
      <c r="M174" s="414">
        <f t="shared" si="70"/>
        <v>34.082708853732996</v>
      </c>
      <c r="N174" s="414">
        <f t="shared" si="74"/>
        <v>15.541740674955594</v>
      </c>
      <c r="O174" s="413">
        <v>5.04</v>
      </c>
      <c r="P174" s="414"/>
      <c r="Q174" s="341">
        <f t="shared" si="71"/>
        <v>0</v>
      </c>
      <c r="R174" s="341">
        <f t="shared" si="72"/>
        <v>0</v>
      </c>
      <c r="S174" s="342">
        <f t="shared" si="67"/>
        <v>9.3139356956272312</v>
      </c>
      <c r="T174" s="414"/>
      <c r="U174" s="413">
        <v>408</v>
      </c>
      <c r="V174" s="467">
        <v>2.8454631495812017</v>
      </c>
      <c r="W174" s="353">
        <f t="shared" si="90"/>
        <v>1.0891173287988858</v>
      </c>
      <c r="X174" s="353"/>
      <c r="Y174" s="467">
        <f t="shared" si="73"/>
        <v>15.806811374503248</v>
      </c>
      <c r="Z174" s="416">
        <v>520.56971588919475</v>
      </c>
      <c r="AA174" s="345">
        <f t="shared" si="88"/>
        <v>2.4437507259509147E-4</v>
      </c>
      <c r="AB174" s="345">
        <f t="shared" si="89"/>
        <v>2.1971437842698296E-2</v>
      </c>
      <c r="AC174" s="345"/>
      <c r="AD174" s="413">
        <v>1.9167407407407409</v>
      </c>
      <c r="AE174" s="413"/>
      <c r="AF174" s="413"/>
      <c r="AG174" s="413"/>
      <c r="AH174" s="417"/>
      <c r="AI174" s="413">
        <v>7.79</v>
      </c>
      <c r="AJ174" s="347"/>
    </row>
    <row r="175" spans="1:61" ht="13.25" customHeight="1" thickBot="1">
      <c r="A175" s="434" t="s">
        <v>695</v>
      </c>
      <c r="B175" s="411" t="s">
        <v>688</v>
      </c>
      <c r="C175" s="412">
        <v>8.2152777777737356</v>
      </c>
      <c r="D175" s="413">
        <v>197.16666666656965</v>
      </c>
      <c r="E175" s="337">
        <f t="shared" si="69"/>
        <v>15.565</v>
      </c>
      <c r="F175" s="338">
        <v>15565000</v>
      </c>
      <c r="G175" s="414">
        <v>98.7</v>
      </c>
      <c r="H175" s="351">
        <f t="shared" si="87"/>
        <v>1.2481237051819454E-2</v>
      </c>
      <c r="I175" s="414">
        <v>39</v>
      </c>
      <c r="J175" s="415">
        <v>50</v>
      </c>
      <c r="K175" s="414">
        <v>5.3</v>
      </c>
      <c r="L175" s="414">
        <v>1.77</v>
      </c>
      <c r="M175" s="414">
        <f t="shared" si="70"/>
        <v>29.419927837912848</v>
      </c>
      <c r="N175" s="414">
        <f t="shared" si="74"/>
        <v>19.649200710479573</v>
      </c>
      <c r="O175" s="413">
        <v>6.22</v>
      </c>
      <c r="P175" s="414">
        <v>0.70387266666666659</v>
      </c>
      <c r="Q175" s="341">
        <f t="shared" si="71"/>
        <v>703.87266666666665</v>
      </c>
      <c r="R175" s="341">
        <f t="shared" si="72"/>
        <v>4522.1501231395223</v>
      </c>
      <c r="S175" s="342">
        <f t="shared" si="67"/>
        <v>6.4246707356247992</v>
      </c>
      <c r="T175" s="414"/>
      <c r="U175" s="413">
        <v>419</v>
      </c>
      <c r="V175" s="467">
        <v>5.2236639684319464</v>
      </c>
      <c r="W175" s="353">
        <f t="shared" si="90"/>
        <v>1.5382008188507448</v>
      </c>
      <c r="X175" s="353"/>
      <c r="Y175" s="467">
        <f t="shared" si="73"/>
        <v>29.017937218742588</v>
      </c>
      <c r="Z175" s="416">
        <v>907.42241274741093</v>
      </c>
      <c r="AA175" s="345">
        <f t="shared" si="88"/>
        <v>3.4134157078998327E-2</v>
      </c>
      <c r="AB175" s="345">
        <f t="shared" si="89"/>
        <v>1.0617633194449175E-2</v>
      </c>
      <c r="AC175" s="345">
        <f t="shared" ref="AC175:AC181" si="91">P175/Z175*1000*24</f>
        <v>18.616405945774563</v>
      </c>
      <c r="AD175" s="413">
        <v>1.9403888888888892</v>
      </c>
      <c r="AE175" s="413"/>
      <c r="AF175" s="413"/>
      <c r="AG175" s="413"/>
      <c r="AH175" s="417"/>
      <c r="AI175" s="413">
        <v>8.8000000000000007</v>
      </c>
      <c r="AJ175" s="347">
        <f t="shared" ref="AJ175:AJ181" si="92">AB175/AA175</f>
        <v>0.31105596572595229</v>
      </c>
    </row>
    <row r="176" spans="1:61" ht="13.25" customHeight="1" thickBot="1">
      <c r="A176" s="434" t="s">
        <v>695</v>
      </c>
      <c r="B176" s="411" t="s">
        <v>688</v>
      </c>
      <c r="C176" s="412">
        <v>9.1034722222175333</v>
      </c>
      <c r="D176" s="413">
        <v>218.4833333332208</v>
      </c>
      <c r="E176" s="337">
        <f t="shared" si="69"/>
        <v>17.673999999999999</v>
      </c>
      <c r="F176" s="338">
        <v>17674000</v>
      </c>
      <c r="G176" s="414">
        <v>98.2</v>
      </c>
      <c r="H176" s="351">
        <f t="shared" si="87"/>
        <v>5.9530472801793957E-3</v>
      </c>
      <c r="I176" s="414">
        <v>38</v>
      </c>
      <c r="J176" s="415">
        <v>45</v>
      </c>
      <c r="K176" s="414">
        <v>2.9</v>
      </c>
      <c r="L176" s="414">
        <v>2</v>
      </c>
      <c r="M176" s="414">
        <f t="shared" si="70"/>
        <v>16.097696364140994</v>
      </c>
      <c r="N176" s="414">
        <f t="shared" si="74"/>
        <v>22.202486678507995</v>
      </c>
      <c r="O176" s="413">
        <v>5.13</v>
      </c>
      <c r="P176" s="414">
        <v>1.1829639999999999</v>
      </c>
      <c r="Q176" s="341">
        <f t="shared" si="71"/>
        <v>1182.9639999999999</v>
      </c>
      <c r="R176" s="341">
        <f t="shared" si="72"/>
        <v>6693.2443136811125</v>
      </c>
      <c r="S176" s="342">
        <f t="shared" si="67"/>
        <v>5.658028742786013</v>
      </c>
      <c r="T176" s="414"/>
      <c r="U176" s="413">
        <v>402.7</v>
      </c>
      <c r="V176" s="467">
        <v>7.6732897234242881</v>
      </c>
      <c r="W176" s="353">
        <f t="shared" si="90"/>
        <v>4.9625754992341786E-2</v>
      </c>
      <c r="X176" s="353"/>
      <c r="Y176" s="467">
        <f t="shared" si="73"/>
        <v>42.625835199423875</v>
      </c>
      <c r="Z176" s="416">
        <v>1261.6947544138197</v>
      </c>
      <c r="AA176" s="345">
        <f t="shared" si="88"/>
        <v>3.8392710909550945E-2</v>
      </c>
      <c r="AB176" s="345">
        <f t="shared" si="89"/>
        <v>7.2071275900861976E-3</v>
      </c>
      <c r="AC176" s="345">
        <f t="shared" si="91"/>
        <v>22.502380944898555</v>
      </c>
      <c r="AD176" s="413">
        <v>1.9223888888888891</v>
      </c>
      <c r="AE176" s="413"/>
      <c r="AF176" s="413"/>
      <c r="AG176" s="413"/>
      <c r="AH176" s="417">
        <v>5.18</v>
      </c>
      <c r="AI176" s="413">
        <v>6.16</v>
      </c>
      <c r="AJ176" s="347">
        <f t="shared" si="92"/>
        <v>0.18772124758435024</v>
      </c>
    </row>
    <row r="177" spans="1:61" ht="13.25" customHeight="1" thickBot="1">
      <c r="A177" s="434" t="s">
        <v>695</v>
      </c>
      <c r="B177" s="411" t="s">
        <v>688</v>
      </c>
      <c r="C177" s="412">
        <v>10.100694444445253</v>
      </c>
      <c r="D177" s="413">
        <v>242.41666666668607</v>
      </c>
      <c r="E177" s="337">
        <f t="shared" si="69"/>
        <v>19.01820073852539</v>
      </c>
      <c r="F177" s="338">
        <v>19018200.738525391</v>
      </c>
      <c r="G177" s="414">
        <v>97.916999816894531</v>
      </c>
      <c r="H177" s="351">
        <f t="shared" si="87"/>
        <v>3.0613795373808984E-3</v>
      </c>
      <c r="I177" s="414">
        <v>71</v>
      </c>
      <c r="J177" s="415">
        <v>43</v>
      </c>
      <c r="K177" s="414">
        <v>1.1100000000000001</v>
      </c>
      <c r="L177" s="414">
        <v>0.94</v>
      </c>
      <c r="M177" s="414">
        <f t="shared" si="70"/>
        <v>6.1615320566194844</v>
      </c>
      <c r="N177" s="414">
        <f t="shared" si="74"/>
        <v>10.435168738898756</v>
      </c>
      <c r="O177" s="413">
        <v>2.76</v>
      </c>
      <c r="P177" s="414">
        <v>1.7597936666666667</v>
      </c>
      <c r="Q177" s="341">
        <f t="shared" si="71"/>
        <v>1759.7936666666667</v>
      </c>
      <c r="R177" s="341">
        <f t="shared" si="72"/>
        <v>9253.2079709403442</v>
      </c>
      <c r="S177" s="342">
        <f t="shared" si="67"/>
        <v>5.2581209639579018</v>
      </c>
      <c r="T177" s="414"/>
      <c r="U177" s="413">
        <v>378</v>
      </c>
      <c r="V177" s="467">
        <v>11.149085076683543</v>
      </c>
      <c r="W177" s="353">
        <f t="shared" si="90"/>
        <v>1.6857953532592547</v>
      </c>
      <c r="X177" s="353"/>
      <c r="Y177" s="467">
        <f t="shared" si="73"/>
        <v>61.934200353767984</v>
      </c>
      <c r="Z177" s="416">
        <v>1700.7780899205941</v>
      </c>
      <c r="AA177" s="345">
        <f t="shared" si="88"/>
        <v>4.395350681123554E-2</v>
      </c>
      <c r="AB177" s="345">
        <f t="shared" si="89"/>
        <v>-2.6799737061366308E-2</v>
      </c>
      <c r="AC177" s="345">
        <f t="shared" si="91"/>
        <v>24.832779920143416</v>
      </c>
      <c r="AD177" s="413">
        <v>1.8698888888888892</v>
      </c>
      <c r="AE177" s="413"/>
      <c r="AF177" s="413"/>
      <c r="AG177" s="413"/>
      <c r="AH177" s="417">
        <v>3.43</v>
      </c>
      <c r="AI177" s="413">
        <v>5.08</v>
      </c>
      <c r="AJ177" s="347">
        <f t="shared" si="92"/>
        <v>-0.60972921174325212</v>
      </c>
    </row>
    <row r="178" spans="1:61" ht="13.25" customHeight="1" thickBot="1">
      <c r="A178" s="434" t="s">
        <v>695</v>
      </c>
      <c r="B178" s="411" t="s">
        <v>688</v>
      </c>
      <c r="C178" s="412">
        <v>10.982638888890506</v>
      </c>
      <c r="D178" s="413">
        <v>263.58333333337214</v>
      </c>
      <c r="E178" s="337">
        <f t="shared" si="69"/>
        <v>19.061400277709961</v>
      </c>
      <c r="F178" s="338">
        <v>19061400.277709961</v>
      </c>
      <c r="G178" s="414">
        <v>96.891998291015625</v>
      </c>
      <c r="H178" s="351">
        <f t="shared" si="87"/>
        <v>1.0719246297827739E-4</v>
      </c>
      <c r="I178" s="414">
        <v>103</v>
      </c>
      <c r="J178" s="415">
        <v>43</v>
      </c>
      <c r="K178" s="414">
        <v>1.7</v>
      </c>
      <c r="L178" s="414">
        <v>0.5</v>
      </c>
      <c r="M178" s="414">
        <f t="shared" si="70"/>
        <v>9.4365806272550632</v>
      </c>
      <c r="N178" s="414">
        <f t="shared" si="74"/>
        <v>5.5506216696269988</v>
      </c>
      <c r="O178" s="413">
        <v>3.66</v>
      </c>
      <c r="P178" s="414">
        <v>2.1990378333333336</v>
      </c>
      <c r="Q178" s="341">
        <f t="shared" si="71"/>
        <v>2199.0378333333338</v>
      </c>
      <c r="R178" s="341">
        <f t="shared" si="72"/>
        <v>11536.601725450604</v>
      </c>
      <c r="S178" s="342">
        <f t="shared" si="67"/>
        <v>5.2462042947043139</v>
      </c>
      <c r="T178" s="414"/>
      <c r="U178" s="413">
        <v>393</v>
      </c>
      <c r="V178" s="467">
        <v>14.215827938922146</v>
      </c>
      <c r="W178" s="353">
        <f t="shared" si="90"/>
        <v>3.6567428622386036</v>
      </c>
      <c r="X178" s="353"/>
      <c r="Y178" s="467">
        <f t="shared" si="73"/>
        <v>78.970241029481684</v>
      </c>
      <c r="Z178" s="416">
        <v>2103.7872006761208</v>
      </c>
      <c r="AA178" s="345">
        <f t="shared" si="88"/>
        <v>4.2252147386086146E-2</v>
      </c>
      <c r="AB178" s="345">
        <f t="shared" si="89"/>
        <v>-1.2120190186555907E-2</v>
      </c>
      <c r="AC178" s="345">
        <f t="shared" si="91"/>
        <v>25.086619018804953</v>
      </c>
      <c r="AD178" s="413">
        <v>1.8689722222222225</v>
      </c>
      <c r="AE178" s="413"/>
      <c r="AF178" s="413"/>
      <c r="AG178" s="413"/>
      <c r="AH178" s="417">
        <v>3.47</v>
      </c>
      <c r="AI178" s="413">
        <v>2.83</v>
      </c>
      <c r="AJ178" s="347">
        <f t="shared" si="92"/>
        <v>-0.28685382723404845</v>
      </c>
    </row>
    <row r="179" spans="1:61" ht="13.25" customHeight="1" thickBot="1">
      <c r="A179" s="434" t="s">
        <v>695</v>
      </c>
      <c r="B179" s="411" t="s">
        <v>688</v>
      </c>
      <c r="C179" s="412">
        <v>11.993055555554747</v>
      </c>
      <c r="D179" s="413">
        <v>287.83333333331393</v>
      </c>
      <c r="E179" s="337">
        <f t="shared" si="69"/>
        <v>18.538399560546875</v>
      </c>
      <c r="F179" s="338">
        <v>18538399.560546875</v>
      </c>
      <c r="G179" s="414">
        <v>94.160499572753906</v>
      </c>
      <c r="H179" s="351">
        <f t="shared" si="87"/>
        <v>-1.1471890795079025E-3</v>
      </c>
      <c r="I179" s="414">
        <v>131</v>
      </c>
      <c r="J179" s="415">
        <v>36</v>
      </c>
      <c r="K179" s="414">
        <v>1.69</v>
      </c>
      <c r="L179" s="414">
        <v>0.33</v>
      </c>
      <c r="M179" s="414">
        <f t="shared" si="70"/>
        <v>9.381071329447682</v>
      </c>
      <c r="N179" s="414">
        <f t="shared" si="74"/>
        <v>3.6634103019538191</v>
      </c>
      <c r="O179" s="413">
        <v>4.95</v>
      </c>
      <c r="P179" s="414">
        <v>2.7608886666666672</v>
      </c>
      <c r="Q179" s="341">
        <f t="shared" si="71"/>
        <v>2760.8886666666672</v>
      </c>
      <c r="R179" s="341">
        <f t="shared" si="72"/>
        <v>14892.810232347922</v>
      </c>
      <c r="S179" s="342">
        <f t="shared" si="67"/>
        <v>5.3942089053263471</v>
      </c>
      <c r="T179" s="414"/>
      <c r="U179" s="413">
        <v>414</v>
      </c>
      <c r="V179" s="467">
        <v>18.708822396442457</v>
      </c>
      <c r="W179" s="353">
        <f t="shared" si="90"/>
        <v>4.4829944575203111</v>
      </c>
      <c r="X179" s="353"/>
      <c r="Y179" s="467">
        <f t="shared" si="73"/>
        <v>103.92924143233874</v>
      </c>
      <c r="Z179" s="416">
        <v>2559.6847737138905</v>
      </c>
      <c r="AA179" s="345">
        <f t="shared" si="88"/>
        <v>5.472110892418762E-2</v>
      </c>
      <c r="AB179" s="345">
        <f t="shared" si="89"/>
        <v>-4.1395512485363235E-3</v>
      </c>
      <c r="AC179" s="345">
        <f t="shared" si="91"/>
        <v>25.886518793429516</v>
      </c>
      <c r="AD179" s="413">
        <v>1.8293055555555557</v>
      </c>
      <c r="AE179" s="413"/>
      <c r="AF179" s="413"/>
      <c r="AG179" s="413"/>
      <c r="AH179" s="417">
        <v>3.1</v>
      </c>
      <c r="AI179" s="413">
        <v>1.03</v>
      </c>
      <c r="AJ179" s="347">
        <f t="shared" si="92"/>
        <v>-7.5648160827138766E-2</v>
      </c>
    </row>
    <row r="180" spans="1:61" ht="13.25" customHeight="1" thickBot="1">
      <c r="A180" s="434" t="s">
        <v>695</v>
      </c>
      <c r="B180" s="411" t="s">
        <v>688</v>
      </c>
      <c r="C180" s="412">
        <v>13</v>
      </c>
      <c r="D180" s="413">
        <v>312</v>
      </c>
      <c r="E180" s="337">
        <f t="shared" si="69"/>
        <v>20.064699990844726</v>
      </c>
      <c r="F180" s="338">
        <v>20064699.990844727</v>
      </c>
      <c r="G180" s="414">
        <v>88.13800048828125</v>
      </c>
      <c r="H180" s="351">
        <f t="shared" si="87"/>
        <v>3.2721340990045566E-3</v>
      </c>
      <c r="I180" s="414">
        <v>146</v>
      </c>
      <c r="J180" s="415">
        <v>54</v>
      </c>
      <c r="K180" s="414">
        <v>3.02</v>
      </c>
      <c r="L180" s="414">
        <v>0</v>
      </c>
      <c r="M180" s="414">
        <f t="shared" si="70"/>
        <v>16.763807937829586</v>
      </c>
      <c r="N180" s="414">
        <f t="shared" si="74"/>
        <v>0</v>
      </c>
      <c r="O180" s="413">
        <v>7.76</v>
      </c>
      <c r="P180" s="414">
        <v>2.9696670000000007</v>
      </c>
      <c r="Q180" s="341">
        <f t="shared" si="71"/>
        <v>2969.6670000000008</v>
      </c>
      <c r="R180" s="341">
        <f t="shared" si="72"/>
        <v>14800.455533125452</v>
      </c>
      <c r="S180" s="342">
        <f t="shared" si="67"/>
        <v>4.9838771596699054</v>
      </c>
      <c r="T180" s="414"/>
      <c r="U180" s="413">
        <v>453</v>
      </c>
      <c r="V180" s="467">
        <v>21.584041668066131</v>
      </c>
      <c r="W180" s="353">
        <f t="shared" si="90"/>
        <v>4.2052192716236743</v>
      </c>
      <c r="X180" s="353"/>
      <c r="Y180" s="467">
        <f t="shared" si="73"/>
        <v>119.90135082113231</v>
      </c>
      <c r="Z180" s="416">
        <v>3026.1388932935802</v>
      </c>
      <c r="AA180" s="345">
        <f t="shared" si="88"/>
        <v>3.4225383637038038E-2</v>
      </c>
      <c r="AB180" s="345">
        <f t="shared" si="89"/>
        <v>-7.8537419827159598E-3</v>
      </c>
      <c r="AC180" s="345">
        <f t="shared" si="91"/>
        <v>23.552127153829744</v>
      </c>
      <c r="AD180" s="413">
        <v>1.8305555555555557</v>
      </c>
      <c r="AE180" s="413"/>
      <c r="AF180" s="413"/>
      <c r="AG180" s="413"/>
      <c r="AH180" s="417"/>
      <c r="AI180" s="413"/>
      <c r="AJ180" s="347">
        <f t="shared" si="92"/>
        <v>-0.2294712622071764</v>
      </c>
    </row>
    <row r="181" spans="1:61" ht="16" thickBot="1">
      <c r="A181" s="434" t="s">
        <v>695</v>
      </c>
      <c r="B181" s="411" t="s">
        <v>688</v>
      </c>
      <c r="C181" s="436">
        <v>13.940972222218988</v>
      </c>
      <c r="D181" s="437">
        <v>334.58333333325572</v>
      </c>
      <c r="E181" s="337">
        <f t="shared" si="69"/>
        <v>17.198099954223633</v>
      </c>
      <c r="F181" s="338">
        <v>17198099.954223633</v>
      </c>
      <c r="G181" s="438">
        <v>82.563499450683594</v>
      </c>
      <c r="H181" s="351">
        <f t="shared" si="87"/>
        <v>-6.8129243724213131E-3</v>
      </c>
      <c r="I181" s="438">
        <v>150</v>
      </c>
      <c r="J181" s="439">
        <v>44</v>
      </c>
      <c r="K181" s="438">
        <v>2.88</v>
      </c>
      <c r="L181" s="438">
        <v>0.09</v>
      </c>
      <c r="M181" s="438">
        <f t="shared" si="70"/>
        <v>15.986677768526226</v>
      </c>
      <c r="N181" s="438">
        <f t="shared" si="74"/>
        <v>0.9991119005328597</v>
      </c>
      <c r="O181" s="437">
        <v>10.45</v>
      </c>
      <c r="P181" s="438">
        <v>3.0411191666666664</v>
      </c>
      <c r="Q181" s="341">
        <f t="shared" si="71"/>
        <v>3041.1191666666664</v>
      </c>
      <c r="R181" s="341">
        <f t="shared" si="72"/>
        <v>17682.878775918536</v>
      </c>
      <c r="S181" s="342">
        <f t="shared" si="67"/>
        <v>5.8145958138498477</v>
      </c>
      <c r="T181" s="345">
        <f>P181/AVERAGE(P181,P196,P211,P226,P240,P255,P270,P285,P301,P316,P331,P346,P361,P376,P391)</f>
        <v>1.050616463026983</v>
      </c>
      <c r="U181" s="437"/>
      <c r="V181" s="469">
        <v>23.805625726854686</v>
      </c>
      <c r="W181" s="353">
        <f t="shared" si="90"/>
        <v>2.0815840587885543</v>
      </c>
      <c r="X181" s="353"/>
      <c r="Y181" s="469">
        <f t="shared" si="73"/>
        <v>132.24245605563252</v>
      </c>
      <c r="Z181" s="440">
        <v>3446.8980093385312</v>
      </c>
      <c r="AA181" s="345">
        <f t="shared" si="88"/>
        <v>2.9316728398302409E-2</v>
      </c>
      <c r="AB181" s="345">
        <f t="shared" si="89"/>
        <v>2.3745460583820635E-3</v>
      </c>
      <c r="AC181" s="345">
        <f t="shared" si="91"/>
        <v>21.174650309425999</v>
      </c>
      <c r="AD181" s="420">
        <v>1.8219722222222223</v>
      </c>
      <c r="AE181" s="420"/>
      <c r="AF181" s="420"/>
      <c r="AG181" s="420"/>
      <c r="AH181" s="441">
        <v>2.57</v>
      </c>
      <c r="AI181" s="437">
        <v>1.7</v>
      </c>
      <c r="AJ181" s="347">
        <f t="shared" si="92"/>
        <v>8.099628396869693E-2</v>
      </c>
      <c r="AK181" s="29"/>
      <c r="AL181" s="29"/>
      <c r="AM181" s="426">
        <v>63.7</v>
      </c>
      <c r="AN181" s="426">
        <v>34.200000000000003</v>
      </c>
      <c r="AO181" s="427">
        <v>21.4</v>
      </c>
      <c r="AP181" s="427">
        <v>48.8</v>
      </c>
      <c r="AQ181" s="427">
        <v>29.8</v>
      </c>
      <c r="AR181" s="426">
        <v>98.6</v>
      </c>
      <c r="AS181" s="426">
        <v>0.7</v>
      </c>
      <c r="AT181" s="426">
        <v>0.7</v>
      </c>
      <c r="AU181" s="29">
        <v>86</v>
      </c>
      <c r="AV181" s="426">
        <v>1.8202669919988599</v>
      </c>
      <c r="AW181" s="426">
        <v>64.503474863331604</v>
      </c>
      <c r="AX181" s="29"/>
      <c r="AY181" s="426">
        <v>2.0860659786036302</v>
      </c>
      <c r="AZ181" s="29"/>
      <c r="BA181" s="426">
        <v>0.67848754575553205</v>
      </c>
      <c r="BB181" s="426">
        <v>0.47237092966365996</v>
      </c>
      <c r="BC181" s="426">
        <v>0.25020921313445299</v>
      </c>
      <c r="BD181" s="426">
        <v>17.930422941256001</v>
      </c>
      <c r="BE181" s="426">
        <v>7.0990272452568792</v>
      </c>
      <c r="BF181" s="29"/>
      <c r="BG181" s="29"/>
      <c r="BH181" s="365">
        <f>(2*AY181+BB181+BC181+BD181+BE181)/(2*(SUM(AV181:BG181)))</f>
        <v>0.15776075241630241</v>
      </c>
      <c r="BI181" s="365">
        <f>SUM(BD181:BE181,AY181,AW181)/SUM(AV181:BG181)</f>
        <v>0.9660341246566726</v>
      </c>
    </row>
    <row r="182" spans="1:61" ht="13.25" customHeight="1" thickBot="1">
      <c r="A182" s="434" t="s">
        <v>696</v>
      </c>
      <c r="B182" s="411" t="s">
        <v>688</v>
      </c>
      <c r="C182" s="419">
        <v>0</v>
      </c>
      <c r="D182" s="420">
        <v>0</v>
      </c>
      <c r="E182" s="337">
        <f t="shared" si="69"/>
        <v>0.2038999927997589</v>
      </c>
      <c r="F182" s="338">
        <v>203899.99279975891</v>
      </c>
      <c r="G182" s="421">
        <v>99.503700256347656</v>
      </c>
      <c r="H182" s="339"/>
      <c r="I182" s="421">
        <v>79</v>
      </c>
      <c r="J182" s="422">
        <v>77</v>
      </c>
      <c r="K182" s="421">
        <v>4.9000000000000004</v>
      </c>
      <c r="L182" s="421">
        <v>0</v>
      </c>
      <c r="M182" s="421">
        <f t="shared" si="70"/>
        <v>27.199555925617542</v>
      </c>
      <c r="N182" s="421">
        <f t="shared" si="74"/>
        <v>0</v>
      </c>
      <c r="O182" s="420">
        <v>0.56000000000000005</v>
      </c>
      <c r="P182" s="421"/>
      <c r="Q182" s="341">
        <f t="shared" si="71"/>
        <v>0</v>
      </c>
      <c r="R182" s="341">
        <f t="shared" si="72"/>
        <v>0</v>
      </c>
      <c r="S182" s="342">
        <f t="shared" si="67"/>
        <v>490.43650579333536</v>
      </c>
      <c r="T182" s="421"/>
      <c r="U182" s="420">
        <v>305</v>
      </c>
      <c r="V182" s="466">
        <v>0</v>
      </c>
      <c r="W182" s="344"/>
      <c r="X182" s="359"/>
      <c r="Y182" s="466">
        <f t="shared" si="73"/>
        <v>0</v>
      </c>
      <c r="Z182" s="424">
        <v>0</v>
      </c>
      <c r="AA182" s="345"/>
      <c r="AB182" s="345"/>
      <c r="AC182" s="345"/>
      <c r="AD182" s="413">
        <v>1.9350000000000001</v>
      </c>
      <c r="AE182" s="413"/>
      <c r="AF182" s="413"/>
      <c r="AG182" s="413"/>
      <c r="AH182" s="425">
        <v>1.07</v>
      </c>
      <c r="AI182" s="420">
        <v>1.75</v>
      </c>
      <c r="AJ182" s="347"/>
    </row>
    <row r="183" spans="1:61" ht="13.25" customHeight="1" thickBot="1">
      <c r="A183" s="434" t="s">
        <v>696</v>
      </c>
      <c r="B183" s="411" t="s">
        <v>688</v>
      </c>
      <c r="C183" s="412">
        <v>0.96875</v>
      </c>
      <c r="D183" s="413">
        <v>23.25</v>
      </c>
      <c r="E183" s="337">
        <f t="shared" si="69"/>
        <v>0.36299999999999999</v>
      </c>
      <c r="F183" s="338">
        <v>363000</v>
      </c>
      <c r="G183" s="414">
        <v>98.9</v>
      </c>
      <c r="H183" s="351">
        <f t="shared" ref="H183:H196" si="93">(F183-F182)/((F183+F182)*0.5*(D183-D182))</f>
        <v>2.4141863289079482E-2</v>
      </c>
      <c r="I183" s="414">
        <v>79</v>
      </c>
      <c r="J183" s="415">
        <v>67</v>
      </c>
      <c r="K183" s="414">
        <v>4.97</v>
      </c>
      <c r="L183" s="414">
        <v>7.0000000000000007E-2</v>
      </c>
      <c r="M183" s="414">
        <f t="shared" si="70"/>
        <v>27.588121010269216</v>
      </c>
      <c r="N183" s="414">
        <f t="shared" si="74"/>
        <v>0.77708703374777988</v>
      </c>
      <c r="O183" s="413">
        <v>0.72</v>
      </c>
      <c r="P183" s="414"/>
      <c r="Q183" s="341">
        <f t="shared" si="71"/>
        <v>0</v>
      </c>
      <c r="R183" s="341">
        <f t="shared" si="72"/>
        <v>0</v>
      </c>
      <c r="S183" s="342">
        <f t="shared" si="67"/>
        <v>275.48209366391183</v>
      </c>
      <c r="T183" s="414"/>
      <c r="U183" s="413"/>
      <c r="V183" s="467">
        <v>-3.1718749999999171E-2</v>
      </c>
      <c r="W183" s="353">
        <f>(V183-V182)-(K182-K183)</f>
        <v>3.8281250000000225E-2</v>
      </c>
      <c r="X183" s="353"/>
      <c r="Y183" s="467">
        <f t="shared" si="73"/>
        <v>-0.17620059439490693</v>
      </c>
      <c r="Z183" s="416">
        <v>6.5902124162971978</v>
      </c>
      <c r="AA183" s="345">
        <f>V183/180.1/Z183*1000</f>
        <v>-2.672409076267938E-2</v>
      </c>
      <c r="AB183" s="345">
        <f>L183/90.08/Z183*1000</f>
        <v>0.1179153242202164</v>
      </c>
      <c r="AC183" s="345"/>
      <c r="AD183" s="413">
        <v>1.92</v>
      </c>
      <c r="AE183" s="413"/>
      <c r="AF183" s="413"/>
      <c r="AG183" s="413"/>
      <c r="AH183" s="417">
        <v>1.23</v>
      </c>
      <c r="AI183" s="413">
        <v>1.74</v>
      </c>
      <c r="AJ183" s="347">
        <f t="shared" ref="AJ183:AJ196" si="94">AB183/AA183</f>
        <v>-4.412323145709677</v>
      </c>
    </row>
    <row r="184" spans="1:61" ht="13.25" customHeight="1" thickBot="1">
      <c r="A184" s="434" t="s">
        <v>696</v>
      </c>
      <c r="B184" s="411" t="s">
        <v>688</v>
      </c>
      <c r="C184" s="412">
        <v>2.1458333333357587</v>
      </c>
      <c r="D184" s="413">
        <v>51.500000000058208</v>
      </c>
      <c r="E184" s="337">
        <f t="shared" si="69"/>
        <v>0.86819998750686644</v>
      </c>
      <c r="F184" s="338">
        <v>868199.98750686646</v>
      </c>
      <c r="G184" s="414">
        <v>99.475799560546875</v>
      </c>
      <c r="H184" s="351">
        <f t="shared" si="93"/>
        <v>2.9050009064163617E-2</v>
      </c>
      <c r="I184" s="414">
        <v>72</v>
      </c>
      <c r="J184" s="415">
        <v>70</v>
      </c>
      <c r="K184" s="414">
        <v>4.79</v>
      </c>
      <c r="L184" s="414">
        <v>0.17</v>
      </c>
      <c r="M184" s="414">
        <f t="shared" si="70"/>
        <v>26.588953649736329</v>
      </c>
      <c r="N184" s="414">
        <f t="shared" si="74"/>
        <v>1.8872113676731797</v>
      </c>
      <c r="O184" s="413">
        <v>0.95</v>
      </c>
      <c r="P184" s="414"/>
      <c r="Q184" s="341">
        <f t="shared" si="71"/>
        <v>0</v>
      </c>
      <c r="R184" s="341">
        <f t="shared" si="72"/>
        <v>0</v>
      </c>
      <c r="S184" s="342">
        <f t="shared" si="67"/>
        <v>115.18083556665464</v>
      </c>
      <c r="T184" s="414"/>
      <c r="U184" s="413">
        <v>306</v>
      </c>
      <c r="V184" s="467">
        <v>0.18741510826771673</v>
      </c>
      <c r="W184" s="353">
        <f>(V184-V183)-(K183-K184)</f>
        <v>3.9133858267716204E-2</v>
      </c>
      <c r="X184" s="353"/>
      <c r="Y184" s="467">
        <f t="shared" si="73"/>
        <v>1.0411082869078507</v>
      </c>
      <c r="Z184" s="416">
        <v>23.980912239867521</v>
      </c>
      <c r="AA184" s="345">
        <f t="shared" ref="AA184:AA196" si="95">(V184-V183)/180.1/((Z184-Z183))*1000</f>
        <v>6.9964657691751544E-2</v>
      </c>
      <c r="AB184" s="345">
        <f t="shared" ref="AB184:AB196" si="96">(L184-L183)/90.08/((Z184-Z183))*1000</f>
        <v>6.3834368092582625E-2</v>
      </c>
      <c r="AC184" s="345"/>
      <c r="AD184" s="413">
        <v>1.905</v>
      </c>
      <c r="AE184" s="413"/>
      <c r="AF184" s="413"/>
      <c r="AG184" s="413"/>
      <c r="AH184" s="417">
        <v>1.38</v>
      </c>
      <c r="AI184" s="413">
        <v>1.74</v>
      </c>
      <c r="AJ184" s="347">
        <f t="shared" si="94"/>
        <v>0.91238019592438246</v>
      </c>
    </row>
    <row r="185" spans="1:61" ht="13.25" customHeight="1" thickBot="1">
      <c r="A185" s="434" t="s">
        <v>696</v>
      </c>
      <c r="B185" s="411" t="s">
        <v>688</v>
      </c>
      <c r="C185" s="412">
        <v>2.9166666666642413</v>
      </c>
      <c r="D185" s="413">
        <v>69.999999999941792</v>
      </c>
      <c r="E185" s="337">
        <f t="shared" si="69"/>
        <v>1.1279999999999999</v>
      </c>
      <c r="F185" s="338">
        <v>1128000</v>
      </c>
      <c r="G185" s="414">
        <v>99</v>
      </c>
      <c r="H185" s="351">
        <f t="shared" si="93"/>
        <v>1.4069976962754414E-2</v>
      </c>
      <c r="I185" s="414">
        <v>64</v>
      </c>
      <c r="J185" s="415">
        <v>67</v>
      </c>
      <c r="K185" s="414">
        <v>4.68</v>
      </c>
      <c r="L185" s="414">
        <v>0.28000000000000003</v>
      </c>
      <c r="M185" s="414">
        <f t="shared" si="70"/>
        <v>25.978351373855116</v>
      </c>
      <c r="N185" s="414">
        <f t="shared" si="74"/>
        <v>3.1083481349911195</v>
      </c>
      <c r="O185" s="413">
        <v>1.24</v>
      </c>
      <c r="P185" s="414"/>
      <c r="Q185" s="341">
        <f t="shared" si="71"/>
        <v>0</v>
      </c>
      <c r="R185" s="341">
        <f t="shared" si="72"/>
        <v>0</v>
      </c>
      <c r="S185" s="342">
        <f t="shared" si="67"/>
        <v>88.652482269503551</v>
      </c>
      <c r="T185" s="414"/>
      <c r="U185" s="413">
        <v>303</v>
      </c>
      <c r="V185" s="467">
        <v>0.33543098128359067</v>
      </c>
      <c r="W185" s="353">
        <f>(V185-V184)-(K184-K185)</f>
        <v>3.8015873015873614E-2</v>
      </c>
      <c r="X185" s="353"/>
      <c r="Y185" s="467">
        <f t="shared" si="73"/>
        <v>1.863350172394471</v>
      </c>
      <c r="Z185" s="416">
        <v>42.445762124189841</v>
      </c>
      <c r="AA185" s="345">
        <f t="shared" si="95"/>
        <v>4.4509098386219935E-2</v>
      </c>
      <c r="AB185" s="345">
        <f t="shared" si="96"/>
        <v>6.6133046028971645E-2</v>
      </c>
      <c r="AC185" s="345"/>
      <c r="AD185" s="413">
        <v>1.89</v>
      </c>
      <c r="AE185" s="413"/>
      <c r="AF185" s="413"/>
      <c r="AG185" s="413"/>
      <c r="AH185" s="417">
        <v>1.6</v>
      </c>
      <c r="AI185" s="413">
        <v>1.76</v>
      </c>
      <c r="AJ185" s="347">
        <f t="shared" si="94"/>
        <v>1.4858320753908263</v>
      </c>
    </row>
    <row r="186" spans="1:61" ht="13.25" customHeight="1" thickBot="1">
      <c r="A186" s="434" t="s">
        <v>696</v>
      </c>
      <c r="B186" s="411" t="s">
        <v>688</v>
      </c>
      <c r="C186" s="412">
        <v>3.9236111111094942</v>
      </c>
      <c r="D186" s="413">
        <v>94.166666666627862</v>
      </c>
      <c r="E186" s="337">
        <f t="shared" si="69"/>
        <v>2.4319999999999999</v>
      </c>
      <c r="F186" s="338">
        <v>2432000</v>
      </c>
      <c r="G186" s="414">
        <v>99</v>
      </c>
      <c r="H186" s="351">
        <f t="shared" si="93"/>
        <v>3.0313831848096544E-2</v>
      </c>
      <c r="I186" s="414">
        <v>67</v>
      </c>
      <c r="J186" s="415">
        <v>52</v>
      </c>
      <c r="K186" s="414">
        <v>4.3600000000000003</v>
      </c>
      <c r="L186" s="414">
        <v>0.43</v>
      </c>
      <c r="M186" s="414">
        <f t="shared" si="70"/>
        <v>24.202053844018874</v>
      </c>
      <c r="N186" s="414">
        <f t="shared" si="74"/>
        <v>4.7735346358792183</v>
      </c>
      <c r="O186" s="413">
        <v>1.7</v>
      </c>
      <c r="P186" s="414"/>
      <c r="Q186" s="341">
        <f t="shared" si="71"/>
        <v>0</v>
      </c>
      <c r="R186" s="341">
        <f t="shared" si="72"/>
        <v>0</v>
      </c>
      <c r="S186" s="342">
        <f t="shared" si="67"/>
        <v>41.118421052631582</v>
      </c>
      <c r="T186" s="414"/>
      <c r="U186" s="413">
        <v>298</v>
      </c>
      <c r="V186" s="467">
        <v>0.69287098128358937</v>
      </c>
      <c r="W186" s="353">
        <f t="shared" ref="W186:W196" si="97">(V186-V185)-(K185-K186)</f>
        <v>3.7439999999999307E-2</v>
      </c>
      <c r="X186" s="353"/>
      <c r="Y186" s="467">
        <f t="shared" si="73"/>
        <v>3.8489624824797346</v>
      </c>
      <c r="Z186" s="416">
        <v>85.462428790891039</v>
      </c>
      <c r="AA186" s="345">
        <f t="shared" si="95"/>
        <v>4.6137354059365421E-2</v>
      </c>
      <c r="AB186" s="345">
        <f t="shared" si="96"/>
        <v>3.8710263484388122E-2</v>
      </c>
      <c r="AC186" s="345"/>
      <c r="AD186" s="413">
        <v>1.875</v>
      </c>
      <c r="AE186" s="413"/>
      <c r="AF186" s="413"/>
      <c r="AG186" s="413"/>
      <c r="AH186" s="417">
        <v>1.76</v>
      </c>
      <c r="AI186" s="413">
        <v>1.74</v>
      </c>
      <c r="AJ186" s="347">
        <f t="shared" si="94"/>
        <v>0.83902218221225289</v>
      </c>
    </row>
    <row r="187" spans="1:61" ht="13.25" customHeight="1" thickBot="1">
      <c r="A187" s="434" t="s">
        <v>696</v>
      </c>
      <c r="B187" s="411" t="s">
        <v>688</v>
      </c>
      <c r="C187" s="412">
        <v>4.8541666666642413</v>
      </c>
      <c r="D187" s="413">
        <v>116.49999999994179</v>
      </c>
      <c r="E187" s="337">
        <f t="shared" si="69"/>
        <v>3.7988000942230236</v>
      </c>
      <c r="F187" s="338">
        <v>3798800.0942230234</v>
      </c>
      <c r="G187" s="414">
        <v>99.058998107910156</v>
      </c>
      <c r="H187" s="351">
        <f t="shared" si="93"/>
        <v>1.9644348492495203E-2</v>
      </c>
      <c r="I187" s="414">
        <v>63</v>
      </c>
      <c r="J187" s="415">
        <v>48</v>
      </c>
      <c r="K187" s="414">
        <v>4.8499999999999996</v>
      </c>
      <c r="L187" s="414">
        <v>0.61</v>
      </c>
      <c r="M187" s="414">
        <f t="shared" si="70"/>
        <v>26.922009436580627</v>
      </c>
      <c r="N187" s="414">
        <f t="shared" si="74"/>
        <v>6.7717584369449382</v>
      </c>
      <c r="O187" s="413"/>
      <c r="P187" s="414"/>
      <c r="Q187" s="341">
        <f t="shared" si="71"/>
        <v>0</v>
      </c>
      <c r="R187" s="341">
        <f t="shared" si="72"/>
        <v>0</v>
      </c>
      <c r="S187" s="342">
        <f t="shared" si="67"/>
        <v>26.324101695183625</v>
      </c>
      <c r="T187" s="414"/>
      <c r="U187" s="413">
        <v>325</v>
      </c>
      <c r="V187" s="467">
        <v>1.2025938614351779</v>
      </c>
      <c r="W187" s="353">
        <f t="shared" si="97"/>
        <v>0.99972288015158783</v>
      </c>
      <c r="X187" s="353"/>
      <c r="Y187" s="467">
        <f t="shared" si="73"/>
        <v>6.680520297948382</v>
      </c>
      <c r="Z187" s="416">
        <v>155.03969650965433</v>
      </c>
      <c r="AA187" s="345">
        <f t="shared" si="95"/>
        <v>4.0677386827248578E-2</v>
      </c>
      <c r="AB187" s="345">
        <f t="shared" si="96"/>
        <v>2.8719492250582398E-2</v>
      </c>
      <c r="AC187" s="345"/>
      <c r="AD187" s="413">
        <v>1.8764444444444444</v>
      </c>
      <c r="AE187" s="413"/>
      <c r="AF187" s="413"/>
      <c r="AG187" s="413"/>
      <c r="AH187" s="417">
        <v>0</v>
      </c>
      <c r="AI187" s="413">
        <v>4.41</v>
      </c>
      <c r="AJ187" s="347">
        <f t="shared" si="94"/>
        <v>0.70603090539100366</v>
      </c>
    </row>
    <row r="188" spans="1:61" ht="13.25" customHeight="1" thickBot="1">
      <c r="A188" s="434" t="s">
        <v>696</v>
      </c>
      <c r="B188" s="411" t="s">
        <v>688</v>
      </c>
      <c r="C188" s="412">
        <v>5.8125</v>
      </c>
      <c r="D188" s="413">
        <v>139.5</v>
      </c>
      <c r="E188" s="337">
        <f t="shared" si="69"/>
        <v>6.2439999999999998</v>
      </c>
      <c r="F188" s="338">
        <v>6244000</v>
      </c>
      <c r="G188" s="414">
        <v>99.2</v>
      </c>
      <c r="H188" s="351">
        <f t="shared" si="93"/>
        <v>2.1171991552932271E-2</v>
      </c>
      <c r="I188" s="414">
        <v>63</v>
      </c>
      <c r="J188" s="415">
        <v>51</v>
      </c>
      <c r="K188" s="414">
        <v>4.5199999999999996</v>
      </c>
      <c r="L188" s="414">
        <v>0.91</v>
      </c>
      <c r="M188" s="414">
        <f t="shared" si="70"/>
        <v>25.090202608936995</v>
      </c>
      <c r="N188" s="414">
        <f t="shared" si="74"/>
        <v>10.102131438721138</v>
      </c>
      <c r="O188" s="413">
        <v>3.28</v>
      </c>
      <c r="P188" s="414"/>
      <c r="Q188" s="341">
        <f t="shared" si="71"/>
        <v>0</v>
      </c>
      <c r="R188" s="341">
        <f t="shared" si="72"/>
        <v>0</v>
      </c>
      <c r="S188" s="342">
        <f t="shared" si="67"/>
        <v>16.015374759769379</v>
      </c>
      <c r="T188" s="414"/>
      <c r="U188" s="413">
        <v>341</v>
      </c>
      <c r="V188" s="467">
        <v>2.5335490263648852</v>
      </c>
      <c r="W188" s="353">
        <f t="shared" si="97"/>
        <v>1.0009551649297073</v>
      </c>
      <c r="X188" s="353"/>
      <c r="Y188" s="467">
        <f t="shared" si="73"/>
        <v>14.074099527066551</v>
      </c>
      <c r="Z188" s="416">
        <v>270.53189759351136</v>
      </c>
      <c r="AA188" s="345">
        <f t="shared" si="95"/>
        <v>6.3987781737185515E-2</v>
      </c>
      <c r="AB188" s="345">
        <f t="shared" si="96"/>
        <v>2.8836345402734765E-2</v>
      </c>
      <c r="AC188" s="345"/>
      <c r="AD188" s="413">
        <v>1.894185185185185</v>
      </c>
      <c r="AE188" s="413"/>
      <c r="AF188" s="413"/>
      <c r="AG188" s="413"/>
      <c r="AH188" s="417"/>
      <c r="AI188" s="413">
        <v>6.04</v>
      </c>
      <c r="AJ188" s="347">
        <f t="shared" si="94"/>
        <v>0.45065393142042565</v>
      </c>
    </row>
    <row r="189" spans="1:61" ht="13.25" customHeight="1" thickBot="1">
      <c r="A189" s="434" t="s">
        <v>696</v>
      </c>
      <c r="B189" s="411" t="s">
        <v>688</v>
      </c>
      <c r="C189" s="419">
        <v>6.9097222222189885</v>
      </c>
      <c r="D189" s="420">
        <v>165.83333333325572</v>
      </c>
      <c r="E189" s="337">
        <f t="shared" si="69"/>
        <v>10.900199754333496</v>
      </c>
      <c r="F189" s="338">
        <v>10900199.754333496</v>
      </c>
      <c r="G189" s="421">
        <v>99.002899169921875</v>
      </c>
      <c r="H189" s="351">
        <f t="shared" si="93"/>
        <v>2.0627117593599777E-2</v>
      </c>
      <c r="I189" s="421">
        <v>46</v>
      </c>
      <c r="J189" s="422">
        <v>48</v>
      </c>
      <c r="K189" s="421">
        <v>3.65</v>
      </c>
      <c r="L189" s="421">
        <v>1.29</v>
      </c>
      <c r="M189" s="421">
        <f t="shared" si="70"/>
        <v>20.260893699694698</v>
      </c>
      <c r="N189" s="421">
        <f t="shared" si="74"/>
        <v>14.320603907637656</v>
      </c>
      <c r="O189" s="420">
        <v>3.26</v>
      </c>
      <c r="P189" s="421"/>
      <c r="Q189" s="341">
        <f t="shared" si="71"/>
        <v>0</v>
      </c>
      <c r="R189" s="341">
        <f t="shared" si="72"/>
        <v>0</v>
      </c>
      <c r="S189" s="342">
        <f t="shared" si="67"/>
        <v>9.1741438004605271</v>
      </c>
      <c r="T189" s="421"/>
      <c r="U189" s="420">
        <v>345</v>
      </c>
      <c r="V189" s="466">
        <v>4.5537610367276784</v>
      </c>
      <c r="W189" s="353">
        <f t="shared" si="97"/>
        <v>1.1502120103627935</v>
      </c>
      <c r="X189" s="353"/>
      <c r="Y189" s="466">
        <f t="shared" si="73"/>
        <v>25.296564379233281</v>
      </c>
      <c r="Z189" s="424">
        <v>496.2638610249038</v>
      </c>
      <c r="AA189" s="345">
        <f t="shared" si="95"/>
        <v>4.969242338077267E-2</v>
      </c>
      <c r="AB189" s="345">
        <f t="shared" si="96"/>
        <v>1.8687971365644256E-2</v>
      </c>
      <c r="AC189" s="345"/>
      <c r="AD189" s="413">
        <v>1.9085370370370369</v>
      </c>
      <c r="AE189" s="413"/>
      <c r="AF189" s="413"/>
      <c r="AG189" s="413"/>
      <c r="AH189" s="425"/>
      <c r="AI189" s="420">
        <v>7.05</v>
      </c>
      <c r="AJ189" s="347">
        <f t="shared" si="94"/>
        <v>0.37607285163868931</v>
      </c>
    </row>
    <row r="190" spans="1:61" ht="13.25" customHeight="1" thickBot="1">
      <c r="A190" s="434" t="s">
        <v>696</v>
      </c>
      <c r="B190" s="411" t="s">
        <v>688</v>
      </c>
      <c r="C190" s="412">
        <v>7.9097222222189885</v>
      </c>
      <c r="D190" s="413">
        <v>189.83333333325572</v>
      </c>
      <c r="E190" s="337">
        <f t="shared" si="69"/>
        <v>14.693</v>
      </c>
      <c r="F190" s="338">
        <v>14693000</v>
      </c>
      <c r="G190" s="414">
        <v>99.2</v>
      </c>
      <c r="H190" s="351">
        <f t="shared" si="93"/>
        <v>1.2349635456791925E-2</v>
      </c>
      <c r="I190" s="414">
        <v>56</v>
      </c>
      <c r="J190" s="415">
        <v>45</v>
      </c>
      <c r="K190" s="414">
        <v>2.92</v>
      </c>
      <c r="L190" s="414">
        <v>1.18</v>
      </c>
      <c r="M190" s="414">
        <f t="shared" si="70"/>
        <v>16.208714959755756</v>
      </c>
      <c r="N190" s="414">
        <f t="shared" si="74"/>
        <v>13.099467140319716</v>
      </c>
      <c r="O190" s="413">
        <v>4.83</v>
      </c>
      <c r="P190" s="414">
        <v>0.72609633333333323</v>
      </c>
      <c r="Q190" s="341">
        <f t="shared" si="71"/>
        <v>726.09633333333318</v>
      </c>
      <c r="R190" s="341">
        <f t="shared" si="72"/>
        <v>4941.7840695115574</v>
      </c>
      <c r="S190" s="342">
        <f t="shared" si="67"/>
        <v>6.8059620227319133</v>
      </c>
      <c r="T190" s="414"/>
      <c r="U190" s="413">
        <v>358</v>
      </c>
      <c r="V190" s="467">
        <v>6.7882171511875296</v>
      </c>
      <c r="W190" s="353">
        <f t="shared" si="97"/>
        <v>1.5044561144598512</v>
      </c>
      <c r="X190" s="353"/>
      <c r="Y190" s="467">
        <f t="shared" si="73"/>
        <v>37.709175075341115</v>
      </c>
      <c r="Z190" s="416">
        <v>803.38225807690583</v>
      </c>
      <c r="AA190" s="345">
        <f t="shared" si="95"/>
        <v>4.0397294851689629E-2</v>
      </c>
      <c r="AB190" s="345">
        <f t="shared" si="96"/>
        <v>-3.9761107736934918E-3</v>
      </c>
      <c r="AC190" s="345">
        <f t="shared" ref="AC190:AC196" si="98">P190/Z190*1000*24</f>
        <v>21.691183524159705</v>
      </c>
      <c r="AD190" s="413">
        <v>1.9324259259259258</v>
      </c>
      <c r="AE190" s="413"/>
      <c r="AF190" s="413"/>
      <c r="AG190" s="413"/>
      <c r="AH190" s="417"/>
      <c r="AI190" s="413">
        <v>8.31</v>
      </c>
      <c r="AJ190" s="347">
        <f t="shared" si="94"/>
        <v>-9.8425173969964225E-2</v>
      </c>
    </row>
    <row r="191" spans="1:61" ht="13.25" customHeight="1" thickBot="1">
      <c r="A191" s="434" t="s">
        <v>696</v>
      </c>
      <c r="B191" s="411" t="s">
        <v>688</v>
      </c>
      <c r="C191" s="412">
        <v>8.8715277777810115</v>
      </c>
      <c r="D191" s="413">
        <v>212.91666666674428</v>
      </c>
      <c r="E191" s="337">
        <f t="shared" si="69"/>
        <v>17.544</v>
      </c>
      <c r="F191" s="338">
        <v>17544000</v>
      </c>
      <c r="G191" s="414">
        <v>98.8</v>
      </c>
      <c r="H191" s="351">
        <f t="shared" si="93"/>
        <v>7.6625632205185095E-3</v>
      </c>
      <c r="I191" s="414">
        <v>83</v>
      </c>
      <c r="J191" s="415">
        <v>41</v>
      </c>
      <c r="K191" s="414">
        <v>1.8</v>
      </c>
      <c r="L191" s="414">
        <v>0.56999999999999995</v>
      </c>
      <c r="M191" s="414">
        <f t="shared" si="70"/>
        <v>9.9916736053288933</v>
      </c>
      <c r="N191" s="414">
        <f t="shared" si="74"/>
        <v>6.3277087033747774</v>
      </c>
      <c r="O191" s="413">
        <v>3.94</v>
      </c>
      <c r="P191" s="414">
        <v>1.0711379999999999</v>
      </c>
      <c r="Q191" s="341">
        <f t="shared" si="71"/>
        <v>1071.1379999999999</v>
      </c>
      <c r="R191" s="341">
        <f t="shared" si="72"/>
        <v>6105.4377564979477</v>
      </c>
      <c r="S191" s="342">
        <f t="shared" si="67"/>
        <v>5.6999544003647973</v>
      </c>
      <c r="T191" s="414"/>
      <c r="U191" s="413">
        <v>357</v>
      </c>
      <c r="V191" s="467">
        <v>8.5498938232417121</v>
      </c>
      <c r="W191" s="353">
        <f t="shared" si="97"/>
        <v>0.64167667205418266</v>
      </c>
      <c r="X191" s="353"/>
      <c r="Y191" s="467">
        <f t="shared" si="73"/>
        <v>47.49545217477273</v>
      </c>
      <c r="Z191" s="416">
        <v>1175.4509664127411</v>
      </c>
      <c r="AA191" s="345">
        <f t="shared" si="95"/>
        <v>2.628992481422365E-2</v>
      </c>
      <c r="AB191" s="345">
        <f t="shared" si="96"/>
        <v>-1.8200290121771375E-2</v>
      </c>
      <c r="AC191" s="345">
        <f t="shared" si="98"/>
        <v>21.87016960686498</v>
      </c>
      <c r="AD191" s="413">
        <v>1.9248888888888889</v>
      </c>
      <c r="AE191" s="413"/>
      <c r="AF191" s="413"/>
      <c r="AG191" s="413"/>
      <c r="AH191" s="417"/>
      <c r="AI191" s="413">
        <v>7.2</v>
      </c>
      <c r="AJ191" s="347">
        <f t="shared" si="94"/>
        <v>-0.69229144816437305</v>
      </c>
    </row>
    <row r="192" spans="1:61" ht="13.25" customHeight="1" thickBot="1">
      <c r="A192" s="434" t="s">
        <v>696</v>
      </c>
      <c r="B192" s="411" t="s">
        <v>688</v>
      </c>
      <c r="C192" s="412">
        <v>9.8923611111094942</v>
      </c>
      <c r="D192" s="413">
        <v>237.41666666662786</v>
      </c>
      <c r="E192" s="337">
        <f t="shared" si="69"/>
        <v>18.144999368286133</v>
      </c>
      <c r="F192" s="338">
        <v>18144999.368286133</v>
      </c>
      <c r="G192" s="414">
        <v>98.412200927734375</v>
      </c>
      <c r="H192" s="351">
        <f t="shared" si="93"/>
        <v>1.3746861439087224E-3</v>
      </c>
      <c r="I192" s="414">
        <v>113</v>
      </c>
      <c r="J192" s="415">
        <v>52</v>
      </c>
      <c r="K192" s="414">
        <v>1.27</v>
      </c>
      <c r="L192" s="414">
        <v>0.4</v>
      </c>
      <c r="M192" s="414">
        <f t="shared" si="70"/>
        <v>7.0496808215376072</v>
      </c>
      <c r="N192" s="414">
        <f t="shared" si="74"/>
        <v>4.4404973357015995</v>
      </c>
      <c r="O192" s="413">
        <v>5.71</v>
      </c>
      <c r="P192" s="414">
        <v>1.3609166666666666</v>
      </c>
      <c r="Q192" s="341">
        <f t="shared" si="71"/>
        <v>1360.9166666666665</v>
      </c>
      <c r="R192" s="341">
        <f t="shared" si="72"/>
        <v>7500.2298927895217</v>
      </c>
      <c r="S192" s="342">
        <f t="shared" si="67"/>
        <v>5.5111602910706186</v>
      </c>
      <c r="T192" s="414"/>
      <c r="U192" s="413">
        <v>359</v>
      </c>
      <c r="V192" s="467">
        <v>11.085259488910346</v>
      </c>
      <c r="W192" s="353">
        <f t="shared" si="97"/>
        <v>2.0053656656686334</v>
      </c>
      <c r="X192" s="353"/>
      <c r="Y192" s="467">
        <f t="shared" si="73"/>
        <v>61.579643301449032</v>
      </c>
      <c r="Z192" s="416">
        <v>1612.6412086721689</v>
      </c>
      <c r="AA192" s="345">
        <f t="shared" si="95"/>
        <v>3.2200041516859283E-2</v>
      </c>
      <c r="AB192" s="345">
        <f t="shared" si="96"/>
        <v>-4.3166822706745388E-3</v>
      </c>
      <c r="AC192" s="345">
        <f t="shared" si="98"/>
        <v>20.253730231099283</v>
      </c>
      <c r="AD192" s="413">
        <v>1.8740555555555556</v>
      </c>
      <c r="AE192" s="413"/>
      <c r="AF192" s="413"/>
      <c r="AG192" s="413"/>
      <c r="AH192" s="417">
        <v>4.0199999999999996</v>
      </c>
      <c r="AI192" s="413">
        <v>5.58</v>
      </c>
      <c r="AJ192" s="347">
        <f t="shared" si="94"/>
        <v>-0.13405828276384091</v>
      </c>
    </row>
    <row r="193" spans="1:61" ht="13.25" customHeight="1" thickBot="1">
      <c r="A193" s="434" t="s">
        <v>696</v>
      </c>
      <c r="B193" s="411" t="s">
        <v>688</v>
      </c>
      <c r="C193" s="412">
        <v>10.895833333335759</v>
      </c>
      <c r="D193" s="413">
        <v>261.50000000005821</v>
      </c>
      <c r="E193" s="337">
        <f t="shared" si="69"/>
        <v>18.263999999999999</v>
      </c>
      <c r="F193" s="338">
        <v>18264000</v>
      </c>
      <c r="G193" s="414">
        <v>96.948600769042969</v>
      </c>
      <c r="H193" s="351">
        <f t="shared" si="93"/>
        <v>2.7142754739949956E-4</v>
      </c>
      <c r="I193" s="414">
        <v>129</v>
      </c>
      <c r="J193" s="415">
        <v>37</v>
      </c>
      <c r="K193" s="414">
        <v>1.21</v>
      </c>
      <c r="L193" s="414">
        <v>0.6</v>
      </c>
      <c r="M193" s="414">
        <f t="shared" si="70"/>
        <v>6.716625034693311</v>
      </c>
      <c r="N193" s="414">
        <f t="shared" si="74"/>
        <v>6.6607460035523971</v>
      </c>
      <c r="O193" s="413">
        <v>7.07</v>
      </c>
      <c r="P193" s="414">
        <v>1.7893316666666665</v>
      </c>
      <c r="Q193" s="341">
        <f t="shared" si="71"/>
        <v>1789.3316666666665</v>
      </c>
      <c r="R193" s="341">
        <f t="shared" si="72"/>
        <v>9797.0415389107893</v>
      </c>
      <c r="S193" s="342">
        <f t="shared" si="67"/>
        <v>5.4752518615856332</v>
      </c>
      <c r="T193" s="414"/>
      <c r="U193" s="413">
        <v>372</v>
      </c>
      <c r="V193" s="467">
        <v>14.415962809899474</v>
      </c>
      <c r="W193" s="353">
        <f t="shared" si="97"/>
        <v>3.2707033209891283</v>
      </c>
      <c r="X193" s="353"/>
      <c r="Y193" s="467">
        <f t="shared" si="73"/>
        <v>80.082008776487925</v>
      </c>
      <c r="Z193" s="416">
        <v>2051.0662427337138</v>
      </c>
      <c r="AA193" s="345">
        <f t="shared" si="95"/>
        <v>4.2181973339648036E-2</v>
      </c>
      <c r="AB193" s="345">
        <f t="shared" si="96"/>
        <v>5.064146650757005E-3</v>
      </c>
      <c r="AC193" s="345">
        <f t="shared" si="98"/>
        <v>20.937383252314262</v>
      </c>
      <c r="AD193" s="413">
        <v>1.8602222222222224</v>
      </c>
      <c r="AE193" s="413"/>
      <c r="AF193" s="413"/>
      <c r="AG193" s="413"/>
      <c r="AH193" s="417">
        <v>2.91</v>
      </c>
      <c r="AI193" s="413">
        <v>4.5599999999999996</v>
      </c>
      <c r="AJ193" s="347">
        <f t="shared" si="94"/>
        <v>0.12005475917356075</v>
      </c>
    </row>
    <row r="194" spans="1:61" ht="13.25" customHeight="1" thickBot="1">
      <c r="A194" s="434" t="s">
        <v>696</v>
      </c>
      <c r="B194" s="411" t="s">
        <v>688</v>
      </c>
      <c r="C194" s="412">
        <v>11.923611111109494</v>
      </c>
      <c r="D194" s="413">
        <v>286.16666666662786</v>
      </c>
      <c r="E194" s="337">
        <f t="shared" si="69"/>
        <v>16.42500005493164</v>
      </c>
      <c r="F194" s="338">
        <v>16425000.054931641</v>
      </c>
      <c r="G194" s="414">
        <v>94.640701293945312</v>
      </c>
      <c r="H194" s="351">
        <f t="shared" si="93"/>
        <v>-4.2984261125618532E-3</v>
      </c>
      <c r="I194" s="414">
        <v>140</v>
      </c>
      <c r="J194" s="415">
        <v>17</v>
      </c>
      <c r="K194" s="414">
        <v>0.92</v>
      </c>
      <c r="L194" s="414">
        <v>0.67</v>
      </c>
      <c r="M194" s="414">
        <f t="shared" si="70"/>
        <v>5.1068553982792118</v>
      </c>
      <c r="N194" s="414">
        <f t="shared" si="74"/>
        <v>7.4378330373001784</v>
      </c>
      <c r="O194" s="413">
        <v>7.24</v>
      </c>
      <c r="P194" s="414">
        <v>2.2358859999999998</v>
      </c>
      <c r="Q194" s="341">
        <f t="shared" si="71"/>
        <v>2235.886</v>
      </c>
      <c r="R194" s="341">
        <f t="shared" si="72"/>
        <v>13612.700106680795</v>
      </c>
      <c r="S194" s="342">
        <f t="shared" ref="S194:S257" si="99">100000000/F194</f>
        <v>6.0882800405212052</v>
      </c>
      <c r="T194" s="414"/>
      <c r="U194" s="413">
        <v>381</v>
      </c>
      <c r="V194" s="467">
        <v>18.27720801154506</v>
      </c>
      <c r="W194" s="353">
        <f t="shared" si="97"/>
        <v>3.5712452016455858</v>
      </c>
      <c r="X194" s="353"/>
      <c r="Y194" s="467">
        <f t="shared" si="73"/>
        <v>101.53158354328839</v>
      </c>
      <c r="Z194" s="416">
        <v>2478.8972434095213</v>
      </c>
      <c r="AA194" s="345">
        <f t="shared" si="95"/>
        <v>5.0111963348030177E-2</v>
      </c>
      <c r="AB194" s="345">
        <f t="shared" si="96"/>
        <v>1.8163411078680218E-3</v>
      </c>
      <c r="AC194" s="345">
        <f t="shared" si="98"/>
        <v>21.647232108013199</v>
      </c>
      <c r="AD194" s="413">
        <v>1.8163055555555556</v>
      </c>
      <c r="AE194" s="413"/>
      <c r="AF194" s="413"/>
      <c r="AG194" s="413"/>
      <c r="AH194" s="417">
        <v>2.64</v>
      </c>
      <c r="AI194" s="413">
        <v>3.42</v>
      </c>
      <c r="AJ194" s="347">
        <f t="shared" si="94"/>
        <v>3.6245658451923721E-2</v>
      </c>
    </row>
    <row r="195" spans="1:61" ht="13.25" customHeight="1" thickBot="1">
      <c r="A195" s="434" t="s">
        <v>696</v>
      </c>
      <c r="B195" s="411" t="s">
        <v>688</v>
      </c>
      <c r="C195" s="419">
        <v>12.909722222218988</v>
      </c>
      <c r="D195" s="420">
        <v>309.83333333325572</v>
      </c>
      <c r="E195" s="337">
        <f t="shared" ref="E195:E258" si="100">F195/1000000</f>
        <v>15.054</v>
      </c>
      <c r="F195" s="338">
        <v>15054000</v>
      </c>
      <c r="G195" s="421">
        <v>91.3</v>
      </c>
      <c r="H195" s="351">
        <f t="shared" si="93"/>
        <v>-3.6805222329076774E-3</v>
      </c>
      <c r="I195" s="421">
        <v>150</v>
      </c>
      <c r="J195" s="422">
        <v>27</v>
      </c>
      <c r="K195" s="421">
        <v>2.65</v>
      </c>
      <c r="L195" s="421">
        <v>0.39</v>
      </c>
      <c r="M195" s="421">
        <f t="shared" ref="M195:M226" si="101">K195/180.15*1000</f>
        <v>14.709963918956424</v>
      </c>
      <c r="N195" s="421">
        <f t="shared" si="74"/>
        <v>4.3294849023090585</v>
      </c>
      <c r="O195" s="420">
        <v>8.14</v>
      </c>
      <c r="P195" s="421">
        <v>2.5383959999999997</v>
      </c>
      <c r="Q195" s="341">
        <f t="shared" ref="Q195:Q226" si="102">P195*1000</f>
        <v>2538.3959999999997</v>
      </c>
      <c r="R195" s="341">
        <f t="shared" ref="R195:R226" si="103">Q195*S195</f>
        <v>16861.937026703865</v>
      </c>
      <c r="S195" s="342">
        <f t="shared" si="99"/>
        <v>6.6427527567423938</v>
      </c>
      <c r="T195" s="421"/>
      <c r="U195" s="420">
        <v>417</v>
      </c>
      <c r="V195" s="466">
        <v>21.069482265162499</v>
      </c>
      <c r="W195" s="353">
        <f t="shared" si="97"/>
        <v>4.5222742536174394</v>
      </c>
      <c r="X195" s="353"/>
      <c r="Y195" s="466">
        <f t="shared" ref="Y195:Y258" si="104">V195/180.015*1000</f>
        <v>117.04292567376331</v>
      </c>
      <c r="Z195" s="424">
        <v>2851.3987440589349</v>
      </c>
      <c r="AA195" s="345">
        <f t="shared" si="95"/>
        <v>4.1621366276562682E-2</v>
      </c>
      <c r="AB195" s="345">
        <f t="shared" si="96"/>
        <v>-8.3445251349915928E-3</v>
      </c>
      <c r="AC195" s="345">
        <f t="shared" si="98"/>
        <v>21.365480407443435</v>
      </c>
      <c r="AD195" s="413">
        <v>1.8198888888888889</v>
      </c>
      <c r="AE195" s="413"/>
      <c r="AF195" s="413"/>
      <c r="AG195" s="413"/>
      <c r="AH195" s="425">
        <v>2.0699999999999998</v>
      </c>
      <c r="AI195" s="420">
        <v>2.59</v>
      </c>
      <c r="AJ195" s="347">
        <f t="shared" si="94"/>
        <v>-0.20048657412023643</v>
      </c>
    </row>
    <row r="196" spans="1:61" ht="16" thickBot="1">
      <c r="A196" s="453" t="s">
        <v>696</v>
      </c>
      <c r="B196" s="411" t="s">
        <v>688</v>
      </c>
      <c r="C196" s="436">
        <v>13.836805555554747</v>
      </c>
      <c r="D196" s="437">
        <v>332.08333333331393</v>
      </c>
      <c r="E196" s="337">
        <f t="shared" si="100"/>
        <v>14.883000238037109</v>
      </c>
      <c r="F196" s="338">
        <v>14883000.238037109</v>
      </c>
      <c r="G196" s="438">
        <v>83.844902038574219</v>
      </c>
      <c r="H196" s="351">
        <f t="shared" si="93"/>
        <v>-5.1343705107400705E-4</v>
      </c>
      <c r="I196" s="438">
        <v>150</v>
      </c>
      <c r="J196" s="439">
        <v>32</v>
      </c>
      <c r="K196" s="438">
        <v>2.2599999999999998</v>
      </c>
      <c r="L196" s="438">
        <v>0.45</v>
      </c>
      <c r="M196" s="438">
        <f t="shared" si="101"/>
        <v>12.545101304468497</v>
      </c>
      <c r="N196" s="438">
        <f t="shared" ref="N196:N259" si="105">L196/90.08*1000</f>
        <v>4.9955595026642987</v>
      </c>
      <c r="O196" s="437">
        <v>9.9700000000000006</v>
      </c>
      <c r="P196" s="438">
        <v>2.7500608333333334</v>
      </c>
      <c r="Q196" s="341">
        <f t="shared" si="102"/>
        <v>2750.0608333333334</v>
      </c>
      <c r="R196" s="341">
        <f t="shared" si="103"/>
        <v>18477.865950071595</v>
      </c>
      <c r="S196" s="342">
        <f t="shared" si="99"/>
        <v>6.7190753477531899</v>
      </c>
      <c r="T196" s="345">
        <f>P196/AVERAGE(P196,P211,P226,P241,P255,P270,P285,P300,P316,P331,P346,P361,P376,P391,P406)</f>
        <v>0.94527833176387188</v>
      </c>
      <c r="U196" s="437">
        <v>432</v>
      </c>
      <c r="V196" s="469">
        <v>23.598187794523835</v>
      </c>
      <c r="W196" s="353">
        <f t="shared" si="97"/>
        <v>2.1387055293613355</v>
      </c>
      <c r="X196" s="353"/>
      <c r="Y196" s="469">
        <f t="shared" si="104"/>
        <v>131.09011912631635</v>
      </c>
      <c r="Z196" s="440">
        <v>3184.4478717079692</v>
      </c>
      <c r="AA196" s="345">
        <f t="shared" si="95"/>
        <v>4.2157635535424891E-2</v>
      </c>
      <c r="AB196" s="345">
        <f t="shared" si="96"/>
        <v>1.9999289746140585E-3</v>
      </c>
      <c r="AC196" s="345">
        <f t="shared" si="98"/>
        <v>20.726186346583315</v>
      </c>
      <c r="AD196" s="413">
        <v>1.8145555555555557</v>
      </c>
      <c r="AE196" s="413"/>
      <c r="AF196" s="413"/>
      <c r="AG196" s="413"/>
      <c r="AH196" s="441">
        <v>2.4900000000000002</v>
      </c>
      <c r="AI196" s="437">
        <v>2.64</v>
      </c>
      <c r="AJ196" s="347">
        <f t="shared" si="94"/>
        <v>4.7439306052483095E-2</v>
      </c>
      <c r="AM196" s="426">
        <v>65</v>
      </c>
      <c r="AN196" s="426">
        <v>32.700000000000003</v>
      </c>
      <c r="AO196" s="427">
        <v>17.799999999999997</v>
      </c>
      <c r="AP196" s="427">
        <v>52.4</v>
      </c>
      <c r="AQ196" s="427">
        <v>29.800000000000004</v>
      </c>
      <c r="AR196" s="426">
        <v>98.8</v>
      </c>
      <c r="AS196" s="426">
        <v>1</v>
      </c>
      <c r="AT196" s="426">
        <v>0.2</v>
      </c>
      <c r="AU196">
        <v>86</v>
      </c>
      <c r="AV196" s="426">
        <v>2.1450595607094498</v>
      </c>
      <c r="AW196" s="426">
        <v>69.178252509097902</v>
      </c>
      <c r="AY196" s="426">
        <v>1.68203205443203</v>
      </c>
      <c r="BA196" s="426">
        <v>0.74190804155200196</v>
      </c>
      <c r="BB196" s="426">
        <v>0.42411262643414499</v>
      </c>
      <c r="BC196" s="426">
        <v>0.26163017142010997</v>
      </c>
      <c r="BD196" s="426">
        <v>14.973624286157099</v>
      </c>
      <c r="BE196" s="426">
        <v>6.2017480566137992</v>
      </c>
      <c r="BH196" s="365">
        <f>(2*AY196+BB196+BC196+BD196+BE196)/(2*(SUM(AV196:BG196)))</f>
        <v>0.13191930769325186</v>
      </c>
      <c r="BI196" s="365">
        <f>SUM(BD196:BE196,AY196,AW196)/SUM(AV196:BG196)</f>
        <v>0.96263182291707272</v>
      </c>
    </row>
    <row r="197" spans="1:61" ht="13.25" customHeight="1" thickBot="1">
      <c r="A197" s="434" t="s">
        <v>697</v>
      </c>
      <c r="B197" s="411" t="s">
        <v>688</v>
      </c>
      <c r="C197" s="419">
        <v>0</v>
      </c>
      <c r="D197" s="420">
        <v>0</v>
      </c>
      <c r="E197" s="337">
        <f t="shared" si="100"/>
        <v>0.24299999999999999</v>
      </c>
      <c r="F197" s="338">
        <v>243000</v>
      </c>
      <c r="G197" s="421">
        <v>98.8</v>
      </c>
      <c r="H197" s="339"/>
      <c r="I197" s="421">
        <v>72</v>
      </c>
      <c r="J197" s="422">
        <v>100</v>
      </c>
      <c r="K197" s="421">
        <v>5.47</v>
      </c>
      <c r="L197" s="421">
        <v>0</v>
      </c>
      <c r="M197" s="421">
        <f t="shared" si="101"/>
        <v>30.363585900638355</v>
      </c>
      <c r="N197" s="421">
        <f t="shared" si="105"/>
        <v>0</v>
      </c>
      <c r="O197" s="420">
        <v>0.52</v>
      </c>
      <c r="P197" s="421"/>
      <c r="Q197" s="341">
        <f t="shared" si="102"/>
        <v>0</v>
      </c>
      <c r="R197" s="341">
        <f t="shared" si="103"/>
        <v>0</v>
      </c>
      <c r="S197" s="342">
        <f t="shared" si="99"/>
        <v>411.52263374485597</v>
      </c>
      <c r="T197" s="421"/>
      <c r="U197" s="420">
        <v>331</v>
      </c>
      <c r="V197" s="466">
        <v>0</v>
      </c>
      <c r="W197" s="344"/>
      <c r="X197" s="359"/>
      <c r="Y197" s="466">
        <f t="shared" si="104"/>
        <v>0</v>
      </c>
      <c r="Z197" s="424">
        <v>0</v>
      </c>
      <c r="AA197" s="345"/>
      <c r="AB197" s="345"/>
      <c r="AC197" s="345"/>
      <c r="AD197" s="413">
        <v>1.9350000000000001</v>
      </c>
      <c r="AE197" s="413"/>
      <c r="AF197" s="413"/>
      <c r="AG197" s="413"/>
      <c r="AH197" s="425">
        <v>1.03</v>
      </c>
      <c r="AI197" s="420">
        <v>1.97</v>
      </c>
      <c r="AJ197" s="347"/>
    </row>
    <row r="198" spans="1:61" ht="13.25" customHeight="1" thickBot="1">
      <c r="A198" s="434" t="s">
        <v>697</v>
      </c>
      <c r="B198" s="411" t="s">
        <v>688</v>
      </c>
      <c r="C198" s="412">
        <v>1.1347222222248092</v>
      </c>
      <c r="D198" s="413">
        <v>27.233333333395422</v>
      </c>
      <c r="E198" s="337">
        <f t="shared" si="100"/>
        <v>0.42299999999999999</v>
      </c>
      <c r="F198" s="338">
        <v>423000</v>
      </c>
      <c r="G198" s="414">
        <v>98.5</v>
      </c>
      <c r="H198" s="351">
        <f t="shared" ref="H198:H211" si="106">(F198-F197)/((F198+F197)*0.5*(D198-D197))</f>
        <v>1.984848986068451E-2</v>
      </c>
      <c r="I198" s="414">
        <v>87</v>
      </c>
      <c r="J198" s="415">
        <v>65</v>
      </c>
      <c r="K198" s="414">
        <v>5.42</v>
      </c>
      <c r="L198" s="414">
        <v>0.13</v>
      </c>
      <c r="M198" s="414">
        <f t="shared" si="101"/>
        <v>30.086039411601444</v>
      </c>
      <c r="N198" s="414">
        <f t="shared" si="105"/>
        <v>1.4431616341030196</v>
      </c>
      <c r="O198" s="413">
        <v>0.74</v>
      </c>
      <c r="P198" s="414"/>
      <c r="Q198" s="341">
        <f t="shared" si="102"/>
        <v>0</v>
      </c>
      <c r="R198" s="341">
        <f t="shared" si="103"/>
        <v>0</v>
      </c>
      <c r="S198" s="342">
        <f t="shared" si="99"/>
        <v>236.40661938534279</v>
      </c>
      <c r="T198" s="414"/>
      <c r="U198" s="413">
        <v>334</v>
      </c>
      <c r="V198" s="467">
        <v>9.2734374999999453E-2</v>
      </c>
      <c r="W198" s="353">
        <f>(V198-V197)-(K197-K198)</f>
        <v>4.273437499999963E-2</v>
      </c>
      <c r="X198" s="353"/>
      <c r="Y198" s="467">
        <f t="shared" si="104"/>
        <v>0.51514804321861773</v>
      </c>
      <c r="Z198" s="416">
        <v>9.0687000000206766</v>
      </c>
      <c r="AA198" s="345">
        <f>V198/180.1/Z198*1000</f>
        <v>5.67782497971622E-2</v>
      </c>
      <c r="AB198" s="345">
        <f>L198/90.08/Z198*1000</f>
        <v>0.15913655034345928</v>
      </c>
      <c r="AC198" s="345"/>
      <c r="AD198" s="413">
        <v>1.92</v>
      </c>
      <c r="AE198" s="413"/>
      <c r="AF198" s="413"/>
      <c r="AG198" s="413"/>
      <c r="AH198" s="417">
        <v>1.1299999999999999</v>
      </c>
      <c r="AI198" s="413">
        <v>1.97</v>
      </c>
      <c r="AJ198" s="347">
        <f t="shared" ref="AJ198:AJ226" si="107">AB198/AA198</f>
        <v>2.8027730849747501</v>
      </c>
    </row>
    <row r="199" spans="1:61" ht="13.25" customHeight="1" thickBot="1">
      <c r="A199" s="434" t="s">
        <v>697</v>
      </c>
      <c r="B199" s="411" t="s">
        <v>688</v>
      </c>
      <c r="C199" s="412">
        <v>2.2701388888890506</v>
      </c>
      <c r="D199" s="413">
        <v>54.483333333337214</v>
      </c>
      <c r="E199" s="337">
        <f t="shared" si="100"/>
        <v>0.90680001506805419</v>
      </c>
      <c r="F199" s="338">
        <v>906800.0150680542</v>
      </c>
      <c r="G199" s="414">
        <v>99.111099243164062</v>
      </c>
      <c r="H199" s="351">
        <f t="shared" si="106"/>
        <v>2.6701953364698109E-2</v>
      </c>
      <c r="I199" s="414">
        <v>75</v>
      </c>
      <c r="J199" s="415">
        <v>68</v>
      </c>
      <c r="K199" s="414">
        <v>5.32</v>
      </c>
      <c r="L199" s="414">
        <v>0.24</v>
      </c>
      <c r="M199" s="414">
        <f t="shared" si="101"/>
        <v>29.530946433527614</v>
      </c>
      <c r="N199" s="414">
        <f t="shared" si="105"/>
        <v>2.6642984014209592</v>
      </c>
      <c r="O199" s="413">
        <v>1.07</v>
      </c>
      <c r="P199" s="414"/>
      <c r="Q199" s="341">
        <f t="shared" si="102"/>
        <v>0</v>
      </c>
      <c r="R199" s="341">
        <f t="shared" si="103"/>
        <v>0</v>
      </c>
      <c r="S199" s="342">
        <f t="shared" si="99"/>
        <v>110.27789847631963</v>
      </c>
      <c r="T199" s="414"/>
      <c r="U199" s="413">
        <v>334</v>
      </c>
      <c r="V199" s="467">
        <v>0.2354115403543296</v>
      </c>
      <c r="W199" s="353">
        <f>(V199-V198)-(K198-K199)</f>
        <v>4.2677165354330499E-2</v>
      </c>
      <c r="X199" s="353"/>
      <c r="Y199" s="467">
        <f t="shared" si="104"/>
        <v>1.3077329131146271</v>
      </c>
      <c r="Z199" s="416">
        <v>27.187225205284214</v>
      </c>
      <c r="AA199" s="345">
        <f t="shared" ref="AA199:AA211" si="108">(V199-V198)/180.1/((Z199-Z198))*1000</f>
        <v>4.3723801609033185E-2</v>
      </c>
      <c r="AB199" s="345">
        <f t="shared" ref="AB199:AB211" si="109">(L199-L198)/90.08/((Z199-Z198))*1000</f>
        <v>6.7397139308181225E-2</v>
      </c>
      <c r="AC199" s="345"/>
      <c r="AD199" s="413">
        <v>1.905</v>
      </c>
      <c r="AE199" s="413"/>
      <c r="AF199" s="413"/>
      <c r="AG199" s="413"/>
      <c r="AH199" s="417">
        <v>0.8</v>
      </c>
      <c r="AI199" s="413">
        <v>1.98</v>
      </c>
      <c r="AJ199" s="347">
        <f t="shared" si="107"/>
        <v>1.5414290804543678</v>
      </c>
    </row>
    <row r="200" spans="1:61" ht="13.25" customHeight="1" thickBot="1">
      <c r="A200" s="434" t="s">
        <v>697</v>
      </c>
      <c r="B200" s="411" t="s">
        <v>688</v>
      </c>
      <c r="C200" s="412">
        <v>3.1243055555532919</v>
      </c>
      <c r="D200" s="413">
        <v>74.983333333279006</v>
      </c>
      <c r="E200" s="337">
        <f t="shared" si="100"/>
        <v>1.3942574096679687</v>
      </c>
      <c r="F200" s="338">
        <v>1394257.4096679688</v>
      </c>
      <c r="G200" s="414">
        <v>98.846847534179688</v>
      </c>
      <c r="H200" s="351">
        <f t="shared" si="106"/>
        <v>2.0667375996037241E-2</v>
      </c>
      <c r="I200" s="414">
        <v>80</v>
      </c>
      <c r="J200" s="415">
        <v>61</v>
      </c>
      <c r="K200" s="414">
        <v>5.08</v>
      </c>
      <c r="L200" s="414">
        <v>0.34</v>
      </c>
      <c r="M200" s="414">
        <f t="shared" si="101"/>
        <v>28.198723286150429</v>
      </c>
      <c r="N200" s="414">
        <f t="shared" si="105"/>
        <v>3.7744227353463593</v>
      </c>
      <c r="O200" s="413">
        <v>1.45</v>
      </c>
      <c r="P200" s="414"/>
      <c r="Q200" s="341">
        <f t="shared" si="102"/>
        <v>0</v>
      </c>
      <c r="R200" s="341">
        <f t="shared" si="103"/>
        <v>0</v>
      </c>
      <c r="S200" s="342">
        <f t="shared" si="99"/>
        <v>71.722767479366809</v>
      </c>
      <c r="T200" s="414"/>
      <c r="U200" s="413">
        <v>328</v>
      </c>
      <c r="V200" s="467">
        <v>0.51763376257655203</v>
      </c>
      <c r="W200" s="353">
        <f>(V200-V199)-(K199-K200)</f>
        <v>4.2222222222222217E-2</v>
      </c>
      <c r="X200" s="353"/>
      <c r="Y200" s="467">
        <f t="shared" si="104"/>
        <v>2.8755035001336116</v>
      </c>
      <c r="Z200" s="416">
        <v>50.773063808761478</v>
      </c>
      <c r="AA200" s="345">
        <f t="shared" si="108"/>
        <v>6.6439471935794858E-2</v>
      </c>
      <c r="AB200" s="345">
        <f t="shared" si="109"/>
        <v>4.7067409922907477E-2</v>
      </c>
      <c r="AC200" s="345"/>
      <c r="AD200" s="413">
        <v>1.89</v>
      </c>
      <c r="AE200" s="413"/>
      <c r="AF200" s="413"/>
      <c r="AG200" s="413"/>
      <c r="AH200" s="417">
        <v>0.87</v>
      </c>
      <c r="AI200" s="413">
        <v>1.93</v>
      </c>
      <c r="AJ200" s="347">
        <f t="shared" si="107"/>
        <v>0.70842540663766906</v>
      </c>
    </row>
    <row r="201" spans="1:61" ht="13.25" customHeight="1" thickBot="1">
      <c r="A201" s="434" t="s">
        <v>697</v>
      </c>
      <c r="B201" s="411" t="s">
        <v>688</v>
      </c>
      <c r="C201" s="412">
        <v>3.9784722222248092</v>
      </c>
      <c r="D201" s="413">
        <v>95.483333333395422</v>
      </c>
      <c r="E201" s="337">
        <f t="shared" si="100"/>
        <v>1.8730383945465088</v>
      </c>
      <c r="F201" s="338">
        <v>1873038.3945465088</v>
      </c>
      <c r="G201" s="414">
        <v>98.873085021972656</v>
      </c>
      <c r="H201" s="351">
        <f t="shared" si="106"/>
        <v>1.4296330294806312E-2</v>
      </c>
      <c r="I201" s="414">
        <v>76</v>
      </c>
      <c r="J201" s="415">
        <v>61</v>
      </c>
      <c r="K201" s="414">
        <v>4.96</v>
      </c>
      <c r="L201" s="414">
        <v>0.39</v>
      </c>
      <c r="M201" s="414">
        <f t="shared" si="101"/>
        <v>27.532611712461836</v>
      </c>
      <c r="N201" s="414">
        <f t="shared" si="105"/>
        <v>4.3294849023090585</v>
      </c>
      <c r="O201" s="413">
        <v>1.91</v>
      </c>
      <c r="P201" s="414"/>
      <c r="Q201" s="341">
        <f t="shared" si="102"/>
        <v>0</v>
      </c>
      <c r="R201" s="341">
        <f t="shared" si="103"/>
        <v>0</v>
      </c>
      <c r="S201" s="342">
        <f t="shared" si="99"/>
        <v>53.389188545818108</v>
      </c>
      <c r="T201" s="414"/>
      <c r="U201" s="413">
        <v>325</v>
      </c>
      <c r="V201" s="467">
        <v>0.71125695098234942</v>
      </c>
      <c r="W201" s="353">
        <f t="shared" ref="W201:W211" si="110">(V201-V200)-(K200-K201)</f>
        <v>7.3623188405797291E-2</v>
      </c>
      <c r="X201" s="353"/>
      <c r="Y201" s="467">
        <f t="shared" si="104"/>
        <v>3.9510982472702243</v>
      </c>
      <c r="Z201" s="416">
        <v>84.262845802150053</v>
      </c>
      <c r="AA201" s="345">
        <f t="shared" si="108"/>
        <v>3.2101944098295573E-2</v>
      </c>
      <c r="AB201" s="345">
        <f t="shared" si="109"/>
        <v>1.6574075252931711E-2</v>
      </c>
      <c r="AC201" s="345"/>
      <c r="AD201" s="413">
        <v>1.863</v>
      </c>
      <c r="AE201" s="413"/>
      <c r="AF201" s="413"/>
      <c r="AG201" s="413"/>
      <c r="AH201" s="417">
        <v>0.97</v>
      </c>
      <c r="AI201" s="413">
        <v>1.88</v>
      </c>
      <c r="AJ201" s="347">
        <f t="shared" si="107"/>
        <v>0.51629506307101503</v>
      </c>
    </row>
    <row r="202" spans="1:61" ht="13.25" customHeight="1" thickBot="1">
      <c r="A202" s="434" t="s">
        <v>697</v>
      </c>
      <c r="B202" s="411" t="s">
        <v>688</v>
      </c>
      <c r="C202" s="412">
        <v>4.9888888888890506</v>
      </c>
      <c r="D202" s="413">
        <v>119.73333333333721</v>
      </c>
      <c r="E202" s="337">
        <f t="shared" si="100"/>
        <v>4.204427583312988</v>
      </c>
      <c r="F202" s="338">
        <v>4204427.5833129883</v>
      </c>
      <c r="G202" s="414">
        <v>99.125221252441406</v>
      </c>
      <c r="H202" s="351">
        <f t="shared" si="106"/>
        <v>3.1638107300633808E-2</v>
      </c>
      <c r="I202" s="414">
        <v>61</v>
      </c>
      <c r="J202" s="415">
        <v>60</v>
      </c>
      <c r="K202" s="414">
        <v>5.08</v>
      </c>
      <c r="L202" s="414">
        <v>0.54</v>
      </c>
      <c r="M202" s="414">
        <f t="shared" si="101"/>
        <v>28.198723286150429</v>
      </c>
      <c r="N202" s="414">
        <f t="shared" si="105"/>
        <v>5.9946714031971586</v>
      </c>
      <c r="O202" s="413">
        <v>2.8</v>
      </c>
      <c r="P202" s="414"/>
      <c r="Q202" s="341">
        <f t="shared" si="102"/>
        <v>0</v>
      </c>
      <c r="R202" s="341">
        <f t="shared" si="103"/>
        <v>0</v>
      </c>
      <c r="S202" s="342">
        <f t="shared" si="99"/>
        <v>23.78445056275708</v>
      </c>
      <c r="T202" s="414"/>
      <c r="U202" s="413">
        <v>339</v>
      </c>
      <c r="V202" s="467">
        <v>1.3917983115225208</v>
      </c>
      <c r="W202" s="353">
        <f t="shared" si="110"/>
        <v>0.80054136054017144</v>
      </c>
      <c r="X202" s="353"/>
      <c r="Y202" s="467">
        <f t="shared" si="104"/>
        <v>7.7315685444130819</v>
      </c>
      <c r="Z202" s="416">
        <v>157.95212078351958</v>
      </c>
      <c r="AA202" s="345">
        <f t="shared" si="108"/>
        <v>5.1278643564518708E-2</v>
      </c>
      <c r="AB202" s="345">
        <f t="shared" si="109"/>
        <v>2.2597406492452263E-2</v>
      </c>
      <c r="AC202" s="345"/>
      <c r="AD202" s="413">
        <v>1.8677222222222221</v>
      </c>
      <c r="AE202" s="413"/>
      <c r="AF202" s="413"/>
      <c r="AG202" s="413"/>
      <c r="AH202" s="417">
        <v>1.83</v>
      </c>
      <c r="AI202" s="413">
        <v>3.97</v>
      </c>
      <c r="AJ202" s="347">
        <f t="shared" si="107"/>
        <v>0.44067870991985664</v>
      </c>
    </row>
    <row r="203" spans="1:61" ht="13.25" customHeight="1" thickBot="1">
      <c r="A203" s="434" t="s">
        <v>697</v>
      </c>
      <c r="B203" s="411" t="s">
        <v>688</v>
      </c>
      <c r="C203" s="412">
        <v>5.9888888888890506</v>
      </c>
      <c r="D203" s="413">
        <v>143.73333333333721</v>
      </c>
      <c r="E203" s="337">
        <f t="shared" si="100"/>
        <v>6.6049398017883307</v>
      </c>
      <c r="F203" s="338">
        <v>6604939.801788331</v>
      </c>
      <c r="G203" s="414">
        <v>98.881446838378906</v>
      </c>
      <c r="H203" s="351">
        <f t="shared" si="106"/>
        <v>1.8506419270073703E-2</v>
      </c>
      <c r="I203" s="414">
        <v>57</v>
      </c>
      <c r="J203" s="415">
        <v>53</v>
      </c>
      <c r="K203" s="414">
        <v>5.0599999999999996</v>
      </c>
      <c r="L203" s="414">
        <v>0.77</v>
      </c>
      <c r="M203" s="414">
        <f t="shared" si="101"/>
        <v>28.087704690535663</v>
      </c>
      <c r="N203" s="414">
        <f t="shared" si="105"/>
        <v>8.5479573712255785</v>
      </c>
      <c r="O203" s="413">
        <v>4.05</v>
      </c>
      <c r="P203" s="414"/>
      <c r="Q203" s="341">
        <f t="shared" si="102"/>
        <v>0</v>
      </c>
      <c r="R203" s="341">
        <f t="shared" si="103"/>
        <v>0</v>
      </c>
      <c r="S203" s="342">
        <f t="shared" si="99"/>
        <v>15.140183408321805</v>
      </c>
      <c r="T203" s="414"/>
      <c r="U203" s="413">
        <v>354</v>
      </c>
      <c r="V203" s="467">
        <v>2.5007342595954469</v>
      </c>
      <c r="W203" s="353">
        <f t="shared" si="110"/>
        <v>1.0889359480729257</v>
      </c>
      <c r="X203" s="353"/>
      <c r="Y203" s="467">
        <f t="shared" si="104"/>
        <v>13.891810457992097</v>
      </c>
      <c r="Z203" s="416">
        <v>287.66452940473539</v>
      </c>
      <c r="AA203" s="345">
        <f t="shared" si="108"/>
        <v>4.7469124898059809E-2</v>
      </c>
      <c r="AB203" s="345">
        <f t="shared" si="109"/>
        <v>1.9684207510820999E-2</v>
      </c>
      <c r="AC203" s="345"/>
      <c r="AD203" s="413">
        <v>1.8801296296296295</v>
      </c>
      <c r="AE203" s="413"/>
      <c r="AF203" s="413"/>
      <c r="AG203" s="413"/>
      <c r="AH203" s="417">
        <v>2.83</v>
      </c>
      <c r="AI203" s="413">
        <v>5.87</v>
      </c>
      <c r="AJ203" s="347">
        <f t="shared" si="107"/>
        <v>0.41467390757872485</v>
      </c>
    </row>
    <row r="204" spans="1:61" ht="13.25" customHeight="1" thickBot="1">
      <c r="A204" s="434" t="s">
        <v>697</v>
      </c>
      <c r="B204" s="411" t="s">
        <v>688</v>
      </c>
      <c r="C204" s="412">
        <v>6.9888888888890506</v>
      </c>
      <c r="D204" s="413">
        <v>167.73333333333721</v>
      </c>
      <c r="E204" s="337">
        <f t="shared" si="100"/>
        <v>9.5150000000000006</v>
      </c>
      <c r="F204" s="338">
        <v>9515000</v>
      </c>
      <c r="G204" s="414">
        <v>98.9</v>
      </c>
      <c r="H204" s="351">
        <f t="shared" si="106"/>
        <v>1.5043791695223069E-2</v>
      </c>
      <c r="I204" s="414">
        <v>51</v>
      </c>
      <c r="J204" s="415">
        <v>58</v>
      </c>
      <c r="K204" s="414">
        <v>4.88</v>
      </c>
      <c r="L204" s="414">
        <v>0.88</v>
      </c>
      <c r="M204" s="414">
        <f t="shared" si="101"/>
        <v>27.088537330002776</v>
      </c>
      <c r="N204" s="414">
        <f t="shared" si="105"/>
        <v>9.769094138543517</v>
      </c>
      <c r="O204" s="413">
        <v>5.5</v>
      </c>
      <c r="P204" s="414"/>
      <c r="Q204" s="341">
        <f t="shared" si="102"/>
        <v>0</v>
      </c>
      <c r="R204" s="341">
        <f t="shared" si="103"/>
        <v>0</v>
      </c>
      <c r="S204" s="342">
        <f t="shared" si="99"/>
        <v>10.509721492380452</v>
      </c>
      <c r="T204" s="414"/>
      <c r="U204" s="413">
        <v>366</v>
      </c>
      <c r="V204" s="467">
        <v>3.7036786735722567</v>
      </c>
      <c r="W204" s="353">
        <f t="shared" si="110"/>
        <v>1.02294441397681</v>
      </c>
      <c r="X204" s="353"/>
      <c r="Y204" s="467">
        <f t="shared" si="104"/>
        <v>20.574278107781335</v>
      </c>
      <c r="Z204" s="416">
        <v>481.10380702619534</v>
      </c>
      <c r="AA204" s="345">
        <f t="shared" si="108"/>
        <v>3.4529253181349924E-2</v>
      </c>
      <c r="AB204" s="345">
        <f t="shared" si="109"/>
        <v>6.3127653407989565E-3</v>
      </c>
      <c r="AC204" s="345"/>
      <c r="AD204" s="413">
        <v>1.8909629629629627</v>
      </c>
      <c r="AE204" s="413"/>
      <c r="AF204" s="413"/>
      <c r="AG204" s="413"/>
      <c r="AH204" s="417"/>
      <c r="AI204" s="413">
        <v>7.2</v>
      </c>
      <c r="AJ204" s="347">
        <f t="shared" si="107"/>
        <v>0.18282368598138787</v>
      </c>
    </row>
    <row r="205" spans="1:61" ht="13.25" customHeight="1" thickBot="1">
      <c r="A205" s="434" t="s">
        <v>697</v>
      </c>
      <c r="B205" s="411" t="s">
        <v>688</v>
      </c>
      <c r="C205" s="412">
        <v>8.0826388888890506</v>
      </c>
      <c r="D205" s="413">
        <v>193.98333333333721</v>
      </c>
      <c r="E205" s="337">
        <f t="shared" si="100"/>
        <v>10.461</v>
      </c>
      <c r="F205" s="338">
        <v>10461000</v>
      </c>
      <c r="G205" s="414">
        <v>99.1</v>
      </c>
      <c r="H205" s="351">
        <f t="shared" si="106"/>
        <v>3.608139290958674E-3</v>
      </c>
      <c r="I205" s="414">
        <v>52</v>
      </c>
      <c r="J205" s="415">
        <v>46</v>
      </c>
      <c r="K205" s="414">
        <v>4.07</v>
      </c>
      <c r="L205" s="414">
        <v>0.84</v>
      </c>
      <c r="M205" s="414">
        <f t="shared" si="101"/>
        <v>22.592284207604774</v>
      </c>
      <c r="N205" s="414">
        <f t="shared" si="105"/>
        <v>9.3250444049733563</v>
      </c>
      <c r="O205" s="413">
        <v>6.76</v>
      </c>
      <c r="P205" s="414">
        <v>0.82025833333333331</v>
      </c>
      <c r="Q205" s="341">
        <f t="shared" si="102"/>
        <v>820.25833333333333</v>
      </c>
      <c r="R205" s="341">
        <f t="shared" si="103"/>
        <v>7841.1082433164456</v>
      </c>
      <c r="S205" s="342">
        <f t="shared" si="99"/>
        <v>9.5593155530064049</v>
      </c>
      <c r="T205" s="414"/>
      <c r="U205" s="413">
        <v>380</v>
      </c>
      <c r="V205" s="467">
        <v>6.0539590763607922</v>
      </c>
      <c r="W205" s="353">
        <f t="shared" si="110"/>
        <v>1.540280402788536</v>
      </c>
      <c r="X205" s="353"/>
      <c r="Y205" s="467">
        <f t="shared" si="104"/>
        <v>33.630303454494303</v>
      </c>
      <c r="Z205" s="416">
        <v>743.2888070261954</v>
      </c>
      <c r="AA205" s="345">
        <f t="shared" si="108"/>
        <v>4.9773493619773679E-2</v>
      </c>
      <c r="AB205" s="345">
        <f t="shared" si="109"/>
        <v>-1.693650413144002E-3</v>
      </c>
      <c r="AC205" s="345">
        <f t="shared" ref="AC205:AC211" si="111">P205/Z205*1000*24</f>
        <v>26.485263620155933</v>
      </c>
      <c r="AD205" s="413">
        <v>1.9125925925925924</v>
      </c>
      <c r="AE205" s="413"/>
      <c r="AF205" s="413"/>
      <c r="AG205" s="413"/>
      <c r="AH205" s="417"/>
      <c r="AI205" s="413">
        <v>8.5399999999999991</v>
      </c>
      <c r="AJ205" s="347">
        <f t="shared" si="107"/>
        <v>-3.4027155619857072E-2</v>
      </c>
    </row>
    <row r="206" spans="1:61" ht="13.25" customHeight="1" thickBot="1">
      <c r="A206" s="434" t="s">
        <v>697</v>
      </c>
      <c r="B206" s="411" t="s">
        <v>688</v>
      </c>
      <c r="C206" s="412">
        <v>9.1243055555532919</v>
      </c>
      <c r="D206" s="413">
        <v>218.98333333327901</v>
      </c>
      <c r="E206" s="337">
        <f t="shared" si="100"/>
        <v>16.678099496459961</v>
      </c>
      <c r="F206" s="338">
        <v>16678099.496459961</v>
      </c>
      <c r="G206" s="414">
        <v>98.724296569824219</v>
      </c>
      <c r="H206" s="351">
        <f t="shared" si="106"/>
        <v>1.8326619856448512E-2</v>
      </c>
      <c r="I206" s="414">
        <v>71</v>
      </c>
      <c r="J206" s="415">
        <v>49</v>
      </c>
      <c r="K206" s="414">
        <v>2.48</v>
      </c>
      <c r="L206" s="414">
        <v>0.18</v>
      </c>
      <c r="M206" s="414">
        <f t="shared" si="101"/>
        <v>13.766305856230918</v>
      </c>
      <c r="N206" s="414">
        <f t="shared" si="105"/>
        <v>1.9982238010657194</v>
      </c>
      <c r="O206" s="413">
        <v>6.34</v>
      </c>
      <c r="P206" s="414">
        <v>1.2886933333333332</v>
      </c>
      <c r="Q206" s="341">
        <f t="shared" si="102"/>
        <v>1288.6933333333332</v>
      </c>
      <c r="R206" s="341">
        <f t="shared" si="103"/>
        <v>7726.8596077560696</v>
      </c>
      <c r="S206" s="342">
        <f t="shared" si="99"/>
        <v>5.9958870026663211</v>
      </c>
      <c r="T206" s="414"/>
      <c r="U206" s="413">
        <v>373</v>
      </c>
      <c r="V206" s="467">
        <v>8.2071517790870878</v>
      </c>
      <c r="W206" s="353">
        <f t="shared" si="110"/>
        <v>0.56319270272629529</v>
      </c>
      <c r="X206" s="353"/>
      <c r="Y206" s="467">
        <f t="shared" si="104"/>
        <v>45.591488370897359</v>
      </c>
      <c r="Z206" s="416">
        <v>1082.5275507311551</v>
      </c>
      <c r="AA206" s="345">
        <f t="shared" si="108"/>
        <v>3.5242259138013252E-2</v>
      </c>
      <c r="AB206" s="345">
        <f t="shared" si="109"/>
        <v>-2.1597829669714456E-2</v>
      </c>
      <c r="AC206" s="345">
        <f t="shared" si="111"/>
        <v>28.570764761700836</v>
      </c>
      <c r="AD206" s="413">
        <v>1.9093888888888886</v>
      </c>
      <c r="AE206" s="413"/>
      <c r="AF206" s="413"/>
      <c r="AG206" s="413"/>
      <c r="AH206" s="417"/>
      <c r="AI206" s="413">
        <v>8.25</v>
      </c>
      <c r="AJ206" s="347">
        <f t="shared" si="107"/>
        <v>-0.6128389665694971</v>
      </c>
    </row>
    <row r="207" spans="1:61" ht="13.25" customHeight="1" thickBot="1">
      <c r="A207" s="434" t="s">
        <v>697</v>
      </c>
      <c r="B207" s="411" t="s">
        <v>688</v>
      </c>
      <c r="C207" s="412">
        <v>10.068749999998545</v>
      </c>
      <c r="D207" s="413">
        <v>241.64999999996508</v>
      </c>
      <c r="E207" s="337">
        <f t="shared" si="100"/>
        <v>15.968600137329101</v>
      </c>
      <c r="F207" s="338">
        <v>15968600.137329102</v>
      </c>
      <c r="G207" s="414">
        <v>98.119903564453125</v>
      </c>
      <c r="H207" s="351">
        <f t="shared" si="106"/>
        <v>-1.9175869331779689E-3</v>
      </c>
      <c r="I207" s="414">
        <v>97</v>
      </c>
      <c r="J207" s="415">
        <v>43</v>
      </c>
      <c r="K207" s="414">
        <v>1.8</v>
      </c>
      <c r="L207" s="414">
        <v>0.27</v>
      </c>
      <c r="M207" s="414">
        <f t="shared" si="101"/>
        <v>9.9916736053288933</v>
      </c>
      <c r="N207" s="414">
        <f t="shared" si="105"/>
        <v>2.9973357015985793</v>
      </c>
      <c r="O207" s="413">
        <v>6.94</v>
      </c>
      <c r="P207" s="414">
        <v>1.6948133333333333</v>
      </c>
      <c r="Q207" s="341">
        <f t="shared" si="102"/>
        <v>1694.8133333333333</v>
      </c>
      <c r="R207" s="341">
        <f t="shared" si="103"/>
        <v>10613.412063412134</v>
      </c>
      <c r="S207" s="342">
        <f t="shared" si="99"/>
        <v>6.2622896897665035</v>
      </c>
      <c r="T207" s="414"/>
      <c r="U207" s="413">
        <v>367</v>
      </c>
      <c r="V207" s="467">
        <v>10.501804960007551</v>
      </c>
      <c r="W207" s="353">
        <f t="shared" si="110"/>
        <v>1.6146531809204629</v>
      </c>
      <c r="X207" s="353"/>
      <c r="Y207" s="467">
        <f t="shared" si="104"/>
        <v>58.338499347318567</v>
      </c>
      <c r="Z207" s="416">
        <v>1452.5234799144146</v>
      </c>
      <c r="AA207" s="345">
        <f t="shared" si="108"/>
        <v>3.4435500209319951E-2</v>
      </c>
      <c r="AB207" s="345">
        <f t="shared" si="109"/>
        <v>2.7003321434869044E-3</v>
      </c>
      <c r="AC207" s="345">
        <f t="shared" si="111"/>
        <v>28.003347665262304</v>
      </c>
      <c r="AD207" s="413">
        <v>1.8565555555555555</v>
      </c>
      <c r="AE207" s="413"/>
      <c r="AF207" s="413"/>
      <c r="AG207" s="413"/>
      <c r="AH207" s="417"/>
      <c r="AI207" s="413">
        <v>6.39</v>
      </c>
      <c r="AJ207" s="347">
        <f t="shared" si="107"/>
        <v>7.8417102323841401E-2</v>
      </c>
    </row>
    <row r="208" spans="1:61" ht="13.25" customHeight="1" thickBot="1">
      <c r="A208" s="434" t="s">
        <v>697</v>
      </c>
      <c r="B208" s="411" t="s">
        <v>688</v>
      </c>
      <c r="C208" s="412">
        <v>10.999305555553292</v>
      </c>
      <c r="D208" s="413">
        <v>263.98333333327901</v>
      </c>
      <c r="E208" s="337">
        <f t="shared" si="100"/>
        <v>16.220700128173828</v>
      </c>
      <c r="F208" s="338">
        <v>16220700.128173828</v>
      </c>
      <c r="G208" s="414">
        <v>97.298797607421875</v>
      </c>
      <c r="H208" s="351">
        <f t="shared" si="106"/>
        <v>7.0135474822123232E-4</v>
      </c>
      <c r="I208" s="414">
        <v>86</v>
      </c>
      <c r="J208" s="415">
        <v>26</v>
      </c>
      <c r="K208" s="414">
        <v>1.07</v>
      </c>
      <c r="L208" s="414">
        <v>0.45</v>
      </c>
      <c r="M208" s="414">
        <f t="shared" si="101"/>
        <v>5.9394948653899533</v>
      </c>
      <c r="N208" s="414">
        <f t="shared" si="105"/>
        <v>4.9955595026642987</v>
      </c>
      <c r="O208" s="413">
        <v>7.63</v>
      </c>
      <c r="P208" s="414">
        <v>1.9548533333333336</v>
      </c>
      <c r="Q208" s="341">
        <f t="shared" si="102"/>
        <v>1954.8533333333335</v>
      </c>
      <c r="R208" s="341">
        <f t="shared" si="103"/>
        <v>12051.596527192667</v>
      </c>
      <c r="S208" s="342">
        <f t="shared" si="99"/>
        <v>6.1649620059438384</v>
      </c>
      <c r="T208" s="414"/>
      <c r="U208" s="413">
        <v>372</v>
      </c>
      <c r="V208" s="467">
        <v>13.698741674990698</v>
      </c>
      <c r="W208" s="353">
        <f t="shared" si="110"/>
        <v>2.4669367149831474</v>
      </c>
      <c r="X208" s="353"/>
      <c r="Y208" s="467">
        <f t="shared" si="104"/>
        <v>76.097778935037084</v>
      </c>
      <c r="Z208" s="416">
        <v>1811.9706662122182</v>
      </c>
      <c r="AA208" s="345">
        <f t="shared" si="108"/>
        <v>4.9383883347533443E-2</v>
      </c>
      <c r="AB208" s="345">
        <f t="shared" si="109"/>
        <v>5.5591582775951446E-3</v>
      </c>
      <c r="AC208" s="345">
        <f t="shared" si="111"/>
        <v>25.892516294469161</v>
      </c>
      <c r="AD208" s="413">
        <v>1.8378055555555555</v>
      </c>
      <c r="AE208" s="413"/>
      <c r="AF208" s="413"/>
      <c r="AG208" s="413"/>
      <c r="AH208" s="417">
        <v>2.86</v>
      </c>
      <c r="AI208" s="413">
        <v>5.72</v>
      </c>
      <c r="AJ208" s="347">
        <f t="shared" si="107"/>
        <v>0.11257029420860248</v>
      </c>
    </row>
    <row r="209" spans="1:61" ht="13.25" customHeight="1" thickBot="1">
      <c r="A209" s="434" t="s">
        <v>697</v>
      </c>
      <c r="B209" s="411" t="s">
        <v>688</v>
      </c>
      <c r="C209" s="412">
        <v>12.013194444443798</v>
      </c>
      <c r="D209" s="413">
        <v>288.31666666665114</v>
      </c>
      <c r="E209" s="337">
        <f t="shared" si="100"/>
        <v>15.461399896240234</v>
      </c>
      <c r="F209" s="338">
        <v>15461399.896240234</v>
      </c>
      <c r="G209" s="414">
        <v>94.343101501464844</v>
      </c>
      <c r="H209" s="351">
        <f t="shared" si="106"/>
        <v>-1.9698264380494444E-3</v>
      </c>
      <c r="I209" s="414">
        <v>95</v>
      </c>
      <c r="J209" s="415">
        <v>44</v>
      </c>
      <c r="K209" s="414">
        <v>1.5</v>
      </c>
      <c r="L209" s="414">
        <v>0.52</v>
      </c>
      <c r="M209" s="414">
        <f t="shared" si="101"/>
        <v>8.3263946711074102</v>
      </c>
      <c r="N209" s="414">
        <f t="shared" si="105"/>
        <v>5.7726465364120783</v>
      </c>
      <c r="O209" s="413">
        <v>6.45</v>
      </c>
      <c r="P209" s="414">
        <v>2.4255433333333336</v>
      </c>
      <c r="Q209" s="341">
        <f t="shared" si="102"/>
        <v>2425.5433333333335</v>
      </c>
      <c r="R209" s="341">
        <f t="shared" si="103"/>
        <v>15687.734290626269</v>
      </c>
      <c r="S209" s="342">
        <f t="shared" si="99"/>
        <v>6.4677196548235658</v>
      </c>
      <c r="T209" s="414"/>
      <c r="U209" s="413">
        <v>407</v>
      </c>
      <c r="V209" s="467">
        <v>17.63237226707037</v>
      </c>
      <c r="W209" s="353">
        <f t="shared" si="110"/>
        <v>4.3636305920796712</v>
      </c>
      <c r="X209" s="353"/>
      <c r="Y209" s="467">
        <f t="shared" si="104"/>
        <v>97.949461250842262</v>
      </c>
      <c r="Z209" s="416">
        <v>2197.436216509871</v>
      </c>
      <c r="AA209" s="345">
        <f t="shared" si="108"/>
        <v>5.6662311790167529E-2</v>
      </c>
      <c r="AB209" s="345">
        <f t="shared" si="109"/>
        <v>2.0159701253399192E-3</v>
      </c>
      <c r="AC209" s="345">
        <f t="shared" si="111"/>
        <v>26.491344578118504</v>
      </c>
      <c r="AD209" s="413">
        <v>1.7851388888888886</v>
      </c>
      <c r="AE209" s="413"/>
      <c r="AF209" s="413"/>
      <c r="AG209" s="413"/>
      <c r="AH209" s="417">
        <v>2.64</v>
      </c>
      <c r="AI209" s="413">
        <v>4.95</v>
      </c>
      <c r="AJ209" s="347">
        <f t="shared" si="107"/>
        <v>3.5578677636829946E-2</v>
      </c>
    </row>
    <row r="210" spans="1:61" ht="13.25" customHeight="1" thickBot="1">
      <c r="A210" s="434" t="s">
        <v>697</v>
      </c>
      <c r="B210" s="411" t="s">
        <v>688</v>
      </c>
      <c r="C210" s="412">
        <v>12.943749999998545</v>
      </c>
      <c r="D210" s="413">
        <v>310.64999999996508</v>
      </c>
      <c r="E210" s="337">
        <f t="shared" si="100"/>
        <v>14.591199739074707</v>
      </c>
      <c r="F210" s="338">
        <v>14591199.739074707</v>
      </c>
      <c r="G210" s="414">
        <v>92.284896850585938</v>
      </c>
      <c r="H210" s="351">
        <f t="shared" si="106"/>
        <v>-2.5930659320391636E-3</v>
      </c>
      <c r="I210" s="414">
        <v>111</v>
      </c>
      <c r="J210" s="415">
        <v>29</v>
      </c>
      <c r="K210" s="414">
        <v>1.81</v>
      </c>
      <c r="L210" s="414">
        <v>0.37</v>
      </c>
      <c r="M210" s="414">
        <f t="shared" si="101"/>
        <v>10.047182903136276</v>
      </c>
      <c r="N210" s="414">
        <f t="shared" si="105"/>
        <v>4.107460035523979</v>
      </c>
      <c r="O210" s="413">
        <v>5.57</v>
      </c>
      <c r="P210" s="414">
        <v>2.7786983333333337</v>
      </c>
      <c r="Q210" s="341">
        <f t="shared" si="102"/>
        <v>2778.6983333333337</v>
      </c>
      <c r="R210" s="341">
        <f t="shared" si="103"/>
        <v>19043.659075491098</v>
      </c>
      <c r="S210" s="342">
        <f t="shared" si="99"/>
        <v>6.8534460351607418</v>
      </c>
      <c r="T210" s="414"/>
      <c r="U210" s="413">
        <v>406</v>
      </c>
      <c r="V210" s="467">
        <v>20.984145900731118</v>
      </c>
      <c r="W210" s="353">
        <f t="shared" si="110"/>
        <v>3.6617736336607485</v>
      </c>
      <c r="X210" s="353"/>
      <c r="Y210" s="467">
        <f t="shared" si="104"/>
        <v>116.56887426453973</v>
      </c>
      <c r="Z210" s="416">
        <v>2533.0235791039295</v>
      </c>
      <c r="AA210" s="345">
        <f t="shared" si="108"/>
        <v>5.5456871949109199E-2</v>
      </c>
      <c r="AB210" s="345">
        <f t="shared" si="109"/>
        <v>-4.9620059826340481E-3</v>
      </c>
      <c r="AC210" s="345">
        <f t="shared" si="111"/>
        <v>26.327729654846525</v>
      </c>
      <c r="AD210" s="413">
        <v>1.784472222222222</v>
      </c>
      <c r="AE210" s="413"/>
      <c r="AF210" s="413"/>
      <c r="AG210" s="413"/>
      <c r="AH210" s="417">
        <v>3.25</v>
      </c>
      <c r="AI210" s="413">
        <v>4.33</v>
      </c>
      <c r="AJ210" s="347">
        <f t="shared" si="107"/>
        <v>-8.9475042645526498E-2</v>
      </c>
    </row>
    <row r="211" spans="1:61" ht="16" thickBot="1">
      <c r="A211" s="434" t="s">
        <v>697</v>
      </c>
      <c r="B211" s="411" t="s">
        <v>688</v>
      </c>
      <c r="C211" s="436">
        <v>13.915972222224809</v>
      </c>
      <c r="D211" s="437">
        <v>333.98333333339542</v>
      </c>
      <c r="E211" s="337">
        <f t="shared" si="100"/>
        <v>13.308381898498535</v>
      </c>
      <c r="F211" s="338">
        <v>13308381.898498535</v>
      </c>
      <c r="G211" s="438">
        <v>79.249397277832031</v>
      </c>
      <c r="H211" s="351">
        <f t="shared" si="106"/>
        <v>-3.9411277321087469E-3</v>
      </c>
      <c r="I211" s="438">
        <v>116</v>
      </c>
      <c r="J211" s="439">
        <v>40</v>
      </c>
      <c r="K211" s="438">
        <v>3.11</v>
      </c>
      <c r="L211" s="438">
        <v>0.23</v>
      </c>
      <c r="M211" s="438">
        <f t="shared" si="101"/>
        <v>17.26339161809603</v>
      </c>
      <c r="N211" s="438">
        <f t="shared" si="105"/>
        <v>2.5532859680284195</v>
      </c>
      <c r="O211" s="437">
        <v>6.86</v>
      </c>
      <c r="P211" s="438">
        <v>2.9705933333333334</v>
      </c>
      <c r="Q211" s="341">
        <f t="shared" si="102"/>
        <v>2970.5933333333332</v>
      </c>
      <c r="R211" s="341">
        <f t="shared" si="103"/>
        <v>22321.220986816425</v>
      </c>
      <c r="S211" s="342">
        <f t="shared" si="99"/>
        <v>7.5140614961824994</v>
      </c>
      <c r="T211" s="345">
        <f>P211/AVERAGE(P211,P226,P241,P256,P270,P285,P300,P315,P331,P346,P361,P376,P391,P406,P421)</f>
        <v>0.99940283309437317</v>
      </c>
      <c r="U211" s="437">
        <v>434</v>
      </c>
      <c r="V211" s="469">
        <v>23.605268545029972</v>
      </c>
      <c r="W211" s="353">
        <f t="shared" si="110"/>
        <v>3.9211226442988538</v>
      </c>
      <c r="X211" s="353"/>
      <c r="Y211" s="469">
        <f t="shared" si="104"/>
        <v>131.12945335127614</v>
      </c>
      <c r="Z211" s="440">
        <v>2858.5186982103041</v>
      </c>
      <c r="AA211" s="345">
        <f t="shared" si="108"/>
        <v>4.4712520161480397E-2</v>
      </c>
      <c r="AB211" s="345">
        <f t="shared" si="109"/>
        <v>-4.7747999163933446E-3</v>
      </c>
      <c r="AC211" s="345">
        <f t="shared" si="111"/>
        <v>24.940973814387419</v>
      </c>
      <c r="AD211" s="420">
        <v>1.784972222222222</v>
      </c>
      <c r="AE211" s="420"/>
      <c r="AF211" s="420"/>
      <c r="AG211" s="420"/>
      <c r="AH211" s="441">
        <v>3.83</v>
      </c>
      <c r="AI211" s="437">
        <v>4.3099999999999996</v>
      </c>
      <c r="AJ211" s="347">
        <f t="shared" si="107"/>
        <v>-0.10678887924789375</v>
      </c>
      <c r="AK211" s="29"/>
      <c r="AL211" s="29"/>
      <c r="AM211" s="426">
        <v>65.400000000000006</v>
      </c>
      <c r="AN211" s="426">
        <v>32.700000000000003</v>
      </c>
      <c r="AO211" s="427">
        <v>17.200000000000003</v>
      </c>
      <c r="AP211" s="427">
        <v>47.5</v>
      </c>
      <c r="AQ211" s="427">
        <v>35.200000000000003</v>
      </c>
      <c r="AR211" s="426">
        <v>99.3</v>
      </c>
      <c r="AS211" s="426">
        <v>0.7</v>
      </c>
      <c r="AT211" s="426" t="s">
        <v>684</v>
      </c>
      <c r="AU211" s="29">
        <v>93</v>
      </c>
      <c r="AV211" s="426">
        <v>1.86678334268924</v>
      </c>
      <c r="AW211" s="426">
        <v>68.354776951757898</v>
      </c>
      <c r="AX211" s="29"/>
      <c r="AY211" s="426">
        <v>1.8791096419794999</v>
      </c>
      <c r="AZ211" s="29"/>
      <c r="BA211" s="426">
        <v>0.75488320207554593</v>
      </c>
      <c r="BB211" s="426">
        <v>0.42664561819250602</v>
      </c>
      <c r="BC211" s="426">
        <v>0.25234171400733996</v>
      </c>
      <c r="BD211" s="426">
        <v>15.3923634047735</v>
      </c>
      <c r="BE211" s="426">
        <v>6.2727128289454894</v>
      </c>
      <c r="BF211" s="29"/>
      <c r="BG211" s="29"/>
      <c r="BH211" s="365">
        <f>(2*AY211+BB211+BC211+BD211+BE211)/(2*(SUM(AV211:BG211)))</f>
        <v>0.13709237365377783</v>
      </c>
      <c r="BI211" s="365">
        <f>SUM(BD211:BE211,AY211,AW211)/SUM(AV211:BG211)</f>
        <v>0.96532912640591162</v>
      </c>
    </row>
    <row r="212" spans="1:61" ht="13.25" customHeight="1" thickBot="1">
      <c r="A212" s="434" t="s">
        <v>698</v>
      </c>
      <c r="B212" s="411" t="s">
        <v>688</v>
      </c>
      <c r="C212" s="419">
        <v>0</v>
      </c>
      <c r="D212" s="420">
        <v>0</v>
      </c>
      <c r="E212" s="337">
        <f t="shared" si="100"/>
        <v>0.28399999999999997</v>
      </c>
      <c r="F212" s="338">
        <v>284000</v>
      </c>
      <c r="G212" s="421">
        <v>98.9</v>
      </c>
      <c r="H212" s="339"/>
      <c r="I212" s="421">
        <v>76</v>
      </c>
      <c r="J212" s="422">
        <v>100</v>
      </c>
      <c r="K212" s="421">
        <v>5.83</v>
      </c>
      <c r="L212" s="421">
        <v>0.03</v>
      </c>
      <c r="M212" s="421">
        <f t="shared" si="101"/>
        <v>32.361920621704137</v>
      </c>
      <c r="N212" s="421">
        <f t="shared" si="105"/>
        <v>0.3330373001776199</v>
      </c>
      <c r="O212" s="420">
        <v>0.55000000000000004</v>
      </c>
      <c r="P212" s="421"/>
      <c r="Q212" s="341">
        <f t="shared" si="102"/>
        <v>0</v>
      </c>
      <c r="R212" s="341">
        <f t="shared" si="103"/>
        <v>0</v>
      </c>
      <c r="S212" s="342">
        <f t="shared" si="99"/>
        <v>352.11267605633805</v>
      </c>
      <c r="T212" s="421"/>
      <c r="U212" s="420">
        <v>336</v>
      </c>
      <c r="V212" s="466">
        <v>0</v>
      </c>
      <c r="W212" s="344"/>
      <c r="X212" s="359"/>
      <c r="Y212" s="466">
        <f t="shared" si="104"/>
        <v>0</v>
      </c>
      <c r="Z212" s="424">
        <v>0</v>
      </c>
      <c r="AA212" s="345"/>
      <c r="AB212" s="345"/>
      <c r="AC212" s="345"/>
      <c r="AD212" s="413">
        <v>1.9350000000000001</v>
      </c>
      <c r="AE212" s="413"/>
      <c r="AF212" s="413"/>
      <c r="AG212" s="413"/>
      <c r="AH212" s="425">
        <v>1.1000000000000001</v>
      </c>
      <c r="AI212" s="420">
        <v>1.99</v>
      </c>
      <c r="AJ212" s="347"/>
    </row>
    <row r="213" spans="1:61" ht="13.25" customHeight="1" thickBot="1">
      <c r="A213" s="434" t="s">
        <v>698</v>
      </c>
      <c r="B213" s="411" t="s">
        <v>688</v>
      </c>
      <c r="C213" s="412">
        <v>1.1104166666700621</v>
      </c>
      <c r="D213" s="413">
        <v>26.650000000081491</v>
      </c>
      <c r="E213" s="337">
        <f t="shared" si="100"/>
        <v>0.53500000000000003</v>
      </c>
      <c r="F213" s="338">
        <v>535000</v>
      </c>
      <c r="G213" s="414">
        <v>99.7</v>
      </c>
      <c r="H213" s="351">
        <f t="shared" ref="H213:H271" si="112">(F213-F212)/((F213+F212)*0.5*(D213-D212))</f>
        <v>2.2999722812035221E-2</v>
      </c>
      <c r="I213" s="414">
        <v>76</v>
      </c>
      <c r="J213" s="415">
        <v>62</v>
      </c>
      <c r="K213" s="414">
        <v>5.62</v>
      </c>
      <c r="L213" s="414">
        <v>0.09</v>
      </c>
      <c r="M213" s="414">
        <f t="shared" si="101"/>
        <v>31.196225367749097</v>
      </c>
      <c r="N213" s="414">
        <f t="shared" si="105"/>
        <v>0.9991119005328597</v>
      </c>
      <c r="O213" s="413">
        <v>0.72</v>
      </c>
      <c r="P213" s="414"/>
      <c r="Q213" s="341">
        <f t="shared" si="102"/>
        <v>0</v>
      </c>
      <c r="R213" s="341">
        <f t="shared" si="103"/>
        <v>0</v>
      </c>
      <c r="S213" s="342">
        <f t="shared" si="99"/>
        <v>186.9158878504673</v>
      </c>
      <c r="T213" s="414"/>
      <c r="U213" s="413">
        <v>334</v>
      </c>
      <c r="V213" s="467">
        <v>0.25554687499999934</v>
      </c>
      <c r="W213" s="353">
        <f>(V213-V212)-(K212-K213)</f>
        <v>4.5546874999999376E-2</v>
      </c>
      <c r="X213" s="353"/>
      <c r="Y213" s="467">
        <f t="shared" si="104"/>
        <v>1.4195865622309216</v>
      </c>
      <c r="Z213" s="416">
        <v>10.913175000033371</v>
      </c>
      <c r="AA213" s="345">
        <f>V213/180.1/Z213*1000</f>
        <v>0.13001867688561242</v>
      </c>
      <c r="AB213" s="345">
        <f>L213/90.08/Z213*1000</f>
        <v>9.1550983149248907E-2</v>
      </c>
      <c r="AC213" s="345"/>
      <c r="AD213" s="413">
        <v>1.92</v>
      </c>
      <c r="AE213" s="413"/>
      <c r="AF213" s="413"/>
      <c r="AG213" s="413"/>
      <c r="AH213" s="417"/>
      <c r="AI213" s="413">
        <v>2</v>
      </c>
      <c r="AJ213" s="347">
        <f>AB213/AA213</f>
        <v>0.70413716969134721</v>
      </c>
    </row>
    <row r="214" spans="1:61" ht="13.25" customHeight="1" thickBot="1">
      <c r="A214" s="434" t="s">
        <v>698</v>
      </c>
      <c r="B214" s="411" t="s">
        <v>688</v>
      </c>
      <c r="C214" s="412">
        <v>2.2458333333343035</v>
      </c>
      <c r="D214" s="413">
        <v>53.900000000023283</v>
      </c>
      <c r="E214" s="337">
        <f t="shared" si="100"/>
        <v>1.0323999954223633</v>
      </c>
      <c r="F214" s="338">
        <v>1032399.9954223633</v>
      </c>
      <c r="G214" s="414">
        <v>97.644203186035156</v>
      </c>
      <c r="H214" s="351">
        <f t="shared" si="112"/>
        <v>2.3291069152144517E-2</v>
      </c>
      <c r="I214" s="414">
        <v>71</v>
      </c>
      <c r="J214" s="415">
        <v>62</v>
      </c>
      <c r="K214" s="414">
        <v>5.22</v>
      </c>
      <c r="L214" s="414">
        <v>0.24</v>
      </c>
      <c r="M214" s="414">
        <f t="shared" si="101"/>
        <v>28.975853455453784</v>
      </c>
      <c r="N214" s="414">
        <f t="shared" si="105"/>
        <v>2.6642984014209592</v>
      </c>
      <c r="O214" s="413">
        <v>1.18</v>
      </c>
      <c r="P214" s="414"/>
      <c r="Q214" s="341">
        <f t="shared" si="102"/>
        <v>0</v>
      </c>
      <c r="R214" s="341">
        <f t="shared" si="103"/>
        <v>0</v>
      </c>
      <c r="S214" s="342">
        <f t="shared" si="99"/>
        <v>96.861681948273528</v>
      </c>
      <c r="T214" s="414"/>
      <c r="U214" s="413">
        <v>334</v>
      </c>
      <c r="V214" s="467">
        <v>0.69979884350393595</v>
      </c>
      <c r="W214" s="353">
        <f>(V214-V213)-(K213-K214)</f>
        <v>4.4251968503936256E-2</v>
      </c>
      <c r="X214" s="353"/>
      <c r="Y214" s="467">
        <f t="shared" si="104"/>
        <v>3.8874473988497402</v>
      </c>
      <c r="Z214" s="416">
        <v>32.268999937617458</v>
      </c>
      <c r="AA214" s="345">
        <f t="shared" ref="AA214:AA226" si="113">(V214-V213)/180.1/((Z214-Z213))*1000</f>
        <v>0.11550460411493735</v>
      </c>
      <c r="AB214" s="345">
        <f t="shared" ref="AB214:AB226" si="114">(L214-L213)/90.08/((Z214-Z213))*1000</f>
        <v>7.797341033441138E-2</v>
      </c>
      <c r="AC214" s="345"/>
      <c r="AD214" s="413">
        <v>1.905</v>
      </c>
      <c r="AE214" s="413"/>
      <c r="AF214" s="413"/>
      <c r="AG214" s="413"/>
      <c r="AH214" s="417">
        <v>0.77</v>
      </c>
      <c r="AI214" s="413">
        <v>2.0099999999999998</v>
      </c>
      <c r="AJ214" s="347">
        <f t="shared" si="107"/>
        <v>0.67506755191179135</v>
      </c>
    </row>
    <row r="215" spans="1:61" ht="13.25" customHeight="1" thickBot="1">
      <c r="A215" s="434" t="s">
        <v>698</v>
      </c>
      <c r="B215" s="411" t="s">
        <v>688</v>
      </c>
      <c r="C215" s="412">
        <v>3.0999999999985448</v>
      </c>
      <c r="D215" s="413">
        <v>74.399999999965075</v>
      </c>
      <c r="E215" s="337">
        <f t="shared" si="100"/>
        <v>1.4948929382324219</v>
      </c>
      <c r="F215" s="338">
        <v>1494892.9382324219</v>
      </c>
      <c r="G215" s="414">
        <v>98.857139587402344</v>
      </c>
      <c r="H215" s="351">
        <f t="shared" si="112"/>
        <v>1.785359429943624E-2</v>
      </c>
      <c r="I215" s="414">
        <v>69</v>
      </c>
      <c r="J215" s="415">
        <v>60</v>
      </c>
      <c r="K215" s="414">
        <v>5.25</v>
      </c>
      <c r="L215" s="414">
        <v>0.42</v>
      </c>
      <c r="M215" s="414">
        <f t="shared" si="101"/>
        <v>29.142381348875936</v>
      </c>
      <c r="N215" s="414">
        <f t="shared" si="105"/>
        <v>4.6625222024866781</v>
      </c>
      <c r="O215" s="413">
        <v>1.51</v>
      </c>
      <c r="P215" s="414"/>
      <c r="Q215" s="341">
        <f t="shared" si="102"/>
        <v>0</v>
      </c>
      <c r="R215" s="341">
        <f t="shared" si="103"/>
        <v>0</v>
      </c>
      <c r="S215" s="342">
        <f t="shared" si="99"/>
        <v>66.894422632192729</v>
      </c>
      <c r="T215" s="414"/>
      <c r="U215" s="413">
        <v>331</v>
      </c>
      <c r="V215" s="467">
        <v>0.75049180725660136</v>
      </c>
      <c r="W215" s="353">
        <f>(V215-V214)-(K214-K215)</f>
        <v>8.0692963752665658E-2</v>
      </c>
      <c r="X215" s="353"/>
      <c r="Y215" s="467">
        <f t="shared" si="104"/>
        <v>4.1690515082443209</v>
      </c>
      <c r="Z215" s="416">
        <v>58.173752507505455</v>
      </c>
      <c r="AA215" s="345">
        <f t="shared" si="113"/>
        <v>1.0865620227542411E-2</v>
      </c>
      <c r="AB215" s="345">
        <f t="shared" si="114"/>
        <v>7.7137343646682011E-2</v>
      </c>
      <c r="AC215" s="345"/>
      <c r="AD215" s="413">
        <v>1.8759999999999999</v>
      </c>
      <c r="AE215" s="413"/>
      <c r="AF215" s="413"/>
      <c r="AG215" s="413"/>
      <c r="AH215" s="417">
        <v>0.9</v>
      </c>
      <c r="AI215" s="413">
        <v>1.95</v>
      </c>
      <c r="AJ215" s="347">
        <f t="shared" si="107"/>
        <v>7.0992121969395345</v>
      </c>
    </row>
    <row r="216" spans="1:61" ht="13.25" customHeight="1" thickBot="1">
      <c r="A216" s="434" t="s">
        <v>698</v>
      </c>
      <c r="B216" s="411" t="s">
        <v>688</v>
      </c>
      <c r="C216" s="412">
        <v>3.9541666666700621</v>
      </c>
      <c r="D216" s="413">
        <v>94.900000000081491</v>
      </c>
      <c r="E216" s="337">
        <f t="shared" si="100"/>
        <v>2.6023915840148928</v>
      </c>
      <c r="F216" s="338">
        <v>2602391.5840148926</v>
      </c>
      <c r="G216" s="414">
        <v>98.860786437988281</v>
      </c>
      <c r="H216" s="351">
        <f t="shared" si="112"/>
        <v>2.6370794554717542E-2</v>
      </c>
      <c r="I216" s="414">
        <v>65</v>
      </c>
      <c r="J216" s="415">
        <v>62</v>
      </c>
      <c r="K216" s="414">
        <v>5.0199999999999996</v>
      </c>
      <c r="L216" s="414">
        <v>0.55000000000000004</v>
      </c>
      <c r="M216" s="414">
        <f t="shared" si="101"/>
        <v>27.865667499306131</v>
      </c>
      <c r="N216" s="414">
        <f t="shared" si="105"/>
        <v>6.1056838365896979</v>
      </c>
      <c r="O216" s="413">
        <v>2.04</v>
      </c>
      <c r="P216" s="414"/>
      <c r="Q216" s="341">
        <f t="shared" si="102"/>
        <v>0</v>
      </c>
      <c r="R216" s="341">
        <f t="shared" si="103"/>
        <v>0</v>
      </c>
      <c r="S216" s="342">
        <f t="shared" si="99"/>
        <v>38.426192512397755</v>
      </c>
      <c r="T216" s="414"/>
      <c r="U216" s="413"/>
      <c r="V216" s="467">
        <v>1.0228077664183428</v>
      </c>
      <c r="W216" s="353">
        <f t="shared" ref="W216:W226" si="115">(V216-V215)-(K215-K216)</f>
        <v>4.2315959161741024E-2</v>
      </c>
      <c r="X216" s="353"/>
      <c r="Y216" s="467">
        <f t="shared" si="104"/>
        <v>5.6817918863335999</v>
      </c>
      <c r="Z216" s="416">
        <v>100.17091886077893</v>
      </c>
      <c r="AA216" s="345">
        <f t="shared" si="113"/>
        <v>3.6003058215592749E-2</v>
      </c>
      <c r="AB216" s="345">
        <f t="shared" si="114"/>
        <v>3.4363309704358969E-2</v>
      </c>
      <c r="AC216" s="345"/>
      <c r="AD216" s="413">
        <v>1.861</v>
      </c>
      <c r="AE216" s="413"/>
      <c r="AF216" s="413"/>
      <c r="AG216" s="413"/>
      <c r="AH216" s="417">
        <v>1.03</v>
      </c>
      <c r="AI216" s="413">
        <v>1.92</v>
      </c>
      <c r="AJ216" s="347">
        <f t="shared" si="107"/>
        <v>0.95445529928555861</v>
      </c>
    </row>
    <row r="217" spans="1:61" ht="13.25" customHeight="1" thickBot="1">
      <c r="A217" s="434" t="s">
        <v>698</v>
      </c>
      <c r="B217" s="411" t="s">
        <v>688</v>
      </c>
      <c r="C217" s="412">
        <v>4.9645833333343035</v>
      </c>
      <c r="D217" s="413">
        <v>119.15000000002328</v>
      </c>
      <c r="E217" s="337">
        <f t="shared" si="100"/>
        <v>4.6069696975708005</v>
      </c>
      <c r="F217" s="338">
        <v>4606969.6975708008</v>
      </c>
      <c r="G217" s="414">
        <v>98.9627685546875</v>
      </c>
      <c r="H217" s="351">
        <f t="shared" si="112"/>
        <v>2.2932132754488056E-2</v>
      </c>
      <c r="I217" s="414">
        <v>53</v>
      </c>
      <c r="J217" s="415">
        <v>57</v>
      </c>
      <c r="K217" s="414">
        <v>4.9800000000000004</v>
      </c>
      <c r="L217" s="414">
        <v>0.74</v>
      </c>
      <c r="M217" s="414">
        <f t="shared" si="101"/>
        <v>27.643630308076606</v>
      </c>
      <c r="N217" s="414">
        <f t="shared" si="105"/>
        <v>8.214920071047958</v>
      </c>
      <c r="O217" s="413">
        <v>3.04</v>
      </c>
      <c r="P217" s="414"/>
      <c r="Q217" s="341">
        <f t="shared" si="102"/>
        <v>0</v>
      </c>
      <c r="R217" s="341">
        <f t="shared" si="103"/>
        <v>0</v>
      </c>
      <c r="S217" s="342">
        <f t="shared" si="99"/>
        <v>21.706242186209469</v>
      </c>
      <c r="T217" s="414"/>
      <c r="U217" s="413">
        <v>347</v>
      </c>
      <c r="V217" s="467">
        <v>2.1209955544595624</v>
      </c>
      <c r="W217" s="353">
        <f t="shared" si="115"/>
        <v>1.0581877880412205</v>
      </c>
      <c r="X217" s="353"/>
      <c r="Y217" s="467">
        <f t="shared" si="104"/>
        <v>11.782326775321849</v>
      </c>
      <c r="Z217" s="416">
        <v>187.58442439979564</v>
      </c>
      <c r="AA217" s="345">
        <f t="shared" si="113"/>
        <v>6.975644830631901E-2</v>
      </c>
      <c r="AB217" s="345">
        <f t="shared" si="114"/>
        <v>2.4129409082179053E-2</v>
      </c>
      <c r="AC217" s="345"/>
      <c r="AD217" s="413">
        <v>1.8724814814814814</v>
      </c>
      <c r="AE217" s="413"/>
      <c r="AF217" s="413"/>
      <c r="AG217" s="413"/>
      <c r="AH217" s="417">
        <v>1.86</v>
      </c>
      <c r="AI217" s="413">
        <v>4.84</v>
      </c>
      <c r="AJ217" s="347">
        <f t="shared" si="107"/>
        <v>0.34590936992979399</v>
      </c>
    </row>
    <row r="218" spans="1:61" ht="13.25" customHeight="1" thickBot="1">
      <c r="A218" s="434" t="s">
        <v>698</v>
      </c>
      <c r="B218" s="411" t="s">
        <v>688</v>
      </c>
      <c r="C218" s="412">
        <v>5.9645833333343035</v>
      </c>
      <c r="D218" s="413">
        <v>143.15000000002328</v>
      </c>
      <c r="E218" s="337">
        <f t="shared" si="100"/>
        <v>7.6900752616882322</v>
      </c>
      <c r="F218" s="338">
        <v>7690075.2616882324</v>
      </c>
      <c r="G218" s="414">
        <v>98.856582641601562</v>
      </c>
      <c r="H218" s="351">
        <f t="shared" si="112"/>
        <v>2.0893268628980752E-2</v>
      </c>
      <c r="I218" s="414">
        <v>38</v>
      </c>
      <c r="J218" s="415">
        <v>52</v>
      </c>
      <c r="K218" s="414">
        <v>5.03</v>
      </c>
      <c r="L218" s="414">
        <v>1.08</v>
      </c>
      <c r="M218" s="414">
        <f t="shared" si="101"/>
        <v>27.921176797113517</v>
      </c>
      <c r="N218" s="414">
        <f t="shared" si="105"/>
        <v>11.989342806394317</v>
      </c>
      <c r="O218" s="413">
        <v>4.47</v>
      </c>
      <c r="P218" s="414"/>
      <c r="Q218" s="341">
        <f t="shared" si="102"/>
        <v>0</v>
      </c>
      <c r="R218" s="341">
        <f t="shared" si="103"/>
        <v>0</v>
      </c>
      <c r="S218" s="342">
        <f t="shared" si="99"/>
        <v>13.003773902993846</v>
      </c>
      <c r="T218" s="414"/>
      <c r="U218" s="413">
        <v>361</v>
      </c>
      <c r="V218" s="467">
        <v>3.1160016493830809</v>
      </c>
      <c r="W218" s="353">
        <f t="shared" si="115"/>
        <v>1.0450060949235183</v>
      </c>
      <c r="X218" s="353"/>
      <c r="Y218" s="467">
        <f t="shared" si="104"/>
        <v>17.309677801200351</v>
      </c>
      <c r="Z218" s="416">
        <v>335.14896391090406</v>
      </c>
      <c r="AA218" s="345">
        <f t="shared" si="113"/>
        <v>3.7439498374537826E-2</v>
      </c>
      <c r="AB218" s="345">
        <f t="shared" si="114"/>
        <v>2.557811482251281E-2</v>
      </c>
      <c r="AC218" s="345"/>
      <c r="AD218" s="413">
        <v>1.8837777777777778</v>
      </c>
      <c r="AE218" s="413"/>
      <c r="AF218" s="413"/>
      <c r="AG218" s="413"/>
      <c r="AH218" s="417"/>
      <c r="AI218" s="413">
        <v>6.48</v>
      </c>
      <c r="AJ218" s="347">
        <f t="shared" si="107"/>
        <v>0.6831852971595419</v>
      </c>
    </row>
    <row r="219" spans="1:61" ht="13.25" customHeight="1" thickBot="1">
      <c r="A219" s="434" t="s">
        <v>698</v>
      </c>
      <c r="B219" s="411" t="s">
        <v>688</v>
      </c>
      <c r="C219" s="412">
        <v>6.9645833333343035</v>
      </c>
      <c r="D219" s="413">
        <v>167.15000000002328</v>
      </c>
      <c r="E219" s="337">
        <f t="shared" si="100"/>
        <v>11.477</v>
      </c>
      <c r="F219" s="338">
        <v>11477000</v>
      </c>
      <c r="G219" s="414">
        <v>99.1</v>
      </c>
      <c r="H219" s="351">
        <f t="shared" si="112"/>
        <v>1.6464539175508233E-2</v>
      </c>
      <c r="I219" s="414">
        <v>26</v>
      </c>
      <c r="J219" s="415">
        <v>43</v>
      </c>
      <c r="K219" s="414">
        <v>3.91</v>
      </c>
      <c r="L219" s="414">
        <v>1.39</v>
      </c>
      <c r="M219" s="414">
        <f t="shared" si="101"/>
        <v>21.704135442686649</v>
      </c>
      <c r="N219" s="414">
        <f t="shared" si="105"/>
        <v>15.430728241563054</v>
      </c>
      <c r="O219" s="413">
        <v>5.85</v>
      </c>
      <c r="P219" s="414"/>
      <c r="Q219" s="341">
        <f t="shared" si="102"/>
        <v>0</v>
      </c>
      <c r="R219" s="341">
        <f t="shared" si="103"/>
        <v>0</v>
      </c>
      <c r="S219" s="342">
        <f t="shared" si="99"/>
        <v>8.7130783305741915</v>
      </c>
      <c r="T219" s="414"/>
      <c r="U219" s="413">
        <v>359</v>
      </c>
      <c r="V219" s="467">
        <v>5.302195214155387</v>
      </c>
      <c r="W219" s="353">
        <f t="shared" si="115"/>
        <v>1.066193564772306</v>
      </c>
      <c r="X219" s="353"/>
      <c r="Y219" s="467">
        <f t="shared" si="104"/>
        <v>29.454185563177443</v>
      </c>
      <c r="Z219" s="416">
        <v>565.15386705116282</v>
      </c>
      <c r="AA219" s="345">
        <f t="shared" si="113"/>
        <v>5.2776162047387755E-2</v>
      </c>
      <c r="AB219" s="345">
        <f t="shared" si="114"/>
        <v>1.4962226405539509E-2</v>
      </c>
      <c r="AC219" s="345"/>
      <c r="AD219" s="413">
        <v>1.8958148148148148</v>
      </c>
      <c r="AE219" s="413"/>
      <c r="AF219" s="413"/>
      <c r="AG219" s="413"/>
      <c r="AH219" s="417"/>
      <c r="AI219" s="413">
        <v>7.38</v>
      </c>
      <c r="AJ219" s="347">
        <f t="shared" si="107"/>
        <v>0.28350349523530938</v>
      </c>
    </row>
    <row r="220" spans="1:61" ht="13.25" customHeight="1" thickBot="1">
      <c r="A220" s="434" t="s">
        <v>698</v>
      </c>
      <c r="B220" s="411" t="s">
        <v>688</v>
      </c>
      <c r="C220" s="412">
        <v>8.0583333333343035</v>
      </c>
      <c r="D220" s="413">
        <v>193.40000000002328</v>
      </c>
      <c r="E220" s="337">
        <f t="shared" si="100"/>
        <v>14.145</v>
      </c>
      <c r="F220" s="338">
        <v>14145000</v>
      </c>
      <c r="G220" s="414">
        <v>98.9</v>
      </c>
      <c r="H220" s="351">
        <f t="shared" si="112"/>
        <v>7.9336582029580233E-3</v>
      </c>
      <c r="I220" s="414">
        <v>25</v>
      </c>
      <c r="J220" s="415">
        <v>35</v>
      </c>
      <c r="K220" s="414">
        <v>2.46</v>
      </c>
      <c r="L220" s="414">
        <v>1.46</v>
      </c>
      <c r="M220" s="414">
        <f t="shared" si="101"/>
        <v>13.655287260616152</v>
      </c>
      <c r="N220" s="414">
        <f t="shared" si="105"/>
        <v>16.207815275310832</v>
      </c>
      <c r="O220" s="413">
        <v>6.58</v>
      </c>
      <c r="P220" s="414">
        <v>0.90963333333333329</v>
      </c>
      <c r="Q220" s="341">
        <f t="shared" si="102"/>
        <v>909.63333333333333</v>
      </c>
      <c r="R220" s="341">
        <f t="shared" si="103"/>
        <v>6430.7764816778599</v>
      </c>
      <c r="S220" s="342">
        <f t="shared" si="99"/>
        <v>7.0696359137504414</v>
      </c>
      <c r="T220" s="414"/>
      <c r="U220" s="413">
        <v>378</v>
      </c>
      <c r="V220" s="467">
        <v>8.4305608101142049</v>
      </c>
      <c r="W220" s="353">
        <f t="shared" si="115"/>
        <v>1.6783655959588177</v>
      </c>
      <c r="X220" s="353"/>
      <c r="Y220" s="467">
        <f t="shared" si="104"/>
        <v>46.832546232892845</v>
      </c>
      <c r="Z220" s="416">
        <v>901.44261705116287</v>
      </c>
      <c r="AA220" s="345">
        <f t="shared" si="113"/>
        <v>5.1652512247964723E-2</v>
      </c>
      <c r="AB220" s="345">
        <f t="shared" si="114"/>
        <v>2.310773208285381E-3</v>
      </c>
      <c r="AC220" s="345">
        <f t="shared" ref="AC220:AC226" si="116">P220/Z220*1000*24</f>
        <v>24.218069555458939</v>
      </c>
      <c r="AD220" s="413">
        <v>1.920962962962963</v>
      </c>
      <c r="AE220" s="413"/>
      <c r="AF220" s="413"/>
      <c r="AG220" s="413"/>
      <c r="AH220" s="417"/>
      <c r="AI220" s="413">
        <v>8.66</v>
      </c>
      <c r="AJ220" s="347">
        <f t="shared" si="107"/>
        <v>4.4736898704795004E-2</v>
      </c>
    </row>
    <row r="221" spans="1:61" ht="13.25" customHeight="1" thickBot="1">
      <c r="A221" s="434" t="s">
        <v>698</v>
      </c>
      <c r="B221" s="411" t="s">
        <v>688</v>
      </c>
      <c r="C221" s="412">
        <v>9.0999999999985448</v>
      </c>
      <c r="D221" s="413">
        <v>218.39999999996508</v>
      </c>
      <c r="E221" s="337">
        <f t="shared" si="100"/>
        <v>17.488299234008789</v>
      </c>
      <c r="F221" s="338">
        <v>17488299.234008789</v>
      </c>
      <c r="G221" s="414">
        <v>98.359199523925781</v>
      </c>
      <c r="H221" s="351">
        <f t="shared" si="112"/>
        <v>8.4551388947055137E-3</v>
      </c>
      <c r="I221" s="414">
        <v>45</v>
      </c>
      <c r="J221" s="415">
        <v>39</v>
      </c>
      <c r="K221" s="414">
        <v>1.8</v>
      </c>
      <c r="L221" s="414">
        <v>0.84</v>
      </c>
      <c r="M221" s="414">
        <f t="shared" si="101"/>
        <v>9.9916736053288933</v>
      </c>
      <c r="N221" s="414">
        <f t="shared" si="105"/>
        <v>9.3250444049733563</v>
      </c>
      <c r="O221" s="413">
        <v>4.45</v>
      </c>
      <c r="P221" s="414">
        <v>1.4510533333333333</v>
      </c>
      <c r="Q221" s="341">
        <f t="shared" si="102"/>
        <v>1451.0533333333333</v>
      </c>
      <c r="R221" s="341">
        <f t="shared" si="103"/>
        <v>8297.2810215388381</v>
      </c>
      <c r="S221" s="342">
        <f t="shared" si="99"/>
        <v>5.7181089288279123</v>
      </c>
      <c r="T221" s="414"/>
      <c r="U221" s="413">
        <v>377</v>
      </c>
      <c r="V221" s="467">
        <v>11.610758946493414</v>
      </c>
      <c r="W221" s="353">
        <f t="shared" si="115"/>
        <v>2.520198136379209</v>
      </c>
      <c r="X221" s="353"/>
      <c r="Y221" s="467">
        <f t="shared" si="104"/>
        <v>64.498841465952367</v>
      </c>
      <c r="Z221" s="416">
        <v>1296.8588574753521</v>
      </c>
      <c r="AA221" s="345">
        <f t="shared" si="113"/>
        <v>4.465663177877089E-2</v>
      </c>
      <c r="AB221" s="345">
        <f t="shared" si="114"/>
        <v>-1.7406393988658314E-2</v>
      </c>
      <c r="AC221" s="345">
        <f t="shared" si="116"/>
        <v>26.853562204753558</v>
      </c>
      <c r="AD221" s="413">
        <v>1.9188055555555557</v>
      </c>
      <c r="AE221" s="413"/>
      <c r="AF221" s="413"/>
      <c r="AG221" s="413"/>
      <c r="AH221" s="417"/>
      <c r="AI221" s="413">
        <v>7.51</v>
      </c>
      <c r="AJ221" s="347">
        <f t="shared" si="107"/>
        <v>-0.38978295709559224</v>
      </c>
    </row>
    <row r="222" spans="1:61" ht="13.25" customHeight="1" thickBot="1">
      <c r="A222" s="434" t="s">
        <v>698</v>
      </c>
      <c r="B222" s="411" t="s">
        <v>688</v>
      </c>
      <c r="C222" s="412">
        <v>10.044444444443798</v>
      </c>
      <c r="D222" s="413">
        <v>241.06666666665114</v>
      </c>
      <c r="E222" s="337">
        <f t="shared" si="100"/>
        <v>18.849400384521484</v>
      </c>
      <c r="F222" s="338">
        <v>18849400.384521484</v>
      </c>
      <c r="G222" s="414">
        <v>97.51519775390625</v>
      </c>
      <c r="H222" s="351">
        <f t="shared" si="112"/>
        <v>3.3050292561175106E-3</v>
      </c>
      <c r="I222" s="414">
        <v>94</v>
      </c>
      <c r="J222" s="415">
        <v>25</v>
      </c>
      <c r="K222" s="414">
        <v>2.77</v>
      </c>
      <c r="L222" s="414">
        <v>0.43</v>
      </c>
      <c r="M222" s="414">
        <f t="shared" si="101"/>
        <v>15.376075492645018</v>
      </c>
      <c r="N222" s="414">
        <f t="shared" si="105"/>
        <v>4.7735346358792183</v>
      </c>
      <c r="O222" s="413">
        <v>4.6900000000000004</v>
      </c>
      <c r="P222" s="414">
        <v>1.9985783333333333</v>
      </c>
      <c r="Q222" s="341">
        <f t="shared" si="102"/>
        <v>1998.5783333333334</v>
      </c>
      <c r="R222" s="341">
        <f t="shared" si="103"/>
        <v>10602.874853114696</v>
      </c>
      <c r="S222" s="342">
        <f t="shared" si="99"/>
        <v>5.3052085456318681</v>
      </c>
      <c r="T222" s="414"/>
      <c r="U222" s="413">
        <v>386</v>
      </c>
      <c r="V222" s="467">
        <v>14.130548839277596</v>
      </c>
      <c r="W222" s="353">
        <f t="shared" si="115"/>
        <v>3.4897898927841817</v>
      </c>
      <c r="X222" s="353"/>
      <c r="Y222" s="467">
        <f t="shared" si="104"/>
        <v>78.496507731453477</v>
      </c>
      <c r="Z222" s="416">
        <v>1708.6861198190477</v>
      </c>
      <c r="AA222" s="345">
        <f t="shared" si="113"/>
        <v>3.3973127099446714E-2</v>
      </c>
      <c r="AB222" s="345">
        <f t="shared" si="114"/>
        <v>-1.1051987532810829E-2</v>
      </c>
      <c r="AC222" s="345">
        <f t="shared" si="116"/>
        <v>28.071791210593819</v>
      </c>
      <c r="AD222" s="413">
        <v>1.8628055555555556</v>
      </c>
      <c r="AE222" s="413"/>
      <c r="AF222" s="413"/>
      <c r="AG222" s="413"/>
      <c r="AH222" s="417">
        <v>1.99</v>
      </c>
      <c r="AI222" s="413">
        <v>5.74</v>
      </c>
      <c r="AJ222" s="347">
        <f t="shared" si="107"/>
        <v>-0.32531557958910479</v>
      </c>
    </row>
    <row r="223" spans="1:61" ht="13.25" customHeight="1" thickBot="1">
      <c r="A223" s="434" t="s">
        <v>698</v>
      </c>
      <c r="B223" s="411" t="s">
        <v>688</v>
      </c>
      <c r="C223" s="412">
        <v>10.974999999998545</v>
      </c>
      <c r="D223" s="413">
        <v>263.39999999996508</v>
      </c>
      <c r="E223" s="337">
        <f t="shared" si="100"/>
        <v>19.640799386596679</v>
      </c>
      <c r="F223" s="338">
        <v>19640799.38659668</v>
      </c>
      <c r="G223" s="414">
        <v>96.033699035644531</v>
      </c>
      <c r="H223" s="351">
        <f t="shared" si="112"/>
        <v>1.8412882459988089E-3</v>
      </c>
      <c r="I223" s="414">
        <v>111</v>
      </c>
      <c r="J223" s="415">
        <v>38</v>
      </c>
      <c r="K223" s="414">
        <v>1.53</v>
      </c>
      <c r="L223" s="414">
        <v>0.16</v>
      </c>
      <c r="M223" s="414">
        <f t="shared" si="101"/>
        <v>8.4929225645295592</v>
      </c>
      <c r="N223" s="414">
        <f t="shared" si="105"/>
        <v>1.7761989342806395</v>
      </c>
      <c r="O223" s="413">
        <v>5.03</v>
      </c>
      <c r="P223" s="414">
        <v>2.5534183333333336</v>
      </c>
      <c r="Q223" s="341">
        <f t="shared" si="102"/>
        <v>2553.4183333333335</v>
      </c>
      <c r="R223" s="341">
        <f t="shared" si="103"/>
        <v>13000.582527592247</v>
      </c>
      <c r="S223" s="342">
        <f t="shared" si="99"/>
        <v>5.0914424627870405</v>
      </c>
      <c r="T223" s="414"/>
      <c r="U223" s="413">
        <v>379</v>
      </c>
      <c r="V223" s="467">
        <v>16.95010617700807</v>
      </c>
      <c r="W223" s="353">
        <f t="shared" si="115"/>
        <v>1.5795573377304744</v>
      </c>
      <c r="X223" s="353"/>
      <c r="Y223" s="467">
        <f t="shared" si="104"/>
        <v>94.159409921440286</v>
      </c>
      <c r="Z223" s="416">
        <v>2138.4933505961603</v>
      </c>
      <c r="AA223" s="345">
        <f t="shared" si="113"/>
        <v>3.6424491737878435E-2</v>
      </c>
      <c r="AB223" s="345">
        <f t="shared" si="114"/>
        <v>-6.9736744451210112E-3</v>
      </c>
      <c r="AC223" s="345">
        <f t="shared" si="116"/>
        <v>28.656642763427836</v>
      </c>
      <c r="AD223" s="413">
        <v>1.8530555555555557</v>
      </c>
      <c r="AE223" s="413"/>
      <c r="AF223" s="413"/>
      <c r="AG223" s="413"/>
      <c r="AH223" s="417">
        <v>2.35</v>
      </c>
      <c r="AI223" s="413">
        <v>4.29</v>
      </c>
      <c r="AJ223" s="347">
        <f t="shared" si="107"/>
        <v>-0.19145564186058281</v>
      </c>
    </row>
    <row r="224" spans="1:61" ht="13.25" customHeight="1" thickBot="1">
      <c r="A224" s="434" t="s">
        <v>698</v>
      </c>
      <c r="B224" s="411" t="s">
        <v>688</v>
      </c>
      <c r="C224" s="412">
        <v>11.988888888889051</v>
      </c>
      <c r="D224" s="413">
        <v>287.73333333333721</v>
      </c>
      <c r="E224" s="337">
        <f t="shared" si="100"/>
        <v>19.840500695800781</v>
      </c>
      <c r="F224" s="338">
        <v>19840500.695800781</v>
      </c>
      <c r="G224" s="414">
        <v>94.639602661132812</v>
      </c>
      <c r="H224" s="351">
        <f t="shared" si="112"/>
        <v>4.1573621440205285E-4</v>
      </c>
      <c r="I224" s="414">
        <v>140</v>
      </c>
      <c r="J224" s="415">
        <v>35</v>
      </c>
      <c r="K224" s="414">
        <v>2.0099999999999998</v>
      </c>
      <c r="L224" s="414">
        <v>0.08</v>
      </c>
      <c r="M224" s="414">
        <f t="shared" si="101"/>
        <v>11.157368859283928</v>
      </c>
      <c r="N224" s="414">
        <f t="shared" si="105"/>
        <v>0.88809946714031973</v>
      </c>
      <c r="O224" s="413">
        <v>8.17</v>
      </c>
      <c r="P224" s="414">
        <v>2.9307183333333335</v>
      </c>
      <c r="Q224" s="341">
        <f t="shared" si="102"/>
        <v>2930.7183333333337</v>
      </c>
      <c r="R224" s="341">
        <f t="shared" si="103"/>
        <v>14771.393012040351</v>
      </c>
      <c r="S224" s="342">
        <f t="shared" si="99"/>
        <v>5.040195382829471</v>
      </c>
      <c r="T224" s="414"/>
      <c r="U224" s="413">
        <v>401</v>
      </c>
      <c r="V224" s="467">
        <v>19.863086083607556</v>
      </c>
      <c r="W224" s="353">
        <f t="shared" si="115"/>
        <v>3.3929799065994848</v>
      </c>
      <c r="X224" s="353"/>
      <c r="Y224" s="467">
        <f t="shared" si="104"/>
        <v>110.34128313533625</v>
      </c>
      <c r="Z224" s="416">
        <v>2618.8491682660956</v>
      </c>
      <c r="AA224" s="345">
        <f t="shared" si="113"/>
        <v>3.3671364895945292E-2</v>
      </c>
      <c r="AB224" s="345">
        <f t="shared" si="114"/>
        <v>-1.8488367049414097E-3</v>
      </c>
      <c r="AC224" s="345">
        <f t="shared" si="116"/>
        <v>26.858072183885767</v>
      </c>
      <c r="AD224" s="413">
        <v>1.8082222222222224</v>
      </c>
      <c r="AE224" s="413"/>
      <c r="AF224" s="413"/>
      <c r="AG224" s="413"/>
      <c r="AH224" s="417">
        <v>2.57</v>
      </c>
      <c r="AI224" s="413">
        <v>3.14</v>
      </c>
      <c r="AJ224" s="347">
        <f t="shared" si="107"/>
        <v>-5.4908279205635846E-2</v>
      </c>
    </row>
    <row r="225" spans="1:81" ht="13.25" customHeight="1" thickBot="1">
      <c r="A225" s="434" t="s">
        <v>698</v>
      </c>
      <c r="B225" s="411" t="s">
        <v>688</v>
      </c>
      <c r="C225" s="412">
        <v>12.919444444443798</v>
      </c>
      <c r="D225" s="413">
        <v>310.06666666665114</v>
      </c>
      <c r="E225" s="337">
        <f t="shared" si="100"/>
        <v>19.290100915527344</v>
      </c>
      <c r="F225" s="338">
        <v>19290100.915527344</v>
      </c>
      <c r="G225" s="414">
        <v>86.984298706054688</v>
      </c>
      <c r="H225" s="351">
        <f t="shared" si="112"/>
        <v>-1.2596160174438542E-3</v>
      </c>
      <c r="I225" s="414">
        <v>130</v>
      </c>
      <c r="J225" s="415">
        <v>33</v>
      </c>
      <c r="K225" s="414">
        <v>1.75</v>
      </c>
      <c r="L225" s="414">
        <v>0.04</v>
      </c>
      <c r="M225" s="414">
        <f t="shared" si="101"/>
        <v>9.7141271162919782</v>
      </c>
      <c r="N225" s="414">
        <f t="shared" si="105"/>
        <v>0.44404973357015987</v>
      </c>
      <c r="O225" s="413">
        <v>9.52</v>
      </c>
      <c r="P225" s="414">
        <v>3.1702433333333335</v>
      </c>
      <c r="Q225" s="341">
        <f t="shared" si="102"/>
        <v>3170.2433333333333</v>
      </c>
      <c r="R225" s="341">
        <f t="shared" si="103"/>
        <v>16434.560644426088</v>
      </c>
      <c r="S225" s="342">
        <f t="shared" si="99"/>
        <v>5.1840060577135789</v>
      </c>
      <c r="T225" s="414"/>
      <c r="U225" s="413">
        <v>408</v>
      </c>
      <c r="V225" s="467">
        <v>22.607783861248343</v>
      </c>
      <c r="W225" s="353">
        <f t="shared" si="115"/>
        <v>2.4846977776407879</v>
      </c>
      <c r="X225" s="353"/>
      <c r="Y225" s="467">
        <f t="shared" si="104"/>
        <v>125.58833353469626</v>
      </c>
      <c r="Z225" s="416">
        <v>3055.8075529255466</v>
      </c>
      <c r="AA225" s="345">
        <f t="shared" si="113"/>
        <v>3.4877130033772533E-2</v>
      </c>
      <c r="AB225" s="345">
        <f t="shared" si="114"/>
        <v>-1.016228888515861E-3</v>
      </c>
      <c r="AC225" s="345">
        <f t="shared" si="116"/>
        <v>24.89876691585421</v>
      </c>
      <c r="AD225" s="413">
        <v>1.802388888888889</v>
      </c>
      <c r="AE225" s="413"/>
      <c r="AF225" s="413"/>
      <c r="AG225" s="413"/>
      <c r="AH225" s="417">
        <v>2.4500000000000002</v>
      </c>
      <c r="AI225" s="413">
        <v>2.91</v>
      </c>
      <c r="AJ225" s="347">
        <f t="shared" si="107"/>
        <v>-2.9137399996267389E-2</v>
      </c>
    </row>
    <row r="226" spans="1:81" ht="16" thickBot="1">
      <c r="A226" s="434" t="s">
        <v>698</v>
      </c>
      <c r="B226" s="411" t="s">
        <v>688</v>
      </c>
      <c r="C226" s="436">
        <v>13.891666666670062</v>
      </c>
      <c r="D226" s="437">
        <v>333.40000000008149</v>
      </c>
      <c r="E226" s="337">
        <f t="shared" si="100"/>
        <v>14.971899850463867</v>
      </c>
      <c r="F226" s="338">
        <v>14971899.850463867</v>
      </c>
      <c r="G226" s="438">
        <v>77.35150146484375</v>
      </c>
      <c r="H226" s="351">
        <f t="shared" si="112"/>
        <v>-1.0802974478607827E-2</v>
      </c>
      <c r="I226" s="438">
        <v>150</v>
      </c>
      <c r="J226" s="439">
        <v>43</v>
      </c>
      <c r="K226" s="438">
        <v>3.01</v>
      </c>
      <c r="L226" s="438">
        <v>0.15</v>
      </c>
      <c r="M226" s="438">
        <f t="shared" si="101"/>
        <v>16.708298640022203</v>
      </c>
      <c r="N226" s="438">
        <f t="shared" si="105"/>
        <v>1.6651865008880993</v>
      </c>
      <c r="O226" s="437">
        <v>10.52</v>
      </c>
      <c r="P226" s="438">
        <v>3.2314583333333333</v>
      </c>
      <c r="Q226" s="341">
        <f t="shared" si="102"/>
        <v>3231.4583333333335</v>
      </c>
      <c r="R226" s="341">
        <f t="shared" si="103"/>
        <v>21583.488839816244</v>
      </c>
      <c r="S226" s="342">
        <f t="shared" si="99"/>
        <v>6.6791790620281066</v>
      </c>
      <c r="T226" s="345">
        <f>P226/AVERAGE(P226,P241,P256,P271,P285,P300,P315,P330,P346,P361,P376,P391,P406,P421,P436)</f>
        <v>1.0740248296315908</v>
      </c>
      <c r="U226" s="437">
        <v>438</v>
      </c>
      <c r="V226" s="469">
        <v>24.645779479073305</v>
      </c>
      <c r="W226" s="353">
        <f t="shared" si="115"/>
        <v>3.2979956178249612</v>
      </c>
      <c r="X226" s="353"/>
      <c r="Y226" s="469">
        <f t="shared" si="104"/>
        <v>136.90958797363169</v>
      </c>
      <c r="Z226" s="440">
        <v>3455.530895197106</v>
      </c>
      <c r="AA226" s="345">
        <f t="shared" si="113"/>
        <v>2.8309358155399676E-2</v>
      </c>
      <c r="AB226" s="345">
        <f t="shared" si="114"/>
        <v>3.0549548604753177E-3</v>
      </c>
      <c r="AC226" s="345">
        <f t="shared" si="116"/>
        <v>22.443729300118502</v>
      </c>
      <c r="AD226" s="413">
        <v>1.8002222222222224</v>
      </c>
      <c r="AE226" s="413"/>
      <c r="AF226" s="413"/>
      <c r="AG226" s="413"/>
      <c r="AH226" s="441">
        <v>2.54</v>
      </c>
      <c r="AI226" s="437">
        <v>3.16</v>
      </c>
      <c r="AJ226" s="347">
        <f t="shared" si="107"/>
        <v>0.10791325058327475</v>
      </c>
      <c r="AK226" s="29"/>
      <c r="AL226" s="29"/>
      <c r="AM226" s="426">
        <v>62.4</v>
      </c>
      <c r="AN226" s="426">
        <v>35.700000000000003</v>
      </c>
      <c r="AO226" s="427">
        <v>20</v>
      </c>
      <c r="AP226" s="427">
        <v>45.8</v>
      </c>
      <c r="AQ226" s="427">
        <v>34.1</v>
      </c>
      <c r="AR226" s="426">
        <v>99.3</v>
      </c>
      <c r="AS226" s="426">
        <v>0.7</v>
      </c>
      <c r="AT226" s="426" t="s">
        <v>684</v>
      </c>
      <c r="AU226" s="29">
        <v>94</v>
      </c>
      <c r="AV226" s="426">
        <v>1.90343527257124</v>
      </c>
      <c r="AW226" s="426">
        <v>63.719985297412691</v>
      </c>
      <c r="AX226" s="29"/>
      <c r="AY226" s="426">
        <v>2.3065105516374897</v>
      </c>
      <c r="AZ226" s="29"/>
      <c r="BA226" s="426">
        <v>0.77144194179151204</v>
      </c>
      <c r="BB226" s="426">
        <v>0.51261838118029601</v>
      </c>
      <c r="BC226" s="426">
        <v>0.25844694384585803</v>
      </c>
      <c r="BD226" s="426">
        <v>18.579236023535898</v>
      </c>
      <c r="BE226" s="426">
        <v>7.1528206771981395</v>
      </c>
      <c r="BF226" s="29"/>
      <c r="BG226" s="29"/>
      <c r="BH226" s="365">
        <f>(2*AY226+BB226+BC226+BD226+BE226)/(2*(SUM(AV226:BG226)))</f>
        <v>0.16341740534357274</v>
      </c>
      <c r="BI226" s="365">
        <f>SUM(BD226:BE226,AY226,AW226)/SUM(AV226:BG226)</f>
        <v>0.9638048336251217</v>
      </c>
    </row>
    <row r="227" spans="1:81" ht="16" thickBot="1">
      <c r="A227" s="470" t="s">
        <v>582</v>
      </c>
      <c r="B227" s="471" t="s">
        <v>699</v>
      </c>
      <c r="C227" s="472">
        <v>2.5694444448163267E-2</v>
      </c>
      <c r="D227">
        <v>0.61666666675591841</v>
      </c>
      <c r="E227" s="337">
        <f t="shared" si="100"/>
        <v>0.26</v>
      </c>
      <c r="F227" s="473">
        <v>260000</v>
      </c>
      <c r="G227" s="449">
        <v>99.6</v>
      </c>
      <c r="I227" s="474">
        <v>85.4</v>
      </c>
      <c r="J227" s="475">
        <v>68</v>
      </c>
      <c r="K227" s="452">
        <v>6.14</v>
      </c>
      <c r="L227" s="476">
        <v>0.06</v>
      </c>
      <c r="M227" s="414">
        <f t="shared" ref="M227:M271" si="117">K227/180.156*1000</f>
        <v>34.08157374719687</v>
      </c>
      <c r="N227" s="414">
        <f t="shared" si="105"/>
        <v>0.6660746003552398</v>
      </c>
      <c r="O227" s="477">
        <v>0.64</v>
      </c>
      <c r="Q227" s="449"/>
      <c r="R227" s="341"/>
      <c r="S227" s="342">
        <f t="shared" si="99"/>
        <v>384.61538461538464</v>
      </c>
      <c r="U227">
        <v>335</v>
      </c>
      <c r="V227" s="478">
        <v>0</v>
      </c>
      <c r="W227" s="344"/>
      <c r="X227" s="359"/>
      <c r="Y227" s="466">
        <f t="shared" si="104"/>
        <v>0</v>
      </c>
      <c r="Z227" s="424">
        <v>0</v>
      </c>
      <c r="AA227" s="345"/>
      <c r="AB227" s="345"/>
      <c r="AC227" s="345"/>
      <c r="AD227" s="413">
        <v>1.9350000000000001</v>
      </c>
      <c r="AE227" s="413">
        <v>20</v>
      </c>
      <c r="AF227" s="413">
        <v>0</v>
      </c>
      <c r="AG227" s="413">
        <v>0</v>
      </c>
      <c r="AH227" s="426">
        <v>0</v>
      </c>
      <c r="AI227" s="426">
        <v>2.4900000000000002</v>
      </c>
      <c r="AJ227" s="347"/>
      <c r="BJ227" s="479">
        <v>6.5000000000000002E-2</v>
      </c>
      <c r="BK227" s="479">
        <v>2.2170000000000001</v>
      </c>
      <c r="BL227" s="479">
        <v>6.718</v>
      </c>
      <c r="BM227" s="479">
        <v>1.8839999999999999</v>
      </c>
      <c r="BN227" s="479">
        <v>1.123</v>
      </c>
      <c r="BO227" s="479">
        <v>0</v>
      </c>
      <c r="BP227" s="479">
        <v>2.4990000000000001</v>
      </c>
      <c r="BQ227" s="479">
        <v>0.21199999999999999</v>
      </c>
      <c r="BR227" s="479">
        <v>1.3089999999999999</v>
      </c>
      <c r="BS227" s="479">
        <v>3.2669999999999999</v>
      </c>
      <c r="BT227" s="479">
        <v>5.3029999999999999</v>
      </c>
      <c r="BU227" s="479">
        <v>3.5350000000000001</v>
      </c>
      <c r="BV227" s="479">
        <v>5.1929999999999996</v>
      </c>
      <c r="BW227" s="479">
        <v>1.5580000000000001</v>
      </c>
      <c r="BX227" s="479">
        <v>0.83099999999999996</v>
      </c>
      <c r="BY227" s="479">
        <v>3.2669999999999999</v>
      </c>
      <c r="BZ227" s="479">
        <v>2.9790000000000001</v>
      </c>
      <c r="CA227" s="479">
        <v>4.5869999999999997</v>
      </c>
      <c r="CB227" s="479">
        <v>1.357</v>
      </c>
      <c r="CC227" s="479">
        <v>1.141</v>
      </c>
    </row>
    <row r="228" spans="1:81" ht="16" thickBot="1">
      <c r="A228" s="470" t="s">
        <v>582</v>
      </c>
      <c r="B228" s="471" t="s">
        <v>699</v>
      </c>
      <c r="C228" s="472">
        <v>0.8868055555576575</v>
      </c>
      <c r="D228">
        <v>21.28333333338378</v>
      </c>
      <c r="E228" s="337">
        <f t="shared" si="100"/>
        <v>0.43249998817443841</v>
      </c>
      <c r="F228" s="473">
        <v>432499.98817443842</v>
      </c>
      <c r="G228" s="449">
        <v>99.411796569824219</v>
      </c>
      <c r="H228" s="351">
        <f t="shared" si="112"/>
        <v>2.4106205816300873E-2</v>
      </c>
      <c r="I228" s="474">
        <v>79.5</v>
      </c>
      <c r="J228" s="475">
        <v>62</v>
      </c>
      <c r="K228" s="452">
        <v>5.92</v>
      </c>
      <c r="L228" s="476">
        <v>0.12</v>
      </c>
      <c r="M228" s="414">
        <f t="shared" si="117"/>
        <v>32.860409867004151</v>
      </c>
      <c r="N228" s="414">
        <f t="shared" si="105"/>
        <v>1.3321492007104796</v>
      </c>
      <c r="O228" s="477">
        <v>0.8</v>
      </c>
      <c r="Q228" s="449"/>
      <c r="R228" s="341"/>
      <c r="S228" s="342">
        <f t="shared" si="99"/>
        <v>231.21387915429818</v>
      </c>
      <c r="U228">
        <v>330</v>
      </c>
      <c r="V228" s="478">
        <v>0.28429319371727713</v>
      </c>
      <c r="W228" s="353">
        <f>(V228-V227)-(K227-K228)</f>
        <v>6.4293193717277375E-2</v>
      </c>
      <c r="X228" s="353"/>
      <c r="Y228" s="467">
        <f t="shared" si="104"/>
        <v>1.5792750255105248</v>
      </c>
      <c r="Z228" s="416">
        <v>10.913175000033371</v>
      </c>
      <c r="AA228" s="345">
        <f>V228/180.1/Z228*1000</f>
        <v>0.14464440191141281</v>
      </c>
      <c r="AB228" s="345">
        <f>L228/90.08/Z228*1000</f>
        <v>0.12206797753233189</v>
      </c>
      <c r="AC228" s="345"/>
      <c r="AD228" s="413">
        <v>1.92</v>
      </c>
      <c r="AE228" s="413">
        <v>20</v>
      </c>
      <c r="AF228" s="413">
        <v>0</v>
      </c>
      <c r="AG228" s="413">
        <v>0</v>
      </c>
      <c r="AH228" s="426">
        <v>0</v>
      </c>
      <c r="AI228" s="426">
        <v>2.38</v>
      </c>
      <c r="AJ228" s="347">
        <f>AB228/AA228</f>
        <v>0.84391774530681241</v>
      </c>
      <c r="BJ228" s="479">
        <v>7.2999999999999995E-2</v>
      </c>
      <c r="BK228" s="479">
        <v>2.133</v>
      </c>
      <c r="BL228" s="479">
        <v>6.3630000000000004</v>
      </c>
      <c r="BM228" s="479">
        <v>1.9319999999999999</v>
      </c>
      <c r="BN228" s="479">
        <v>1.19</v>
      </c>
      <c r="BO228" s="479">
        <v>0</v>
      </c>
      <c r="BP228" s="479">
        <v>2.5510000000000002</v>
      </c>
      <c r="BQ228" s="479">
        <v>0.27300000000000002</v>
      </c>
      <c r="BR228" s="479">
        <v>1.6679999999999999</v>
      </c>
      <c r="BS228" s="479">
        <v>3.33</v>
      </c>
      <c r="BT228" s="479">
        <v>5.3490000000000002</v>
      </c>
      <c r="BU228" s="479">
        <v>3.6219999999999999</v>
      </c>
      <c r="BV228" s="479">
        <v>5.1020000000000003</v>
      </c>
      <c r="BW228" s="479">
        <v>1.5720000000000001</v>
      </c>
      <c r="BX228" s="479">
        <v>0.82199999999999995</v>
      </c>
      <c r="BY228" s="479">
        <v>3.302</v>
      </c>
      <c r="BZ228" s="479">
        <v>2.9820000000000002</v>
      </c>
      <c r="CA228" s="479">
        <v>4.5999999999999996</v>
      </c>
      <c r="CB228" s="479">
        <v>1.3779999999999999</v>
      </c>
      <c r="CC228" s="479">
        <v>1.153</v>
      </c>
    </row>
    <row r="229" spans="1:81" ht="16" thickBot="1">
      <c r="A229" s="470" t="s">
        <v>582</v>
      </c>
      <c r="B229" s="471" t="s">
        <v>699</v>
      </c>
      <c r="C229" s="472">
        <v>2.0229166666686069</v>
      </c>
      <c r="D229">
        <v>48.550000000046566</v>
      </c>
      <c r="E229" s="337">
        <f t="shared" si="100"/>
        <v>0.84</v>
      </c>
      <c r="F229" s="473">
        <v>840000</v>
      </c>
      <c r="G229" s="449">
        <v>98.7</v>
      </c>
      <c r="H229" s="351">
        <f t="shared" si="112"/>
        <v>2.3489176184911437E-2</v>
      </c>
      <c r="I229" s="474">
        <v>81</v>
      </c>
      <c r="J229" s="475">
        <v>55</v>
      </c>
      <c r="K229" s="452">
        <v>5.78</v>
      </c>
      <c r="L229" s="476">
        <v>0.23</v>
      </c>
      <c r="M229" s="414">
        <f t="shared" si="117"/>
        <v>32.083305579608783</v>
      </c>
      <c r="N229" s="414">
        <f t="shared" si="105"/>
        <v>2.5532859680284195</v>
      </c>
      <c r="O229" s="477">
        <v>1.26</v>
      </c>
      <c r="Q229" s="449"/>
      <c r="R229" s="341"/>
      <c r="S229" s="342">
        <f t="shared" si="99"/>
        <v>119.04761904761905</v>
      </c>
      <c r="U229">
        <v>335</v>
      </c>
      <c r="V229" s="478">
        <v>0.48693869636277931</v>
      </c>
      <c r="W229" s="353">
        <f>(V229-V228)-(K228-K229)</f>
        <v>6.2645502645502504E-2</v>
      </c>
      <c r="X229" s="353"/>
      <c r="Y229" s="467">
        <f t="shared" si="104"/>
        <v>2.7049895639962189</v>
      </c>
      <c r="Z229" s="416">
        <v>32.268999937617458</v>
      </c>
      <c r="AA229" s="345">
        <f t="shared" ref="AA229:AA241" si="118">(V229-V228)/180.1/((Z229-Z228))*1000</f>
        <v>5.2687416642327865E-2</v>
      </c>
      <c r="AB229" s="345">
        <f t="shared" ref="AB229:AB241" si="119">(L229-L228)/90.08/((Z229-Z228))*1000</f>
        <v>5.7180500911901681E-2</v>
      </c>
      <c r="AC229" s="345"/>
      <c r="AD229" s="413">
        <v>1.905</v>
      </c>
      <c r="AE229" s="413">
        <v>20</v>
      </c>
      <c r="AF229" s="413">
        <v>0</v>
      </c>
      <c r="AG229" s="413">
        <v>0</v>
      </c>
      <c r="AH229" s="426">
        <v>0</v>
      </c>
      <c r="AI229" s="426">
        <v>2.46</v>
      </c>
      <c r="AJ229" s="347">
        <f t="shared" ref="AJ229:AJ241" si="120">AB229/AA229</f>
        <v>1.0852781281738566</v>
      </c>
      <c r="BJ229" s="479">
        <v>6.8000000000000005E-2</v>
      </c>
      <c r="BK229" s="479">
        <v>1.657</v>
      </c>
      <c r="BL229" s="479">
        <v>5.1859999999999999</v>
      </c>
      <c r="BM229" s="479">
        <v>1.8180000000000001</v>
      </c>
      <c r="BN229" s="479">
        <v>1.083</v>
      </c>
      <c r="BO229" s="479">
        <v>0.33200000000000002</v>
      </c>
      <c r="BP229" s="479">
        <v>2.355</v>
      </c>
      <c r="BQ229" s="479">
        <v>0.38600000000000001</v>
      </c>
      <c r="BR229" s="479">
        <v>1.4370000000000001</v>
      </c>
      <c r="BS229" s="479">
        <v>3.0129999999999999</v>
      </c>
      <c r="BT229" s="479">
        <v>4.8490000000000002</v>
      </c>
      <c r="BU229" s="479">
        <v>3.2919999999999998</v>
      </c>
      <c r="BV229" s="479">
        <v>4.431</v>
      </c>
      <c r="BW229" s="479">
        <v>1.454</v>
      </c>
      <c r="BX229" s="479">
        <v>0.73199999999999998</v>
      </c>
      <c r="BY229" s="479">
        <v>2.9649999999999999</v>
      </c>
      <c r="BZ229" s="479">
        <v>2.6389999999999998</v>
      </c>
      <c r="CA229" s="479">
        <v>4.0759999999999996</v>
      </c>
      <c r="CB229" s="479">
        <v>1.228</v>
      </c>
      <c r="CC229" s="479">
        <v>1.014</v>
      </c>
    </row>
    <row r="230" spans="1:81" ht="16" thickBot="1">
      <c r="A230" s="470" t="s">
        <v>582</v>
      </c>
      <c r="B230" s="471" t="s">
        <v>699</v>
      </c>
      <c r="C230" s="472">
        <v>2.9604166666686069</v>
      </c>
      <c r="D230">
        <v>71.050000000046566</v>
      </c>
      <c r="E230" s="337">
        <f t="shared" si="100"/>
        <v>1.4873000217437744</v>
      </c>
      <c r="F230" s="473">
        <v>1487300.0217437744</v>
      </c>
      <c r="G230" s="449">
        <v>98.843498229980469</v>
      </c>
      <c r="H230" s="351">
        <f t="shared" si="112"/>
        <v>2.4722974766032284E-2</v>
      </c>
      <c r="I230" s="474">
        <v>76.7</v>
      </c>
      <c r="J230" s="475">
        <v>50</v>
      </c>
      <c r="K230" s="452">
        <v>5.37</v>
      </c>
      <c r="L230" s="476">
        <v>0.31</v>
      </c>
      <c r="M230" s="414">
        <f t="shared" si="117"/>
        <v>29.807500166522345</v>
      </c>
      <c r="N230" s="414">
        <f t="shared" si="105"/>
        <v>3.4413854351687392</v>
      </c>
      <c r="O230" s="477">
        <v>1.8</v>
      </c>
      <c r="Q230" s="449"/>
      <c r="R230" s="341"/>
      <c r="S230" s="342">
        <f t="shared" si="99"/>
        <v>67.235929898498696</v>
      </c>
      <c r="U230">
        <v>323</v>
      </c>
      <c r="V230" s="478">
        <v>0.95875687818096145</v>
      </c>
      <c r="W230" s="353">
        <f>(V230-V229)-(K229-K230)</f>
        <v>6.1818181818181994E-2</v>
      </c>
      <c r="X230" s="353"/>
      <c r="Y230" s="467">
        <f t="shared" si="104"/>
        <v>5.3259832690662527</v>
      </c>
      <c r="Z230" s="416">
        <v>58.173752507505455</v>
      </c>
      <c r="AA230" s="345">
        <f t="shared" si="118"/>
        <v>0.10113035026121092</v>
      </c>
      <c r="AB230" s="345">
        <f t="shared" si="119"/>
        <v>3.4283263842969779E-2</v>
      </c>
      <c r="AC230" s="345"/>
      <c r="AD230" s="413">
        <v>1.8759999999999999</v>
      </c>
      <c r="AE230" s="413">
        <v>20</v>
      </c>
      <c r="AF230" s="413">
        <v>0</v>
      </c>
      <c r="AG230" s="413">
        <v>0</v>
      </c>
      <c r="AH230" s="426">
        <v>0.05</v>
      </c>
      <c r="AI230" s="426">
        <v>2.37</v>
      </c>
      <c r="AJ230" s="347">
        <f t="shared" si="120"/>
        <v>0.33900074264965052</v>
      </c>
      <c r="BJ230" s="479">
        <v>0.10199999999999999</v>
      </c>
      <c r="BK230" s="479">
        <v>1.6890000000000001</v>
      </c>
      <c r="BL230" s="479">
        <v>4.5129999999999999</v>
      </c>
      <c r="BM230" s="479">
        <v>1.6950000000000001</v>
      </c>
      <c r="BN230" s="479">
        <v>0.96799999999999997</v>
      </c>
      <c r="BO230" s="479">
        <v>0.35599999999999998</v>
      </c>
      <c r="BP230" s="479">
        <v>2.2269999999999999</v>
      </c>
      <c r="BQ230" s="479">
        <v>0.53200000000000003</v>
      </c>
      <c r="BR230" s="479">
        <v>0.97699999999999998</v>
      </c>
      <c r="BS230" s="479">
        <v>2.7930000000000001</v>
      </c>
      <c r="BT230" s="479">
        <v>4.5590000000000002</v>
      </c>
      <c r="BU230" s="479">
        <v>3.0379999999999998</v>
      </c>
      <c r="BV230" s="479">
        <v>3.9089999999999998</v>
      </c>
      <c r="BW230" s="479">
        <v>1.35</v>
      </c>
      <c r="BX230" s="479">
        <v>0.64900000000000002</v>
      </c>
      <c r="BY230" s="479">
        <v>2.7189999999999999</v>
      </c>
      <c r="BZ230" s="479">
        <v>2.4089999999999998</v>
      </c>
      <c r="CA230" s="479">
        <v>3.72</v>
      </c>
      <c r="CB230" s="479">
        <v>1.123</v>
      </c>
      <c r="CC230" s="479">
        <v>0.90500000000000003</v>
      </c>
    </row>
    <row r="231" spans="1:81" ht="16" thickBot="1">
      <c r="A231" s="470" t="s">
        <v>582</v>
      </c>
      <c r="B231" s="471" t="s">
        <v>699</v>
      </c>
      <c r="C231" s="472">
        <v>3.9805555555576575</v>
      </c>
      <c r="D231">
        <v>95.53333333338378</v>
      </c>
      <c r="E231" s="337">
        <f t="shared" si="100"/>
        <v>2.7073000503540041</v>
      </c>
      <c r="F231" s="473">
        <v>2707300.0503540039</v>
      </c>
      <c r="G231" s="449">
        <v>99.063697814941406</v>
      </c>
      <c r="H231" s="351">
        <f t="shared" si="112"/>
        <v>2.3759031380137529E-2</v>
      </c>
      <c r="I231" s="474">
        <v>75.5</v>
      </c>
      <c r="J231" s="475">
        <v>77</v>
      </c>
      <c r="K231" s="452">
        <v>5.98</v>
      </c>
      <c r="L231" s="476">
        <v>0.46</v>
      </c>
      <c r="M231" s="414">
        <f t="shared" si="117"/>
        <v>33.193454561602174</v>
      </c>
      <c r="N231" s="414">
        <f t="shared" si="105"/>
        <v>5.1065719360568389</v>
      </c>
      <c r="O231" s="477">
        <v>2.83</v>
      </c>
      <c r="P231">
        <f t="shared" ref="P231:P271" si="121">Q231/1000</f>
        <v>2.809E-2</v>
      </c>
      <c r="Q231" s="449">
        <v>28.09</v>
      </c>
      <c r="R231" s="341">
        <f t="shared" ref="R231:R241" si="122">Q231*S231</f>
        <v>1037.5650824638731</v>
      </c>
      <c r="S231" s="342">
        <f t="shared" si="99"/>
        <v>36.937169187037135</v>
      </c>
      <c r="U231">
        <v>355</v>
      </c>
      <c r="V231" s="478">
        <v>1.5601534638321863</v>
      </c>
      <c r="W231" s="353">
        <f t="shared" ref="W231:W241" si="123">(V231-V230)-(K230-K231)</f>
        <v>1.2113965856512252</v>
      </c>
      <c r="X231" s="353">
        <f>W231*AD231/AF231*1000</f>
        <v>74.402938808479533</v>
      </c>
      <c r="Y231" s="467">
        <f t="shared" si="104"/>
        <v>8.6667970104279455</v>
      </c>
      <c r="Z231" s="416">
        <v>100.17091886077893</v>
      </c>
      <c r="AA231" s="345">
        <f t="shared" si="118"/>
        <v>7.9511007546199414E-2</v>
      </c>
      <c r="AB231" s="345">
        <f t="shared" si="119"/>
        <v>3.9649972735798795E-2</v>
      </c>
      <c r="AC231" s="345"/>
      <c r="AD231" s="413">
        <v>1.861</v>
      </c>
      <c r="AE231" s="413">
        <v>20</v>
      </c>
      <c r="AF231" s="413">
        <v>30.3</v>
      </c>
      <c r="AG231" s="413">
        <v>0</v>
      </c>
      <c r="AH231" s="426">
        <v>0.59</v>
      </c>
      <c r="AI231" s="426">
        <v>5.27</v>
      </c>
      <c r="AJ231" s="347">
        <f t="shared" si="120"/>
        <v>0.49867274933927114</v>
      </c>
      <c r="BJ231" s="479">
        <v>0.26300000000000001</v>
      </c>
      <c r="BK231" s="479">
        <v>2.105</v>
      </c>
      <c r="BL231" s="479">
        <v>5.7670000000000003</v>
      </c>
      <c r="BM231" s="479">
        <v>1.629</v>
      </c>
      <c r="BN231" s="479">
        <v>0.85899999999999999</v>
      </c>
      <c r="BO231" s="479">
        <v>0.63500000000000001</v>
      </c>
      <c r="BP231" s="479">
        <v>6.34</v>
      </c>
      <c r="BQ231" s="479">
        <v>0.876</v>
      </c>
      <c r="BR231" s="479">
        <v>1.446</v>
      </c>
      <c r="BS231" s="479">
        <v>2.57</v>
      </c>
      <c r="BT231" s="479">
        <v>4.3029999999999999</v>
      </c>
      <c r="BU231" s="479">
        <v>3.6549999999999998</v>
      </c>
      <c r="BV231" s="479">
        <v>3.3769999999999998</v>
      </c>
      <c r="BW231" s="479">
        <v>1.194</v>
      </c>
      <c r="BX231" s="479">
        <v>0.56699999999999995</v>
      </c>
      <c r="BY231" s="479">
        <v>3.96</v>
      </c>
      <c r="BZ231" s="479">
        <v>2.9390000000000001</v>
      </c>
      <c r="CA231" s="479">
        <v>4.2590000000000003</v>
      </c>
      <c r="CB231" s="479">
        <v>1.399</v>
      </c>
      <c r="CC231" s="479">
        <v>1.097</v>
      </c>
    </row>
    <row r="232" spans="1:81" s="482" customFormat="1" ht="16" thickBot="1">
      <c r="A232" s="480" t="s">
        <v>582</v>
      </c>
      <c r="B232" s="471" t="s">
        <v>699</v>
      </c>
      <c r="C232" s="481">
        <v>4.8319444444496185</v>
      </c>
      <c r="D232" s="482">
        <v>115.96666666679084</v>
      </c>
      <c r="E232" s="337">
        <f t="shared" si="100"/>
        <v>4.0235999656677244</v>
      </c>
      <c r="F232" s="483">
        <v>4023599.9656677241</v>
      </c>
      <c r="G232" s="482">
        <v>99.129997253417969</v>
      </c>
      <c r="H232" s="484">
        <f t="shared" si="112"/>
        <v>1.9141346712648336E-2</v>
      </c>
      <c r="I232" s="485">
        <v>56.2</v>
      </c>
      <c r="J232" s="485">
        <v>44</v>
      </c>
      <c r="K232" s="486">
        <v>6.21</v>
      </c>
      <c r="L232" s="487">
        <v>0.63</v>
      </c>
      <c r="M232" s="488">
        <f t="shared" si="117"/>
        <v>34.470125890894558</v>
      </c>
      <c r="N232" s="488">
        <f t="shared" si="105"/>
        <v>6.9937833037300177</v>
      </c>
      <c r="O232" s="486">
        <v>4.03</v>
      </c>
      <c r="P232" s="482">
        <f t="shared" si="121"/>
        <v>8.7160000000000001E-2</v>
      </c>
      <c r="Q232" s="482">
        <v>87.16</v>
      </c>
      <c r="R232" s="489">
        <f t="shared" si="122"/>
        <v>2166.2193245778008</v>
      </c>
      <c r="S232" s="490">
        <f t="shared" si="99"/>
        <v>24.853365357707673</v>
      </c>
      <c r="U232" s="482">
        <v>374</v>
      </c>
      <c r="V232" s="491">
        <v>2.4212848838525001</v>
      </c>
      <c r="W232" s="353">
        <f t="shared" si="123"/>
        <v>1.0911314200203133</v>
      </c>
      <c r="X232" s="353">
        <f>W232*AD232/AF232*1000</f>
        <v>79.190828598861572</v>
      </c>
      <c r="Y232" s="492">
        <f t="shared" si="104"/>
        <v>13.450461816251424</v>
      </c>
      <c r="Z232" s="493">
        <v>187.58442439979564</v>
      </c>
      <c r="AA232" s="494">
        <f t="shared" si="118"/>
        <v>5.4698722786507108E-2</v>
      </c>
      <c r="AB232" s="494">
        <f t="shared" si="119"/>
        <v>2.1589471284054945E-2</v>
      </c>
      <c r="AC232" s="494"/>
      <c r="AD232" s="488">
        <v>1.8724814814814814</v>
      </c>
      <c r="AE232" s="488">
        <v>35</v>
      </c>
      <c r="AF232" s="488">
        <v>25.8</v>
      </c>
      <c r="AG232" s="488">
        <v>0</v>
      </c>
      <c r="AH232" s="487">
        <v>1.34</v>
      </c>
      <c r="AI232" s="487">
        <v>6.6</v>
      </c>
      <c r="AJ232" s="495">
        <f t="shared" si="120"/>
        <v>0.39469790489112777</v>
      </c>
      <c r="AV232" s="482">
        <v>2.83</v>
      </c>
      <c r="AW232" s="482">
        <v>75.03</v>
      </c>
      <c r="AX232" s="482">
        <v>0</v>
      </c>
      <c r="AY232" s="482">
        <v>0.7</v>
      </c>
      <c r="BA232" s="482">
        <v>0.12</v>
      </c>
      <c r="BB232" s="482">
        <v>0.4</v>
      </c>
      <c r="BC232" s="482">
        <v>0.18</v>
      </c>
      <c r="BD232" s="482">
        <v>14.22</v>
      </c>
      <c r="BE232" s="482">
        <v>4.87</v>
      </c>
      <c r="BH232" s="365">
        <f>(2*AY232+BB232+BC232+BD232+BE232)/(2*(SUM(AV232:BG232)))</f>
        <v>0.10711743772241991</v>
      </c>
      <c r="BI232" s="365">
        <f>SUM(BD232:BE232,AY232,AW232)/SUM(AV232:BG232)</f>
        <v>0.96410777834265349</v>
      </c>
      <c r="BJ232" s="479">
        <v>0.63800000000000001</v>
      </c>
      <c r="BK232" s="479">
        <v>2.734</v>
      </c>
      <c r="BL232" s="479">
        <v>7.375</v>
      </c>
      <c r="BM232" s="479">
        <v>1.895</v>
      </c>
      <c r="BN232" s="479">
        <v>0.86599999999999999</v>
      </c>
      <c r="BO232" s="479">
        <v>1.071</v>
      </c>
      <c r="BP232" s="479">
        <v>10.302</v>
      </c>
      <c r="BQ232" s="479">
        <v>1.272</v>
      </c>
      <c r="BR232" s="479">
        <v>1.825</v>
      </c>
      <c r="BS232" s="479">
        <v>2.609</v>
      </c>
      <c r="BT232" s="479">
        <v>4.516</v>
      </c>
      <c r="BU232" s="479">
        <v>4.5430000000000001</v>
      </c>
      <c r="BV232" s="479">
        <v>3.21</v>
      </c>
      <c r="BW232" s="479">
        <v>1.2350000000000001</v>
      </c>
      <c r="BX232" s="479">
        <v>0.57399999999999995</v>
      </c>
      <c r="BY232" s="479">
        <v>5.4749999999999996</v>
      </c>
      <c r="BZ232" s="479">
        <v>3.6859999999999999</v>
      </c>
      <c r="CA232" s="479">
        <v>5.1260000000000003</v>
      </c>
      <c r="CB232" s="479">
        <v>1.772</v>
      </c>
      <c r="CC232" s="479">
        <v>1.3720000000000001</v>
      </c>
    </row>
    <row r="233" spans="1:81" ht="16" thickBot="1">
      <c r="A233" s="470" t="s">
        <v>582</v>
      </c>
      <c r="B233" s="471" t="s">
        <v>699</v>
      </c>
      <c r="C233" s="472">
        <v>5.8819444444452529</v>
      </c>
      <c r="D233">
        <v>141.16666666668607</v>
      </c>
      <c r="E233" s="337">
        <f t="shared" si="100"/>
        <v>6.555300099945069</v>
      </c>
      <c r="F233" s="473">
        <v>6555300.0999450693</v>
      </c>
      <c r="G233" s="449">
        <v>99.179298400878906</v>
      </c>
      <c r="H233" s="351">
        <f t="shared" si="112"/>
        <v>1.899333397991599E-2</v>
      </c>
      <c r="I233" s="474">
        <v>47.5</v>
      </c>
      <c r="J233" s="475">
        <v>42</v>
      </c>
      <c r="K233" s="452">
        <v>6.1</v>
      </c>
      <c r="L233" s="476">
        <v>0.89</v>
      </c>
      <c r="M233" s="414">
        <f t="shared" si="117"/>
        <v>33.859543950798198</v>
      </c>
      <c r="N233" s="414">
        <f t="shared" si="105"/>
        <v>9.8801065719360572</v>
      </c>
      <c r="O233" s="477">
        <v>5.77</v>
      </c>
      <c r="P233">
        <f t="shared" si="121"/>
        <v>0.21362999999999999</v>
      </c>
      <c r="Q233" s="449">
        <v>213.63</v>
      </c>
      <c r="R233" s="341">
        <f t="shared" si="122"/>
        <v>3258.8897036428602</v>
      </c>
      <c r="S233" s="342">
        <f t="shared" si="99"/>
        <v>15.254831735443807</v>
      </c>
      <c r="U233">
        <v>388</v>
      </c>
      <c r="V233" s="478">
        <v>3.792808066177634</v>
      </c>
      <c r="W233" s="353">
        <f t="shared" si="123"/>
        <v>1.2615231823251336</v>
      </c>
      <c r="X233" s="353">
        <f>W233*AD233/AF233*1000</f>
        <v>74.730482296087757</v>
      </c>
      <c r="Y233" s="467">
        <f t="shared" si="104"/>
        <v>21.06940013986409</v>
      </c>
      <c r="Z233" s="416">
        <v>335.14896391090406</v>
      </c>
      <c r="AA233" s="345">
        <f t="shared" si="118"/>
        <v>5.1606859714009856E-2</v>
      </c>
      <c r="AB233" s="345">
        <f t="shared" si="119"/>
        <v>1.9559734864274498E-2</v>
      </c>
      <c r="AC233" s="345"/>
      <c r="AD233" s="413">
        <v>1.8837777777777778</v>
      </c>
      <c r="AE233" s="413">
        <v>20</v>
      </c>
      <c r="AF233" s="413">
        <v>31.8</v>
      </c>
      <c r="AG233" s="413">
        <v>0</v>
      </c>
      <c r="AH233" s="426">
        <v>2.86</v>
      </c>
      <c r="AI233" s="426">
        <v>7.34</v>
      </c>
      <c r="AJ233" s="347">
        <f t="shared" si="120"/>
        <v>0.37901424292562724</v>
      </c>
      <c r="BJ233" s="479">
        <v>1.401</v>
      </c>
      <c r="BK233" s="479">
        <v>2.83</v>
      </c>
      <c r="BL233" s="479">
        <v>6.423</v>
      </c>
      <c r="BM233" s="479">
        <v>2.17</v>
      </c>
      <c r="BN233" s="479">
        <v>0.68700000000000006</v>
      </c>
      <c r="BO233" s="479">
        <v>1.6120000000000001</v>
      </c>
      <c r="BP233" s="479">
        <v>12.943</v>
      </c>
      <c r="BQ233" s="479">
        <v>1.409</v>
      </c>
      <c r="BR233" s="479">
        <v>1.7829999999999999</v>
      </c>
      <c r="BS233" s="479">
        <v>2.0830000000000002</v>
      </c>
      <c r="BT233" s="479">
        <v>3.871</v>
      </c>
      <c r="BU233" s="479">
        <v>4.702</v>
      </c>
      <c r="BV233" s="479">
        <v>2.4510000000000001</v>
      </c>
      <c r="BW233" s="479">
        <v>0.94</v>
      </c>
      <c r="BX233" s="479">
        <v>0.41199999999999998</v>
      </c>
      <c r="BY233" s="479">
        <v>6.1710000000000003</v>
      </c>
      <c r="BZ233" s="479">
        <v>3.835</v>
      </c>
      <c r="CA233" s="479">
        <v>5.0880000000000001</v>
      </c>
      <c r="CB233" s="479">
        <v>1.859</v>
      </c>
      <c r="CC233" s="479">
        <v>1.4339999999999999</v>
      </c>
    </row>
    <row r="234" spans="1:81" ht="16" thickBot="1">
      <c r="A234" s="470" t="s">
        <v>582</v>
      </c>
      <c r="B234" s="471" t="s">
        <v>699</v>
      </c>
      <c r="C234" s="472">
        <v>6.867361111115315</v>
      </c>
      <c r="D234">
        <v>164.81666666676756</v>
      </c>
      <c r="E234" s="337">
        <f t="shared" si="100"/>
        <v>9.4350002838134763</v>
      </c>
      <c r="F234" s="473">
        <v>9435000.2838134766</v>
      </c>
      <c r="G234" s="449">
        <v>99.257003784179688</v>
      </c>
      <c r="H234" s="351">
        <f t="shared" si="112"/>
        <v>1.5229635264197315E-2</v>
      </c>
      <c r="I234" s="474">
        <v>41.9</v>
      </c>
      <c r="J234" s="475">
        <v>59</v>
      </c>
      <c r="K234" s="452">
        <v>5.66</v>
      </c>
      <c r="L234" s="476">
        <v>1.03</v>
      </c>
      <c r="M234" s="414">
        <f t="shared" si="117"/>
        <v>31.417216190412752</v>
      </c>
      <c r="N234" s="414">
        <f t="shared" si="105"/>
        <v>11.434280639431616</v>
      </c>
      <c r="O234" s="477">
        <v>7.52</v>
      </c>
      <c r="P234">
        <f t="shared" si="121"/>
        <v>0.41058999999999996</v>
      </c>
      <c r="Q234" s="449">
        <v>410.59</v>
      </c>
      <c r="R234" s="341">
        <f t="shared" si="122"/>
        <v>4351.775173811081</v>
      </c>
      <c r="S234" s="342">
        <f t="shared" si="99"/>
        <v>10.598833809423224</v>
      </c>
      <c r="U234">
        <v>405</v>
      </c>
      <c r="V234" s="478">
        <v>5.4209321086521429</v>
      </c>
      <c r="W234" s="353">
        <f t="shared" si="123"/>
        <v>1.1881240424745094</v>
      </c>
      <c r="X234" s="353">
        <f>W234*AD234/AF234*1000</f>
        <v>75.082105385361373</v>
      </c>
      <c r="Y234" s="467">
        <f t="shared" si="104"/>
        <v>30.113780010844337</v>
      </c>
      <c r="Z234" s="416">
        <v>565.15386705116282</v>
      </c>
      <c r="AA234" s="345">
        <f t="shared" si="118"/>
        <v>3.9303993792439866E-2</v>
      </c>
      <c r="AB234" s="345">
        <f t="shared" si="119"/>
        <v>6.7571345057275255E-3</v>
      </c>
      <c r="AC234" s="345"/>
      <c r="AD234" s="413">
        <v>1.8958148148148148</v>
      </c>
      <c r="AE234" s="413">
        <v>20</v>
      </c>
      <c r="AF234" s="413">
        <v>30</v>
      </c>
      <c r="AG234" s="413">
        <v>0</v>
      </c>
      <c r="AH234" s="426">
        <v>4.51</v>
      </c>
      <c r="AI234" s="426">
        <v>7.86</v>
      </c>
      <c r="AJ234" s="347">
        <f t="shared" si="120"/>
        <v>0.17191979373422511</v>
      </c>
      <c r="BJ234" s="479">
        <v>2.7759999999999998</v>
      </c>
      <c r="BK234" s="479">
        <v>3.3650000000000002</v>
      </c>
      <c r="BL234" s="479">
        <v>5.5940000000000003</v>
      </c>
      <c r="BM234" s="479">
        <v>2.8159999999999998</v>
      </c>
      <c r="BN234" s="479">
        <v>0.59099999999999997</v>
      </c>
      <c r="BO234" s="479">
        <v>2.5329999999999999</v>
      </c>
      <c r="BP234" s="479">
        <v>15.664</v>
      </c>
      <c r="BQ234" s="479">
        <v>1.454</v>
      </c>
      <c r="BR234" s="479">
        <v>1.306</v>
      </c>
      <c r="BS234" s="479">
        <v>1.6850000000000001</v>
      </c>
      <c r="BT234" s="479">
        <v>3.5409999999999999</v>
      </c>
      <c r="BU234" s="479">
        <v>5.0880000000000001</v>
      </c>
      <c r="BV234" s="479">
        <v>1.758</v>
      </c>
      <c r="BW234" s="479">
        <v>0.73299999999999998</v>
      </c>
      <c r="BX234" s="479">
        <v>0.30199999999999999</v>
      </c>
      <c r="BY234" s="479">
        <v>7.18</v>
      </c>
      <c r="BZ234" s="479">
        <v>4.1989999999999998</v>
      </c>
      <c r="CA234" s="479">
        <v>5.2859999999999996</v>
      </c>
      <c r="CB234" s="479">
        <v>2.0329999999999999</v>
      </c>
      <c r="CC234" s="479">
        <v>1.585</v>
      </c>
    </row>
    <row r="235" spans="1:81" ht="16" thickBot="1">
      <c r="A235" s="470" t="s">
        <v>582</v>
      </c>
      <c r="B235" s="471" t="s">
        <v>699</v>
      </c>
      <c r="C235" s="472">
        <v>7.8833333333313931</v>
      </c>
      <c r="D235">
        <v>189.19999999995343</v>
      </c>
      <c r="E235" s="337">
        <f t="shared" si="100"/>
        <v>12.014300210571289</v>
      </c>
      <c r="F235" s="473">
        <v>12014300.210571289</v>
      </c>
      <c r="G235" s="449">
        <v>99.155296325683594</v>
      </c>
      <c r="H235" s="351">
        <f t="shared" si="112"/>
        <v>9.8633769791019784E-3</v>
      </c>
      <c r="I235" s="474">
        <v>42.5</v>
      </c>
      <c r="J235" s="475">
        <v>31</v>
      </c>
      <c r="K235" s="452">
        <v>4.0199999999999996</v>
      </c>
      <c r="L235" s="476">
        <v>1.04</v>
      </c>
      <c r="M235" s="414">
        <f t="shared" si="117"/>
        <v>22.313994538067004</v>
      </c>
      <c r="N235" s="414">
        <f t="shared" si="105"/>
        <v>11.545293072824157</v>
      </c>
      <c r="O235" s="477">
        <v>8.86</v>
      </c>
      <c r="P235">
        <f t="shared" si="121"/>
        <v>0.73750000000000004</v>
      </c>
      <c r="Q235" s="449">
        <v>737.5</v>
      </c>
      <c r="R235" s="341">
        <f t="shared" si="122"/>
        <v>6138.5181581452371</v>
      </c>
      <c r="S235" s="342">
        <f t="shared" si="99"/>
        <v>8.3234144517223552</v>
      </c>
      <c r="U235">
        <v>383</v>
      </c>
      <c r="V235" s="478">
        <v>7.4434079245339344</v>
      </c>
      <c r="W235" s="353">
        <f t="shared" si="123"/>
        <v>0.38247581588179091</v>
      </c>
      <c r="X235" s="353">
        <f>W235*AD235/AF235*1000</f>
        <v>86.43786782799549</v>
      </c>
      <c r="Y235" s="467">
        <f t="shared" si="104"/>
        <v>41.34882051236805</v>
      </c>
      <c r="Z235" s="416">
        <v>901.44261705116287</v>
      </c>
      <c r="AA235" s="345">
        <f t="shared" si="118"/>
        <v>3.3393142088633906E-2</v>
      </c>
      <c r="AB235" s="345">
        <f t="shared" si="119"/>
        <v>3.3011045832648299E-4</v>
      </c>
      <c r="AC235" s="345">
        <f t="shared" ref="AC235:AC241" si="124">P235/Z235*1000*24</f>
        <v>19.63519326155334</v>
      </c>
      <c r="AD235" s="413">
        <v>1.920962962962963</v>
      </c>
      <c r="AE235" s="413">
        <v>20</v>
      </c>
      <c r="AF235" s="413">
        <v>8.5</v>
      </c>
      <c r="AG235" s="413">
        <v>0</v>
      </c>
      <c r="AH235" s="426">
        <v>5.58</v>
      </c>
      <c r="AI235" s="426">
        <v>7.56</v>
      </c>
      <c r="AJ235" s="347">
        <f t="shared" si="120"/>
        <v>9.8855764291448153E-3</v>
      </c>
      <c r="BJ235" s="479">
        <v>4.8159999999999998</v>
      </c>
      <c r="BK235" s="479">
        <v>3.2389999999999999</v>
      </c>
      <c r="BL235" s="479">
        <v>1.5249999999999999</v>
      </c>
      <c r="BM235" s="479">
        <v>3.581</v>
      </c>
      <c r="BN235" s="479">
        <v>0.44800000000000001</v>
      </c>
      <c r="BO235" s="479">
        <v>3.907</v>
      </c>
      <c r="BP235" s="479">
        <v>15.13</v>
      </c>
      <c r="BQ235" s="479">
        <v>1.069</v>
      </c>
      <c r="BR235" s="479">
        <v>1.077</v>
      </c>
      <c r="BS235" s="479">
        <v>1.085</v>
      </c>
      <c r="BT235" s="479">
        <v>3.0219999999999998</v>
      </c>
      <c r="BU235" s="479">
        <v>4.742</v>
      </c>
      <c r="BV235" s="479">
        <v>1.3180000000000001</v>
      </c>
      <c r="BW235" s="479">
        <v>0.46300000000000002</v>
      </c>
      <c r="BX235" s="479">
        <v>0.16900000000000001</v>
      </c>
      <c r="BY235" s="479">
        <v>6.8979999999999997</v>
      </c>
      <c r="BZ235" s="479">
        <v>3.863</v>
      </c>
      <c r="CA235" s="479">
        <v>4.5259999999999998</v>
      </c>
      <c r="CB235" s="479">
        <v>1.829</v>
      </c>
      <c r="CC235" s="479">
        <v>1.5229999999999999</v>
      </c>
    </row>
    <row r="236" spans="1:81" ht="16" thickBot="1">
      <c r="A236" s="470" t="s">
        <v>582</v>
      </c>
      <c r="B236" s="471" t="s">
        <v>699</v>
      </c>
      <c r="C236" s="472">
        <v>8.8812499999985448</v>
      </c>
      <c r="D236">
        <v>213.14999999996508</v>
      </c>
      <c r="E236" s="337">
        <f t="shared" si="100"/>
        <v>14.453400476074219</v>
      </c>
      <c r="F236" s="473">
        <v>14453400.476074219</v>
      </c>
      <c r="G236" s="449">
        <v>99.136497497558594</v>
      </c>
      <c r="H236" s="351">
        <f t="shared" si="112"/>
        <v>7.6955190334280082E-3</v>
      </c>
      <c r="I236" s="474">
        <v>53.2</v>
      </c>
      <c r="J236" s="475">
        <v>31</v>
      </c>
      <c r="K236" s="452">
        <v>1.96</v>
      </c>
      <c r="L236" s="476">
        <v>0.7</v>
      </c>
      <c r="M236" s="414">
        <f t="shared" si="117"/>
        <v>10.87946002353516</v>
      </c>
      <c r="N236" s="414">
        <f t="shared" si="105"/>
        <v>7.7708703374777972</v>
      </c>
      <c r="O236" s="477">
        <v>7.16</v>
      </c>
      <c r="P236">
        <f t="shared" si="121"/>
        <v>1.1752499999999999</v>
      </c>
      <c r="Q236" s="449">
        <v>1175.25</v>
      </c>
      <c r="R236" s="341">
        <f t="shared" si="122"/>
        <v>8131.3044770708329</v>
      </c>
      <c r="S236" s="342">
        <f t="shared" si="99"/>
        <v>6.9187870470715449</v>
      </c>
      <c r="U236">
        <v>376</v>
      </c>
      <c r="V236" s="478">
        <v>9.5466012199030104</v>
      </c>
      <c r="W236" s="353">
        <f t="shared" si="123"/>
        <v>4.3193295369076345E-2</v>
      </c>
      <c r="X236" s="353">
        <v>0</v>
      </c>
      <c r="Y236" s="467">
        <f t="shared" si="104"/>
        <v>53.032254089398172</v>
      </c>
      <c r="Z236" s="416">
        <v>1296.8588574753521</v>
      </c>
      <c r="AA236" s="345">
        <f t="shared" si="118"/>
        <v>2.9533231743167482E-2</v>
      </c>
      <c r="AB236" s="345">
        <f t="shared" si="119"/>
        <v>-9.5454418647481082E-3</v>
      </c>
      <c r="AC236" s="345">
        <f t="shared" si="124"/>
        <v>21.749475540391316</v>
      </c>
      <c r="AD236" s="413">
        <v>1.9188055555555557</v>
      </c>
      <c r="AE236" s="413">
        <v>20</v>
      </c>
      <c r="AF236" s="413">
        <v>0</v>
      </c>
      <c r="AG236" s="413">
        <v>0</v>
      </c>
      <c r="AH236" s="426">
        <v>5.37</v>
      </c>
      <c r="AI236" s="426">
        <v>6.4</v>
      </c>
      <c r="AJ236" s="347">
        <f t="shared" si="120"/>
        <v>-0.32321020427967379</v>
      </c>
      <c r="BJ236" s="479">
        <v>6.258</v>
      </c>
      <c r="BK236" s="479">
        <v>2.8069999999999999</v>
      </c>
      <c r="BL236" s="479">
        <v>0.06</v>
      </c>
      <c r="BM236" s="479">
        <v>3.1160000000000001</v>
      </c>
      <c r="BN236" s="479">
        <v>0.26900000000000002</v>
      </c>
      <c r="BO236" s="479">
        <v>5.0679999999999996</v>
      </c>
      <c r="BP236" s="479">
        <v>12.262</v>
      </c>
      <c r="BQ236" s="479">
        <v>0.47899999999999998</v>
      </c>
      <c r="BR236" s="479">
        <v>0.878</v>
      </c>
      <c r="BS236" s="479">
        <v>0.42399999999999999</v>
      </c>
      <c r="BT236" s="479">
        <v>2.403</v>
      </c>
      <c r="BU236" s="479">
        <v>3.988</v>
      </c>
      <c r="BV236" s="479">
        <v>0.16900000000000001</v>
      </c>
      <c r="BW236" s="479">
        <v>0.11700000000000001</v>
      </c>
      <c r="BX236" s="479">
        <v>0</v>
      </c>
      <c r="BY236" s="479">
        <v>5.843</v>
      </c>
      <c r="BZ236" s="479">
        <v>3.1509999999999998</v>
      </c>
      <c r="CA236" s="479">
        <v>3.3370000000000002</v>
      </c>
      <c r="CB236" s="479">
        <v>1.4390000000000001</v>
      </c>
      <c r="CC236" s="479">
        <v>1.333</v>
      </c>
    </row>
    <row r="237" spans="1:81" ht="16" thickBot="1">
      <c r="A237" s="470" t="s">
        <v>582</v>
      </c>
      <c r="B237" s="471" t="s">
        <v>699</v>
      </c>
      <c r="C237" s="472">
        <v>9.9277777777824667</v>
      </c>
      <c r="D237">
        <v>238.2666666667792</v>
      </c>
      <c r="E237" s="337">
        <f t="shared" si="100"/>
        <v>15.10840020904541</v>
      </c>
      <c r="F237" s="473">
        <v>15108400.20904541</v>
      </c>
      <c r="G237" s="449">
        <v>98.040603637695312</v>
      </c>
      <c r="H237" s="351">
        <f t="shared" si="112"/>
        <v>1.7643235543644204E-3</v>
      </c>
      <c r="I237" s="474">
        <v>97.6</v>
      </c>
      <c r="J237" s="475">
        <v>51</v>
      </c>
      <c r="K237" s="452">
        <v>1.02</v>
      </c>
      <c r="L237" s="476">
        <v>0.31</v>
      </c>
      <c r="M237" s="414">
        <f t="shared" si="117"/>
        <v>5.6617598081662557</v>
      </c>
      <c r="N237" s="414">
        <f t="shared" si="105"/>
        <v>3.4413854351687392</v>
      </c>
      <c r="O237" s="477">
        <v>6.91</v>
      </c>
      <c r="P237">
        <f t="shared" si="121"/>
        <v>1.4327000000000001</v>
      </c>
      <c r="Q237" s="449">
        <v>1432.7</v>
      </c>
      <c r="R237" s="341">
        <f t="shared" si="122"/>
        <v>9482.8041366169364</v>
      </c>
      <c r="S237" s="342">
        <f t="shared" si="99"/>
        <v>6.6188344640308063</v>
      </c>
      <c r="U237">
        <v>373</v>
      </c>
      <c r="V237" s="478">
        <v>11.337402661411657</v>
      </c>
      <c r="W237" s="353">
        <f t="shared" si="123"/>
        <v>0.85080144150864667</v>
      </c>
      <c r="X237" s="353">
        <f>W237*AD237/AG237*1000</f>
        <v>429.50613873088309</v>
      </c>
      <c r="Y237" s="467">
        <f t="shared" si="104"/>
        <v>62.980321981010789</v>
      </c>
      <c r="Z237" s="416">
        <v>1708.6861198190477</v>
      </c>
      <c r="AA237" s="345">
        <f t="shared" si="118"/>
        <v>2.4144522984423475E-2</v>
      </c>
      <c r="AB237" s="345">
        <f t="shared" si="119"/>
        <v>-1.0512866189746886E-2</v>
      </c>
      <c r="AC237" s="345">
        <f t="shared" si="124"/>
        <v>20.123532111117871</v>
      </c>
      <c r="AD237" s="413">
        <v>1.8628055555555556</v>
      </c>
      <c r="AE237" s="413">
        <v>46</v>
      </c>
      <c r="AF237" s="413">
        <v>0</v>
      </c>
      <c r="AG237" s="413">
        <v>3.6900000000000546</v>
      </c>
      <c r="AH237" s="426">
        <v>5.36</v>
      </c>
      <c r="AI237" s="426">
        <v>5.58</v>
      </c>
      <c r="AJ237" s="347">
        <f t="shared" si="120"/>
        <v>-0.43541411841224298</v>
      </c>
      <c r="BJ237" s="479">
        <v>6.4829999999999997</v>
      </c>
      <c r="BK237" s="479">
        <v>2.6680000000000001</v>
      </c>
      <c r="BL237" s="479">
        <v>7.1999999999999995E-2</v>
      </c>
      <c r="BM237" s="479">
        <v>2.4220000000000002</v>
      </c>
      <c r="BN237" s="479">
        <v>0.155</v>
      </c>
      <c r="BO237" s="479">
        <v>5.8840000000000003</v>
      </c>
      <c r="BP237" s="479">
        <v>9.2409999999999997</v>
      </c>
      <c r="BQ237" s="479">
        <v>0.39600000000000002</v>
      </c>
      <c r="BR237" s="479">
        <v>0.84099999999999997</v>
      </c>
      <c r="BS237" s="479">
        <v>0.28299999999999997</v>
      </c>
      <c r="BT237" s="479">
        <v>2.3780000000000001</v>
      </c>
      <c r="BU237" s="479">
        <v>3.7189999999999999</v>
      </c>
      <c r="BV237" s="479">
        <v>0.29099999999999998</v>
      </c>
      <c r="BW237" s="479">
        <v>6.4000000000000001E-2</v>
      </c>
      <c r="BX237" s="479">
        <v>0</v>
      </c>
      <c r="BY237" s="479">
        <v>5.3680000000000003</v>
      </c>
      <c r="BZ237" s="479">
        <v>2.9380000000000002</v>
      </c>
      <c r="CA237" s="479">
        <v>2.8330000000000002</v>
      </c>
      <c r="CB237" s="479">
        <v>1.2949999999999999</v>
      </c>
      <c r="CC237" s="479">
        <v>1.2629999999999999</v>
      </c>
    </row>
    <row r="238" spans="1:81" ht="16" thickBot="1">
      <c r="A238" s="470" t="s">
        <v>582</v>
      </c>
      <c r="B238" s="471" t="s">
        <v>699</v>
      </c>
      <c r="C238" s="472">
        <v>10.913194444445253</v>
      </c>
      <c r="D238">
        <v>261.91666666668607</v>
      </c>
      <c r="E238" s="337">
        <f t="shared" si="100"/>
        <v>15.682599885559082</v>
      </c>
      <c r="F238" s="473">
        <v>15682599.885559082</v>
      </c>
      <c r="G238" s="449">
        <v>98.085899353027344</v>
      </c>
      <c r="H238" s="351">
        <f t="shared" si="112"/>
        <v>1.5770228972668571E-3</v>
      </c>
      <c r="I238" s="474">
        <v>109.2</v>
      </c>
      <c r="J238" s="475">
        <v>31</v>
      </c>
      <c r="K238" s="452">
        <v>1.19</v>
      </c>
      <c r="L238" s="476">
        <v>0.28999999999999998</v>
      </c>
      <c r="M238" s="414">
        <f t="shared" si="117"/>
        <v>6.605386442860631</v>
      </c>
      <c r="N238" s="414">
        <f t="shared" si="105"/>
        <v>3.2193605683836588</v>
      </c>
      <c r="O238" s="477">
        <v>10.28</v>
      </c>
      <c r="P238">
        <f t="shared" si="121"/>
        <v>1.76766</v>
      </c>
      <c r="Q238" s="449">
        <v>1767.66</v>
      </c>
      <c r="R238" s="341">
        <f t="shared" si="122"/>
        <v>11271.472924764881</v>
      </c>
      <c r="S238" s="342">
        <f t="shared" si="99"/>
        <v>6.3764937401790389</v>
      </c>
      <c r="U238">
        <v>381</v>
      </c>
      <c r="V238" s="478">
        <v>13.744325560307379</v>
      </c>
      <c r="W238" s="353">
        <f t="shared" si="123"/>
        <v>2.576922898895722</v>
      </c>
      <c r="X238" s="353">
        <f>W238*AD238/AG238*1000</f>
        <v>409.18434396204071</v>
      </c>
      <c r="Y238" s="467">
        <f t="shared" si="104"/>
        <v>76.351001640459856</v>
      </c>
      <c r="Z238" s="416">
        <v>2138.4933505961603</v>
      </c>
      <c r="AA238" s="345">
        <f t="shared" si="118"/>
        <v>3.1093867846328657E-2</v>
      </c>
      <c r="AB238" s="345">
        <f t="shared" si="119"/>
        <v>-5.1656847741637165E-4</v>
      </c>
      <c r="AC238" s="345">
        <f t="shared" si="124"/>
        <v>19.838191214470346</v>
      </c>
      <c r="AD238" s="413">
        <v>1.8530555555555557</v>
      </c>
      <c r="AE238" s="413">
        <v>20</v>
      </c>
      <c r="AF238" s="413">
        <v>0</v>
      </c>
      <c r="AG238" s="413">
        <v>11.670000000000073</v>
      </c>
      <c r="AH238" s="426">
        <v>3.16</v>
      </c>
      <c r="AI238" s="426">
        <v>6</v>
      </c>
      <c r="AJ238" s="347">
        <f t="shared" si="120"/>
        <v>-1.6613194600599179E-2</v>
      </c>
      <c r="BJ238" s="479">
        <v>4.9409999999999998</v>
      </c>
      <c r="BK238" s="479">
        <v>2.3540000000000001</v>
      </c>
      <c r="BL238" s="479">
        <v>7.6999999999999999E-2</v>
      </c>
      <c r="BM238" s="479">
        <v>2.5569999999999999</v>
      </c>
      <c r="BN238" s="479">
        <v>9.6000000000000002E-2</v>
      </c>
      <c r="BO238" s="479">
        <v>4.4249999999999998</v>
      </c>
      <c r="BP238" s="479">
        <v>6.9820000000000002</v>
      </c>
      <c r="BQ238" s="479">
        <v>0.10199999999999999</v>
      </c>
      <c r="BR238" s="479">
        <v>0.73699999999999999</v>
      </c>
      <c r="BS238" s="479">
        <v>0.155</v>
      </c>
      <c r="BT238" s="479">
        <v>2.4529999999999998</v>
      </c>
      <c r="BU238" s="479">
        <v>2.9729999999999999</v>
      </c>
      <c r="BV238" s="479">
        <v>0.28899999999999998</v>
      </c>
      <c r="BW238" s="479">
        <v>0</v>
      </c>
      <c r="BX238" s="479">
        <v>0</v>
      </c>
      <c r="BY238" s="479">
        <v>4.3899999999999997</v>
      </c>
      <c r="BZ238" s="479">
        <v>2.7440000000000002</v>
      </c>
      <c r="CA238" s="479">
        <v>2.0430000000000001</v>
      </c>
      <c r="CB238" s="479">
        <v>0.94799999999999995</v>
      </c>
      <c r="CC238" s="479">
        <v>1.093</v>
      </c>
    </row>
    <row r="239" spans="1:81" ht="16" thickBot="1">
      <c r="A239" s="470" t="s">
        <v>582</v>
      </c>
      <c r="B239" s="471" t="s">
        <v>699</v>
      </c>
      <c r="C239" s="472">
        <v>11.871527777781012</v>
      </c>
      <c r="D239">
        <v>284.91666666674428</v>
      </c>
      <c r="E239" s="337">
        <f t="shared" si="100"/>
        <v>14.457500321960449</v>
      </c>
      <c r="F239" s="473">
        <v>14457500.321960449</v>
      </c>
      <c r="G239" s="449">
        <v>95.143501281738281</v>
      </c>
      <c r="H239" s="351">
        <f t="shared" si="112"/>
        <v>-3.5345070554150407E-3</v>
      </c>
      <c r="I239" s="474">
        <v>137.4</v>
      </c>
      <c r="J239" s="475">
        <v>24</v>
      </c>
      <c r="K239" s="452">
        <v>1.31</v>
      </c>
      <c r="L239" s="476">
        <v>0.31</v>
      </c>
      <c r="M239" s="414">
        <f t="shared" si="117"/>
        <v>7.2714758320566615</v>
      </c>
      <c r="N239" s="414">
        <f t="shared" si="105"/>
        <v>3.4413854351687392</v>
      </c>
      <c r="O239" s="477">
        <v>10.91</v>
      </c>
      <c r="P239">
        <f t="shared" si="121"/>
        <v>2.1748799999999999</v>
      </c>
      <c r="Q239" s="449">
        <v>2174.88</v>
      </c>
      <c r="R239" s="341">
        <f t="shared" si="122"/>
        <v>15043.264406478565</v>
      </c>
      <c r="S239" s="342">
        <f t="shared" si="99"/>
        <v>6.9168250232098156</v>
      </c>
      <c r="U239">
        <v>396</v>
      </c>
      <c r="V239" s="478">
        <v>16.691497863899642</v>
      </c>
      <c r="W239" s="353">
        <f t="shared" si="123"/>
        <v>3.0671723035922627</v>
      </c>
      <c r="X239" s="353">
        <f>W239*AD239/AG239*1000</f>
        <v>400.442535649104</v>
      </c>
      <c r="Y239" s="467">
        <f t="shared" si="104"/>
        <v>92.722816786932441</v>
      </c>
      <c r="Z239" s="416">
        <v>2618.8491682660956</v>
      </c>
      <c r="AA239" s="345">
        <f t="shared" si="118"/>
        <v>3.4066597514338048E-2</v>
      </c>
      <c r="AB239" s="345">
        <f t="shared" si="119"/>
        <v>4.6220917623535286E-4</v>
      </c>
      <c r="AC239" s="345">
        <f t="shared" si="124"/>
        <v>19.931319692824847</v>
      </c>
      <c r="AD239" s="413">
        <v>1.8082222222222224</v>
      </c>
      <c r="AE239" s="413">
        <v>20</v>
      </c>
      <c r="AF239" s="413">
        <v>0</v>
      </c>
      <c r="AG239" s="413">
        <v>13.849999999999909</v>
      </c>
      <c r="AH239" s="426">
        <v>2</v>
      </c>
      <c r="AI239" s="426">
        <v>4.8</v>
      </c>
      <c r="AJ239" s="347">
        <f t="shared" si="120"/>
        <v>1.3567811579680563E-2</v>
      </c>
      <c r="BJ239" s="479">
        <v>3.782</v>
      </c>
      <c r="BK239" s="479">
        <v>1.83</v>
      </c>
      <c r="BL239" s="479">
        <v>7.5999999999999998E-2</v>
      </c>
      <c r="BM239" s="479">
        <v>2.4289999999999998</v>
      </c>
      <c r="BN239" s="479">
        <v>0.115</v>
      </c>
      <c r="BO239" s="479">
        <v>2.4260000000000002</v>
      </c>
      <c r="BP239" s="479">
        <v>4.9569999999999999</v>
      </c>
      <c r="BQ239" s="479">
        <v>0.126</v>
      </c>
      <c r="BR239" s="479">
        <v>0.60699999999999998</v>
      </c>
      <c r="BS239" s="479">
        <v>9.2999999999999999E-2</v>
      </c>
      <c r="BT239" s="479">
        <v>2.4889999999999999</v>
      </c>
      <c r="BU239" s="479">
        <v>2.0619999999999998</v>
      </c>
      <c r="BV239" s="479">
        <v>0.48199999999999998</v>
      </c>
      <c r="BW239" s="479">
        <v>0.06</v>
      </c>
      <c r="BX239" s="479">
        <v>6.7000000000000004E-2</v>
      </c>
      <c r="BY239" s="479">
        <v>3.2240000000000002</v>
      </c>
      <c r="BZ239" s="479">
        <v>2.4630000000000001</v>
      </c>
      <c r="CA239" s="479">
        <v>1.2569999999999999</v>
      </c>
      <c r="CB239" s="479">
        <v>0.54200000000000004</v>
      </c>
      <c r="CC239" s="479">
        <v>0.86399999999999999</v>
      </c>
    </row>
    <row r="240" spans="1:81" ht="16" thickBot="1">
      <c r="A240" s="470" t="s">
        <v>582</v>
      </c>
      <c r="B240" s="471" t="s">
        <v>699</v>
      </c>
      <c r="C240" s="472">
        <v>12.864583333335759</v>
      </c>
      <c r="D240">
        <v>308.75000000005821</v>
      </c>
      <c r="E240" s="337">
        <f t="shared" si="100"/>
        <v>13.934400422668457</v>
      </c>
      <c r="F240" s="473">
        <v>13934400.422668457</v>
      </c>
      <c r="G240" s="449">
        <v>92.429901123046875</v>
      </c>
      <c r="H240" s="351">
        <f t="shared" si="112"/>
        <v>-1.546092156363353E-3</v>
      </c>
      <c r="I240" s="474" t="s">
        <v>684</v>
      </c>
      <c r="J240" s="475">
        <v>31</v>
      </c>
      <c r="K240" s="452">
        <v>2.14</v>
      </c>
      <c r="L240" s="476">
        <v>0.22</v>
      </c>
      <c r="M240" s="414">
        <f t="shared" si="117"/>
        <v>11.878594107329203</v>
      </c>
      <c r="N240" s="414">
        <f t="shared" si="105"/>
        <v>2.4422735346358793</v>
      </c>
      <c r="O240" s="477">
        <v>11.9</v>
      </c>
      <c r="P240">
        <f t="shared" si="121"/>
        <v>2.4894699999999998</v>
      </c>
      <c r="Q240" s="449">
        <v>2489.4699999999998</v>
      </c>
      <c r="R240" s="341">
        <f t="shared" si="122"/>
        <v>17865.641322823871</v>
      </c>
      <c r="S240" s="342">
        <f t="shared" si="99"/>
        <v>7.1764838792288606</v>
      </c>
      <c r="U240">
        <v>425</v>
      </c>
      <c r="V240" s="478">
        <v>19.572839487407549</v>
      </c>
      <c r="W240" s="353">
        <f t="shared" si="123"/>
        <v>3.7113416235079075</v>
      </c>
      <c r="X240" s="353">
        <f>W240*AD240/AG240*1000</f>
        <v>399.59862037523891</v>
      </c>
      <c r="Y240" s="467">
        <f t="shared" si="104"/>
        <v>108.72893640756354</v>
      </c>
      <c r="Z240" s="416">
        <v>3055.8075529255466</v>
      </c>
      <c r="AA240" s="345">
        <f t="shared" si="118"/>
        <v>3.6613476096878504E-2</v>
      </c>
      <c r="AB240" s="345">
        <f t="shared" si="119"/>
        <v>-2.2865149991606868E-3</v>
      </c>
      <c r="AC240" s="345">
        <f t="shared" si="124"/>
        <v>19.552042779264546</v>
      </c>
      <c r="AD240" s="413">
        <v>1.802388888888889</v>
      </c>
      <c r="AE240" s="413">
        <v>20</v>
      </c>
      <c r="AF240" s="413">
        <v>0</v>
      </c>
      <c r="AG240" s="413">
        <v>16.740000000000009</v>
      </c>
      <c r="AH240" s="426">
        <v>1.81</v>
      </c>
      <c r="AI240" s="426">
        <v>4.13</v>
      </c>
      <c r="AJ240" s="347">
        <f t="shared" si="120"/>
        <v>-6.2450093323851992E-2</v>
      </c>
      <c r="BJ240" s="479">
        <v>2.6720000000000002</v>
      </c>
      <c r="BK240" s="479">
        <v>1.5760000000000001</v>
      </c>
      <c r="BL240" s="479">
        <v>7.4999999999999997E-2</v>
      </c>
      <c r="BM240" s="479">
        <v>2.351</v>
      </c>
      <c r="BN240" s="479">
        <v>0.221</v>
      </c>
      <c r="BO240" s="479">
        <v>2.2829999999999999</v>
      </c>
      <c r="BP240" s="479">
        <v>3.589</v>
      </c>
      <c r="BQ240" s="479">
        <v>0.49</v>
      </c>
      <c r="BR240" s="479">
        <v>0.53900000000000003</v>
      </c>
      <c r="BS240" s="479">
        <v>0.27100000000000002</v>
      </c>
      <c r="BT240" s="479">
        <v>2.8650000000000002</v>
      </c>
      <c r="BU240" s="479">
        <v>1.458</v>
      </c>
      <c r="BV240" s="479">
        <v>0.999</v>
      </c>
      <c r="BW240" s="479">
        <v>0.23699999999999999</v>
      </c>
      <c r="BX240" s="479">
        <v>0.184</v>
      </c>
      <c r="BY240" s="479">
        <v>2.4350000000000001</v>
      </c>
      <c r="BZ240" s="479">
        <v>2.444</v>
      </c>
      <c r="CA240" s="479">
        <v>0.871</v>
      </c>
      <c r="CB240" s="479">
        <v>0.26600000000000001</v>
      </c>
      <c r="CC240" s="479">
        <v>0.70399999999999996</v>
      </c>
    </row>
    <row r="241" spans="1:81" s="482" customFormat="1" ht="16" thickBot="1">
      <c r="A241" s="480" t="s">
        <v>582</v>
      </c>
      <c r="B241" s="471" t="s">
        <v>699</v>
      </c>
      <c r="C241" s="481">
        <v>13.879166666665697</v>
      </c>
      <c r="D241" s="482">
        <v>333.09999999997672</v>
      </c>
      <c r="E241" s="337">
        <f t="shared" si="100"/>
        <v>13.162699563598633</v>
      </c>
      <c r="F241" s="483">
        <v>13162699.563598633</v>
      </c>
      <c r="G241" s="482">
        <v>87.281097412109375</v>
      </c>
      <c r="H241" s="484">
        <f t="shared" si="112"/>
        <v>-2.3391453020943386E-3</v>
      </c>
      <c r="I241" s="485" t="s">
        <v>684</v>
      </c>
      <c r="J241" s="485">
        <v>27.7</v>
      </c>
      <c r="K241" s="486">
        <v>2.13</v>
      </c>
      <c r="L241" s="487">
        <v>0.42</v>
      </c>
      <c r="M241" s="488">
        <f t="shared" si="117"/>
        <v>11.823086658229533</v>
      </c>
      <c r="N241" s="488">
        <f t="shared" si="105"/>
        <v>4.6625222024866781</v>
      </c>
      <c r="O241" s="486">
        <v>12.63</v>
      </c>
      <c r="P241" s="482">
        <f t="shared" si="121"/>
        <v>2.7239200000000001</v>
      </c>
      <c r="Q241" s="482">
        <v>2723.92</v>
      </c>
      <c r="R241" s="489">
        <f t="shared" si="122"/>
        <v>20694.23515167804</v>
      </c>
      <c r="S241" s="490">
        <f t="shared" si="99"/>
        <v>7.5972257451312952</v>
      </c>
      <c r="U241" s="482">
        <v>431</v>
      </c>
      <c r="V241" s="491">
        <v>22.438779203226588</v>
      </c>
      <c r="W241" s="353">
        <f t="shared" si="123"/>
        <v>2.8559397158190385</v>
      </c>
      <c r="X241" s="353">
        <f>W241*AD241/AG241*1000</f>
        <v>401.66610482378672</v>
      </c>
      <c r="Y241" s="496">
        <f t="shared" si="104"/>
        <v>124.64949700428625</v>
      </c>
      <c r="Z241" s="497">
        <v>3455.530895197106</v>
      </c>
      <c r="AA241" s="494">
        <f t="shared" si="118"/>
        <v>3.9810151286534236E-2</v>
      </c>
      <c r="AB241" s="494">
        <f t="shared" si="119"/>
        <v>5.5544633826823961E-3</v>
      </c>
      <c r="AC241" s="494">
        <f t="shared" si="124"/>
        <v>18.918679063429707</v>
      </c>
      <c r="AD241" s="488">
        <v>1.8002222222222224</v>
      </c>
      <c r="AE241" s="488">
        <v>20</v>
      </c>
      <c r="AF241" s="488">
        <v>0</v>
      </c>
      <c r="AG241" s="488">
        <v>12.799999999999955</v>
      </c>
      <c r="AH241" s="487">
        <v>1.1000000000000001</v>
      </c>
      <c r="AI241" s="487">
        <v>5.3</v>
      </c>
      <c r="AJ241" s="495">
        <f t="shared" si="120"/>
        <v>0.13952379489100789</v>
      </c>
      <c r="AV241" s="482">
        <v>2.1800000000000002</v>
      </c>
      <c r="AW241" s="482">
        <v>72.599999999999994</v>
      </c>
      <c r="AX241" s="482">
        <v>0.19</v>
      </c>
      <c r="AY241" s="482">
        <v>1.44</v>
      </c>
      <c r="BA241" s="482">
        <v>0.41</v>
      </c>
      <c r="BB241" s="482">
        <v>0.28999999999999998</v>
      </c>
      <c r="BC241" s="482">
        <v>0.17</v>
      </c>
      <c r="BD241" s="482">
        <v>14.2</v>
      </c>
      <c r="BE241" s="482">
        <v>5.6</v>
      </c>
      <c r="BH241" s="365">
        <f>(2*AY241+BB241+BC241+BD241+BE241)/(2*(SUM(AV241:BG241)))</f>
        <v>0.11918005768438401</v>
      </c>
      <c r="BI241" s="365">
        <f>SUM(BD241:BE241,AY241,AW241)/SUM(AV241:BG241)</f>
        <v>0.9666254635352286</v>
      </c>
      <c r="BJ241" s="479">
        <v>2.2480000000000002</v>
      </c>
      <c r="BK241" s="479">
        <v>1.3819999999999999</v>
      </c>
      <c r="BL241" s="479">
        <v>7.1999999999999995E-2</v>
      </c>
      <c r="BM241" s="479">
        <v>2.363</v>
      </c>
      <c r="BN241" s="479">
        <v>0.39600000000000002</v>
      </c>
      <c r="BO241" s="479">
        <v>2.0430000000000001</v>
      </c>
      <c r="BP241" s="479">
        <v>3.3149999999999999</v>
      </c>
      <c r="BQ241" s="479">
        <v>1.1919999999999999</v>
      </c>
      <c r="BR241" s="479">
        <v>0.49399999999999999</v>
      </c>
      <c r="BS241" s="479">
        <v>0.45800000000000002</v>
      </c>
      <c r="BT241" s="479">
        <v>3.2269999999999999</v>
      </c>
      <c r="BU241" s="479">
        <v>1.103</v>
      </c>
      <c r="BV241" s="479">
        <v>1.238</v>
      </c>
      <c r="BW241" s="479">
        <v>0.377</v>
      </c>
      <c r="BX241" s="479">
        <v>0.28999999999999998</v>
      </c>
      <c r="BY241" s="479">
        <v>1.91</v>
      </c>
      <c r="BZ241" s="479">
        <v>2.4489999999999998</v>
      </c>
      <c r="CA241" s="479">
        <v>0.69699999999999995</v>
      </c>
      <c r="CB241" s="479">
        <v>0.105</v>
      </c>
      <c r="CC241" s="479">
        <v>0.59899999999999998</v>
      </c>
    </row>
    <row r="242" spans="1:81" ht="16" thickBot="1">
      <c r="A242" s="470" t="s">
        <v>583</v>
      </c>
      <c r="B242" s="471" t="s">
        <v>699</v>
      </c>
      <c r="C242" s="472">
        <v>2.2222222221898846E-2</v>
      </c>
      <c r="D242">
        <v>0.53333333332557231</v>
      </c>
      <c r="E242" s="337">
        <f t="shared" si="100"/>
        <v>0.25</v>
      </c>
      <c r="F242" s="473">
        <v>250000</v>
      </c>
      <c r="G242" s="449">
        <v>98.2</v>
      </c>
      <c r="I242" s="474">
        <v>80.599999999999994</v>
      </c>
      <c r="J242" s="475">
        <v>71</v>
      </c>
      <c r="K242" s="452">
        <v>6</v>
      </c>
      <c r="L242" s="476">
        <v>0.08</v>
      </c>
      <c r="M242" s="414">
        <f t="shared" si="117"/>
        <v>33.304469459801503</v>
      </c>
      <c r="N242" s="414">
        <f t="shared" si="105"/>
        <v>0.88809946714031973</v>
      </c>
      <c r="O242" s="477">
        <v>0.64</v>
      </c>
      <c r="Q242" s="449"/>
      <c r="R242" s="341"/>
      <c r="S242" s="342">
        <f t="shared" si="99"/>
        <v>400</v>
      </c>
      <c r="U242">
        <v>325</v>
      </c>
      <c r="V242" s="478">
        <v>0</v>
      </c>
      <c r="W242" s="344"/>
      <c r="X242" s="359"/>
      <c r="Y242" s="466">
        <f t="shared" si="104"/>
        <v>0</v>
      </c>
      <c r="Z242" s="424">
        <v>0</v>
      </c>
      <c r="AA242" s="345"/>
      <c r="AB242" s="345"/>
      <c r="AC242" s="345"/>
      <c r="AD242" s="413">
        <v>1.9350000000000001</v>
      </c>
      <c r="AE242" s="413">
        <v>20</v>
      </c>
      <c r="AF242" s="413">
        <v>0</v>
      </c>
      <c r="AG242" s="413">
        <v>0</v>
      </c>
      <c r="AH242" s="426">
        <v>0.12</v>
      </c>
      <c r="AI242" s="426">
        <v>2.06</v>
      </c>
      <c r="AJ242" s="347"/>
      <c r="BJ242" s="479">
        <v>5.6000000000000001E-2</v>
      </c>
      <c r="BK242" s="479">
        <v>1.976</v>
      </c>
      <c r="BL242" s="479">
        <v>6.1109999999999998</v>
      </c>
      <c r="BM242" s="479">
        <v>1.7030000000000001</v>
      </c>
      <c r="BN242" s="479">
        <v>1.014</v>
      </c>
      <c r="BO242" s="479">
        <v>0</v>
      </c>
      <c r="BP242" s="479">
        <v>2.2599999999999998</v>
      </c>
      <c r="BQ242" s="479">
        <v>0.183</v>
      </c>
      <c r="BR242" s="479">
        <v>1.1459999999999999</v>
      </c>
      <c r="BS242" s="479">
        <v>2.9510000000000001</v>
      </c>
      <c r="BT242" s="479">
        <v>4.7640000000000002</v>
      </c>
      <c r="BU242" s="479">
        <v>3.202</v>
      </c>
      <c r="BV242" s="479">
        <v>4.6829999999999998</v>
      </c>
      <c r="BW242" s="479">
        <v>1.397</v>
      </c>
      <c r="BX242" s="479">
        <v>0.748</v>
      </c>
      <c r="BY242" s="479">
        <v>2.9449999999999998</v>
      </c>
      <c r="BZ242" s="479">
        <v>2.6869999999999998</v>
      </c>
      <c r="CA242" s="479">
        <v>4.1289999999999996</v>
      </c>
      <c r="CB242" s="479">
        <v>1.224</v>
      </c>
      <c r="CC242" s="479">
        <v>1.026</v>
      </c>
    </row>
    <row r="243" spans="1:81" ht="16" thickBot="1">
      <c r="A243" s="470" t="s">
        <v>583</v>
      </c>
      <c r="B243" s="471" t="s">
        <v>699</v>
      </c>
      <c r="C243" s="472">
        <v>0.88333333333139308</v>
      </c>
      <c r="D243">
        <v>21.199999999953434</v>
      </c>
      <c r="E243" s="337">
        <f t="shared" si="100"/>
        <v>0.40849999914169305</v>
      </c>
      <c r="F243" s="473">
        <v>408499.99914169306</v>
      </c>
      <c r="G243" s="449">
        <v>99.253700256347656</v>
      </c>
      <c r="H243" s="351">
        <f t="shared" si="112"/>
        <v>2.3293408677872569E-2</v>
      </c>
      <c r="I243" s="474">
        <v>91.2</v>
      </c>
      <c r="J243" s="475">
        <v>58</v>
      </c>
      <c r="K243" s="452">
        <v>6.02</v>
      </c>
      <c r="L243" s="476">
        <v>0.12</v>
      </c>
      <c r="M243" s="414">
        <f t="shared" si="117"/>
        <v>33.415484358000839</v>
      </c>
      <c r="N243" s="414">
        <f t="shared" si="105"/>
        <v>1.3321492007104796</v>
      </c>
      <c r="O243" s="477">
        <v>0.8</v>
      </c>
      <c r="Q243" s="449"/>
      <c r="R243" s="341"/>
      <c r="S243" s="342">
        <f t="shared" si="99"/>
        <v>244.7980421300168</v>
      </c>
      <c r="U243">
        <v>326</v>
      </c>
      <c r="V243" s="478">
        <v>4.2827225130890684E-2</v>
      </c>
      <c r="W243" s="353">
        <f>(V243-V242)-(K242-K243)</f>
        <v>6.2827225130890257E-2</v>
      </c>
      <c r="X243" s="353"/>
      <c r="Y243" s="467">
        <f t="shared" si="104"/>
        <v>0.23790920273805341</v>
      </c>
      <c r="Z243" s="416">
        <v>10.913175000033371</v>
      </c>
      <c r="AA243" s="345">
        <f>V243/180.1/Z243*1000</f>
        <v>2.1789893326618338E-2</v>
      </c>
      <c r="AB243" s="345">
        <f>L243/90.08/Z243*1000</f>
        <v>0.12206797753233189</v>
      </c>
      <c r="AC243" s="345"/>
      <c r="AD243" s="413">
        <v>1.92</v>
      </c>
      <c r="AE243" s="413">
        <v>20</v>
      </c>
      <c r="AF243" s="413">
        <v>0</v>
      </c>
      <c r="AG243" s="413">
        <v>0</v>
      </c>
      <c r="AH243" s="426">
        <v>0</v>
      </c>
      <c r="AI243" s="426">
        <v>2.33</v>
      </c>
      <c r="AJ243" s="347">
        <f>AB243/AA243</f>
        <v>5.6020456687236164</v>
      </c>
      <c r="BJ243" s="479">
        <v>6.3E-2</v>
      </c>
      <c r="BK243" s="479">
        <v>2.0150000000000001</v>
      </c>
      <c r="BL243" s="479">
        <v>5.968</v>
      </c>
      <c r="BM243" s="479">
        <v>1.7549999999999999</v>
      </c>
      <c r="BN243" s="479">
        <v>1.083</v>
      </c>
      <c r="BO243" s="479">
        <v>0</v>
      </c>
      <c r="BP243" s="479">
        <v>2.31</v>
      </c>
      <c r="BQ243" s="479">
        <v>0.249</v>
      </c>
      <c r="BR243" s="479">
        <v>1.1930000000000001</v>
      </c>
      <c r="BS243" s="479">
        <v>2.9980000000000002</v>
      </c>
      <c r="BT243" s="479">
        <v>4.8029999999999999</v>
      </c>
      <c r="BU243" s="479">
        <v>3.2629999999999999</v>
      </c>
      <c r="BV243" s="479">
        <v>4.6859999999999999</v>
      </c>
      <c r="BW243" s="479">
        <v>1.419</v>
      </c>
      <c r="BX243" s="479">
        <v>0.74299999999999999</v>
      </c>
      <c r="BY243" s="479">
        <v>2.9729999999999999</v>
      </c>
      <c r="BZ243" s="479">
        <v>2.6920000000000002</v>
      </c>
      <c r="CA243" s="479">
        <v>4.1509999999999998</v>
      </c>
      <c r="CB243" s="479">
        <v>1.2390000000000001</v>
      </c>
      <c r="CC243" s="479">
        <v>1.0309999999999999</v>
      </c>
    </row>
    <row r="244" spans="1:81" ht="16" thickBot="1">
      <c r="A244" s="470" t="s">
        <v>583</v>
      </c>
      <c r="B244" s="471" t="s">
        <v>699</v>
      </c>
      <c r="C244" s="472">
        <v>2.0194444444423425</v>
      </c>
      <c r="D244">
        <v>48.46666666661622</v>
      </c>
      <c r="E244" s="337">
        <f t="shared" si="100"/>
        <v>0.79</v>
      </c>
      <c r="F244" s="473">
        <v>790000</v>
      </c>
      <c r="G244" s="449">
        <v>99</v>
      </c>
      <c r="H244" s="351">
        <f t="shared" si="112"/>
        <v>2.3348256294180244E-2</v>
      </c>
      <c r="I244" s="474">
        <v>80.3</v>
      </c>
      <c r="J244" s="475">
        <v>58</v>
      </c>
      <c r="K244" s="452">
        <v>5.76</v>
      </c>
      <c r="L244" s="476">
        <v>0.23</v>
      </c>
      <c r="M244" s="414">
        <f t="shared" si="117"/>
        <v>31.972290681409444</v>
      </c>
      <c r="N244" s="414">
        <f t="shared" si="105"/>
        <v>2.5532859680284195</v>
      </c>
      <c r="O244" s="477">
        <v>1.19</v>
      </c>
      <c r="Q244" s="449"/>
      <c r="R244" s="341"/>
      <c r="S244" s="342">
        <f t="shared" si="99"/>
        <v>126.58227848101266</v>
      </c>
      <c r="U244">
        <v>331</v>
      </c>
      <c r="V244" s="478">
        <v>0.36653092883459382</v>
      </c>
      <c r="W244" s="353">
        <f>(V244-V243)-(K243-K244)</f>
        <v>6.3703703703703374E-2</v>
      </c>
      <c r="X244" s="353"/>
      <c r="Y244" s="467">
        <f t="shared" si="104"/>
        <v>2.0361132618648101</v>
      </c>
      <c r="Z244" s="416">
        <v>32.268999937617458</v>
      </c>
      <c r="AA244" s="345">
        <f t="shared" ref="AA244:AA256" si="125">(V244-V243)/180.1/((Z244-Z243))*1000</f>
        <v>8.4162301571217249E-2</v>
      </c>
      <c r="AB244" s="345">
        <f t="shared" ref="AB244:AB256" si="126">(L244-L243)/90.08/((Z244-Z243))*1000</f>
        <v>5.7180500911901681E-2</v>
      </c>
      <c r="AC244" s="345"/>
      <c r="AD244" s="413">
        <v>1.905</v>
      </c>
      <c r="AE244" s="413">
        <v>20</v>
      </c>
      <c r="AF244" s="413">
        <v>0</v>
      </c>
      <c r="AG244" s="413">
        <v>0</v>
      </c>
      <c r="AH244" s="426">
        <v>0</v>
      </c>
      <c r="AI244" s="426">
        <v>2.35</v>
      </c>
      <c r="AJ244" s="347">
        <f t="shared" ref="AJ244:AJ256" si="127">AB244/AA244</f>
        <v>0.6794075238486218</v>
      </c>
      <c r="BJ244" s="479">
        <v>6.3E-2</v>
      </c>
      <c r="BK244" s="479">
        <v>1.7390000000000001</v>
      </c>
      <c r="BL244" s="479">
        <v>5.2069999999999999</v>
      </c>
      <c r="BM244" s="479">
        <v>1.728</v>
      </c>
      <c r="BN244" s="479">
        <v>1.04</v>
      </c>
      <c r="BO244" s="479">
        <v>0.26600000000000001</v>
      </c>
      <c r="BP244" s="479">
        <v>2.2650000000000001</v>
      </c>
      <c r="BQ244" s="479">
        <v>0.36299999999999999</v>
      </c>
      <c r="BR244" s="479">
        <v>0.98499999999999999</v>
      </c>
      <c r="BS244" s="479">
        <v>2.9060000000000001</v>
      </c>
      <c r="BT244" s="479">
        <v>4.6870000000000003</v>
      </c>
      <c r="BU244" s="479">
        <v>3.165</v>
      </c>
      <c r="BV244" s="479">
        <v>4.3390000000000004</v>
      </c>
      <c r="BW244" s="479">
        <v>1.371</v>
      </c>
      <c r="BX244" s="479">
        <v>0.69199999999999995</v>
      </c>
      <c r="BY244" s="479">
        <v>2.8479999999999999</v>
      </c>
      <c r="BZ244" s="479">
        <v>2.552</v>
      </c>
      <c r="CA244" s="479">
        <v>3.9380000000000002</v>
      </c>
      <c r="CB244" s="479">
        <v>1.1859999999999999</v>
      </c>
      <c r="CC244" s="479">
        <v>0.98699999999999999</v>
      </c>
    </row>
    <row r="245" spans="1:81" ht="16" thickBot="1">
      <c r="A245" s="470" t="s">
        <v>583</v>
      </c>
      <c r="B245" s="471" t="s">
        <v>699</v>
      </c>
      <c r="C245" s="472">
        <v>2.9569444444423425</v>
      </c>
      <c r="D245">
        <v>70.96666666661622</v>
      </c>
      <c r="E245" s="337">
        <f t="shared" si="100"/>
        <v>1.3430000377655029</v>
      </c>
      <c r="F245" s="473">
        <v>1343000.0377655029</v>
      </c>
      <c r="G245" s="449">
        <v>98.572502136230469</v>
      </c>
      <c r="H245" s="351">
        <f t="shared" si="112"/>
        <v>2.3045268655496009E-2</v>
      </c>
      <c r="I245" s="474">
        <v>79.8</v>
      </c>
      <c r="J245" s="475">
        <v>53</v>
      </c>
      <c r="K245" s="452">
        <v>5.45</v>
      </c>
      <c r="L245" s="476">
        <v>0.35</v>
      </c>
      <c r="M245" s="414">
        <f t="shared" si="117"/>
        <v>30.251559759319701</v>
      </c>
      <c r="N245" s="414">
        <f t="shared" si="105"/>
        <v>3.8854351687388986</v>
      </c>
      <c r="O245" s="477">
        <v>1.76</v>
      </c>
      <c r="Q245" s="449"/>
      <c r="R245" s="341"/>
      <c r="S245" s="342">
        <f t="shared" si="99"/>
        <v>74.460161718521633</v>
      </c>
      <c r="U245">
        <v>326</v>
      </c>
      <c r="V245" s="478">
        <v>0.73813520690946044</v>
      </c>
      <c r="W245" s="353">
        <f>(V245-V244)-(K244-K245)</f>
        <v>6.1604278074867014E-2</v>
      </c>
      <c r="X245" s="353"/>
      <c r="Y245" s="467">
        <f t="shared" si="104"/>
        <v>4.1004094487096108</v>
      </c>
      <c r="Z245" s="416">
        <v>58.173752507505455</v>
      </c>
      <c r="AA245" s="345">
        <f t="shared" si="125"/>
        <v>7.9650323468792347E-2</v>
      </c>
      <c r="AB245" s="345">
        <f t="shared" si="126"/>
        <v>5.1424895764454658E-2</v>
      </c>
      <c r="AC245" s="345"/>
      <c r="AD245" s="413">
        <v>1.8759999999999999</v>
      </c>
      <c r="AE245" s="413">
        <v>20</v>
      </c>
      <c r="AF245" s="413">
        <v>0</v>
      </c>
      <c r="AG245" s="413">
        <v>0</v>
      </c>
      <c r="AH245" s="426">
        <v>0</v>
      </c>
      <c r="AI245" s="426">
        <v>2.5299999999999998</v>
      </c>
      <c r="AJ245" s="347">
        <f t="shared" si="127"/>
        <v>0.64563323191780075</v>
      </c>
      <c r="BJ245" s="479">
        <v>9.8000000000000004E-2</v>
      </c>
      <c r="BK245" s="479">
        <v>1.6719999999999999</v>
      </c>
      <c r="BL245" s="479">
        <v>4.51</v>
      </c>
      <c r="BM245" s="479">
        <v>1.716</v>
      </c>
      <c r="BN245" s="479">
        <v>0.96499999999999997</v>
      </c>
      <c r="BO245" s="479">
        <v>0.35799999999999998</v>
      </c>
      <c r="BP245" s="479">
        <v>2.2429999999999999</v>
      </c>
      <c r="BQ245" s="479">
        <v>0.52</v>
      </c>
      <c r="BR245" s="479">
        <v>0.95299999999999996</v>
      </c>
      <c r="BS245" s="479">
        <v>2.794</v>
      </c>
      <c r="BT245" s="479">
        <v>4.5629999999999997</v>
      </c>
      <c r="BU245" s="479">
        <v>3.0289999999999999</v>
      </c>
      <c r="BV245" s="479">
        <v>3.9769999999999999</v>
      </c>
      <c r="BW245" s="479">
        <v>1.3129999999999999</v>
      </c>
      <c r="BX245" s="479">
        <v>0.63600000000000001</v>
      </c>
      <c r="BY245" s="479">
        <v>2.7069999999999999</v>
      </c>
      <c r="BZ245" s="479">
        <v>2.415</v>
      </c>
      <c r="CA245" s="479">
        <v>3.73</v>
      </c>
      <c r="CB245" s="479">
        <v>1.1279999999999999</v>
      </c>
      <c r="CC245" s="479">
        <v>0.92300000000000004</v>
      </c>
    </row>
    <row r="246" spans="1:81" ht="16" thickBot="1">
      <c r="A246" s="470" t="s">
        <v>583</v>
      </c>
      <c r="B246" s="471" t="s">
        <v>699</v>
      </c>
      <c r="C246" s="472">
        <v>3.9770833333313931</v>
      </c>
      <c r="D246">
        <v>95.449999999953434</v>
      </c>
      <c r="E246" s="337">
        <f t="shared" si="100"/>
        <v>2.6090999675750735</v>
      </c>
      <c r="F246" s="473">
        <v>2609099.9675750732</v>
      </c>
      <c r="G246" s="449">
        <v>99.125</v>
      </c>
      <c r="H246" s="351">
        <f t="shared" si="112"/>
        <v>2.6169746115418776E-2</v>
      </c>
      <c r="I246" s="474">
        <v>70.5</v>
      </c>
      <c r="J246" s="475">
        <v>71</v>
      </c>
      <c r="K246" s="452">
        <v>5.96</v>
      </c>
      <c r="L246" s="476">
        <v>0.52</v>
      </c>
      <c r="M246" s="414">
        <f t="shared" si="117"/>
        <v>33.082439663402823</v>
      </c>
      <c r="N246" s="414">
        <f t="shared" si="105"/>
        <v>5.7726465364120783</v>
      </c>
      <c r="O246" s="477">
        <v>2.77</v>
      </c>
      <c r="P246">
        <f t="shared" si="121"/>
        <v>2.0709999999999999E-2</v>
      </c>
      <c r="Q246" s="449">
        <v>20.71</v>
      </c>
      <c r="R246" s="341">
        <f t="shared" ref="R246:R271" si="128">Q246*S246</f>
        <v>793.76031035131643</v>
      </c>
      <c r="S246" s="342">
        <f t="shared" si="99"/>
        <v>38.327393063800891</v>
      </c>
      <c r="U246">
        <v>345</v>
      </c>
      <c r="V246" s="478">
        <v>1.4390935646183365</v>
      </c>
      <c r="W246" s="353">
        <f t="shared" ref="W246:W256" si="129">(V246-V245)-(K245-K246)</f>
        <v>1.2109583577088758</v>
      </c>
      <c r="X246" s="353">
        <f>W246*AD246/AF246*1000</f>
        <v>74.376023224297626</v>
      </c>
      <c r="Y246" s="467">
        <f t="shared" si="104"/>
        <v>7.9942980563749506</v>
      </c>
      <c r="Z246" s="416">
        <v>100.17091886077893</v>
      </c>
      <c r="AA246" s="345">
        <f t="shared" si="125"/>
        <v>9.2674129848958647E-2</v>
      </c>
      <c r="AB246" s="345">
        <f t="shared" si="126"/>
        <v>4.4936635767238643E-2</v>
      </c>
      <c r="AC246" s="345"/>
      <c r="AD246" s="413">
        <v>1.861</v>
      </c>
      <c r="AE246" s="413">
        <v>20</v>
      </c>
      <c r="AF246" s="413">
        <v>30.3</v>
      </c>
      <c r="AG246" s="413">
        <v>0</v>
      </c>
      <c r="AH246" s="426">
        <v>0.61</v>
      </c>
      <c r="AI246" s="426">
        <v>5.27</v>
      </c>
      <c r="AJ246" s="347">
        <f t="shared" si="127"/>
        <v>0.48488867217288023</v>
      </c>
      <c r="BJ246" s="479">
        <v>0.25800000000000001</v>
      </c>
      <c r="BK246" s="479">
        <v>2.1360000000000001</v>
      </c>
      <c r="BL246" s="479">
        <v>5.6870000000000003</v>
      </c>
      <c r="BM246" s="479">
        <v>1.593</v>
      </c>
      <c r="BN246" s="479">
        <v>0.84899999999999998</v>
      </c>
      <c r="BO246" s="479">
        <v>0.64800000000000002</v>
      </c>
      <c r="BP246" s="479">
        <v>6.2320000000000002</v>
      </c>
      <c r="BQ246" s="479">
        <v>0.873</v>
      </c>
      <c r="BR246" s="479">
        <v>1.1140000000000001</v>
      </c>
      <c r="BS246" s="479">
        <v>2.5289999999999999</v>
      </c>
      <c r="BT246" s="479">
        <v>4.2249999999999996</v>
      </c>
      <c r="BU246" s="479">
        <v>3.5880000000000001</v>
      </c>
      <c r="BV246" s="479">
        <v>3.3490000000000002</v>
      </c>
      <c r="BW246" s="479">
        <v>1.171</v>
      </c>
      <c r="BX246" s="479">
        <v>0.55700000000000005</v>
      </c>
      <c r="BY246" s="479">
        <v>3.8879999999999999</v>
      </c>
      <c r="BZ246" s="479">
        <v>2.8929999999999998</v>
      </c>
      <c r="CA246" s="479">
        <v>4.1970000000000001</v>
      </c>
      <c r="CB246" s="479">
        <v>1.371</v>
      </c>
      <c r="CC246" s="479">
        <v>1.0820000000000001</v>
      </c>
    </row>
    <row r="247" spans="1:81" s="482" customFormat="1" ht="16" thickBot="1">
      <c r="A247" s="480" t="s">
        <v>583</v>
      </c>
      <c r="B247" s="471" t="s">
        <v>699</v>
      </c>
      <c r="C247" s="481">
        <v>4.828472222223354</v>
      </c>
      <c r="D247" s="482">
        <v>115.8833333333605</v>
      </c>
      <c r="E247" s="337">
        <f t="shared" si="100"/>
        <v>3.9289001060485846</v>
      </c>
      <c r="F247" s="483">
        <v>3928900.1060485845</v>
      </c>
      <c r="G247" s="482">
        <v>98.943199157714844</v>
      </c>
      <c r="H247" s="484">
        <f t="shared" si="112"/>
        <v>1.9758502412149426E-2</v>
      </c>
      <c r="I247" s="485">
        <v>60.9</v>
      </c>
      <c r="J247" s="485">
        <v>46</v>
      </c>
      <c r="K247" s="486">
        <v>6.17</v>
      </c>
      <c r="L247" s="487">
        <v>0.69</v>
      </c>
      <c r="M247" s="488">
        <f t="shared" si="117"/>
        <v>34.248096094495885</v>
      </c>
      <c r="N247" s="488">
        <f t="shared" si="105"/>
        <v>7.659857904085257</v>
      </c>
      <c r="O247" s="486">
        <v>3.9</v>
      </c>
      <c r="P247" s="482">
        <f t="shared" si="121"/>
        <v>7.5079999999999994E-2</v>
      </c>
      <c r="Q247" s="482">
        <v>75.08</v>
      </c>
      <c r="R247" s="489">
        <f t="shared" si="128"/>
        <v>1910.9673947783381</v>
      </c>
      <c r="S247" s="490">
        <f t="shared" si="99"/>
        <v>25.452416019956555</v>
      </c>
      <c r="U247" s="482">
        <v>375</v>
      </c>
      <c r="V247" s="491">
        <v>2.3163880595408379</v>
      </c>
      <c r="W247" s="353">
        <f t="shared" si="129"/>
        <v>1.0872944949225014</v>
      </c>
      <c r="X247" s="353">
        <f>W247*AD247/AF247*1000</f>
        <v>79.219408819421972</v>
      </c>
      <c r="Y247" s="492">
        <f t="shared" si="104"/>
        <v>12.867750240484616</v>
      </c>
      <c r="Z247" s="493">
        <v>187.58442439979564</v>
      </c>
      <c r="AA247" s="494">
        <f t="shared" si="125"/>
        <v>5.5725394828541601E-2</v>
      </c>
      <c r="AB247" s="494">
        <f t="shared" si="126"/>
        <v>2.1589471284054938E-2</v>
      </c>
      <c r="AC247" s="494"/>
      <c r="AD247" s="488">
        <v>1.8724814814814814</v>
      </c>
      <c r="AE247" s="488">
        <v>35</v>
      </c>
      <c r="AF247" s="488">
        <v>25.7</v>
      </c>
      <c r="AG247" s="488">
        <v>0</v>
      </c>
      <c r="AH247" s="487">
        <v>1.52</v>
      </c>
      <c r="AI247" s="487">
        <v>6.19</v>
      </c>
      <c r="AJ247" s="495">
        <f t="shared" si="127"/>
        <v>0.38742608016475061</v>
      </c>
      <c r="AV247" s="482">
        <v>3.33</v>
      </c>
      <c r="AW247" s="482">
        <v>76.56</v>
      </c>
      <c r="AX247" s="482">
        <v>0</v>
      </c>
      <c r="AY247" s="482">
        <v>0.48</v>
      </c>
      <c r="BA247" s="482">
        <v>0.11</v>
      </c>
      <c r="BB247" s="482">
        <v>0.41</v>
      </c>
      <c r="BC247" s="482">
        <v>0.22</v>
      </c>
      <c r="BD247" s="482">
        <v>12.17</v>
      </c>
      <c r="BE247" s="482">
        <v>4.2300000000000004</v>
      </c>
      <c r="BH247" s="365">
        <f>(2*AY247+BB247+BC247+BD247+BE247)/(2*(SUM(AV247:BG247)))</f>
        <v>9.2246949030868636E-2</v>
      </c>
      <c r="BI247" s="365">
        <f>SUM(BD247:BE247,AY247,AW247)/SUM(AV247:BG247)</f>
        <v>0.95826069121115776</v>
      </c>
      <c r="BJ247" s="479">
        <v>0.57899999999999996</v>
      </c>
      <c r="BK247" s="479">
        <v>2.411</v>
      </c>
      <c r="BL247" s="479">
        <v>6.4889999999999999</v>
      </c>
      <c r="BM247" s="479">
        <v>1.7989999999999999</v>
      </c>
      <c r="BN247" s="479">
        <v>0.8</v>
      </c>
      <c r="BO247" s="479">
        <v>0.96</v>
      </c>
      <c r="BP247" s="479">
        <v>9.57</v>
      </c>
      <c r="BQ247" s="479">
        <v>1.1719999999999999</v>
      </c>
      <c r="BR247" s="479">
        <v>1.6990000000000001</v>
      </c>
      <c r="BS247" s="479">
        <v>2.4279999999999999</v>
      </c>
      <c r="BT247" s="479">
        <v>4.1890000000000001</v>
      </c>
      <c r="BU247" s="479">
        <v>4.2130000000000001</v>
      </c>
      <c r="BV247" s="479">
        <v>3.073</v>
      </c>
      <c r="BW247" s="479">
        <v>1.1200000000000001</v>
      </c>
      <c r="BX247" s="479">
        <v>0.51600000000000001</v>
      </c>
      <c r="BY247" s="479">
        <v>5.04</v>
      </c>
      <c r="BZ247" s="479">
        <v>3.419</v>
      </c>
      <c r="CA247" s="479">
        <v>4.7649999999999997</v>
      </c>
      <c r="CB247" s="479">
        <v>1.639</v>
      </c>
      <c r="CC247" s="479">
        <v>1.27</v>
      </c>
    </row>
    <row r="248" spans="1:81" ht="16" thickBot="1">
      <c r="A248" s="470" t="s">
        <v>583</v>
      </c>
      <c r="B248" s="471" t="s">
        <v>699</v>
      </c>
      <c r="C248" s="472">
        <v>5.8784722222189885</v>
      </c>
      <c r="D248">
        <v>141.08333333325572</v>
      </c>
      <c r="E248" s="337">
        <f t="shared" si="100"/>
        <v>6.4754999710083014</v>
      </c>
      <c r="F248" s="473">
        <v>6475499.9710083017</v>
      </c>
      <c r="G248" s="449">
        <v>99.270401000976562</v>
      </c>
      <c r="H248" s="351">
        <f t="shared" si="112"/>
        <v>1.9425541011264171E-2</v>
      </c>
      <c r="I248" s="474">
        <v>49.5</v>
      </c>
      <c r="J248" s="475">
        <v>43</v>
      </c>
      <c r="K248" s="452">
        <v>6.04</v>
      </c>
      <c r="L248" s="476">
        <v>0.97</v>
      </c>
      <c r="M248" s="414">
        <f t="shared" si="117"/>
        <v>33.526499256200182</v>
      </c>
      <c r="N248" s="414">
        <f t="shared" si="105"/>
        <v>10.768206039076377</v>
      </c>
      <c r="O248" s="477">
        <v>5.65</v>
      </c>
      <c r="P248">
        <f t="shared" si="121"/>
        <v>0.19503999999999999</v>
      </c>
      <c r="Q248" s="449">
        <v>195.04</v>
      </c>
      <c r="R248" s="341">
        <f t="shared" si="128"/>
        <v>3011.9682012697199</v>
      </c>
      <c r="S248" s="342">
        <f t="shared" si="99"/>
        <v>15.442823017174529</v>
      </c>
      <c r="U248">
        <v>393</v>
      </c>
      <c r="V248" s="478">
        <v>3.7119236695041922</v>
      </c>
      <c r="W248" s="353">
        <f t="shared" si="129"/>
        <v>1.2655356099633543</v>
      </c>
      <c r="X248" s="353">
        <f>W248*AD248/AF248*1000</f>
        <v>74.733161725248038</v>
      </c>
      <c r="Y248" s="467">
        <f t="shared" si="104"/>
        <v>20.620079823926854</v>
      </c>
      <c r="Z248" s="416">
        <v>335.14896391090406</v>
      </c>
      <c r="AA248" s="345">
        <f t="shared" si="125"/>
        <v>5.2510385079448912E-2</v>
      </c>
      <c r="AB248" s="345">
        <f t="shared" si="126"/>
        <v>2.1064329853834076E-2</v>
      </c>
      <c r="AC248" s="345"/>
      <c r="AD248" s="413">
        <v>1.8837777777777778</v>
      </c>
      <c r="AE248" s="413">
        <v>20</v>
      </c>
      <c r="AF248" s="413">
        <v>31.9</v>
      </c>
      <c r="AG248" s="413">
        <v>0</v>
      </c>
      <c r="AH248" s="426">
        <v>2.94</v>
      </c>
      <c r="AI248" s="426">
        <v>7.06</v>
      </c>
      <c r="AJ248" s="347">
        <f t="shared" si="127"/>
        <v>0.40114597944698871</v>
      </c>
      <c r="BJ248" s="479">
        <v>1.4039999999999999</v>
      </c>
      <c r="BK248" s="479">
        <v>2.9489999999999998</v>
      </c>
      <c r="BL248" s="479">
        <v>6.7220000000000004</v>
      </c>
      <c r="BM248" s="479">
        <v>2.1890000000000001</v>
      </c>
      <c r="BN248" s="479">
        <v>0.70099999999999996</v>
      </c>
      <c r="BO248" s="479">
        <v>1.5780000000000001</v>
      </c>
      <c r="BP248" s="479">
        <v>12.855</v>
      </c>
      <c r="BQ248" s="479">
        <v>1.421</v>
      </c>
      <c r="BR248" s="479">
        <v>2.069</v>
      </c>
      <c r="BS248" s="479">
        <v>2.0880000000000001</v>
      </c>
      <c r="BT248" s="479">
        <v>3.8639999999999999</v>
      </c>
      <c r="BU248" s="479">
        <v>4.6900000000000004</v>
      </c>
      <c r="BV248" s="479">
        <v>2.423</v>
      </c>
      <c r="BW248" s="479">
        <v>0.998</v>
      </c>
      <c r="BX248" s="479">
        <v>0.438</v>
      </c>
      <c r="BY248" s="479">
        <v>6.1680000000000001</v>
      </c>
      <c r="BZ248" s="479">
        <v>3.83</v>
      </c>
      <c r="CA248" s="479">
        <v>5.085</v>
      </c>
      <c r="CB248" s="479">
        <v>1.85</v>
      </c>
      <c r="CC248" s="479">
        <v>1.4319999999999999</v>
      </c>
    </row>
    <row r="249" spans="1:81" ht="16" thickBot="1">
      <c r="A249" s="470" t="s">
        <v>583</v>
      </c>
      <c r="B249" s="471" t="s">
        <v>699</v>
      </c>
      <c r="C249" s="472">
        <v>6.8638888888890506</v>
      </c>
      <c r="D249">
        <v>164.73333333333721</v>
      </c>
      <c r="E249" s="337">
        <f t="shared" si="100"/>
        <v>9.8106001449584959</v>
      </c>
      <c r="F249" s="473">
        <v>9810600.1449584961</v>
      </c>
      <c r="G249" s="449">
        <v>99.069801330566406</v>
      </c>
      <c r="H249" s="351">
        <f t="shared" si="112"/>
        <v>1.7317716805706179E-2</v>
      </c>
      <c r="I249" s="474">
        <v>33.200000000000003</v>
      </c>
      <c r="J249" s="475">
        <v>40</v>
      </c>
      <c r="K249" s="452">
        <v>5.4</v>
      </c>
      <c r="L249" s="476">
        <v>1.26</v>
      </c>
      <c r="M249" s="414">
        <f t="shared" si="117"/>
        <v>29.974022513821357</v>
      </c>
      <c r="N249" s="414">
        <f t="shared" si="105"/>
        <v>13.987566607460035</v>
      </c>
      <c r="O249" s="477">
        <v>7.47</v>
      </c>
      <c r="P249">
        <f t="shared" si="121"/>
        <v>0.38643</v>
      </c>
      <c r="Q249" s="449">
        <v>386.43</v>
      </c>
      <c r="R249" s="341">
        <f t="shared" si="128"/>
        <v>3938.9027611993743</v>
      </c>
      <c r="S249" s="342">
        <f t="shared" si="99"/>
        <v>10.193056339309511</v>
      </c>
      <c r="U249">
        <v>406</v>
      </c>
      <c r="V249" s="478">
        <v>5.5366785300282828</v>
      </c>
      <c r="W249" s="353">
        <f t="shared" si="129"/>
        <v>1.184754860524091</v>
      </c>
      <c r="X249" s="353">
        <f>W249*AD249/AF249*1000</f>
        <v>75.119592525265261</v>
      </c>
      <c r="Y249" s="467">
        <f t="shared" si="104"/>
        <v>30.756762103315186</v>
      </c>
      <c r="Z249" s="416">
        <v>565.15386705116282</v>
      </c>
      <c r="AA249" s="345">
        <f t="shared" si="125"/>
        <v>4.405079210166276E-2</v>
      </c>
      <c r="AB249" s="345">
        <f t="shared" si="126"/>
        <v>1.3996921476149874E-2</v>
      </c>
      <c r="AC249" s="345"/>
      <c r="AD249" s="413">
        <v>1.8958148148148148</v>
      </c>
      <c r="AE249" s="413">
        <v>20</v>
      </c>
      <c r="AF249" s="413">
        <v>29.9</v>
      </c>
      <c r="AG249" s="413">
        <v>0</v>
      </c>
      <c r="AH249" s="426">
        <v>4.43</v>
      </c>
      <c r="AI249" s="426">
        <v>7.68</v>
      </c>
      <c r="AJ249" s="347">
        <f t="shared" si="127"/>
        <v>0.31774505765633076</v>
      </c>
      <c r="BJ249" s="479">
        <v>3.0390000000000001</v>
      </c>
      <c r="BK249" s="479">
        <v>3.3559999999999999</v>
      </c>
      <c r="BL249" s="479">
        <v>5.673</v>
      </c>
      <c r="BM249" s="479">
        <v>2.976</v>
      </c>
      <c r="BN249" s="479">
        <v>0.61899999999999999</v>
      </c>
      <c r="BO249" s="479">
        <v>2.4569999999999999</v>
      </c>
      <c r="BP249" s="479">
        <v>16.155999999999999</v>
      </c>
      <c r="BQ249" s="479">
        <v>1.54</v>
      </c>
      <c r="BR249" s="479">
        <v>2.2650000000000001</v>
      </c>
      <c r="BS249" s="479">
        <v>1.736</v>
      </c>
      <c r="BT249" s="479">
        <v>3.6520000000000001</v>
      </c>
      <c r="BU249" s="479">
        <v>5.2270000000000003</v>
      </c>
      <c r="BV249" s="479">
        <v>1.8620000000000001</v>
      </c>
      <c r="BW249" s="479">
        <v>0.79900000000000004</v>
      </c>
      <c r="BX249" s="479">
        <v>0.33</v>
      </c>
      <c r="BY249" s="479">
        <v>7.41</v>
      </c>
      <c r="BZ249" s="479">
        <v>4.33</v>
      </c>
      <c r="CA249" s="479">
        <v>5.4619999999999997</v>
      </c>
      <c r="CB249" s="479">
        <v>2.089</v>
      </c>
      <c r="CC249" s="479">
        <v>1.6379999999999999</v>
      </c>
    </row>
    <row r="250" spans="1:81" ht="16" thickBot="1">
      <c r="A250" s="470" t="s">
        <v>583</v>
      </c>
      <c r="B250" s="471" t="s">
        <v>699</v>
      </c>
      <c r="C250" s="472">
        <v>7.8798611111051287</v>
      </c>
      <c r="D250">
        <v>189.11666666652309</v>
      </c>
      <c r="E250" s="337">
        <f t="shared" si="100"/>
        <v>12.582400186157226</v>
      </c>
      <c r="F250" s="473">
        <v>12582400.186157227</v>
      </c>
      <c r="G250" s="449">
        <v>99.321296691894531</v>
      </c>
      <c r="H250" s="351">
        <f t="shared" si="112"/>
        <v>1.0152816345443625E-2</v>
      </c>
      <c r="I250" s="474">
        <v>27.9</v>
      </c>
      <c r="J250" s="475">
        <v>33</v>
      </c>
      <c r="K250" s="452">
        <v>3.36</v>
      </c>
      <c r="L250" s="476">
        <v>1.39</v>
      </c>
      <c r="M250" s="414">
        <f t="shared" si="117"/>
        <v>18.650502897488842</v>
      </c>
      <c r="N250" s="414">
        <f t="shared" si="105"/>
        <v>15.430728241563054</v>
      </c>
      <c r="O250" s="477">
        <v>8.64</v>
      </c>
      <c r="P250">
        <f t="shared" si="121"/>
        <v>0.71045000000000003</v>
      </c>
      <c r="Q250" s="449">
        <v>710.45</v>
      </c>
      <c r="R250" s="341">
        <f t="shared" si="128"/>
        <v>5646.3789856375379</v>
      </c>
      <c r="S250" s="342">
        <f t="shared" si="99"/>
        <v>7.9476092415195119</v>
      </c>
      <c r="U250">
        <v>378</v>
      </c>
      <c r="V250" s="478">
        <v>7.961370780480074</v>
      </c>
      <c r="W250" s="353">
        <f t="shared" si="129"/>
        <v>0.38469225045179067</v>
      </c>
      <c r="X250" s="353">
        <f>W250*AD250/AF250*1000</f>
        <v>85.92785642520488</v>
      </c>
      <c r="Y250" s="467">
        <f t="shared" si="104"/>
        <v>44.226152156654031</v>
      </c>
      <c r="Z250" s="416">
        <v>901.44261705116287</v>
      </c>
      <c r="AA250" s="345">
        <f t="shared" si="125"/>
        <v>4.0034146368887191E-2</v>
      </c>
      <c r="AB250" s="345">
        <f t="shared" si="126"/>
        <v>4.291435958244271E-3</v>
      </c>
      <c r="AC250" s="345">
        <f t="shared" ref="AC250:AC256" si="130">P250/Z250*1000*24</f>
        <v>18.915014308705857</v>
      </c>
      <c r="AD250" s="413">
        <v>1.920962962962963</v>
      </c>
      <c r="AE250" s="413">
        <v>20</v>
      </c>
      <c r="AF250" s="413">
        <v>8.6</v>
      </c>
      <c r="AG250" s="413">
        <v>0</v>
      </c>
      <c r="AH250" s="426">
        <v>5.44</v>
      </c>
      <c r="AI250" s="426">
        <v>6.95</v>
      </c>
      <c r="AJ250" s="347">
        <f t="shared" si="127"/>
        <v>0.10719439147525797</v>
      </c>
      <c r="BJ250" s="479">
        <v>5.4450000000000003</v>
      </c>
      <c r="BK250" s="479">
        <v>3.2080000000000002</v>
      </c>
      <c r="BL250" s="479">
        <v>1.135</v>
      </c>
      <c r="BM250" s="479">
        <v>3.758</v>
      </c>
      <c r="BN250" s="479">
        <v>0.44500000000000001</v>
      </c>
      <c r="BO250" s="479">
        <v>3.4380000000000002</v>
      </c>
      <c r="BP250" s="479">
        <v>15.374000000000001</v>
      </c>
      <c r="BQ250" s="479">
        <v>1.101</v>
      </c>
      <c r="BR250" s="479">
        <v>1.0620000000000001</v>
      </c>
      <c r="BS250" s="479">
        <v>1.048</v>
      </c>
      <c r="BT250" s="479">
        <v>3.008</v>
      </c>
      <c r="BU250" s="479">
        <v>4.7009999999999996</v>
      </c>
      <c r="BV250" s="479">
        <v>1.246</v>
      </c>
      <c r="BW250" s="479">
        <v>0.44700000000000001</v>
      </c>
      <c r="BX250" s="479">
        <v>0.155</v>
      </c>
      <c r="BY250" s="479">
        <v>6.9050000000000002</v>
      </c>
      <c r="BZ250" s="479">
        <v>3.871</v>
      </c>
      <c r="CA250" s="479">
        <v>4.532</v>
      </c>
      <c r="CB250" s="479">
        <v>1.8049999999999999</v>
      </c>
      <c r="CC250" s="479">
        <v>1.5329999999999999</v>
      </c>
    </row>
    <row r="251" spans="1:81" ht="16" thickBot="1">
      <c r="A251" s="470" t="s">
        <v>583</v>
      </c>
      <c r="B251" s="471" t="s">
        <v>699</v>
      </c>
      <c r="C251" s="472">
        <v>8.8777777777722804</v>
      </c>
      <c r="D251">
        <v>213.06666666653473</v>
      </c>
      <c r="E251" s="337">
        <f t="shared" si="100"/>
        <v>15.968199594116211</v>
      </c>
      <c r="F251" s="473">
        <v>15968199.594116211</v>
      </c>
      <c r="G251" s="449">
        <v>99.26190185546875</v>
      </c>
      <c r="H251" s="351">
        <f t="shared" si="112"/>
        <v>9.9030840823679071E-3</v>
      </c>
      <c r="I251" s="474">
        <v>40.200000000000003</v>
      </c>
      <c r="J251" s="475">
        <v>30</v>
      </c>
      <c r="K251" s="452">
        <v>1.72</v>
      </c>
      <c r="L251" s="476">
        <v>1.02</v>
      </c>
      <c r="M251" s="414">
        <f t="shared" si="117"/>
        <v>9.5472812451430986</v>
      </c>
      <c r="N251" s="414">
        <f t="shared" si="105"/>
        <v>11.323268206039078</v>
      </c>
      <c r="O251" s="477">
        <v>6.54</v>
      </c>
      <c r="P251">
        <f t="shared" si="121"/>
        <v>1.16536</v>
      </c>
      <c r="Q251" s="449">
        <v>1165.3599999999999</v>
      </c>
      <c r="R251" s="341">
        <f t="shared" si="128"/>
        <v>7298.0049700117679</v>
      </c>
      <c r="S251" s="342">
        <f t="shared" si="99"/>
        <v>6.2624467718231003</v>
      </c>
      <c r="U251">
        <v>375</v>
      </c>
      <c r="V251" s="478">
        <v>10.487915221350665</v>
      </c>
      <c r="W251" s="353">
        <f t="shared" si="129"/>
        <v>0.88654444087059114</v>
      </c>
      <c r="X251" s="353">
        <f t="shared" ref="X251:X256" si="131">W251*AD251/AG251*1000</f>
        <v>425.27659959734603</v>
      </c>
      <c r="Y251" s="467">
        <f t="shared" si="104"/>
        <v>58.261340562456823</v>
      </c>
      <c r="Z251" s="416">
        <v>1296.8588574753521</v>
      </c>
      <c r="AA251" s="345">
        <f t="shared" si="125"/>
        <v>3.5477967073182695E-2</v>
      </c>
      <c r="AB251" s="345">
        <f t="shared" si="126"/>
        <v>-1.0387686735167052E-2</v>
      </c>
      <c r="AC251" s="345">
        <f t="shared" si="130"/>
        <v>21.566448683897402</v>
      </c>
      <c r="AD251" s="413">
        <v>1.9188055555555557</v>
      </c>
      <c r="AE251" s="413">
        <v>20</v>
      </c>
      <c r="AF251" s="413">
        <v>0</v>
      </c>
      <c r="AG251" s="413">
        <v>4</v>
      </c>
      <c r="AH251" s="426">
        <v>4.22</v>
      </c>
      <c r="AI251" s="426">
        <v>6.89</v>
      </c>
      <c r="AJ251" s="347">
        <f t="shared" si="127"/>
        <v>-0.29279261446237037</v>
      </c>
      <c r="BJ251" s="479">
        <v>7.3079999999999998</v>
      </c>
      <c r="BK251" s="479">
        <v>2.6469999999999998</v>
      </c>
      <c r="BL251" s="479">
        <v>5.8000000000000003E-2</v>
      </c>
      <c r="BM251" s="479">
        <v>3.4060000000000001</v>
      </c>
      <c r="BN251" s="479">
        <v>0.26100000000000001</v>
      </c>
      <c r="BO251" s="479">
        <v>3.2010000000000001</v>
      </c>
      <c r="BP251" s="479">
        <v>12.234</v>
      </c>
      <c r="BQ251" s="479">
        <v>0.56100000000000005</v>
      </c>
      <c r="BR251" s="479">
        <v>0.84099999999999997</v>
      </c>
      <c r="BS251" s="479">
        <v>0.44600000000000001</v>
      </c>
      <c r="BT251" s="479">
        <v>2.484</v>
      </c>
      <c r="BU251" s="479">
        <v>3.7919999999999998</v>
      </c>
      <c r="BV251" s="479">
        <v>0.55700000000000005</v>
      </c>
      <c r="BW251" s="479">
        <v>0.156</v>
      </c>
      <c r="BX251" s="479">
        <v>0</v>
      </c>
      <c r="BY251" s="479">
        <v>5.71</v>
      </c>
      <c r="BZ251" s="479">
        <v>3.1709999999999998</v>
      </c>
      <c r="CA251" s="479">
        <v>3.2330000000000001</v>
      </c>
      <c r="CB251" s="479">
        <v>1.35</v>
      </c>
      <c r="CC251" s="479">
        <v>1.2949999999999999</v>
      </c>
    </row>
    <row r="252" spans="1:81" ht="16" thickBot="1">
      <c r="A252" s="470" t="s">
        <v>583</v>
      </c>
      <c r="B252" s="471" t="s">
        <v>699</v>
      </c>
      <c r="C252" s="472">
        <v>9.9243055555562023</v>
      </c>
      <c r="D252">
        <v>238.18333333334886</v>
      </c>
      <c r="E252" s="337">
        <f t="shared" si="100"/>
        <v>16.753300531005859</v>
      </c>
      <c r="F252" s="473">
        <v>16753300.531005859</v>
      </c>
      <c r="G252" s="449">
        <v>98.182502746582031</v>
      </c>
      <c r="H252" s="351">
        <f t="shared" si="112"/>
        <v>1.910558251570587E-3</v>
      </c>
      <c r="I252" s="474">
        <v>85</v>
      </c>
      <c r="J252" s="475">
        <v>44</v>
      </c>
      <c r="K252" s="452">
        <v>1.1299999999999999</v>
      </c>
      <c r="L252" s="476">
        <v>0.78</v>
      </c>
      <c r="M252" s="414">
        <f t="shared" si="117"/>
        <v>6.2723417482626154</v>
      </c>
      <c r="N252" s="414">
        <f t="shared" si="105"/>
        <v>8.6589698046181169</v>
      </c>
      <c r="O252" s="477">
        <v>5.34</v>
      </c>
      <c r="P252">
        <f t="shared" si="121"/>
        <v>1.62785</v>
      </c>
      <c r="Q252" s="449">
        <v>1627.85</v>
      </c>
      <c r="R252" s="341">
        <f t="shared" si="128"/>
        <v>9716.5928408392538</v>
      </c>
      <c r="S252" s="342">
        <f t="shared" si="99"/>
        <v>5.9689730877164688</v>
      </c>
      <c r="U252">
        <v>382</v>
      </c>
      <c r="V252" s="478">
        <v>12.834831356205303</v>
      </c>
      <c r="W252" s="353">
        <f t="shared" si="129"/>
        <v>1.7569161348546378</v>
      </c>
      <c r="X252" s="353">
        <f t="shared" si="131"/>
        <v>401.07759027602697</v>
      </c>
      <c r="Y252" s="467">
        <f t="shared" si="104"/>
        <v>71.298677089160918</v>
      </c>
      <c r="Z252" s="416">
        <v>1708.6861198190477</v>
      </c>
      <c r="AA252" s="345">
        <f t="shared" si="125"/>
        <v>3.1642352550696508E-2</v>
      </c>
      <c r="AB252" s="345">
        <f t="shared" si="126"/>
        <v>-6.4694561167673156E-3</v>
      </c>
      <c r="AC252" s="345">
        <f t="shared" si="130"/>
        <v>22.864585570659049</v>
      </c>
      <c r="AD252" s="413">
        <v>1.8628055555555556</v>
      </c>
      <c r="AE252" s="413">
        <v>20</v>
      </c>
      <c r="AF252" s="413">
        <v>0</v>
      </c>
      <c r="AG252" s="413">
        <v>8.1600000000000819</v>
      </c>
      <c r="AH252" s="426">
        <v>3.94</v>
      </c>
      <c r="AI252" s="426">
        <v>5.46</v>
      </c>
      <c r="AJ252" s="347">
        <f t="shared" si="127"/>
        <v>-0.20445559812286809</v>
      </c>
      <c r="BJ252" s="479">
        <v>7.4710000000000001</v>
      </c>
      <c r="BK252" s="479">
        <v>2.246</v>
      </c>
      <c r="BL252" s="479">
        <v>5.8999999999999997E-2</v>
      </c>
      <c r="BM252" s="479">
        <v>2.5259999999999998</v>
      </c>
      <c r="BN252" s="479">
        <v>0.14199999999999999</v>
      </c>
      <c r="BO252" s="479">
        <v>3.3319999999999999</v>
      </c>
      <c r="BP252" s="479">
        <v>8.4719999999999995</v>
      </c>
      <c r="BQ252" s="479">
        <v>0.39100000000000001</v>
      </c>
      <c r="BR252" s="479">
        <v>0.73</v>
      </c>
      <c r="BS252" s="479">
        <v>0.216</v>
      </c>
      <c r="BT252" s="479">
        <v>2.3260000000000001</v>
      </c>
      <c r="BU252" s="479">
        <v>2.9350000000000001</v>
      </c>
      <c r="BV252" s="479">
        <v>0.47699999999999998</v>
      </c>
      <c r="BW252" s="479">
        <v>6.6000000000000003E-2</v>
      </c>
      <c r="BX252" s="479">
        <v>0</v>
      </c>
      <c r="BY252" s="479">
        <v>4.43</v>
      </c>
      <c r="BZ252" s="479">
        <v>2.6859999999999999</v>
      </c>
      <c r="CA252" s="479">
        <v>2.2269999999999999</v>
      </c>
      <c r="CB252" s="479">
        <v>0.96299999999999997</v>
      </c>
      <c r="CC252" s="479">
        <v>1.0680000000000001</v>
      </c>
    </row>
    <row r="253" spans="1:81" ht="16" thickBot="1">
      <c r="A253" s="470" t="s">
        <v>583</v>
      </c>
      <c r="B253" s="471" t="s">
        <v>699</v>
      </c>
      <c r="C253" s="472">
        <v>10.909722222218988</v>
      </c>
      <c r="D253">
        <v>261.83333333325572</v>
      </c>
      <c r="E253" s="337">
        <f t="shared" si="100"/>
        <v>16.191300256347656</v>
      </c>
      <c r="F253" s="473">
        <v>16191300.256347656</v>
      </c>
      <c r="G253" s="449">
        <v>97.660202026367188</v>
      </c>
      <c r="H253" s="351">
        <f t="shared" si="112"/>
        <v>-1.4426172772641801E-3</v>
      </c>
      <c r="I253" s="474">
        <v>114.3</v>
      </c>
      <c r="J253" s="475">
        <v>29</v>
      </c>
      <c r="K253" s="452">
        <v>1.42</v>
      </c>
      <c r="L253" s="476">
        <v>0.48</v>
      </c>
      <c r="M253" s="414">
        <f t="shared" si="117"/>
        <v>7.8820577721530221</v>
      </c>
      <c r="N253" s="414">
        <f t="shared" si="105"/>
        <v>5.3285968028419184</v>
      </c>
      <c r="O253" s="477">
        <v>6.75</v>
      </c>
      <c r="P253">
        <f t="shared" si="121"/>
        <v>2.0825200000000001</v>
      </c>
      <c r="Q253" s="449">
        <v>2082.52</v>
      </c>
      <c r="R253" s="341">
        <f t="shared" si="128"/>
        <v>12861.96887852516</v>
      </c>
      <c r="S253" s="342">
        <f t="shared" si="99"/>
        <v>6.1761562330854733</v>
      </c>
      <c r="U253">
        <v>382</v>
      </c>
      <c r="V253" s="478">
        <v>15.562175417772286</v>
      </c>
      <c r="W253" s="353">
        <f t="shared" si="129"/>
        <v>3.0173440615669831</v>
      </c>
      <c r="X253" s="353">
        <f t="shared" si="131"/>
        <v>399.95037026532589</v>
      </c>
      <c r="Y253" s="467">
        <f t="shared" si="104"/>
        <v>86.449325988235898</v>
      </c>
      <c r="Z253" s="416">
        <v>2138.4933505961603</v>
      </c>
      <c r="AA253" s="345">
        <f t="shared" si="125"/>
        <v>3.5233233212721649E-2</v>
      </c>
      <c r="AB253" s="345">
        <f t="shared" si="126"/>
        <v>-7.7485271612455688E-3</v>
      </c>
      <c r="AC253" s="345">
        <f t="shared" si="130"/>
        <v>23.371819223130458</v>
      </c>
      <c r="AD253" s="413">
        <v>1.8530555555555557</v>
      </c>
      <c r="AE253" s="413">
        <v>20</v>
      </c>
      <c r="AF253" s="413">
        <v>0</v>
      </c>
      <c r="AG253" s="413">
        <v>13.980000000000018</v>
      </c>
      <c r="AH253" s="426">
        <v>2.4500000000000002</v>
      </c>
      <c r="AI253" s="426">
        <v>4.6500000000000004</v>
      </c>
      <c r="AJ253" s="347">
        <f t="shared" si="127"/>
        <v>-0.21992097956107562</v>
      </c>
      <c r="BJ253" s="479">
        <v>6.4710000000000001</v>
      </c>
      <c r="BK253" s="479">
        <v>1.889</v>
      </c>
      <c r="BL253" s="479">
        <v>6.8000000000000005E-2</v>
      </c>
      <c r="BM253" s="479">
        <v>2.2080000000000002</v>
      </c>
      <c r="BN253" s="479">
        <v>8.5999999999999993E-2</v>
      </c>
      <c r="BO253" s="479">
        <v>2.7109999999999999</v>
      </c>
      <c r="BP253" s="479">
        <v>5.944</v>
      </c>
      <c r="BQ253" s="479">
        <v>0.109</v>
      </c>
      <c r="BR253" s="479">
        <v>0.61299999999999999</v>
      </c>
      <c r="BS253" s="479">
        <v>5.7000000000000002E-2</v>
      </c>
      <c r="BT253" s="479">
        <v>2.4620000000000002</v>
      </c>
      <c r="BU253" s="479">
        <v>2.149</v>
      </c>
      <c r="BV253" s="479">
        <v>0.622</v>
      </c>
      <c r="BW253" s="479">
        <v>0</v>
      </c>
      <c r="BX253" s="479">
        <v>0</v>
      </c>
      <c r="BY253" s="479">
        <v>3.43</v>
      </c>
      <c r="BZ253" s="479">
        <v>2.472</v>
      </c>
      <c r="CA253" s="479">
        <v>1.38</v>
      </c>
      <c r="CB253" s="479">
        <v>0.59299999999999997</v>
      </c>
      <c r="CC253" s="479">
        <v>0.90700000000000003</v>
      </c>
    </row>
    <row r="254" spans="1:81" ht="16" thickBot="1">
      <c r="A254" s="470" t="s">
        <v>583</v>
      </c>
      <c r="B254" s="471" t="s">
        <v>699</v>
      </c>
      <c r="C254" s="472">
        <v>11.868055555554747</v>
      </c>
      <c r="D254">
        <v>284.83333333331393</v>
      </c>
      <c r="E254" s="337">
        <f t="shared" si="100"/>
        <v>16.129900796508789</v>
      </c>
      <c r="F254" s="473">
        <v>16129900.796508789</v>
      </c>
      <c r="G254" s="449">
        <v>96.091499328613281</v>
      </c>
      <c r="H254" s="351">
        <f t="shared" si="112"/>
        <v>-1.6518827550698203E-4</v>
      </c>
      <c r="I254" s="474" t="s">
        <v>684</v>
      </c>
      <c r="J254" s="475">
        <v>24</v>
      </c>
      <c r="K254" s="452">
        <v>1.6</v>
      </c>
      <c r="L254" s="476">
        <v>0.3</v>
      </c>
      <c r="M254" s="414">
        <f t="shared" si="117"/>
        <v>8.8811918559470691</v>
      </c>
      <c r="N254" s="414">
        <f t="shared" si="105"/>
        <v>3.3303730017761985</v>
      </c>
      <c r="O254" s="477">
        <v>7.39</v>
      </c>
      <c r="P254">
        <f t="shared" si="121"/>
        <v>2.5404499999999999</v>
      </c>
      <c r="Q254" s="449">
        <v>2540.4499999999998</v>
      </c>
      <c r="R254" s="341">
        <f t="shared" si="128"/>
        <v>15749.941875339144</v>
      </c>
      <c r="S254" s="342">
        <f t="shared" si="99"/>
        <v>6.1996661517995415</v>
      </c>
      <c r="U254">
        <v>408</v>
      </c>
      <c r="V254" s="478">
        <v>18.551386629654374</v>
      </c>
      <c r="W254" s="353">
        <f t="shared" si="129"/>
        <v>3.1692112118820881</v>
      </c>
      <c r="X254" s="353">
        <f t="shared" si="131"/>
        <v>391.4370314372249</v>
      </c>
      <c r="Y254" s="467">
        <f t="shared" si="104"/>
        <v>103.05467116437173</v>
      </c>
      <c r="Z254" s="416">
        <v>2618.8491682660956</v>
      </c>
      <c r="AA254" s="345">
        <f t="shared" si="125"/>
        <v>3.4552528576769E-2</v>
      </c>
      <c r="AB254" s="345">
        <f t="shared" si="126"/>
        <v>-4.1598825861181724E-3</v>
      </c>
      <c r="AC254" s="345">
        <f t="shared" si="130"/>
        <v>23.281524090357575</v>
      </c>
      <c r="AD254" s="413">
        <v>1.8082222222222224</v>
      </c>
      <c r="AE254" s="413">
        <v>20</v>
      </c>
      <c r="AF254" s="413">
        <v>0</v>
      </c>
      <c r="AG254" s="413">
        <v>14.6400000000001</v>
      </c>
      <c r="AH254" s="426">
        <v>1.91</v>
      </c>
      <c r="AI254" s="426">
        <v>3.93</v>
      </c>
      <c r="AJ254" s="347">
        <f t="shared" si="127"/>
        <v>-0.12039300038130993</v>
      </c>
      <c r="BJ254" s="479">
        <v>4.76</v>
      </c>
      <c r="BK254" s="479">
        <v>1.5740000000000001</v>
      </c>
      <c r="BL254" s="479">
        <v>6.7000000000000004E-2</v>
      </c>
      <c r="BM254" s="479">
        <v>1.716</v>
      </c>
      <c r="BN254" s="479">
        <v>9.9000000000000005E-2</v>
      </c>
      <c r="BO254" s="479">
        <v>2.5529999999999999</v>
      </c>
      <c r="BP254" s="479">
        <v>3.5590000000000002</v>
      </c>
      <c r="BQ254" s="479">
        <v>0.193</v>
      </c>
      <c r="BR254" s="479">
        <v>0.53400000000000003</v>
      </c>
      <c r="BS254" s="479">
        <v>0</v>
      </c>
      <c r="BT254" s="479">
        <v>2.6190000000000002</v>
      </c>
      <c r="BU254" s="479">
        <v>1.383</v>
      </c>
      <c r="BV254" s="479">
        <v>0.79700000000000004</v>
      </c>
      <c r="BW254" s="479">
        <v>7.6999999999999999E-2</v>
      </c>
      <c r="BX254" s="479">
        <v>9.1999999999999998E-2</v>
      </c>
      <c r="BY254" s="479">
        <v>2.4079999999999999</v>
      </c>
      <c r="BZ254" s="479">
        <v>2.2320000000000002</v>
      </c>
      <c r="CA254" s="479">
        <v>0.72099999999999997</v>
      </c>
      <c r="CB254" s="479">
        <v>0.245</v>
      </c>
      <c r="CC254" s="479">
        <v>0.71199999999999997</v>
      </c>
    </row>
    <row r="255" spans="1:81" ht="16" thickBot="1">
      <c r="A255" s="470" t="s">
        <v>583</v>
      </c>
      <c r="B255" s="471" t="s">
        <v>699</v>
      </c>
      <c r="C255" s="472">
        <v>12.861111111109494</v>
      </c>
      <c r="D255">
        <v>308.66666666662786</v>
      </c>
      <c r="E255" s="337">
        <f t="shared" si="100"/>
        <v>15.486100061035156</v>
      </c>
      <c r="F255" s="473">
        <v>15486100.061035156</v>
      </c>
      <c r="G255" s="449">
        <v>93.142097473144531</v>
      </c>
      <c r="H255" s="351">
        <f t="shared" si="112"/>
        <v>-1.7087941256933147E-3</v>
      </c>
      <c r="I255" s="474" t="s">
        <v>684</v>
      </c>
      <c r="J255" s="475">
        <v>24</v>
      </c>
      <c r="K255" s="452">
        <v>2.2799999999999998</v>
      </c>
      <c r="L255" s="476">
        <v>0.19</v>
      </c>
      <c r="M255" s="414">
        <f t="shared" si="117"/>
        <v>12.65569839472457</v>
      </c>
      <c r="N255" s="414">
        <f t="shared" si="105"/>
        <v>2.1092362344582591</v>
      </c>
      <c r="O255" s="477">
        <v>9.76</v>
      </c>
      <c r="P255">
        <f t="shared" si="121"/>
        <v>2.8944299999999998</v>
      </c>
      <c r="Q255" s="449">
        <v>2894.43</v>
      </c>
      <c r="R255" s="341">
        <f t="shared" si="128"/>
        <v>18690.503022660465</v>
      </c>
      <c r="S255" s="342">
        <f t="shared" si="99"/>
        <v>6.457403710803324</v>
      </c>
      <c r="U255">
        <v>424</v>
      </c>
      <c r="V255" s="478">
        <v>21.367139215907962</v>
      </c>
      <c r="W255" s="353">
        <f t="shared" si="129"/>
        <v>3.4957525862535874</v>
      </c>
      <c r="X255" s="353">
        <f t="shared" si="131"/>
        <v>390.86263149926214</v>
      </c>
      <c r="Y255" s="467">
        <f t="shared" si="104"/>
        <v>118.69643760746584</v>
      </c>
      <c r="Z255" s="416">
        <v>3055.8075529255466</v>
      </c>
      <c r="AA255" s="345">
        <f t="shared" si="125"/>
        <v>3.5780030097925887E-2</v>
      </c>
      <c r="AB255" s="345">
        <f t="shared" si="126"/>
        <v>-2.7946294434186168E-3</v>
      </c>
      <c r="AC255" s="345">
        <f t="shared" si="130"/>
        <v>22.732557203576135</v>
      </c>
      <c r="AD255" s="413">
        <v>1.802388888888889</v>
      </c>
      <c r="AE255" s="413">
        <v>20</v>
      </c>
      <c r="AF255" s="413">
        <v>0</v>
      </c>
      <c r="AG255" s="413">
        <v>16.119999999999891</v>
      </c>
      <c r="AH255" s="426">
        <v>1.68</v>
      </c>
      <c r="AI255" s="426">
        <v>3.58</v>
      </c>
      <c r="AJ255" s="347">
        <f t="shared" si="127"/>
        <v>-7.8105843839986519E-2</v>
      </c>
      <c r="BJ255" s="479">
        <v>2.8809999999999998</v>
      </c>
      <c r="BK255" s="479">
        <v>1.327</v>
      </c>
      <c r="BL255" s="479">
        <v>7.4999999999999997E-2</v>
      </c>
      <c r="BM255" s="479">
        <v>1.448</v>
      </c>
      <c r="BN255" s="479">
        <v>0.191</v>
      </c>
      <c r="BO255" s="479">
        <v>2.3639999999999999</v>
      </c>
      <c r="BP255" s="479">
        <v>2.2330000000000001</v>
      </c>
      <c r="BQ255" s="479">
        <v>0.57099999999999995</v>
      </c>
      <c r="BR255" s="479">
        <v>0.48399999999999999</v>
      </c>
      <c r="BS255" s="479">
        <v>0.193</v>
      </c>
      <c r="BT255" s="479">
        <v>2.97</v>
      </c>
      <c r="BU255" s="479">
        <v>0.84199999999999997</v>
      </c>
      <c r="BV255" s="479">
        <v>1.1910000000000001</v>
      </c>
      <c r="BW255" s="479">
        <v>0.23400000000000001</v>
      </c>
      <c r="BX255" s="479">
        <v>0.216</v>
      </c>
      <c r="BY255" s="479">
        <v>1.6319999999999999</v>
      </c>
      <c r="BZ255" s="479">
        <v>2.1259999999999999</v>
      </c>
      <c r="CA255" s="479">
        <v>0.39700000000000002</v>
      </c>
      <c r="CB255" s="479">
        <v>0</v>
      </c>
      <c r="CC255" s="479">
        <v>0.53300000000000003</v>
      </c>
    </row>
    <row r="256" spans="1:81" s="482" customFormat="1" ht="16" thickBot="1">
      <c r="A256" s="480" t="s">
        <v>583</v>
      </c>
      <c r="B256" s="471" t="s">
        <v>699</v>
      </c>
      <c r="C256" s="481">
        <v>13.875694444439432</v>
      </c>
      <c r="D256" s="482">
        <v>333.01666666654637</v>
      </c>
      <c r="E256" s="337">
        <f t="shared" si="100"/>
        <v>12.884300096130371</v>
      </c>
      <c r="F256" s="483">
        <v>12884300.096130371</v>
      </c>
      <c r="G256" s="482">
        <v>82.006500244140625</v>
      </c>
      <c r="H256" s="484">
        <f t="shared" si="112"/>
        <v>-7.5325057550513965E-3</v>
      </c>
      <c r="I256" s="485" t="s">
        <v>684</v>
      </c>
      <c r="J256" s="485">
        <v>30.4</v>
      </c>
      <c r="K256" s="486">
        <v>2.57</v>
      </c>
      <c r="L256" s="487">
        <v>0.33</v>
      </c>
      <c r="M256" s="488">
        <f t="shared" si="117"/>
        <v>14.265414418614977</v>
      </c>
      <c r="N256" s="488">
        <f t="shared" si="105"/>
        <v>3.6634103019538191</v>
      </c>
      <c r="O256" s="486">
        <v>11.61</v>
      </c>
      <c r="P256" s="482">
        <f t="shared" si="121"/>
        <v>3.05077</v>
      </c>
      <c r="Q256" s="482">
        <v>3050.77</v>
      </c>
      <c r="R256" s="489">
        <f t="shared" si="128"/>
        <v>23678.197319513369</v>
      </c>
      <c r="S256" s="490">
        <f t="shared" si="99"/>
        <v>7.7613839520886101</v>
      </c>
      <c r="U256" s="482">
        <v>445</v>
      </c>
      <c r="V256" s="491">
        <v>23.713213781963763</v>
      </c>
      <c r="W256" s="353">
        <f t="shared" si="129"/>
        <v>2.6360745660558011</v>
      </c>
      <c r="X256" s="353">
        <f t="shared" si="131"/>
        <v>393.16652968090136</v>
      </c>
      <c r="Y256" s="496">
        <f t="shared" si="104"/>
        <v>131.72909914153692</v>
      </c>
      <c r="Z256" s="497">
        <v>3455.530895197106</v>
      </c>
      <c r="AA256" s="494">
        <f t="shared" si="125"/>
        <v>3.2588816466950735E-2</v>
      </c>
      <c r="AB256" s="494">
        <f t="shared" si="126"/>
        <v>3.8881243678776777E-3</v>
      </c>
      <c r="AC256" s="494">
        <f t="shared" si="130"/>
        <v>21.188778865142677</v>
      </c>
      <c r="AD256" s="488">
        <v>1.8002222222222224</v>
      </c>
      <c r="AE256" s="488">
        <v>20</v>
      </c>
      <c r="AF256" s="488">
        <v>0</v>
      </c>
      <c r="AG256" s="488">
        <v>12.069999999999936</v>
      </c>
      <c r="AH256" s="487">
        <v>0.95</v>
      </c>
      <c r="AI256" s="487">
        <v>4.07</v>
      </c>
      <c r="AJ256" s="495">
        <f t="shared" si="127"/>
        <v>0.11930854782102129</v>
      </c>
      <c r="AV256" s="482">
        <v>2.0299999999999998</v>
      </c>
      <c r="AW256" s="482">
        <v>68.650000000000006</v>
      </c>
      <c r="AX256" s="482">
        <v>0.24</v>
      </c>
      <c r="AY256" s="482">
        <v>1.89</v>
      </c>
      <c r="BA256" s="482">
        <v>0.42</v>
      </c>
      <c r="BB256" s="482">
        <v>0.32</v>
      </c>
      <c r="BC256" s="482">
        <v>0.17</v>
      </c>
      <c r="BD256" s="482">
        <v>16.59</v>
      </c>
      <c r="BE256" s="482">
        <v>6.5</v>
      </c>
      <c r="BH256" s="365">
        <f>(2*AY256+BB256+BC256+BD256+BE256)/(2*(SUM(AV256:BG256)))</f>
        <v>0.14130771614502632</v>
      </c>
      <c r="BI256" s="365">
        <f>SUM(BD256:BE256,AY256,AW256)/SUM(AV256:BG256)</f>
        <v>0.9671521537031299</v>
      </c>
      <c r="BJ256" s="479">
        <v>2.2639999999999998</v>
      </c>
      <c r="BK256" s="479">
        <v>1.264</v>
      </c>
      <c r="BL256" s="479">
        <v>8.1000000000000003E-2</v>
      </c>
      <c r="BM256" s="479">
        <v>2.2229999999999999</v>
      </c>
      <c r="BN256" s="479">
        <v>0.35799999999999998</v>
      </c>
      <c r="BO256" s="479">
        <v>1.6970000000000001</v>
      </c>
      <c r="BP256" s="479">
        <v>2.4950000000000001</v>
      </c>
      <c r="BQ256" s="479">
        <v>1.2989999999999999</v>
      </c>
      <c r="BR256" s="479">
        <v>0.499</v>
      </c>
      <c r="BS256" s="479">
        <v>0.57099999999999995</v>
      </c>
      <c r="BT256" s="479">
        <v>3.419</v>
      </c>
      <c r="BU256" s="479">
        <v>0.748</v>
      </c>
      <c r="BV256" s="479">
        <v>1.784</v>
      </c>
      <c r="BW256" s="479">
        <v>0.443</v>
      </c>
      <c r="BX256" s="479">
        <v>0.32200000000000001</v>
      </c>
      <c r="BY256" s="479">
        <v>1.3839999999999999</v>
      </c>
      <c r="BZ256" s="479">
        <v>2.1869999999999998</v>
      </c>
      <c r="CA256" s="479">
        <v>0.54</v>
      </c>
      <c r="CB256" s="479">
        <v>0</v>
      </c>
      <c r="CC256" s="479">
        <v>0.47599999999999998</v>
      </c>
    </row>
    <row r="257" spans="1:81" ht="16" thickBot="1">
      <c r="A257" s="470" t="s">
        <v>584</v>
      </c>
      <c r="B257" s="471" t="s">
        <v>699</v>
      </c>
      <c r="C257" s="472">
        <v>1.8750000002910383E-2</v>
      </c>
      <c r="D257">
        <v>0.45000000006984919</v>
      </c>
      <c r="E257" s="337">
        <f t="shared" si="100"/>
        <v>0.26</v>
      </c>
      <c r="F257" s="473">
        <v>260000</v>
      </c>
      <c r="G257" s="449">
        <v>99.2</v>
      </c>
      <c r="I257" s="474">
        <v>80.7</v>
      </c>
      <c r="J257" s="475">
        <v>63</v>
      </c>
      <c r="K257" s="452">
        <v>6.03</v>
      </c>
      <c r="L257" s="476">
        <v>0.09</v>
      </c>
      <c r="M257" s="414">
        <f t="shared" si="117"/>
        <v>33.470991807100511</v>
      </c>
      <c r="N257" s="414">
        <f t="shared" si="105"/>
        <v>0.9991119005328597</v>
      </c>
      <c r="O257" s="477">
        <v>0.63</v>
      </c>
      <c r="Q257" s="449"/>
      <c r="R257" s="341"/>
      <c r="S257" s="342">
        <f t="shared" si="99"/>
        <v>384.61538461538464</v>
      </c>
      <c r="U257">
        <v>329</v>
      </c>
      <c r="V257" s="478">
        <v>0</v>
      </c>
      <c r="W257" s="344"/>
      <c r="X257" s="359"/>
      <c r="Y257" s="466">
        <f t="shared" si="104"/>
        <v>0</v>
      </c>
      <c r="Z257" s="424">
        <v>0</v>
      </c>
      <c r="AA257" s="345"/>
      <c r="AB257" s="345"/>
      <c r="AC257" s="345"/>
      <c r="AD257" s="413">
        <v>1.9350000000000001</v>
      </c>
      <c r="AE257" s="413">
        <v>20</v>
      </c>
      <c r="AF257" s="413">
        <v>0</v>
      </c>
      <c r="AG257" s="413">
        <v>0</v>
      </c>
      <c r="AH257" s="426">
        <v>0</v>
      </c>
      <c r="AI257" s="426">
        <v>2.36</v>
      </c>
      <c r="AJ257" s="347"/>
      <c r="BJ257" s="479">
        <v>5.8999999999999997E-2</v>
      </c>
      <c r="BK257" s="479">
        <v>1.9039999999999999</v>
      </c>
      <c r="BL257" s="479">
        <v>5.7690000000000001</v>
      </c>
      <c r="BM257" s="479">
        <v>1.6990000000000001</v>
      </c>
      <c r="BN257" s="479">
        <v>1.016</v>
      </c>
      <c r="BO257" s="479">
        <v>0</v>
      </c>
      <c r="BP257" s="479">
        <v>2.2559999999999998</v>
      </c>
      <c r="BQ257" s="479">
        <v>0.184</v>
      </c>
      <c r="BR257" s="479">
        <v>1.0069999999999999</v>
      </c>
      <c r="BS257" s="479">
        <v>2.9470000000000001</v>
      </c>
      <c r="BT257" s="479">
        <v>4.7469999999999999</v>
      </c>
      <c r="BU257" s="479">
        <v>3.2050000000000001</v>
      </c>
      <c r="BV257" s="479">
        <v>4.6340000000000003</v>
      </c>
      <c r="BW257" s="479">
        <v>1.397</v>
      </c>
      <c r="BX257" s="479">
        <v>0.749</v>
      </c>
      <c r="BY257" s="479">
        <v>2.944</v>
      </c>
      <c r="BZ257" s="479">
        <v>2.6890000000000001</v>
      </c>
      <c r="CA257" s="479">
        <v>4.13</v>
      </c>
      <c r="CB257" s="479">
        <v>1.228</v>
      </c>
      <c r="CC257" s="479">
        <v>1.04</v>
      </c>
    </row>
    <row r="258" spans="1:81" ht="16" thickBot="1">
      <c r="A258" s="470" t="s">
        <v>584</v>
      </c>
      <c r="B258" s="471" t="s">
        <v>699</v>
      </c>
      <c r="C258" s="472">
        <v>0.87986111111240461</v>
      </c>
      <c r="D258">
        <v>21.116666666697711</v>
      </c>
      <c r="E258" s="337">
        <f t="shared" si="100"/>
        <v>0.46319998631477349</v>
      </c>
      <c r="F258" s="473">
        <v>463199.9863147735</v>
      </c>
      <c r="G258" s="449">
        <v>99.55999755859375</v>
      </c>
      <c r="H258" s="351">
        <f t="shared" si="112"/>
        <v>2.7190977844036381E-2</v>
      </c>
      <c r="I258" s="474">
        <v>81.400000000000006</v>
      </c>
      <c r="J258" s="475">
        <v>54</v>
      </c>
      <c r="K258" s="452">
        <v>6.11</v>
      </c>
      <c r="L258" s="476">
        <v>0.14000000000000001</v>
      </c>
      <c r="M258" s="414">
        <f t="shared" si="117"/>
        <v>33.91505139989787</v>
      </c>
      <c r="N258" s="414">
        <f t="shared" si="105"/>
        <v>1.5541740674955598</v>
      </c>
      <c r="O258" s="477">
        <v>0.8</v>
      </c>
      <c r="Q258" s="449"/>
      <c r="R258" s="341"/>
      <c r="S258" s="342">
        <f t="shared" ref="S258:S271" si="132">100000000/F258</f>
        <v>215.88947097257406</v>
      </c>
      <c r="U258">
        <v>324</v>
      </c>
      <c r="V258" s="478">
        <v>-1.6858638743455268E-2</v>
      </c>
      <c r="W258" s="353">
        <f>(V258-V257)-(K257-K258)</f>
        <v>6.3141361256544806E-2</v>
      </c>
      <c r="X258" s="353"/>
      <c r="Y258" s="467">
        <f t="shared" si="104"/>
        <v>-9.3651299855319114E-2</v>
      </c>
      <c r="Z258" s="416">
        <v>10.913175000033371</v>
      </c>
      <c r="AA258" s="345">
        <f>V258/180.1/Z258*1000</f>
        <v>-8.577439671358076E-3</v>
      </c>
      <c r="AB258" s="345">
        <f>L258/90.08/Z258*1000</f>
        <v>0.1424126404543872</v>
      </c>
      <c r="AC258" s="345"/>
      <c r="AD258" s="413">
        <v>1.92</v>
      </c>
      <c r="AE258" s="413">
        <v>20</v>
      </c>
      <c r="AF258" s="413">
        <v>0</v>
      </c>
      <c r="AG258" s="413">
        <v>0</v>
      </c>
      <c r="AH258" s="426">
        <v>0</v>
      </c>
      <c r="AI258" s="426">
        <v>2.38</v>
      </c>
      <c r="AJ258" s="347">
        <f>AB258/AA258</f>
        <v>-16.603164337014665</v>
      </c>
      <c r="BJ258" s="479">
        <v>6.7000000000000004E-2</v>
      </c>
      <c r="BK258" s="479">
        <v>2.012</v>
      </c>
      <c r="BL258" s="479">
        <v>5.89</v>
      </c>
      <c r="BM258" s="479">
        <v>1.825</v>
      </c>
      <c r="BN258" s="479">
        <v>1.115</v>
      </c>
      <c r="BO258" s="479">
        <v>0</v>
      </c>
      <c r="BP258" s="479">
        <v>2.3919999999999999</v>
      </c>
      <c r="BQ258" s="479">
        <v>0.251</v>
      </c>
      <c r="BR258" s="479">
        <v>1.56</v>
      </c>
      <c r="BS258" s="479">
        <v>3.1280000000000001</v>
      </c>
      <c r="BT258" s="479">
        <v>5.0010000000000003</v>
      </c>
      <c r="BU258" s="479">
        <v>3.3940000000000001</v>
      </c>
      <c r="BV258" s="479">
        <v>4.7729999999999997</v>
      </c>
      <c r="BW258" s="479">
        <v>1.472</v>
      </c>
      <c r="BX258" s="479">
        <v>0.76800000000000002</v>
      </c>
      <c r="BY258" s="479">
        <v>3.0880000000000001</v>
      </c>
      <c r="BZ258" s="479">
        <v>2.794</v>
      </c>
      <c r="CA258" s="479">
        <v>4.3109999999999999</v>
      </c>
      <c r="CB258" s="479">
        <v>1.2889999999999999</v>
      </c>
      <c r="CC258" s="479">
        <v>1.069</v>
      </c>
    </row>
    <row r="259" spans="1:81" ht="16" thickBot="1">
      <c r="A259" s="470" t="s">
        <v>584</v>
      </c>
      <c r="B259" s="471" t="s">
        <v>699</v>
      </c>
      <c r="C259" s="472">
        <v>2.015972222223354</v>
      </c>
      <c r="D259">
        <v>48.383333333360497</v>
      </c>
      <c r="E259" s="337">
        <f t="shared" ref="E259:E274" si="133">F259/1000000</f>
        <v>0.81999999999999984</v>
      </c>
      <c r="F259" s="473">
        <v>819999.99999999988</v>
      </c>
      <c r="G259" s="449">
        <v>98.7</v>
      </c>
      <c r="H259" s="351">
        <f t="shared" si="112"/>
        <v>2.0395223213199493E-2</v>
      </c>
      <c r="I259" s="474">
        <v>79.900000000000006</v>
      </c>
      <c r="J259" s="475">
        <v>56</v>
      </c>
      <c r="K259" s="452">
        <v>5.78</v>
      </c>
      <c r="L259" s="476">
        <v>0.24</v>
      </c>
      <c r="M259" s="414">
        <f t="shared" si="117"/>
        <v>32.083305579608783</v>
      </c>
      <c r="N259" s="414">
        <f t="shared" si="105"/>
        <v>2.6642984014209592</v>
      </c>
      <c r="O259" s="477">
        <v>1.21</v>
      </c>
      <c r="Q259" s="449"/>
      <c r="R259" s="341"/>
      <c r="S259" s="342">
        <f t="shared" si="132"/>
        <v>121.95121951219514</v>
      </c>
      <c r="U259">
        <v>325</v>
      </c>
      <c r="V259" s="478">
        <v>0.37779744591262882</v>
      </c>
      <c r="W259" s="353">
        <f>(V259-V258)-(K258-K259)</f>
        <v>6.4656084656084023E-2</v>
      </c>
      <c r="X259" s="353"/>
      <c r="Y259" s="467">
        <f t="shared" ref="Y259:Y271" si="134">V259/180.015*1000</f>
        <v>2.0986998078639494</v>
      </c>
      <c r="Z259" s="416">
        <v>32.268999937617458</v>
      </c>
      <c r="AA259" s="345">
        <f t="shared" ref="AA259:AA271" si="135">(V259-V258)/180.1/((Z259-Z258))*1000</f>
        <v>0.1026097756488574</v>
      </c>
      <c r="AB259" s="345">
        <f t="shared" ref="AB259:AB271" si="136">(L259-L258)/90.08/((Z259-Z258))*1000</f>
        <v>5.1982273556274244E-2</v>
      </c>
      <c r="AC259" s="345"/>
      <c r="AD259" s="413">
        <v>1.905</v>
      </c>
      <c r="AE259" s="413">
        <v>20</v>
      </c>
      <c r="AF259" s="413">
        <v>0</v>
      </c>
      <c r="AG259" s="413">
        <v>0</v>
      </c>
      <c r="AH259" s="426">
        <v>0</v>
      </c>
      <c r="AI259" s="426">
        <v>2.38</v>
      </c>
      <c r="AJ259" s="347">
        <f t="shared" ref="AJ259:AJ271" si="137">AB259/AA259</f>
        <v>0.50660157112284931</v>
      </c>
      <c r="BJ259" s="479">
        <v>6.6000000000000003E-2</v>
      </c>
      <c r="BK259" s="479">
        <v>1.772</v>
      </c>
      <c r="BL259" s="479">
        <v>5.2729999999999997</v>
      </c>
      <c r="BM259" s="479">
        <v>1.708</v>
      </c>
      <c r="BN259" s="479">
        <v>1.03</v>
      </c>
      <c r="BO259" s="479">
        <v>0.27500000000000002</v>
      </c>
      <c r="BP259" s="479">
        <v>2.2530000000000001</v>
      </c>
      <c r="BQ259" s="479">
        <v>0.36899999999999999</v>
      </c>
      <c r="BR259" s="479">
        <v>1.0669999999999999</v>
      </c>
      <c r="BS259" s="479">
        <v>2.879</v>
      </c>
      <c r="BT259" s="479">
        <v>4.649</v>
      </c>
      <c r="BU259" s="479">
        <v>3.1419999999999999</v>
      </c>
      <c r="BV259" s="479">
        <v>4.3239999999999998</v>
      </c>
      <c r="BW259" s="479">
        <v>1.3859999999999999</v>
      </c>
      <c r="BX259" s="479">
        <v>0.70099999999999996</v>
      </c>
      <c r="BY259" s="479">
        <v>2.8370000000000002</v>
      </c>
      <c r="BZ259" s="479">
        <v>2.5219999999999998</v>
      </c>
      <c r="CA259" s="479">
        <v>3.8889999999999998</v>
      </c>
      <c r="CB259" s="479">
        <v>1.177</v>
      </c>
      <c r="CC259" s="479">
        <v>0.97</v>
      </c>
    </row>
    <row r="260" spans="1:81" ht="16" thickBot="1">
      <c r="A260" s="470" t="s">
        <v>584</v>
      </c>
      <c r="B260" s="471" t="s">
        <v>699</v>
      </c>
      <c r="C260" s="472">
        <v>2.953472222223354</v>
      </c>
      <c r="D260">
        <v>70.883333333360497</v>
      </c>
      <c r="E260" s="337">
        <f t="shared" si="133"/>
        <v>1.4616999460220337</v>
      </c>
      <c r="F260" s="473">
        <v>1461699.9460220337</v>
      </c>
      <c r="G260" s="449">
        <v>99.270103454589844</v>
      </c>
      <c r="H260" s="351">
        <f t="shared" si="112"/>
        <v>2.4998902814282551E-2</v>
      </c>
      <c r="I260" s="474">
        <v>76.2</v>
      </c>
      <c r="J260" s="475">
        <v>62</v>
      </c>
      <c r="K260" s="452">
        <v>5.18</v>
      </c>
      <c r="L260" s="476">
        <v>0.35</v>
      </c>
      <c r="M260" s="414">
        <f t="shared" si="117"/>
        <v>28.75285863362863</v>
      </c>
      <c r="N260" s="414">
        <f t="shared" ref="N260:N271" si="138">L260/90.08*1000</f>
        <v>3.8854351687388986</v>
      </c>
      <c r="O260" s="477">
        <v>1.76</v>
      </c>
      <c r="Q260" s="449"/>
      <c r="R260" s="341"/>
      <c r="S260" s="342">
        <f t="shared" si="132"/>
        <v>68.413493666840836</v>
      </c>
      <c r="U260">
        <v>327</v>
      </c>
      <c r="V260" s="478">
        <v>1.0396156277308108</v>
      </c>
      <c r="W260" s="353">
        <f>(V260-V259)-(K259-K260)</f>
        <v>6.181818181818155E-2</v>
      </c>
      <c r="X260" s="353"/>
      <c r="Y260" s="467">
        <f t="shared" si="134"/>
        <v>5.7751611128562113</v>
      </c>
      <c r="Z260" s="416">
        <v>58.173752507505455</v>
      </c>
      <c r="AA260" s="345">
        <f t="shared" si="135"/>
        <v>0.14185528899838448</v>
      </c>
      <c r="AB260" s="345">
        <f t="shared" si="136"/>
        <v>4.7139487784083445E-2</v>
      </c>
      <c r="AC260" s="345"/>
      <c r="AD260" s="413">
        <v>1.8759999999999999</v>
      </c>
      <c r="AE260" s="413">
        <v>20</v>
      </c>
      <c r="AF260" s="413">
        <v>0</v>
      </c>
      <c r="AG260" s="413">
        <v>0</v>
      </c>
      <c r="AH260" s="426">
        <v>0.02</v>
      </c>
      <c r="AI260" s="426">
        <v>2.38</v>
      </c>
      <c r="AJ260" s="347">
        <f t="shared" si="137"/>
        <v>0.33230687496340228</v>
      </c>
      <c r="BJ260" s="479">
        <v>0.10299999999999999</v>
      </c>
      <c r="BK260" s="479">
        <v>1.6379999999999999</v>
      </c>
      <c r="BL260" s="479">
        <v>4.3479999999999999</v>
      </c>
      <c r="BM260" s="479">
        <v>1.671</v>
      </c>
      <c r="BN260" s="479">
        <v>0.94299999999999995</v>
      </c>
      <c r="BO260" s="479">
        <v>0.36599999999999999</v>
      </c>
      <c r="BP260" s="479">
        <v>2.2280000000000002</v>
      </c>
      <c r="BQ260" s="479">
        <v>0.51500000000000001</v>
      </c>
      <c r="BR260" s="479">
        <v>0.93</v>
      </c>
      <c r="BS260" s="479">
        <v>2.7509999999999999</v>
      </c>
      <c r="BT260" s="479">
        <v>4.5010000000000003</v>
      </c>
      <c r="BU260" s="479">
        <v>2.976</v>
      </c>
      <c r="BV260" s="479">
        <v>3.895</v>
      </c>
      <c r="BW260" s="479">
        <v>1.2909999999999999</v>
      </c>
      <c r="BX260" s="479">
        <v>0.626</v>
      </c>
      <c r="BY260" s="479">
        <v>2.6619999999999999</v>
      </c>
      <c r="BZ260" s="479">
        <v>2.3690000000000002</v>
      </c>
      <c r="CA260" s="479">
        <v>3.6589999999999998</v>
      </c>
      <c r="CB260" s="479">
        <v>1.1060000000000001</v>
      </c>
      <c r="CC260" s="479">
        <v>0.91200000000000003</v>
      </c>
    </row>
    <row r="261" spans="1:81" ht="16" thickBot="1">
      <c r="A261" s="470" t="s">
        <v>584</v>
      </c>
      <c r="B261" s="471" t="s">
        <v>699</v>
      </c>
      <c r="C261" s="472">
        <v>3.9736111111124046</v>
      </c>
      <c r="D261">
        <v>95.366666666697711</v>
      </c>
      <c r="E261" s="337">
        <f t="shared" si="133"/>
        <v>2.7349999977111819</v>
      </c>
      <c r="F261" s="473">
        <v>2734999.9977111816</v>
      </c>
      <c r="G261" s="449">
        <v>98.889701843261719</v>
      </c>
      <c r="H261" s="351">
        <f t="shared" si="112"/>
        <v>2.4784621326473018E-2</v>
      </c>
      <c r="I261" s="474">
        <v>68.8</v>
      </c>
      <c r="J261" s="475">
        <v>68</v>
      </c>
      <c r="K261" s="452">
        <v>5.92</v>
      </c>
      <c r="L261" s="476">
        <v>0.5</v>
      </c>
      <c r="M261" s="414">
        <f t="shared" si="117"/>
        <v>32.860409867004151</v>
      </c>
      <c r="N261" s="414">
        <f t="shared" si="138"/>
        <v>5.5506216696269988</v>
      </c>
      <c r="O261" s="477">
        <v>2.84</v>
      </c>
      <c r="P261">
        <f t="shared" si="121"/>
        <v>2.545E-2</v>
      </c>
      <c r="Q261" s="449">
        <v>25.45</v>
      </c>
      <c r="R261" s="341">
        <f t="shared" si="128"/>
        <v>930.53016531254639</v>
      </c>
      <c r="S261" s="342">
        <f t="shared" si="132"/>
        <v>36.563071328587284</v>
      </c>
      <c r="U261">
        <v>352</v>
      </c>
      <c r="V261" s="478">
        <v>1.5120530047451175</v>
      </c>
      <c r="W261" s="353">
        <f t="shared" ref="W261:W271" si="139">(V261-V260)-(K260-K261)</f>
        <v>1.2124373770143069</v>
      </c>
      <c r="X261" s="353">
        <f>W261*AD261/AF261*1000</f>
        <v>74.466863320911713</v>
      </c>
      <c r="Y261" s="467">
        <f t="shared" si="134"/>
        <v>8.3995945045974914</v>
      </c>
      <c r="Z261" s="416">
        <v>100.17091886077893</v>
      </c>
      <c r="AA261" s="345">
        <f t="shared" si="135"/>
        <v>6.2461232313473954E-2</v>
      </c>
      <c r="AB261" s="345">
        <f t="shared" si="136"/>
        <v>3.9649972735798795E-2</v>
      </c>
      <c r="AC261" s="345"/>
      <c r="AD261" s="413">
        <v>1.861</v>
      </c>
      <c r="AE261" s="413">
        <v>20</v>
      </c>
      <c r="AF261" s="413">
        <v>30.3</v>
      </c>
      <c r="AG261" s="413">
        <v>0</v>
      </c>
      <c r="AH261" s="426">
        <v>0.7</v>
      </c>
      <c r="AI261" s="426">
        <v>5.1100000000000003</v>
      </c>
      <c r="AJ261" s="347">
        <f t="shared" si="137"/>
        <v>0.63479331526486105</v>
      </c>
      <c r="BJ261">
        <v>0.27500000000000002</v>
      </c>
      <c r="BK261">
        <v>2.02</v>
      </c>
      <c r="BL261">
        <v>5.593</v>
      </c>
      <c r="BM261">
        <v>1.6419999999999999</v>
      </c>
      <c r="BN261">
        <v>0.86599999999999999</v>
      </c>
      <c r="BO261">
        <v>0.66800000000000004</v>
      </c>
      <c r="BP261">
        <v>6.4169999999999998</v>
      </c>
      <c r="BQ261">
        <v>0.878</v>
      </c>
      <c r="BR261">
        <v>1.39</v>
      </c>
      <c r="BS261">
        <v>2.5990000000000002</v>
      </c>
      <c r="BT261">
        <v>4.3470000000000004</v>
      </c>
      <c r="BU261">
        <v>3.6709999999999998</v>
      </c>
      <c r="BV261">
        <v>3.4220000000000002</v>
      </c>
      <c r="BW261">
        <v>1.2050000000000001</v>
      </c>
      <c r="BX261">
        <v>0.57199999999999995</v>
      </c>
      <c r="BY261">
        <v>3.9849999999999999</v>
      </c>
      <c r="BZ261">
        <v>2.9670000000000001</v>
      </c>
      <c r="CA261">
        <v>4.3040000000000003</v>
      </c>
      <c r="CB261">
        <v>1.407</v>
      </c>
      <c r="CC261">
        <v>1.1040000000000001</v>
      </c>
    </row>
    <row r="262" spans="1:81" s="482" customFormat="1" ht="16" thickBot="1">
      <c r="A262" s="480" t="s">
        <v>584</v>
      </c>
      <c r="B262" s="471" t="s">
        <v>699</v>
      </c>
      <c r="C262" s="481">
        <v>4.8250000000043656</v>
      </c>
      <c r="D262" s="482">
        <v>115.80000000010477</v>
      </c>
      <c r="E262" s="337">
        <f t="shared" si="133"/>
        <v>4.0441001487731931</v>
      </c>
      <c r="F262" s="483">
        <v>4044100.1487731929</v>
      </c>
      <c r="G262" s="482">
        <v>99.258903503417969</v>
      </c>
      <c r="H262" s="484">
        <f t="shared" si="112"/>
        <v>1.890129668672828E-2</v>
      </c>
      <c r="I262" s="485">
        <v>62.8</v>
      </c>
      <c r="J262" s="485">
        <v>47</v>
      </c>
      <c r="K262" s="486">
        <v>6.16</v>
      </c>
      <c r="L262" s="487">
        <v>0.65</v>
      </c>
      <c r="M262" s="488">
        <f t="shared" si="117"/>
        <v>34.192588645396214</v>
      </c>
      <c r="N262" s="488">
        <f t="shared" si="138"/>
        <v>7.215808170515098</v>
      </c>
      <c r="O262" s="486">
        <v>4</v>
      </c>
      <c r="P262" s="482">
        <f t="shared" si="121"/>
        <v>8.2360000000000003E-2</v>
      </c>
      <c r="Q262" s="482">
        <v>82.36</v>
      </c>
      <c r="R262" s="489">
        <f t="shared" si="128"/>
        <v>2036.5469936491186</v>
      </c>
      <c r="S262" s="490">
        <f t="shared" si="132"/>
        <v>24.727379718906249</v>
      </c>
      <c r="U262" s="482">
        <v>373</v>
      </c>
      <c r="V262" s="491">
        <v>2.359148675509414</v>
      </c>
      <c r="W262" s="353">
        <f t="shared" si="139"/>
        <v>1.0870956707642967</v>
      </c>
      <c r="X262" s="353">
        <f>W262*AD262/AF262*1000</f>
        <v>79.204922649993577</v>
      </c>
      <c r="Y262" s="492">
        <f t="shared" si="134"/>
        <v>13.105289423155925</v>
      </c>
      <c r="Z262" s="493">
        <v>187.58442439979564</v>
      </c>
      <c r="AA262" s="494">
        <f t="shared" si="135"/>
        <v>5.3807177617202169E-2</v>
      </c>
      <c r="AB262" s="494">
        <f t="shared" si="136"/>
        <v>1.9049533485930841E-2</v>
      </c>
      <c r="AC262" s="494"/>
      <c r="AD262" s="488">
        <v>1.8724814814814814</v>
      </c>
      <c r="AE262" s="488">
        <v>35</v>
      </c>
      <c r="AF262" s="488">
        <v>25.7</v>
      </c>
      <c r="AG262" s="488">
        <v>0</v>
      </c>
      <c r="AH262" s="487">
        <v>1.55</v>
      </c>
      <c r="AI262" s="487">
        <v>6.27</v>
      </c>
      <c r="AJ262" s="495">
        <f t="shared" si="137"/>
        <v>0.35403331543338001</v>
      </c>
      <c r="AV262" s="482">
        <v>3.03</v>
      </c>
      <c r="AW262" s="482">
        <v>75.349999999999994</v>
      </c>
      <c r="AX262" s="482">
        <v>0</v>
      </c>
      <c r="AY262" s="482">
        <v>0.64</v>
      </c>
      <c r="BA262" s="482">
        <v>0.15</v>
      </c>
      <c r="BB262" s="482">
        <v>0.4</v>
      </c>
      <c r="BC262" s="482">
        <v>0.2</v>
      </c>
      <c r="BD262" s="482">
        <v>13.71</v>
      </c>
      <c r="BE262" s="482">
        <v>4.67</v>
      </c>
      <c r="BH262" s="365">
        <f>(2*AY262+BB262+BC262+BD262+BE262)/(2*(SUM(AV262:BG262)))</f>
        <v>0.10320937340804889</v>
      </c>
      <c r="BI262" s="365">
        <f>SUM(BD262:BE262,AY262,AW262)/SUM(AV262:BG262)</f>
        <v>0.96148751910341301</v>
      </c>
      <c r="BJ262">
        <v>0.59899999999999998</v>
      </c>
      <c r="BK262">
        <v>2.423</v>
      </c>
      <c r="BL262">
        <v>6.4779999999999998</v>
      </c>
      <c r="BM262">
        <v>1.7450000000000001</v>
      </c>
      <c r="BN262">
        <v>0.77700000000000002</v>
      </c>
      <c r="BO262">
        <v>1.006</v>
      </c>
      <c r="BP262">
        <v>9.4480000000000004</v>
      </c>
      <c r="BQ262">
        <v>1.1419999999999999</v>
      </c>
      <c r="BR262">
        <v>1.958</v>
      </c>
      <c r="BS262">
        <v>2.3759999999999999</v>
      </c>
      <c r="BT262">
        <v>4.1150000000000002</v>
      </c>
      <c r="BU262">
        <v>4.133</v>
      </c>
      <c r="BV262">
        <v>2.988</v>
      </c>
      <c r="BW262">
        <v>1.097</v>
      </c>
      <c r="BX262">
        <v>0.503</v>
      </c>
      <c r="BY262">
        <v>4.9740000000000002</v>
      </c>
      <c r="BZ262">
        <v>3.367</v>
      </c>
      <c r="CA262">
        <v>4.6890000000000001</v>
      </c>
      <c r="CB262">
        <v>1.6120000000000001</v>
      </c>
      <c r="CC262">
        <v>1.2430000000000001</v>
      </c>
    </row>
    <row r="263" spans="1:81" ht="16" thickBot="1">
      <c r="A263" s="470" t="s">
        <v>584</v>
      </c>
      <c r="B263" s="471" t="s">
        <v>699</v>
      </c>
      <c r="C263" s="472">
        <v>5.875</v>
      </c>
      <c r="D263">
        <v>141</v>
      </c>
      <c r="E263" s="337">
        <f t="shared" si="133"/>
        <v>6.7267001701354987</v>
      </c>
      <c r="F263" s="473">
        <v>6726700.170135499</v>
      </c>
      <c r="G263" s="449">
        <v>99.289901733398438</v>
      </c>
      <c r="H263" s="351">
        <f t="shared" si="112"/>
        <v>1.9766847151302488E-2</v>
      </c>
      <c r="I263" s="474">
        <v>57.6</v>
      </c>
      <c r="J263" s="475">
        <v>47</v>
      </c>
      <c r="K263" s="452">
        <v>6.11</v>
      </c>
      <c r="L263" s="476">
        <v>0.85</v>
      </c>
      <c r="M263" s="414">
        <f t="shared" si="117"/>
        <v>33.91505139989787</v>
      </c>
      <c r="N263" s="414">
        <f t="shared" si="138"/>
        <v>9.4360568383658983</v>
      </c>
      <c r="O263" s="477">
        <v>5.85</v>
      </c>
      <c r="P263">
        <f t="shared" si="121"/>
        <v>0.2092</v>
      </c>
      <c r="Q263" s="449">
        <v>209.2</v>
      </c>
      <c r="R263" s="341">
        <f t="shared" si="128"/>
        <v>3109.9944208719794</v>
      </c>
      <c r="S263" s="342">
        <f t="shared" si="132"/>
        <v>14.866130118890917</v>
      </c>
      <c r="U263">
        <v>380</v>
      </c>
      <c r="V263" s="478">
        <v>3.674747485855157</v>
      </c>
      <c r="W263" s="353">
        <f t="shared" si="139"/>
        <v>1.2655988103457432</v>
      </c>
      <c r="X263" s="353">
        <f>W263*AD263/AF263*1000</f>
        <v>74.736893871827689</v>
      </c>
      <c r="Y263" s="467">
        <f t="shared" si="134"/>
        <v>20.413562680083089</v>
      </c>
      <c r="Z263" s="416">
        <v>335.14896391090406</v>
      </c>
      <c r="AA263" s="345">
        <f t="shared" si="135"/>
        <v>4.9502570660403214E-2</v>
      </c>
      <c r="AB263" s="345">
        <f t="shared" si="136"/>
        <v>1.5045949895595764E-2</v>
      </c>
      <c r="AC263" s="345"/>
      <c r="AD263" s="413">
        <v>1.8837777777777778</v>
      </c>
      <c r="AE263" s="413">
        <v>20</v>
      </c>
      <c r="AF263" s="413">
        <v>31.9</v>
      </c>
      <c r="AG263" s="413">
        <v>0</v>
      </c>
      <c r="AH263" s="426">
        <v>3.21</v>
      </c>
      <c r="AI263" s="426">
        <v>6.68</v>
      </c>
      <c r="AJ263" s="347">
        <f t="shared" si="137"/>
        <v>0.30394279922983719</v>
      </c>
      <c r="BJ263">
        <v>1.444</v>
      </c>
      <c r="BK263">
        <v>2.9140000000000001</v>
      </c>
      <c r="BL263">
        <v>6.5449999999999999</v>
      </c>
      <c r="BM263">
        <v>2.1829999999999998</v>
      </c>
      <c r="BN263">
        <v>0.69</v>
      </c>
      <c r="BO263">
        <v>1.6870000000000001</v>
      </c>
      <c r="BP263">
        <v>13.005000000000001</v>
      </c>
      <c r="BQ263">
        <v>1.4059999999999999</v>
      </c>
      <c r="BR263">
        <v>2.319</v>
      </c>
      <c r="BS263">
        <v>2.1080000000000001</v>
      </c>
      <c r="BT263">
        <v>3.9249999999999998</v>
      </c>
      <c r="BU263">
        <v>4.7679999999999998</v>
      </c>
      <c r="BV263">
        <v>2.4900000000000002</v>
      </c>
      <c r="BW263">
        <v>1</v>
      </c>
      <c r="BX263">
        <v>0.433</v>
      </c>
      <c r="BY263">
        <v>6.2809999999999997</v>
      </c>
      <c r="BZ263">
        <v>3.9</v>
      </c>
      <c r="CA263">
        <v>5.1680000000000001</v>
      </c>
      <c r="CB263">
        <v>1.8819999999999999</v>
      </c>
      <c r="CC263">
        <v>1.45</v>
      </c>
    </row>
    <row r="264" spans="1:81" ht="16" thickBot="1">
      <c r="A264" s="470" t="s">
        <v>584</v>
      </c>
      <c r="B264" s="471" t="s">
        <v>699</v>
      </c>
      <c r="C264" s="472">
        <v>6.8604166666700621</v>
      </c>
      <c r="D264">
        <v>164.65000000008149</v>
      </c>
      <c r="E264" s="337">
        <f t="shared" si="133"/>
        <v>9.945699555969238</v>
      </c>
      <c r="F264" s="473">
        <v>9945699.5559692383</v>
      </c>
      <c r="G264" s="449">
        <v>99.193603515625</v>
      </c>
      <c r="H264" s="351">
        <f t="shared" si="112"/>
        <v>1.6327572855933305E-2</v>
      </c>
      <c r="I264" s="474">
        <v>55.8</v>
      </c>
      <c r="J264" s="475">
        <v>46</v>
      </c>
      <c r="K264" s="452">
        <v>5.63</v>
      </c>
      <c r="L264" s="476">
        <v>0.99</v>
      </c>
      <c r="M264" s="414">
        <f t="shared" si="117"/>
        <v>31.250693843113741</v>
      </c>
      <c r="N264" s="414">
        <f t="shared" si="138"/>
        <v>10.990230905861457</v>
      </c>
      <c r="O264" s="477">
        <v>7.63</v>
      </c>
      <c r="P264">
        <f t="shared" si="121"/>
        <v>0.41044999999999998</v>
      </c>
      <c r="Q264" s="449">
        <v>410.45</v>
      </c>
      <c r="R264" s="341">
        <f t="shared" si="128"/>
        <v>4126.9093007505435</v>
      </c>
      <c r="S264" s="342">
        <f t="shared" si="132"/>
        <v>10.054596907663646</v>
      </c>
      <c r="U264">
        <v>396</v>
      </c>
      <c r="V264" s="478">
        <v>5.4446933535794582</v>
      </c>
      <c r="W264" s="353">
        <f t="shared" si="139"/>
        <v>1.2899458677243008</v>
      </c>
      <c r="X264" s="353">
        <f>W264*AD264/AF264*1000</f>
        <v>81.789247034812078</v>
      </c>
      <c r="Y264" s="467">
        <f t="shared" si="134"/>
        <v>30.245775927447482</v>
      </c>
      <c r="Z264" s="416">
        <v>565.15386705116282</v>
      </c>
      <c r="AA264" s="345">
        <f t="shared" si="135"/>
        <v>4.2727666678431045E-2</v>
      </c>
      <c r="AB264" s="345">
        <f t="shared" si="136"/>
        <v>6.7571345057275255E-3</v>
      </c>
      <c r="AC264" s="345"/>
      <c r="AD264" s="413">
        <v>1.8958148148148148</v>
      </c>
      <c r="AE264" s="413">
        <v>47</v>
      </c>
      <c r="AF264" s="413">
        <v>29.9</v>
      </c>
      <c r="AG264" s="413">
        <v>0</v>
      </c>
      <c r="AH264" s="426">
        <v>4.93</v>
      </c>
      <c r="AI264" s="426">
        <v>6.8</v>
      </c>
      <c r="AJ264" s="347">
        <f t="shared" si="137"/>
        <v>0.15814424308684591</v>
      </c>
      <c r="BJ264">
        <v>2.85</v>
      </c>
      <c r="BK264">
        <v>3.3980000000000001</v>
      </c>
      <c r="BL264">
        <v>5.5880000000000001</v>
      </c>
      <c r="BM264">
        <v>2.8410000000000002</v>
      </c>
      <c r="BN264">
        <v>0.58699999999999997</v>
      </c>
      <c r="BO264">
        <v>2.6819999999999999</v>
      </c>
      <c r="BP264">
        <v>15.743</v>
      </c>
      <c r="BQ264">
        <v>1.4419999999999999</v>
      </c>
      <c r="BR264">
        <v>2.169</v>
      </c>
      <c r="BS264">
        <v>1.698</v>
      </c>
      <c r="BT264">
        <v>3.5910000000000002</v>
      </c>
      <c r="BU264">
        <v>5.1719999999999997</v>
      </c>
      <c r="BV264">
        <v>1.956</v>
      </c>
      <c r="BW264">
        <v>0.77400000000000002</v>
      </c>
      <c r="BX264">
        <v>0.32200000000000001</v>
      </c>
      <c r="BY264">
        <v>7.2969999999999997</v>
      </c>
      <c r="BZ264">
        <v>4.2539999999999996</v>
      </c>
      <c r="CA264">
        <v>5.3529999999999998</v>
      </c>
      <c r="CB264">
        <v>2.0579999999999998</v>
      </c>
      <c r="CC264">
        <v>1.617</v>
      </c>
    </row>
    <row r="265" spans="1:81" ht="16" thickBot="1">
      <c r="A265" s="470" t="s">
        <v>584</v>
      </c>
      <c r="B265" s="471" t="s">
        <v>699</v>
      </c>
      <c r="C265" s="472">
        <v>7.8763888888861402</v>
      </c>
      <c r="D265">
        <v>189.03333333326736</v>
      </c>
      <c r="E265" s="337">
        <f t="shared" si="133"/>
        <v>12.503599984741211</v>
      </c>
      <c r="F265" s="473">
        <v>12503599.984741211</v>
      </c>
      <c r="G265" s="449">
        <v>99.228302001953125</v>
      </c>
      <c r="H265" s="351">
        <f t="shared" si="112"/>
        <v>9.3458274801071235E-3</v>
      </c>
      <c r="I265" s="474">
        <v>39</v>
      </c>
      <c r="J265" s="475">
        <v>32</v>
      </c>
      <c r="K265" s="452">
        <v>3.65</v>
      </c>
      <c r="L265" s="476">
        <v>1.1399999999999999</v>
      </c>
      <c r="M265" s="414">
        <f t="shared" si="117"/>
        <v>20.260218921379249</v>
      </c>
      <c r="N265" s="414">
        <f t="shared" si="138"/>
        <v>12.655417406749555</v>
      </c>
      <c r="O265" s="477">
        <v>8.75</v>
      </c>
      <c r="P265">
        <f t="shared" si="121"/>
        <v>0.74135000000000006</v>
      </c>
      <c r="Q265" s="449">
        <v>741.35</v>
      </c>
      <c r="R265" s="341">
        <f t="shared" si="128"/>
        <v>5929.0924286182199</v>
      </c>
      <c r="S265" s="342">
        <f t="shared" si="132"/>
        <v>7.9976966731209549</v>
      </c>
      <c r="U265">
        <v>376</v>
      </c>
      <c r="V265" s="478">
        <v>7.816400644347361</v>
      </c>
      <c r="W265" s="353">
        <f t="shared" si="139"/>
        <v>0.39170729076790289</v>
      </c>
      <c r="X265" s="353">
        <f>W265*AD265/AF265*1000</f>
        <v>87.494790452058794</v>
      </c>
      <c r="Y265" s="467">
        <f t="shared" si="134"/>
        <v>43.420829621683531</v>
      </c>
      <c r="Z265" s="416">
        <v>901.44261705116287</v>
      </c>
      <c r="AA265" s="345">
        <f t="shared" si="135"/>
        <v>3.9159310549644923E-2</v>
      </c>
      <c r="AB265" s="345">
        <f t="shared" si="136"/>
        <v>4.9516568748972367E-3</v>
      </c>
      <c r="AC265" s="345">
        <f t="shared" ref="AC265:AC271" si="140">P265/Z265*1000*24</f>
        <v>19.737695626376365</v>
      </c>
      <c r="AD265" s="413">
        <v>1.920962962962963</v>
      </c>
      <c r="AE265" s="413">
        <v>20</v>
      </c>
      <c r="AF265" s="413">
        <v>8.6</v>
      </c>
      <c r="AG265" s="413">
        <v>0</v>
      </c>
      <c r="AH265" s="426">
        <v>6.16</v>
      </c>
      <c r="AI265" s="426">
        <v>5.71</v>
      </c>
      <c r="AJ265" s="347">
        <f t="shared" si="137"/>
        <v>0.12644903103234376</v>
      </c>
      <c r="BJ265">
        <v>4.8929999999999998</v>
      </c>
      <c r="BK265">
        <v>3.0089999999999999</v>
      </c>
      <c r="BL265">
        <v>1.1599999999999999</v>
      </c>
      <c r="BM265">
        <v>3.5670000000000002</v>
      </c>
      <c r="BN265">
        <v>0.41</v>
      </c>
      <c r="BO265">
        <v>3.4809999999999999</v>
      </c>
      <c r="BP265">
        <v>14.6</v>
      </c>
      <c r="BQ265">
        <v>1.022</v>
      </c>
      <c r="BR265">
        <v>1.0249999999999999</v>
      </c>
      <c r="BS265">
        <v>0.997</v>
      </c>
      <c r="BT265">
        <v>2.8769999999999998</v>
      </c>
      <c r="BU265">
        <v>4.569</v>
      </c>
      <c r="BV265">
        <v>1.345</v>
      </c>
      <c r="BW265">
        <v>0.44</v>
      </c>
      <c r="BX265">
        <v>0.161</v>
      </c>
      <c r="BY265">
        <v>6.6390000000000002</v>
      </c>
      <c r="BZ265">
        <v>3.6970000000000001</v>
      </c>
      <c r="CA265">
        <v>4.3140000000000001</v>
      </c>
      <c r="CB265">
        <v>1.7390000000000001</v>
      </c>
      <c r="CC265">
        <v>1.466</v>
      </c>
    </row>
    <row r="266" spans="1:81" ht="16" thickBot="1">
      <c r="A266" s="470" t="s">
        <v>584</v>
      </c>
      <c r="B266" s="471" t="s">
        <v>699</v>
      </c>
      <c r="C266" s="472">
        <v>8.8743055555532919</v>
      </c>
      <c r="D266">
        <v>212.98333333327901</v>
      </c>
      <c r="E266" s="337">
        <f t="shared" si="133"/>
        <v>15.666299684143066</v>
      </c>
      <c r="F266" s="473">
        <v>15666299.684143066</v>
      </c>
      <c r="G266" s="449">
        <v>99.119300842285156</v>
      </c>
      <c r="H266" s="351">
        <f t="shared" si="112"/>
        <v>9.3755582199823578E-3</v>
      </c>
      <c r="I266" s="474">
        <v>51.3</v>
      </c>
      <c r="J266" s="475">
        <v>35</v>
      </c>
      <c r="K266" s="452">
        <v>1.78</v>
      </c>
      <c r="L266" s="476">
        <v>0.81</v>
      </c>
      <c r="M266" s="414">
        <f t="shared" si="117"/>
        <v>9.8803259397411143</v>
      </c>
      <c r="N266" s="414">
        <f t="shared" si="138"/>
        <v>8.9920071047957375</v>
      </c>
      <c r="O266" s="477">
        <v>6.58</v>
      </c>
      <c r="P266">
        <f t="shared" si="121"/>
        <v>1.1808699999999999</v>
      </c>
      <c r="Q266" s="449">
        <v>1180.8699999999999</v>
      </c>
      <c r="R266" s="341">
        <f t="shared" si="128"/>
        <v>7537.6446500333395</v>
      </c>
      <c r="S266" s="342">
        <f t="shared" si="132"/>
        <v>6.383128244458188</v>
      </c>
      <c r="U266">
        <v>371</v>
      </c>
      <c r="V266" s="478">
        <v>10.157812101546229</v>
      </c>
      <c r="W266" s="353">
        <f t="shared" si="139"/>
        <v>0.47141145719886812</v>
      </c>
      <c r="X266" s="353">
        <f t="shared" ref="X266:X271" si="141">W266*AD266/AG266*1000</f>
        <v>452.27346151286406</v>
      </c>
      <c r="Y266" s="467">
        <f t="shared" si="134"/>
        <v>56.427587154105098</v>
      </c>
      <c r="Z266" s="416">
        <v>1296.8588574753521</v>
      </c>
      <c r="AA266" s="345">
        <f t="shared" si="135"/>
        <v>3.2878312860647955E-2</v>
      </c>
      <c r="AB266" s="345">
        <f t="shared" si="136"/>
        <v>-9.264693574608452E-3</v>
      </c>
      <c r="AC266" s="345">
        <f t="shared" si="140"/>
        <v>21.853480690390889</v>
      </c>
      <c r="AD266" s="413">
        <v>1.9188055555555557</v>
      </c>
      <c r="AE266" s="413">
        <v>20</v>
      </c>
      <c r="AF266" s="413">
        <v>0</v>
      </c>
      <c r="AG266" s="413">
        <v>2</v>
      </c>
      <c r="AH266" s="426">
        <v>4.04</v>
      </c>
      <c r="AI266" s="426">
        <v>7.92</v>
      </c>
      <c r="AJ266" s="347">
        <f t="shared" si="137"/>
        <v>-0.28178737801650894</v>
      </c>
      <c r="BJ266">
        <v>6.5250000000000004</v>
      </c>
      <c r="BK266">
        <v>2.5329999999999999</v>
      </c>
      <c r="BL266">
        <v>0</v>
      </c>
      <c r="BM266">
        <v>3.1579999999999999</v>
      </c>
      <c r="BN266">
        <v>0.23699999999999999</v>
      </c>
      <c r="BO266">
        <v>3.5910000000000002</v>
      </c>
      <c r="BP266">
        <v>11.56</v>
      </c>
      <c r="BQ266">
        <v>0.56699999999999995</v>
      </c>
      <c r="BR266">
        <v>0.80300000000000005</v>
      </c>
      <c r="BS266">
        <v>0.42199999999999999</v>
      </c>
      <c r="BT266">
        <v>2.347</v>
      </c>
      <c r="BU266">
        <v>3.7309999999999999</v>
      </c>
      <c r="BV266">
        <v>0.55100000000000005</v>
      </c>
      <c r="BW266">
        <v>0.14099999999999999</v>
      </c>
      <c r="BX266">
        <v>0</v>
      </c>
      <c r="BY266">
        <v>5.5149999999999997</v>
      </c>
      <c r="BZ266">
        <v>3.0059999999999998</v>
      </c>
      <c r="CA266">
        <v>3.1080000000000001</v>
      </c>
      <c r="CB266">
        <v>1.33</v>
      </c>
      <c r="CC266">
        <v>1.256</v>
      </c>
    </row>
    <row r="267" spans="1:81" ht="16" thickBot="1">
      <c r="A267" s="470" t="s">
        <v>584</v>
      </c>
      <c r="B267" s="471" t="s">
        <v>699</v>
      </c>
      <c r="C267" s="472">
        <v>9.9208333333372138</v>
      </c>
      <c r="D267">
        <v>238.10000000009313</v>
      </c>
      <c r="E267" s="337">
        <f t="shared" si="133"/>
        <v>16.470799310302734</v>
      </c>
      <c r="F267" s="473">
        <v>16470799.310302734</v>
      </c>
      <c r="G267" s="449">
        <v>98.199798583984375</v>
      </c>
      <c r="H267" s="351">
        <f t="shared" si="112"/>
        <v>1.9933665662541025E-3</v>
      </c>
      <c r="I267" s="474">
        <v>82.2</v>
      </c>
      <c r="J267" s="475">
        <v>50</v>
      </c>
      <c r="K267" s="452">
        <v>0.99</v>
      </c>
      <c r="L267" s="476">
        <v>0.66</v>
      </c>
      <c r="M267" s="414">
        <f t="shared" si="117"/>
        <v>5.4952374608672478</v>
      </c>
      <c r="N267" s="414">
        <f t="shared" si="138"/>
        <v>7.3268206039076382</v>
      </c>
      <c r="O267" s="477">
        <v>5.82</v>
      </c>
      <c r="P267">
        <f t="shared" si="121"/>
        <v>1.58531</v>
      </c>
      <c r="Q267" s="449">
        <v>1585.31</v>
      </c>
      <c r="R267" s="341">
        <f t="shared" si="128"/>
        <v>9624.973081958231</v>
      </c>
      <c r="S267" s="342">
        <f t="shared" si="132"/>
        <v>6.0713507654390817</v>
      </c>
      <c r="U267">
        <v>369</v>
      </c>
      <c r="V267" s="478">
        <v>12.554871908289988</v>
      </c>
      <c r="W267" s="353">
        <f t="shared" si="139"/>
        <v>1.6070598067437585</v>
      </c>
      <c r="X267" s="353">
        <f t="shared" si="141"/>
        <v>408.4092682281501</v>
      </c>
      <c r="Y267" s="467">
        <f t="shared" si="134"/>
        <v>69.74347642302024</v>
      </c>
      <c r="Z267" s="416">
        <v>1708.6861198190477</v>
      </c>
      <c r="AA267" s="345">
        <f t="shared" si="135"/>
        <v>3.2318415798350771E-2</v>
      </c>
      <c r="AB267" s="345">
        <f t="shared" si="136"/>
        <v>-4.0434100729795728E-3</v>
      </c>
      <c r="AC267" s="345">
        <f t="shared" si="140"/>
        <v>22.267073840354762</v>
      </c>
      <c r="AD267" s="413">
        <v>1.8628055555555556</v>
      </c>
      <c r="AE267" s="413">
        <v>20</v>
      </c>
      <c r="AF267" s="413">
        <v>0</v>
      </c>
      <c r="AG267" s="413">
        <v>7.3299999999999272</v>
      </c>
      <c r="AH267" s="426">
        <v>4.5599999999999996</v>
      </c>
      <c r="AI267" s="426">
        <v>4.24</v>
      </c>
      <c r="AJ267" s="347">
        <f t="shared" si="137"/>
        <v>-0.12511164217355947</v>
      </c>
      <c r="BJ267" s="479">
        <v>7.3479999999999999</v>
      </c>
      <c r="BK267" s="479">
        <v>2.3109999999999999</v>
      </c>
      <c r="BL267" s="479">
        <v>0</v>
      </c>
      <c r="BM267" s="479">
        <v>2.6589999999999998</v>
      </c>
      <c r="BN267" s="479">
        <v>0.13400000000000001</v>
      </c>
      <c r="BO267" s="479">
        <v>3.4980000000000002</v>
      </c>
      <c r="BP267" s="479">
        <v>8.9469999999999992</v>
      </c>
      <c r="BQ267" s="479">
        <v>0.442</v>
      </c>
      <c r="BR267" s="479">
        <v>0.73199999999999998</v>
      </c>
      <c r="BS267" s="479">
        <v>0.23699999999999999</v>
      </c>
      <c r="BT267" s="479">
        <v>2.4089999999999998</v>
      </c>
      <c r="BU267" s="479">
        <v>3.21</v>
      </c>
      <c r="BV267" s="479">
        <v>0.56899999999999995</v>
      </c>
      <c r="BW267" s="479">
        <v>6.2E-2</v>
      </c>
      <c r="BX267" s="479">
        <v>0</v>
      </c>
      <c r="BY267" s="479">
        <v>4.7640000000000002</v>
      </c>
      <c r="BZ267" s="479">
        <v>2.8109999999999999</v>
      </c>
      <c r="CA267" s="479">
        <v>2.411</v>
      </c>
      <c r="CB267" s="479">
        <v>1.077</v>
      </c>
      <c r="CC267" s="479">
        <v>1.1439999999999999</v>
      </c>
    </row>
    <row r="268" spans="1:81" ht="16" thickBot="1">
      <c r="A268" s="470" t="s">
        <v>584</v>
      </c>
      <c r="B268" s="471" t="s">
        <v>699</v>
      </c>
      <c r="C268" s="472">
        <v>10.90625</v>
      </c>
      <c r="D268">
        <v>261.75</v>
      </c>
      <c r="E268" s="337">
        <f t="shared" si="133"/>
        <v>15.796199662780761</v>
      </c>
      <c r="F268" s="473">
        <v>15796199.662780762</v>
      </c>
      <c r="G268" s="449">
        <v>97.856796264648438</v>
      </c>
      <c r="H268" s="351">
        <f t="shared" si="112"/>
        <v>-1.7680167911728736E-3</v>
      </c>
      <c r="I268" s="474">
        <v>111.2</v>
      </c>
      <c r="J268" s="475">
        <v>32</v>
      </c>
      <c r="K268" s="452">
        <v>1.27</v>
      </c>
      <c r="L268" s="476">
        <v>0.53</v>
      </c>
      <c r="M268" s="414">
        <f t="shared" si="117"/>
        <v>7.0494460356579856</v>
      </c>
      <c r="N268" s="414">
        <f t="shared" si="138"/>
        <v>5.8836589698046184</v>
      </c>
      <c r="O268" s="477">
        <v>7.19</v>
      </c>
      <c r="P268">
        <f t="shared" si="121"/>
        <v>2.0206300000000001</v>
      </c>
      <c r="Q268" s="449">
        <v>2020.63</v>
      </c>
      <c r="R268" s="341">
        <f t="shared" si="128"/>
        <v>12791.874268093978</v>
      </c>
      <c r="S268" s="342">
        <f t="shared" si="132"/>
        <v>6.3306366173391355</v>
      </c>
      <c r="U268">
        <v>395</v>
      </c>
      <c r="V268" s="478">
        <v>15.464211238909568</v>
      </c>
      <c r="W268" s="353">
        <f t="shared" si="139"/>
        <v>3.189339330619581</v>
      </c>
      <c r="X268" s="353">
        <f t="shared" si="141"/>
        <v>406.46650379342958</v>
      </c>
      <c r="Y268" s="467">
        <f t="shared" si="134"/>
        <v>85.905125900117042</v>
      </c>
      <c r="Z268" s="416">
        <v>2138.4933505961603</v>
      </c>
      <c r="AA268" s="345">
        <f t="shared" si="135"/>
        <v>3.7584341695330196E-2</v>
      </c>
      <c r="AB268" s="345">
        <f t="shared" si="136"/>
        <v>-3.3576951032064126E-3</v>
      </c>
      <c r="AC268" s="345">
        <f t="shared" si="140"/>
        <v>22.67723675010761</v>
      </c>
      <c r="AD268" s="413">
        <v>1.8530555555555557</v>
      </c>
      <c r="AE268" s="413">
        <v>20</v>
      </c>
      <c r="AF268" s="413">
        <v>0</v>
      </c>
      <c r="AG268" s="413">
        <v>14.539999999999964</v>
      </c>
      <c r="AH268" s="426">
        <v>2.4500000000000002</v>
      </c>
      <c r="AI268" s="426">
        <v>4.99</v>
      </c>
      <c r="AJ268" s="347">
        <f t="shared" si="137"/>
        <v>-8.9337605815338825E-2</v>
      </c>
      <c r="BJ268" s="479">
        <v>6.2030000000000003</v>
      </c>
      <c r="BK268" s="479">
        <v>1.97</v>
      </c>
      <c r="BL268" s="479">
        <v>6.8000000000000005E-2</v>
      </c>
      <c r="BM268" s="479">
        <v>2.4900000000000002</v>
      </c>
      <c r="BN268" s="479">
        <v>8.5000000000000006E-2</v>
      </c>
      <c r="BO268" s="479">
        <v>2.5630000000000002</v>
      </c>
      <c r="BP268" s="479">
        <v>6.4160000000000004</v>
      </c>
      <c r="BQ268" s="479">
        <v>0.123</v>
      </c>
      <c r="BR268" s="479">
        <v>0.64</v>
      </c>
      <c r="BS268" s="479">
        <v>0.08</v>
      </c>
      <c r="BT268" s="479">
        <v>2.4569999999999999</v>
      </c>
      <c r="BU268" s="479">
        <v>2.2719999999999998</v>
      </c>
      <c r="BV268" s="479">
        <v>0.52500000000000002</v>
      </c>
      <c r="BW268" s="479">
        <v>4.7E-2</v>
      </c>
      <c r="BX268" s="479">
        <v>0</v>
      </c>
      <c r="BY268" s="479">
        <v>3.58</v>
      </c>
      <c r="BZ268" s="479">
        <v>2.5030000000000001</v>
      </c>
      <c r="CA268" s="479">
        <v>1.4570000000000001</v>
      </c>
      <c r="CB268" s="479">
        <v>0.64400000000000002</v>
      </c>
      <c r="CC268" s="479">
        <v>0.93100000000000005</v>
      </c>
    </row>
    <row r="269" spans="1:81" ht="16" thickBot="1">
      <c r="A269" s="470" t="s">
        <v>584</v>
      </c>
      <c r="B269" s="471" t="s">
        <v>699</v>
      </c>
      <c r="C269" s="472">
        <v>11.864583333335759</v>
      </c>
      <c r="D269">
        <v>284.75000000005821</v>
      </c>
      <c r="E269" s="337">
        <f t="shared" si="133"/>
        <v>16.004000527954101</v>
      </c>
      <c r="F269" s="473">
        <v>16004000.527954102</v>
      </c>
      <c r="G269" s="449">
        <v>96.566200256347656</v>
      </c>
      <c r="H269" s="351">
        <f t="shared" si="112"/>
        <v>5.6822410995621925E-4</v>
      </c>
      <c r="I269" s="474" t="s">
        <v>684</v>
      </c>
      <c r="J269" s="475">
        <v>17</v>
      </c>
      <c r="K269" s="452">
        <v>1.56</v>
      </c>
      <c r="L269" s="476">
        <v>0.4</v>
      </c>
      <c r="M269" s="414">
        <f t="shared" si="117"/>
        <v>8.6591620595483914</v>
      </c>
      <c r="N269" s="414">
        <f t="shared" si="138"/>
        <v>4.4404973357015995</v>
      </c>
      <c r="O269" s="477">
        <v>7.09</v>
      </c>
      <c r="P269">
        <f t="shared" si="121"/>
        <v>2.5085999999999999</v>
      </c>
      <c r="Q269" s="449">
        <v>2508.6</v>
      </c>
      <c r="R269" s="341">
        <f t="shared" si="128"/>
        <v>15674.830775081778</v>
      </c>
      <c r="S269" s="342">
        <f t="shared" si="132"/>
        <v>6.2484376843983815</v>
      </c>
      <c r="U269">
        <v>403</v>
      </c>
      <c r="V269" s="478">
        <v>18.651968296495959</v>
      </c>
      <c r="W269" s="353">
        <f t="shared" si="139"/>
        <v>3.4777570575863903</v>
      </c>
      <c r="X269" s="353">
        <f t="shared" si="141"/>
        <v>397.50680120214321</v>
      </c>
      <c r="Y269" s="467">
        <f t="shared" si="134"/>
        <v>103.61341164067417</v>
      </c>
      <c r="Z269" s="416">
        <v>2618.8491682660956</v>
      </c>
      <c r="AA269" s="345">
        <f t="shared" si="135"/>
        <v>3.6847535694441783E-2</v>
      </c>
      <c r="AB269" s="345">
        <f t="shared" si="136"/>
        <v>-3.0043596455297909E-3</v>
      </c>
      <c r="AC269" s="345">
        <f t="shared" si="140"/>
        <v>22.989640155512216</v>
      </c>
      <c r="AD269" s="413">
        <v>1.8082222222222224</v>
      </c>
      <c r="AE269" s="413">
        <v>20</v>
      </c>
      <c r="AF269" s="413">
        <v>0</v>
      </c>
      <c r="AG269" s="413">
        <v>15.819999999999936</v>
      </c>
      <c r="AH269" s="426">
        <v>1.78</v>
      </c>
      <c r="AI269" s="426">
        <v>4.3</v>
      </c>
      <c r="AJ269" s="347">
        <f t="shared" si="137"/>
        <v>-8.153488663240456E-2</v>
      </c>
      <c r="BJ269" s="479">
        <v>4.8979999999999997</v>
      </c>
      <c r="BK269" s="479">
        <v>1.6319999999999999</v>
      </c>
      <c r="BL269" s="479">
        <v>6.3E-2</v>
      </c>
      <c r="BM269" s="479">
        <v>2.056</v>
      </c>
      <c r="BN269" s="479">
        <v>9.7000000000000003E-2</v>
      </c>
      <c r="BO269" s="479">
        <v>2.4649999999999999</v>
      </c>
      <c r="BP269" s="479">
        <v>4.1349999999999998</v>
      </c>
      <c r="BQ269" s="479">
        <v>0.22</v>
      </c>
      <c r="BR269" s="479">
        <v>0.53800000000000003</v>
      </c>
      <c r="BS269" s="479">
        <v>0</v>
      </c>
      <c r="BT269" s="479">
        <v>2.64</v>
      </c>
      <c r="BU269" s="479">
        <v>1.423</v>
      </c>
      <c r="BV269" s="479">
        <v>0.753</v>
      </c>
      <c r="BW269" s="479">
        <v>8.8999999999999996E-2</v>
      </c>
      <c r="BX269" s="479">
        <v>0.112</v>
      </c>
      <c r="BY269" s="479">
        <v>2.4929999999999999</v>
      </c>
      <c r="BZ269" s="479">
        <v>2.2879999999999998</v>
      </c>
      <c r="CA269" s="479">
        <v>0.73699999999999999</v>
      </c>
      <c r="CB269" s="479">
        <v>0.251</v>
      </c>
      <c r="CC269" s="479">
        <v>0.73</v>
      </c>
    </row>
    <row r="270" spans="1:81" ht="16" thickBot="1">
      <c r="A270" s="470" t="s">
        <v>584</v>
      </c>
      <c r="B270" s="471" t="s">
        <v>699</v>
      </c>
      <c r="C270" s="472">
        <v>12.857638888890506</v>
      </c>
      <c r="D270">
        <v>308.58333333337214</v>
      </c>
      <c r="E270" s="337">
        <f t="shared" si="133"/>
        <v>15.927300317382812</v>
      </c>
      <c r="F270" s="473">
        <v>15927300.317382812</v>
      </c>
      <c r="G270" s="449">
        <v>93.397796630859375</v>
      </c>
      <c r="H270" s="351">
        <f t="shared" si="112"/>
        <v>-2.0156965536300022E-4</v>
      </c>
      <c r="I270" s="474" t="s">
        <v>684</v>
      </c>
      <c r="J270" s="475">
        <v>34</v>
      </c>
      <c r="K270" s="452">
        <v>2.34</v>
      </c>
      <c r="L270" s="476">
        <v>0.18</v>
      </c>
      <c r="M270" s="414">
        <f t="shared" si="117"/>
        <v>12.988743089322586</v>
      </c>
      <c r="N270" s="414">
        <f t="shared" si="138"/>
        <v>1.9982238010657194</v>
      </c>
      <c r="O270" s="477">
        <v>8.8699999999999992</v>
      </c>
      <c r="P270">
        <f t="shared" si="121"/>
        <v>2.8851</v>
      </c>
      <c r="Q270" s="449">
        <v>2885.1</v>
      </c>
      <c r="R270" s="341">
        <f t="shared" si="128"/>
        <v>18114.180950372651</v>
      </c>
      <c r="S270" s="342">
        <f t="shared" si="132"/>
        <v>6.2785279367691418</v>
      </c>
      <c r="U270">
        <v>421</v>
      </c>
      <c r="V270" s="478">
        <v>21.612560349650934</v>
      </c>
      <c r="W270" s="353">
        <f t="shared" si="139"/>
        <v>3.7405920531549754</v>
      </c>
      <c r="X270" s="353">
        <f t="shared" si="141"/>
        <v>396.82175129326663</v>
      </c>
      <c r="Y270" s="467">
        <f t="shared" si="134"/>
        <v>120.05977473905473</v>
      </c>
      <c r="Z270" s="416">
        <v>3055.8075529255466</v>
      </c>
      <c r="AA270" s="345">
        <f t="shared" si="135"/>
        <v>3.7620518680054622E-2</v>
      </c>
      <c r="AB270" s="345">
        <f t="shared" si="136"/>
        <v>-5.5892588868372353E-3</v>
      </c>
      <c r="AC270" s="345">
        <f t="shared" si="140"/>
        <v>22.659280337765125</v>
      </c>
      <c r="AD270" s="413">
        <v>1.802388888888889</v>
      </c>
      <c r="AE270" s="413">
        <v>20</v>
      </c>
      <c r="AF270" s="413">
        <v>0</v>
      </c>
      <c r="AG270" s="413">
        <v>16.990000000000009</v>
      </c>
      <c r="AH270" s="426">
        <v>1.92</v>
      </c>
      <c r="AI270" s="426">
        <v>3.56</v>
      </c>
      <c r="AJ270" s="347">
        <f t="shared" si="137"/>
        <v>-0.14856942655074312</v>
      </c>
      <c r="BJ270" s="479">
        <v>2.9329999999999998</v>
      </c>
      <c r="BK270" s="479">
        <v>1.2270000000000001</v>
      </c>
      <c r="BL270" s="479">
        <v>7.0999999999999994E-2</v>
      </c>
      <c r="BM270" s="479">
        <v>1.48</v>
      </c>
      <c r="BN270" s="479">
        <v>0.17199999999999999</v>
      </c>
      <c r="BO270" s="479">
        <v>2.2559999999999998</v>
      </c>
      <c r="BP270" s="479">
        <v>2.3570000000000002</v>
      </c>
      <c r="BQ270" s="479">
        <v>0.61799999999999999</v>
      </c>
      <c r="BR270" s="479">
        <v>0.41699999999999998</v>
      </c>
      <c r="BS270" s="479">
        <v>0.20699999999999999</v>
      </c>
      <c r="BT270" s="479">
        <v>2.8149999999999999</v>
      </c>
      <c r="BU270" s="479">
        <v>0.78300000000000003</v>
      </c>
      <c r="BV270" s="479">
        <v>1.1160000000000001</v>
      </c>
      <c r="BW270" s="479">
        <v>0.22600000000000001</v>
      </c>
      <c r="BX270" s="479">
        <v>0.19400000000000001</v>
      </c>
      <c r="BY270" s="479">
        <v>1.5089999999999999</v>
      </c>
      <c r="BZ270" s="479">
        <v>2.0059999999999998</v>
      </c>
      <c r="CA270" s="479">
        <v>0.38600000000000001</v>
      </c>
      <c r="CB270" s="479">
        <v>0</v>
      </c>
      <c r="CC270" s="479">
        <v>0.49399999999999999</v>
      </c>
    </row>
    <row r="271" spans="1:81" s="482" customFormat="1" ht="16" thickBot="1">
      <c r="A271" s="480" t="s">
        <v>584</v>
      </c>
      <c r="B271" s="471" t="s">
        <v>699</v>
      </c>
      <c r="C271" s="481">
        <v>13.872222222220444</v>
      </c>
      <c r="D271" s="482">
        <v>332.93333333329065</v>
      </c>
      <c r="E271" s="337">
        <f t="shared" si="133"/>
        <v>13.334700448608398</v>
      </c>
      <c r="F271" s="483">
        <v>13334700.448608398</v>
      </c>
      <c r="G271" s="482">
        <v>82.252700805664062</v>
      </c>
      <c r="H271" s="484">
        <f t="shared" si="112"/>
        <v>-7.2771697823027443E-3</v>
      </c>
      <c r="I271" s="485" t="s">
        <v>684</v>
      </c>
      <c r="J271" s="485">
        <v>28</v>
      </c>
      <c r="K271" s="486">
        <v>2.65</v>
      </c>
      <c r="L271" s="487">
        <v>0.3</v>
      </c>
      <c r="M271" s="488">
        <f t="shared" si="117"/>
        <v>14.709474011412331</v>
      </c>
      <c r="N271" s="488">
        <f t="shared" si="138"/>
        <v>3.3303730017761985</v>
      </c>
      <c r="O271" s="486">
        <v>11.68</v>
      </c>
      <c r="P271" s="482">
        <f t="shared" si="121"/>
        <v>3.0288000000000004</v>
      </c>
      <c r="Q271" s="482">
        <v>3028.8</v>
      </c>
      <c r="R271" s="489">
        <f t="shared" si="128"/>
        <v>22713.67108449807</v>
      </c>
      <c r="S271" s="490">
        <f t="shared" si="132"/>
        <v>7.4992310764983054</v>
      </c>
      <c r="U271" s="482">
        <v>460</v>
      </c>
      <c r="V271" s="491">
        <v>24.027992940778717</v>
      </c>
      <c r="W271" s="353">
        <f t="shared" si="139"/>
        <v>2.7254325911277824</v>
      </c>
      <c r="X271" s="353">
        <f t="shared" si="141"/>
        <v>399.21760095337186</v>
      </c>
      <c r="Y271" s="496">
        <f t="shared" si="134"/>
        <v>133.47772652711561</v>
      </c>
      <c r="Z271" s="497">
        <v>3455.530895197106</v>
      </c>
      <c r="AA271" s="494">
        <f t="shared" si="135"/>
        <v>3.3552253853930708E-2</v>
      </c>
      <c r="AB271" s="494">
        <f t="shared" si="136"/>
        <v>3.3326780296094377E-3</v>
      </c>
      <c r="AC271" s="494">
        <f t="shared" si="140"/>
        <v>21.036188708668355</v>
      </c>
      <c r="AD271" s="488">
        <v>1.8002222222222224</v>
      </c>
      <c r="AE271" s="488">
        <v>20</v>
      </c>
      <c r="AF271" s="488">
        <v>0</v>
      </c>
      <c r="AG271" s="488">
        <v>12.289999999999964</v>
      </c>
      <c r="AH271" s="487">
        <v>1.7</v>
      </c>
      <c r="AI271" s="487">
        <v>3.19</v>
      </c>
      <c r="AJ271" s="495">
        <f t="shared" si="137"/>
        <v>9.9327992811398216E-2</v>
      </c>
      <c r="AV271" s="482">
        <v>1.93</v>
      </c>
      <c r="AW271" s="482">
        <v>69.61</v>
      </c>
      <c r="AX271" s="482">
        <v>0.21</v>
      </c>
      <c r="AY271" s="482">
        <v>1.81</v>
      </c>
      <c r="BA271" s="482">
        <v>0.4</v>
      </c>
      <c r="BB271" s="489">
        <v>0.28999999999999998</v>
      </c>
      <c r="BC271" s="482">
        <v>0.17</v>
      </c>
      <c r="BD271" s="482">
        <v>15.92</v>
      </c>
      <c r="BE271" s="482">
        <v>6.26</v>
      </c>
      <c r="BH271" s="365">
        <f>(2*AY271+BB271+BC271+BD271+BE271)/(2*(SUM(AV271:BG271)))</f>
        <v>0.1359213250517598</v>
      </c>
      <c r="BI271" s="365">
        <f>SUM(BD271:BE271,AY271,AW271)/SUM(AV271:BG271)</f>
        <v>0.96894409937888171</v>
      </c>
      <c r="BJ271" s="479">
        <v>2.5499999999999998</v>
      </c>
      <c r="BK271" s="479">
        <v>1.3220000000000001</v>
      </c>
      <c r="BL271" s="479">
        <v>8.5999999999999993E-2</v>
      </c>
      <c r="BM271" s="479">
        <v>2.4860000000000002</v>
      </c>
      <c r="BN271" s="479">
        <v>0.41299999999999998</v>
      </c>
      <c r="BO271" s="479">
        <v>1.909</v>
      </c>
      <c r="BP271" s="479">
        <v>2.8820000000000001</v>
      </c>
      <c r="BQ271" s="479">
        <v>1.569</v>
      </c>
      <c r="BR271" s="479">
        <v>0.49399999999999999</v>
      </c>
      <c r="BS271" s="479">
        <v>0.64800000000000002</v>
      </c>
      <c r="BT271" s="479">
        <v>3.6789999999999998</v>
      </c>
      <c r="BU271" s="479">
        <v>0.81100000000000005</v>
      </c>
      <c r="BV271" s="479">
        <v>1.839</v>
      </c>
      <c r="BW271" s="479">
        <v>0.49299999999999999</v>
      </c>
      <c r="BX271" s="479">
        <v>0.34499999999999997</v>
      </c>
      <c r="BY271" s="479">
        <v>1.472</v>
      </c>
      <c r="BZ271" s="479">
        <v>2.351</v>
      </c>
      <c r="CA271" s="479">
        <v>0.59699999999999998</v>
      </c>
      <c r="CB271" s="479">
        <v>0</v>
      </c>
      <c r="CC271" s="479">
        <v>0.50600000000000001</v>
      </c>
    </row>
    <row r="272" spans="1:81" ht="14" thickBot="1">
      <c r="A272" s="498" t="s">
        <v>582</v>
      </c>
      <c r="B272" s="471" t="s">
        <v>699</v>
      </c>
      <c r="C272" s="472">
        <v>-0.5</v>
      </c>
      <c r="E272" s="337">
        <f t="shared" si="133"/>
        <v>0</v>
      </c>
      <c r="BJ272" s="479">
        <v>0</v>
      </c>
      <c r="BK272" s="479">
        <v>2.6160000000000001</v>
      </c>
      <c r="BL272" s="479">
        <v>9.0310000000000006</v>
      </c>
      <c r="BM272" s="479">
        <v>2.016</v>
      </c>
      <c r="BN272" s="479">
        <v>1.345</v>
      </c>
      <c r="BO272" s="479">
        <v>0</v>
      </c>
      <c r="BP272" s="479">
        <v>2.7189999999999999</v>
      </c>
      <c r="BQ272" s="479">
        <v>0.15</v>
      </c>
      <c r="BR272" s="479">
        <v>1.5189999999999999</v>
      </c>
      <c r="BS272" s="479">
        <v>3.5750000000000002</v>
      </c>
      <c r="BT272" s="479">
        <v>5.6870000000000003</v>
      </c>
      <c r="BU272" s="479">
        <v>3.863</v>
      </c>
      <c r="BV272" s="479">
        <v>5.6840000000000002</v>
      </c>
      <c r="BW272" s="479">
        <v>1.7270000000000001</v>
      </c>
      <c r="BX272" s="479">
        <v>0.89700000000000002</v>
      </c>
      <c r="BY272" s="479">
        <v>3.5790000000000002</v>
      </c>
      <c r="BZ272" s="479">
        <v>3.29</v>
      </c>
      <c r="CA272" s="479">
        <v>5.0590000000000002</v>
      </c>
      <c r="CB272" s="479">
        <v>1.4910000000000001</v>
      </c>
      <c r="CC272" s="479">
        <v>1.238</v>
      </c>
    </row>
    <row r="273" spans="1:81" ht="14" thickBot="1">
      <c r="A273" s="498" t="s">
        <v>583</v>
      </c>
      <c r="B273" s="471" t="s">
        <v>699</v>
      </c>
      <c r="C273" s="472">
        <v>-0.5</v>
      </c>
      <c r="E273" s="337">
        <f t="shared" si="133"/>
        <v>0</v>
      </c>
      <c r="BJ273" s="479">
        <v>0</v>
      </c>
      <c r="BK273" s="479">
        <v>3.613</v>
      </c>
      <c r="BL273" s="479">
        <v>11.856999999999999</v>
      </c>
      <c r="BM273" s="479">
        <v>2.681</v>
      </c>
      <c r="BN273" s="479">
        <v>1.9770000000000001</v>
      </c>
      <c r="BO273" s="479">
        <v>0</v>
      </c>
      <c r="BP273" s="479">
        <v>3.6970000000000001</v>
      </c>
      <c r="BQ273" s="479">
        <v>0.219</v>
      </c>
      <c r="BR273" s="479">
        <v>2.2440000000000002</v>
      </c>
      <c r="BS273" s="479">
        <v>5.1859999999999999</v>
      </c>
      <c r="BT273" s="479">
        <v>8.3379999999999992</v>
      </c>
      <c r="BU273" s="479">
        <v>5.3929999999999998</v>
      </c>
      <c r="BV273" s="479">
        <v>8.4149999999999991</v>
      </c>
      <c r="BW273" s="479">
        <v>2.4020000000000001</v>
      </c>
      <c r="BX273" s="479">
        <v>1.3320000000000001</v>
      </c>
      <c r="BY273" s="479">
        <v>5.1980000000000004</v>
      </c>
      <c r="BZ273" s="479">
        <v>4.7489999999999997</v>
      </c>
      <c r="CA273" s="479">
        <v>7.3490000000000002</v>
      </c>
      <c r="CB273" s="479">
        <v>2.1869999999999998</v>
      </c>
      <c r="CC273" s="479">
        <v>1.7989999999999999</v>
      </c>
    </row>
    <row r="274" spans="1:81">
      <c r="A274" s="498" t="s">
        <v>584</v>
      </c>
      <c r="B274" s="471" t="s">
        <v>699</v>
      </c>
      <c r="C274" s="472">
        <v>-0.5</v>
      </c>
      <c r="E274" s="337">
        <f t="shared" si="133"/>
        <v>0</v>
      </c>
      <c r="BJ274">
        <v>0</v>
      </c>
      <c r="BK274">
        <v>2.0990000000000002</v>
      </c>
      <c r="BL274">
        <v>6.69</v>
      </c>
      <c r="BM274">
        <v>1.76</v>
      </c>
      <c r="BN274">
        <v>1.1759999999999999</v>
      </c>
      <c r="BO274" s="499">
        <v>0</v>
      </c>
      <c r="BP274">
        <v>2.37</v>
      </c>
      <c r="BQ274">
        <v>0.127</v>
      </c>
      <c r="BR274">
        <v>1.246</v>
      </c>
      <c r="BS274">
        <v>3.1230000000000002</v>
      </c>
      <c r="BT274">
        <v>5.0110000000000001</v>
      </c>
      <c r="BU274">
        <v>3.3980000000000001</v>
      </c>
      <c r="BV274">
        <v>5.0540000000000003</v>
      </c>
      <c r="BW274">
        <v>1.4970000000000001</v>
      </c>
      <c r="BX274">
        <v>0.79</v>
      </c>
      <c r="BY274">
        <v>3.1309999999999998</v>
      </c>
      <c r="BZ274">
        <v>2.8610000000000002</v>
      </c>
      <c r="CA274">
        <v>4.41</v>
      </c>
      <c r="CB274">
        <v>1.3029999999999999</v>
      </c>
      <c r="CC274">
        <v>1.081</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tint="0.79998168889431442"/>
  </sheetPr>
  <dimension ref="A1:CB446"/>
  <sheetViews>
    <sheetView zoomScale="160" zoomScaleNormal="160" workbookViewId="0">
      <pane ySplit="2" topLeftCell="A3" activePane="bottomLeft" state="frozen"/>
      <selection pane="bottomLeft" activeCell="T2" sqref="T2:T17"/>
    </sheetView>
  </sheetViews>
  <sheetFormatPr baseColWidth="10" defaultColWidth="8.6640625" defaultRowHeight="13"/>
  <cols>
    <col min="1" max="1" width="7.6640625" style="88" bestFit="1" customWidth="1"/>
    <col min="2" max="2" width="7.6640625" style="89" bestFit="1" customWidth="1"/>
    <col min="3" max="3" width="7.6640625" style="96" bestFit="1" customWidth="1"/>
    <col min="4" max="5" width="8.33203125" style="96" bestFit="1" customWidth="1"/>
    <col min="6" max="6" width="9.1640625" style="96" bestFit="1" customWidth="1"/>
    <col min="7" max="7" width="9.1640625" style="96" customWidth="1"/>
    <col min="8" max="8" width="9.1640625" style="96" bestFit="1" customWidth="1"/>
    <col min="9" max="9" width="9.1640625" style="96" customWidth="1"/>
    <col min="10" max="10" width="8.33203125" style="96" bestFit="1" customWidth="1"/>
    <col min="11" max="11" width="8.5" style="100" customWidth="1"/>
    <col min="12" max="12" width="8" style="100" bestFit="1" customWidth="1"/>
    <col min="13" max="13" width="6.5" style="100" customWidth="1"/>
    <col min="14" max="14" width="6.1640625" style="100" bestFit="1" customWidth="1"/>
    <col min="15" max="15" width="8.83203125" style="100" customWidth="1"/>
    <col min="16" max="16" width="6.33203125" style="100" bestFit="1" customWidth="1"/>
    <col min="17" max="17" width="7.6640625" style="100" customWidth="1"/>
    <col min="18" max="18" width="6.33203125" style="100" bestFit="1" customWidth="1"/>
    <col min="19" max="19" width="5.33203125" style="100" bestFit="1" customWidth="1"/>
    <col min="20" max="20" width="12.83203125" style="100" customWidth="1"/>
    <col min="21" max="21" width="13" style="100" customWidth="1"/>
    <col min="22" max="22" width="6.33203125" style="100" bestFit="1" customWidth="1"/>
    <col min="23" max="23" width="5.83203125" style="100" bestFit="1" customWidth="1"/>
    <col min="24" max="24" width="5.33203125" style="100" bestFit="1" customWidth="1"/>
    <col min="25" max="25" width="5.83203125" style="100" bestFit="1" customWidth="1"/>
    <col min="26" max="26" width="6.1640625" style="509" customWidth="1"/>
    <col min="27" max="27" width="5.6640625" style="100" bestFit="1" customWidth="1"/>
    <col min="28" max="28" width="5.83203125" style="100" bestFit="1" customWidth="1"/>
    <col min="29" max="30" width="5.33203125" style="100" bestFit="1" customWidth="1"/>
    <col min="31" max="32" width="6.33203125" style="100" bestFit="1" customWidth="1"/>
    <col min="33" max="33" width="5.6640625" style="100" bestFit="1" customWidth="1"/>
    <col min="34" max="36" width="6.33203125" style="100" bestFit="1" customWidth="1"/>
    <col min="37" max="37" width="5.83203125" style="100" bestFit="1" customWidth="1"/>
    <col min="38" max="38" width="5.6640625" style="100" bestFit="1" customWidth="1"/>
    <col min="39" max="39" width="5.83203125" style="100" bestFit="1" customWidth="1"/>
    <col min="40" max="40" width="6.5" style="100" customWidth="1"/>
    <col min="41" max="41" width="6.83203125" style="100" bestFit="1" customWidth="1"/>
    <col min="42" max="52" width="5.6640625" style="106" customWidth="1"/>
    <col min="53" max="53" width="5.6640625" style="506" customWidth="1"/>
    <col min="54" max="58" width="5.6640625" style="106" customWidth="1"/>
    <col min="59" max="59" width="5.6640625" style="506" customWidth="1"/>
    <col min="60" max="79" width="5.6640625" style="106" customWidth="1"/>
    <col min="80" max="80" width="7.6640625" style="35" customWidth="1"/>
    <col min="81" max="16384" width="8.6640625" style="39"/>
  </cols>
  <sheetData>
    <row r="1" spans="1:80" ht="18">
      <c r="C1" s="90"/>
      <c r="D1" s="91"/>
      <c r="E1" s="91"/>
      <c r="F1" s="91"/>
      <c r="G1" s="91"/>
      <c r="H1" s="91"/>
      <c r="I1" s="91"/>
      <c r="J1" s="91"/>
      <c r="K1" s="532" t="s">
        <v>377</v>
      </c>
      <c r="L1" s="532"/>
      <c r="M1" s="532"/>
      <c r="N1" s="532"/>
      <c r="O1" s="532"/>
      <c r="P1" s="532"/>
      <c r="Q1" s="532"/>
      <c r="R1" s="532"/>
      <c r="S1" s="532"/>
      <c r="T1" s="532"/>
      <c r="U1" s="532"/>
      <c r="V1" s="532"/>
      <c r="W1" s="532"/>
      <c r="X1" s="532"/>
      <c r="Y1" s="532"/>
      <c r="Z1" s="532"/>
      <c r="AA1" s="532"/>
      <c r="AB1" s="532"/>
      <c r="AC1" s="532"/>
      <c r="AD1" s="532"/>
      <c r="AE1" s="532"/>
      <c r="AF1" s="532"/>
      <c r="AG1" s="532"/>
      <c r="AH1" s="532"/>
      <c r="AI1" s="532"/>
      <c r="AJ1" s="532"/>
      <c r="AK1" s="532"/>
      <c r="AL1" s="532"/>
      <c r="AM1" s="532"/>
      <c r="AN1" s="532"/>
      <c r="AO1" s="532"/>
      <c r="AP1" s="531" t="s">
        <v>241</v>
      </c>
      <c r="AQ1" s="531"/>
      <c r="AR1" s="531"/>
      <c r="AS1" s="531"/>
      <c r="AT1" s="531"/>
      <c r="AU1" s="531"/>
      <c r="AV1" s="531"/>
      <c r="AW1" s="531"/>
      <c r="AX1" s="531"/>
      <c r="AY1" s="531"/>
      <c r="AZ1" s="531"/>
      <c r="BA1" s="531"/>
      <c r="BB1" s="531"/>
      <c r="BC1" s="531"/>
      <c r="BD1" s="531"/>
      <c r="BE1" s="531"/>
      <c r="BF1" s="531"/>
      <c r="BG1" s="531"/>
      <c r="BH1" s="531"/>
      <c r="BI1" s="531"/>
      <c r="BJ1" s="531"/>
      <c r="BK1" s="531"/>
      <c r="BL1" s="531"/>
      <c r="BM1" s="531"/>
      <c r="BN1" s="531"/>
      <c r="BO1" s="531"/>
      <c r="BP1" s="531"/>
      <c r="BQ1" s="531"/>
      <c r="BR1" s="531"/>
      <c r="BS1" s="531"/>
      <c r="BT1" s="531"/>
      <c r="BU1" s="531"/>
      <c r="BV1" s="531"/>
      <c r="BW1" s="531"/>
      <c r="BX1" s="531"/>
      <c r="BY1" s="531"/>
      <c r="BZ1" s="531"/>
      <c r="CA1" s="531"/>
    </row>
    <row r="2" spans="1:80" s="63" customFormat="1" ht="109" customHeight="1">
      <c r="A2" s="92" t="s">
        <v>0</v>
      </c>
      <c r="B2" s="93" t="s">
        <v>351</v>
      </c>
      <c r="C2" s="93" t="s">
        <v>1</v>
      </c>
      <c r="D2" s="93" t="s">
        <v>707</v>
      </c>
      <c r="E2" s="93" t="s">
        <v>2</v>
      </c>
      <c r="F2" s="93" t="s">
        <v>466</v>
      </c>
      <c r="G2" s="93" t="s">
        <v>467</v>
      </c>
      <c r="H2" s="93" t="s">
        <v>468</v>
      </c>
      <c r="I2" s="93" t="s">
        <v>483</v>
      </c>
      <c r="J2" s="93" t="s">
        <v>4</v>
      </c>
      <c r="K2" s="61" t="s">
        <v>270</v>
      </c>
      <c r="L2" s="59" t="s">
        <v>109</v>
      </c>
      <c r="M2" s="59" t="s">
        <v>108</v>
      </c>
      <c r="N2" s="59" t="s">
        <v>104</v>
      </c>
      <c r="O2" s="59" t="s">
        <v>289</v>
      </c>
      <c r="P2" s="59" t="s">
        <v>53</v>
      </c>
      <c r="Q2" s="59" t="s">
        <v>48</v>
      </c>
      <c r="R2" s="59" t="s">
        <v>46</v>
      </c>
      <c r="S2" s="59" t="s">
        <v>346</v>
      </c>
      <c r="T2" s="503" t="s">
        <v>701</v>
      </c>
      <c r="U2" s="59" t="s">
        <v>50</v>
      </c>
      <c r="V2" s="59" t="s">
        <v>47</v>
      </c>
      <c r="W2" s="59" t="s">
        <v>51</v>
      </c>
      <c r="X2" s="59" t="s">
        <v>329</v>
      </c>
      <c r="Y2" s="59" t="s">
        <v>58</v>
      </c>
      <c r="Z2" s="503" t="s">
        <v>702</v>
      </c>
      <c r="AA2" s="59" t="s">
        <v>59</v>
      </c>
      <c r="AB2" s="59" t="s">
        <v>60</v>
      </c>
      <c r="AC2" s="59" t="s">
        <v>56</v>
      </c>
      <c r="AD2" s="59" t="s">
        <v>106</v>
      </c>
      <c r="AE2" s="59" t="s">
        <v>63</v>
      </c>
      <c r="AF2" s="59" t="s">
        <v>358</v>
      </c>
      <c r="AG2" s="59" t="s">
        <v>49</v>
      </c>
      <c r="AH2" s="59" t="s">
        <v>52</v>
      </c>
      <c r="AI2" s="59" t="s">
        <v>347</v>
      </c>
      <c r="AJ2" s="59" t="s">
        <v>54</v>
      </c>
      <c r="AK2" s="59" t="s">
        <v>57</v>
      </c>
      <c r="AL2" s="59" t="s">
        <v>55</v>
      </c>
      <c r="AM2" s="59" t="s">
        <v>111</v>
      </c>
      <c r="AN2" s="59" t="s">
        <v>110</v>
      </c>
      <c r="AO2" s="59" t="s">
        <v>242</v>
      </c>
      <c r="AP2" s="104" t="s">
        <v>96</v>
      </c>
      <c r="AQ2" s="104" t="s">
        <v>265</v>
      </c>
      <c r="AR2" s="104" t="s">
        <v>334</v>
      </c>
      <c r="AS2" s="105" t="s">
        <v>61</v>
      </c>
      <c r="AT2" s="104" t="s">
        <v>62</v>
      </c>
      <c r="AU2" s="104" t="s">
        <v>224</v>
      </c>
      <c r="AV2" s="104" t="s">
        <v>243</v>
      </c>
      <c r="AW2" s="104" t="s">
        <v>244</v>
      </c>
      <c r="AX2" s="104" t="s">
        <v>245</v>
      </c>
      <c r="AY2" s="104" t="s">
        <v>246</v>
      </c>
      <c r="AZ2" s="104" t="s">
        <v>348</v>
      </c>
      <c r="BA2" s="505" t="s">
        <v>704</v>
      </c>
      <c r="BB2" s="104" t="s">
        <v>247</v>
      </c>
      <c r="BC2" s="104" t="s">
        <v>248</v>
      </c>
      <c r="BD2" s="104" t="s">
        <v>249</v>
      </c>
      <c r="BE2" s="104" t="s">
        <v>250</v>
      </c>
      <c r="BF2" s="104" t="s">
        <v>251</v>
      </c>
      <c r="BG2" s="505" t="s">
        <v>705</v>
      </c>
      <c r="BH2" s="104" t="s">
        <v>253</v>
      </c>
      <c r="BI2" s="104" t="s">
        <v>254</v>
      </c>
      <c r="BJ2" s="104" t="s">
        <v>255</v>
      </c>
      <c r="BK2" s="104" t="s">
        <v>266</v>
      </c>
      <c r="BL2" s="104" t="s">
        <v>256</v>
      </c>
      <c r="BM2" s="104" t="s">
        <v>349</v>
      </c>
      <c r="BN2" s="104" t="s">
        <v>257</v>
      </c>
      <c r="BO2" s="104" t="s">
        <v>258</v>
      </c>
      <c r="BP2" s="104" t="s">
        <v>350</v>
      </c>
      <c r="BQ2" s="104" t="s">
        <v>259</v>
      </c>
      <c r="BR2" s="104" t="s">
        <v>260</v>
      </c>
      <c r="BS2" s="104" t="s">
        <v>261</v>
      </c>
      <c r="BT2" s="104" t="s">
        <v>98</v>
      </c>
      <c r="BU2" s="104" t="s">
        <v>267</v>
      </c>
      <c r="BV2" s="104" t="s">
        <v>268</v>
      </c>
      <c r="BW2" s="104" t="s">
        <v>269</v>
      </c>
      <c r="BX2" s="105" t="s">
        <v>382</v>
      </c>
      <c r="BY2" s="104" t="s">
        <v>379</v>
      </c>
      <c r="BZ2" s="104" t="s">
        <v>380</v>
      </c>
      <c r="CA2" s="104" t="s">
        <v>381</v>
      </c>
      <c r="CB2" s="62"/>
    </row>
    <row r="3" spans="1:80">
      <c r="A3" s="94">
        <f>'Measured Data'!$A7</f>
        <v>0</v>
      </c>
      <c r="B3" s="500">
        <f>'Measured Data'!B7</f>
        <v>1.8750000002910383E-2</v>
      </c>
      <c r="C3" s="500">
        <f>'Measured Data'!C7</f>
        <v>0.45000000006984919</v>
      </c>
      <c r="D3" s="97">
        <v>1.9350000000000001</v>
      </c>
      <c r="E3" s="97">
        <f>D3*1000</f>
        <v>1935</v>
      </c>
      <c r="F3" s="97">
        <f>'Measured Data'!E7</f>
        <v>0</v>
      </c>
      <c r="G3" s="97">
        <f>'Measured Data'!F7</f>
        <v>0</v>
      </c>
      <c r="H3" s="97">
        <f>'Measured Data'!G7</f>
        <v>0</v>
      </c>
      <c r="I3" s="97">
        <v>0</v>
      </c>
      <c r="J3" s="97">
        <f>D3*1000</f>
        <v>1935</v>
      </c>
      <c r="K3" s="99">
        <v>0</v>
      </c>
      <c r="L3" s="99">
        <v>0</v>
      </c>
      <c r="M3" s="100">
        <v>0</v>
      </c>
      <c r="N3" s="100">
        <v>0</v>
      </c>
      <c r="O3" s="100">
        <v>0</v>
      </c>
      <c r="P3" s="100">
        <v>0</v>
      </c>
      <c r="Q3" s="100">
        <v>0</v>
      </c>
      <c r="R3" s="100">
        <v>0</v>
      </c>
      <c r="S3" s="100">
        <v>0</v>
      </c>
      <c r="T3" s="100">
        <v>0</v>
      </c>
      <c r="U3" s="100">
        <v>0</v>
      </c>
      <c r="V3" s="100">
        <v>0</v>
      </c>
      <c r="W3" s="100">
        <v>0</v>
      </c>
      <c r="X3" s="100">
        <v>0</v>
      </c>
      <c r="Y3" s="100">
        <v>0</v>
      </c>
      <c r="Z3" s="509">
        <v>0</v>
      </c>
      <c r="AA3" s="100">
        <v>0</v>
      </c>
      <c r="AB3" s="100">
        <v>0</v>
      </c>
      <c r="AC3" s="100">
        <v>0</v>
      </c>
      <c r="AD3" s="100">
        <v>0</v>
      </c>
      <c r="AE3" s="100">
        <v>0</v>
      </c>
      <c r="AF3" s="100">
        <v>0</v>
      </c>
      <c r="AG3" s="100">
        <v>0</v>
      </c>
      <c r="AH3" s="100">
        <v>0</v>
      </c>
      <c r="AI3" s="100">
        <v>0</v>
      </c>
      <c r="AJ3" s="100">
        <v>0</v>
      </c>
      <c r="AK3" s="100">
        <v>0</v>
      </c>
      <c r="AL3" s="100">
        <v>0</v>
      </c>
      <c r="AM3" s="101">
        <f>($O3*1+$P3*4+$Q3*2+$R3*1+S3*2+$U3*2+$V3*1+$W3*1+$X3*3+$Y3*1+$AA3*1+$AB3*2+$AC3*1-$AD3*1+$AE3*1+AF3*1+$AG3*1+$AH3*1+AI3*2+$AJ3*1+$AK3*1)</f>
        <v>0</v>
      </c>
      <c r="AN3" s="101">
        <f>$AM3+$AD3*1+$O3*1</f>
        <v>0</v>
      </c>
      <c r="AO3" s="101">
        <f>(-$O3*3+$P3*6+$Q3*4+$R3*4+S3*6+$U3*5+$V3*5+$W3*2+$X3*6+$Y3*6+$AA3*6+$AB3*6+$AC3*5+$AE3*9+AF3*5+$AG3*3+$AH3*4+AI3*11+$AJ3*9+$AK3*5)</f>
        <v>0</v>
      </c>
    </row>
    <row r="4" spans="1:80">
      <c r="A4" s="94">
        <f>'Measured Data'!$A8</f>
        <v>1</v>
      </c>
      <c r="B4" s="500">
        <f>'Measured Data'!B8</f>
        <v>0.87986111111240461</v>
      </c>
      <c r="C4" s="500">
        <f>'Measured Data'!C8</f>
        <v>21.116666666697711</v>
      </c>
      <c r="D4" s="97">
        <v>1.92</v>
      </c>
      <c r="E4" s="97">
        <f t="shared" ref="E4:E17" si="0">D4*1000</f>
        <v>1920</v>
      </c>
      <c r="F4" s="97">
        <f>'Measured Data'!E8</f>
        <v>0</v>
      </c>
      <c r="G4" s="97">
        <f>'Measured Data'!F8</f>
        <v>0</v>
      </c>
      <c r="H4" s="97">
        <f>'Measured Data'!G8</f>
        <v>0</v>
      </c>
      <c r="I4" s="97">
        <v>0</v>
      </c>
      <c r="J4" s="97">
        <f t="shared" ref="J4:J17" si="1">D4*1000</f>
        <v>1920</v>
      </c>
      <c r="K4" s="99">
        <v>10.913175000033371</v>
      </c>
      <c r="L4" s="99">
        <f>L3 + 'Measured Data'!$H8*'In Process Calc.'!$E4 - 'Measured Data'!$H7*'In Process Calc.'!$J3</f>
        <v>386.24397372436511</v>
      </c>
      <c r="M4" s="102">
        <f>M3 + ('Measured Data'!P8*$E4-'Measured Data'!P7*$J3)/1000</f>
        <v>0</v>
      </c>
      <c r="N4" s="102">
        <f>N3+(-'Measured Data'!S7*'In Process Calc.'!$J3+'Measured Data'!S8*'In Process Calc.'!$E4)/1000</f>
        <v>0</v>
      </c>
      <c r="O4" s="102">
        <f>O3-(-'Measured Data'!U7*'In Process Calc.'!$J3+'Measured Data'!U8*'In Process Calc.'!$E4-$F3*'Measured Data'!AS8)/1000</f>
        <v>-1.4475000000000023E-2</v>
      </c>
      <c r="P4" s="102">
        <f>P3-(-'Measured Data'!V7*'In Process Calc.'!$J3+'Measured Data'!V8*'In Process Calc.'!$E4-$F3*'Measured Data'!AT8)/1000</f>
        <v>-0.17880000000000018</v>
      </c>
      <c r="Q4" s="102">
        <f>Q3-(-'Measured Data'!W7*'In Process Calc.'!$J3+'Measured Data'!W8*'In Process Calc.'!$E4-$F3*'Measured Data'!AU8)/1000</f>
        <v>-0.14578499999999986</v>
      </c>
      <c r="R4" s="102">
        <f>R3-(-'Measured Data'!X7*'In Process Calc.'!$J3+'Measured Data'!X8*'In Process Calc.'!$E4-$F3*'Measured Data'!AV8)/1000</f>
        <v>-0.21643499999999993</v>
      </c>
      <c r="S4" s="102">
        <f>S3-(-'Measured Data'!Y7*'In Process Calc.'!$J3+'Measured Data'!Y8*'In Process Calc.'!$E4-$F3*'Measured Data'!AW8)/1000</f>
        <v>-0.17484000000000013</v>
      </c>
      <c r="T4" s="102">
        <v>-9.3651299855319114E-2</v>
      </c>
      <c r="U4" s="102">
        <f>U3-(-'Measured Data'!AA7*'In Process Calc.'!$J3+'Measured Data'!AA8*'In Process Calc.'!$E4-$G3*'Measured Data'!AY8)/1000</f>
        <v>0</v>
      </c>
      <c r="V4" s="102">
        <f>V3-(-'Measured Data'!AB7*'In Process Calc.'!$J3+'Measured Data'!AB8*'In Process Calc.'!$E4-$F3*'Measured Data'!AZ8)/1000</f>
        <v>-0.22727999999999973</v>
      </c>
      <c r="W4" s="102">
        <f>W3-(-'Measured Data'!AC7*'In Process Calc.'!$J3+'Measured Data'!AC8*'In Process Calc.'!$E4-$F3*'Measured Data'!BA8)/1000</f>
        <v>0</v>
      </c>
      <c r="X4" s="102">
        <f>X3-(-'Measured Data'!AD7*'In Process Calc.'!$J3+'Measured Data'!AD8*'In Process Calc.'!$E4-$F3*'Measured Data'!BB8)/1000</f>
        <v>0</v>
      </c>
      <c r="Y4" s="102">
        <f>Y3-(-'Measured Data'!AE7*'In Process Calc.'!$J3+'Measured Data'!AE8*'In Process Calc.'!$E4-$F3*'Measured Data'!BC8)/1000</f>
        <v>0</v>
      </c>
      <c r="Z4" s="102">
        <f>Z3+(-'Measured Data'!AF7*'In Process Calc.'!$J3+'Measured Data'!AF8*'In Process Calc.'!$E4-$F3*'Measured Data'!BD8)/1000</f>
        <v>1.0507326820603913</v>
      </c>
      <c r="AA4" s="102">
        <f>AA3-(-'Measured Data'!AG7*'In Process Calc.'!$J3+'Measured Data'!AG8*'In Process Calc.'!$E4-$F3*'Measured Data'!BE8)/1000</f>
        <v>0</v>
      </c>
      <c r="AB4" s="102">
        <f>AB3-(-'Measured Data'!AH7*'In Process Calc.'!$J3+'Measured Data'!AH8*'In Process Calc.'!$E4-$F3*'Measured Data'!BF8)/1000</f>
        <v>0</v>
      </c>
      <c r="AC4" s="102">
        <f>AC3-(-'Measured Data'!AI7*'In Process Calc.'!$J3+'Measured Data'!AI8*'In Process Calc.'!$E4-$F3*'Measured Data'!BG8)/1000</f>
        <v>0</v>
      </c>
      <c r="AD4" s="102">
        <f>AD3-(-'Measured Data'!AJ7*'In Process Calc.'!$J3+'Measured Data'!AJ8*'In Process Calc.'!$E4-$F3*'Measured Data'!BH8)/1000</f>
        <v>0</v>
      </c>
      <c r="AE4" s="102">
        <f>AE3-(-'Measured Data'!AK7*'In Process Calc.'!$J3+'Measured Data'!AK8*'In Process Calc.'!$E4-$F3*'Measured Data'!BI8)/1000</f>
        <v>0</v>
      </c>
      <c r="AF4" s="102">
        <f>AF3-(-'Measured Data'!AL7*'In Process Calc.'!$J3+'Measured Data'!AL8*'In Process Calc.'!$E4-$F3*'Measured Data'!BJ8)/1000</f>
        <v>0</v>
      </c>
      <c r="AG4" s="102">
        <f>AG3-(-'Measured Data'!AM7*'In Process Calc.'!$J3+'Measured Data'!AM8*'In Process Calc.'!$E4-$F3*'Measured Data'!BK8)/1000</f>
        <v>0</v>
      </c>
      <c r="AH4" s="102">
        <f>AH3-(-'Measured Data'!AN7*'In Process Calc.'!$J3+'Measured Data'!AN8*'In Process Calc.'!$E4-$F3*'Measured Data'!BL8)/1000</f>
        <v>0</v>
      </c>
      <c r="AI4" s="102">
        <f>AI3-(-'Measured Data'!AO7*'In Process Calc.'!$J3+'Measured Data'!AO8*'In Process Calc.'!$E4-$F3*'Measured Data'!BM8)/1000</f>
        <v>0</v>
      </c>
      <c r="AJ4" s="102">
        <f>AJ3-(-'Measured Data'!AP7*'In Process Calc.'!$J3+'Measured Data'!AP8*'In Process Calc.'!$E4-$F3*'Measured Data'!BN8)/1000</f>
        <v>0</v>
      </c>
      <c r="AK4" s="102">
        <f>AK3-(-'Measured Data'!AQ7*'In Process Calc.'!$J3+'Measured Data'!AQ8*'In Process Calc.'!$E4-$F3*'Measured Data'!BO8)/1000</f>
        <v>0</v>
      </c>
      <c r="AL4" s="102">
        <f>AL3-(-'Measured Data'!AR7*'In Process Calc.'!$J3+'Measured Data'!AR8*'In Process Calc.'!$E4-'In Process Calc.'!$F3*'Measured Data'!BP8)/1000</f>
        <v>0</v>
      </c>
      <c r="AM4" s="101">
        <f>($O4*1+$P4*4+$Q4*2+$R4*1+S4*2+$U4*2+$V4*1+$W4*1+$X4*3+$Y4*1+$AA4*1+$AB4*2+$AC4*1-$AD4*1+$AE4*1+AF4*1+$AG4*1+$AH4*1+AI4*2+$AJ4*1+$AK4*1)</f>
        <v>-1.8146400000000003</v>
      </c>
      <c r="AN4" s="101">
        <f t="shared" ref="AN4:AN17" si="2">$AM4+$AD4*1+$O4*1</f>
        <v>-1.8291150000000003</v>
      </c>
      <c r="AO4" s="101">
        <f>(-$O4*3+$P4*6+$Q4*4+$R4*4+S4*6+$U4*5+$V4*5+$W4*2+$X4*6+$Y4*6+$AA4*6+$AB4*6+$AC4*5+$AE4*9+AF4*5+$AG4*3+$AH4*4+AI4*11+$AJ4*9+$AK4*5)</f>
        <v>-4.6636950000000006</v>
      </c>
      <c r="AP4" s="107">
        <f>'Measured Data'!N8/('Measured Data'!H8)</f>
        <v>0</v>
      </c>
      <c r="AQ4" s="108">
        <f>IF('Measured Data'!O8&gt;0,'Measured Data'!O8,('Measured Data'!P8*$E4-'Measured Data'!P7*$J3)/1000/(('Measured Data'!$H7*$J3+'Measured Data'!$H8*$E4)*1000000*0.5*($C4-$C3))*1000000000)</f>
        <v>0</v>
      </c>
      <c r="AR4" s="108">
        <f>(L4-L3)/(('Measured Data'!$H7*$J3+'Measured Data'!$H8*$E4)*0.5*($C4-$C3))</f>
        <v>2.6843772371102317E-2</v>
      </c>
      <c r="AS4" s="108">
        <f t="shared" ref="AS4:AS17" si="3">$AR4+$AT4</f>
        <v>2.6834957824069076E-2</v>
      </c>
      <c r="AT4" s="108">
        <f>('Measured Data'!$I8*$E4-'Measured Data'!$I7*$J3)/(('Measured Data'!$H7*$J3+'Measured Data'!$H8*$E4)*0.5*($C4-$C3))</f>
        <v>-8.8145470332399431E-6</v>
      </c>
      <c r="AU4" s="108">
        <f>(N4-N3)*1000/(('Measured Data'!$H7*$J3+'Measured Data'!$H8*$E4)*0.5*($C4-$C3))</f>
        <v>0</v>
      </c>
      <c r="AV4" s="108">
        <f>(O4-O3)*1000/(('Measured Data'!$H7*$J3+'Measured Data'!$H8*$E4)*0.5*($C4-$C3))</f>
        <v>-1.0060056117509729E-3</v>
      </c>
      <c r="AW4" s="108">
        <f>(P4-P3)*1000/(('Measured Data'!$H7*$J3+'Measured Data'!$H8*$E4)*0.5*($C4-$C3))</f>
        <v>-1.2426514914063826E-2</v>
      </c>
      <c r="AX4" s="108">
        <f>(Q4-Q3)*1000/(('Measured Data'!$H7*$J3+'Measured Data'!$H8*$E4)*0.5*($C4-$C3))</f>
        <v>-1.0131988124982052E-2</v>
      </c>
      <c r="AY4" s="108">
        <f>(R4-R3)*1000/(('Measured Data'!$H7*$J3+'Measured Data'!$H8*$E4)*0.5*($C4-$C3))</f>
        <v>-1.5042129504616334E-2</v>
      </c>
      <c r="AZ4" s="108">
        <f>(S4-S3)*1000/(('Measured Data'!$H7*$J3+'Measured Data'!$H8*$E4)*0.5*($C4-$C3))</f>
        <v>-1.2151296798517442E-2</v>
      </c>
      <c r="BA4" s="507">
        <v>0.1449857625715468</v>
      </c>
      <c r="BB4" s="108">
        <f>(U4-U3)*1000/(('Measured Data'!$H7*$J3+'Measured Data'!$H8*$E4)*0.5*($C4-$C3))</f>
        <v>0</v>
      </c>
      <c r="BC4" s="108">
        <f>(V4-V3)*1000/(('Measured Data'!$H7*$J3+'Measured Data'!$H8*$E4)*0.5*($C4-$C3))</f>
        <v>-1.5795851843783109E-2</v>
      </c>
      <c r="BD4" s="108">
        <f>(W4-W3)*1000/(('Measured Data'!$H7*$J3+'Measured Data'!$H8*$E4)*0.5*($C4-$C3))</f>
        <v>0</v>
      </c>
      <c r="BE4" s="108">
        <f>(X4-X3)*1000/(('Measured Data'!$H7*$J3+'Measured Data'!$H8*$E4)*0.5*($C4-$C3))</f>
        <v>0</v>
      </c>
      <c r="BF4" s="108">
        <f>(Y4-Y3)*1000/(('Measured Data'!$H7*$J3+'Measured Data'!$H8*$E4)*0.5*($C4-$C3))</f>
        <v>0</v>
      </c>
      <c r="BG4" s="507">
        <v>0.12206797753233189</v>
      </c>
      <c r="BH4" s="108">
        <f>(AA4-AA3)*1000/(('Measured Data'!$H7*$J3+'Measured Data'!$H8*$E4)*0.5*($C4-$C3))</f>
        <v>0</v>
      </c>
      <c r="BI4" s="108">
        <f>(AB4-AB3)*1000/(('Measured Data'!$H7*$J3+'Measured Data'!$H8*$E4)*0.5*($C4-$C3))</f>
        <v>0</v>
      </c>
      <c r="BJ4" s="108">
        <f>(AC4-AC3)*1000/(('Measured Data'!$H7*$J3+'Measured Data'!$H8*$E4)*0.5*($C4-$C3))</f>
        <v>0</v>
      </c>
      <c r="BK4" s="108">
        <f>(AD4-AD3)*1000/(('Measured Data'!$H7*$J3+'Measured Data'!$H8*$E4)*0.5*($C4-$C3))</f>
        <v>0</v>
      </c>
      <c r="BL4" s="108">
        <f>(AE4-AE3)*1000/(('Measured Data'!$H7*$J3+'Measured Data'!$H8*$E4)*0.5*($C4-$C3))</f>
        <v>0</v>
      </c>
      <c r="BM4" s="108">
        <f>(AF4-AF3)*1000/(('Measured Data'!$H7*$J3+'Measured Data'!$H8*$E4)*0.5*($C4-$C3))</f>
        <v>0</v>
      </c>
      <c r="BN4" s="108">
        <f>(AG4-AG3)*1000/(('Measured Data'!$H7*$J3+'Measured Data'!$H8*$E4)*0.5*($C4-$C3))</f>
        <v>0</v>
      </c>
      <c r="BO4" s="108">
        <f>(AH4-AH3)*1000/(('Measured Data'!$H7*$J3+'Measured Data'!$H8*$E4)*0.5*($C4-$C3))</f>
        <v>0</v>
      </c>
      <c r="BP4" s="108">
        <f>(AI4-AI3)*1000/(('Measured Data'!$H7*$J3+'Measured Data'!$H8*$E4)*0.5*($C4-$C3))</f>
        <v>0</v>
      </c>
      <c r="BQ4" s="108">
        <f>(AJ4-AJ3)*1000/(('Measured Data'!$H7*$J3+'Measured Data'!$H8*$E4)*0.5*($C4-$C3))</f>
        <v>0</v>
      </c>
      <c r="BR4" s="108">
        <f>(AK4-AK3)*1000/(('Measured Data'!$H7*$J3+'Measured Data'!$H8*$E4)*0.5*($C4-$C3))</f>
        <v>0</v>
      </c>
      <c r="BS4" s="108">
        <f>(AL4-AL3)*1000/(('Measured Data'!$H7*$E4+'Measured Data'!$H8*$E4)*0.5*($C4-$C3))</f>
        <v>0</v>
      </c>
      <c r="BT4" s="109">
        <f>($AV4*1+$AW4*4+$AX4*2+$AY4*1+$AZ4*1+$BB4*2+$BC4*1+$BD4*1+$BE4*3+$BF4*1+$BH4*1+$BI4*2+$BJ4*1-$BK4*1+$BL4*1+$BM4*1+$BN4*1+$BO4*1+$BP4*1+$BQ4*1+$BR4*1)</f>
        <v>-0.11396531966488727</v>
      </c>
      <c r="BU4" s="109">
        <f>$BT4+$BK4*1-$AV4*1</f>
        <v>-0.11295931405313629</v>
      </c>
      <c r="BV4" s="109">
        <f>($AV4*3+$AW4*6+$AX4*4+$AY4*4+$AZ4*6+$BB4*5+$BC4*5+$BD4*2+$BE4*6+$BF4*6+$BH4*6+$BI4*6+$BJ4*5+$BL4*9+$BM4*5+$BN4*3+$BO4*4+$BP4*4+$BQ4*9+$BR4*5)</f>
        <v>-0.33016061684804965</v>
      </c>
      <c r="BW4" s="109">
        <f>($BV4+ABS($AV4*3)+ABS($AW4*6)+ABS($AX4*4)+ABS($AY4*4)+ABS($AZ4*6)+ABS($BB4*5)+ABS($BC4*5)+ABS($BD4*2)+ABS($BE4*6)+ABS($BF4*6)+ABS($BH4*6)+ABS($BI4*6)+ABS($BJ4*5)+ABS($BL4*9)+ABS($BM4*5)+ABS($BN4*3)+ABS($BO4*4)+ABS($BP4*4)+ABS($BQ4*9)+ABS($BR4*5))/2</f>
        <v>0</v>
      </c>
      <c r="BX4" s="108">
        <f t="shared" ref="BX4:BX17" si="4">$BG4/$BA4</f>
        <v>0.84193078939109234</v>
      </c>
      <c r="BY4" s="108">
        <f t="shared" ref="BY4:BY17" si="5">$AQ4/$BA4</f>
        <v>0</v>
      </c>
      <c r="BZ4" s="108">
        <f t="shared" ref="BZ4:BZ17" si="6">$BB4/$BA4</f>
        <v>0</v>
      </c>
      <c r="CA4" s="108" t="e">
        <f>$BK4/$BB4</f>
        <v>#DIV/0!</v>
      </c>
      <c r="CB4" s="36"/>
    </row>
    <row r="5" spans="1:80">
      <c r="A5" s="94">
        <f>'Measured Data'!$A9</f>
        <v>2</v>
      </c>
      <c r="B5" s="500">
        <f>'Measured Data'!B9</f>
        <v>2.015972222223354</v>
      </c>
      <c r="C5" s="500">
        <f>'Measured Data'!C9</f>
        <v>48.383333333360497</v>
      </c>
      <c r="D5" s="97">
        <v>1.905</v>
      </c>
      <c r="E5" s="97">
        <f t="shared" si="0"/>
        <v>1905</v>
      </c>
      <c r="F5" s="97">
        <f>'Measured Data'!E9</f>
        <v>0</v>
      </c>
      <c r="G5" s="97">
        <f>'Measured Data'!F9</f>
        <v>0</v>
      </c>
      <c r="H5" s="97">
        <f>'Measured Data'!G9</f>
        <v>0</v>
      </c>
      <c r="I5" s="97">
        <v>0</v>
      </c>
      <c r="J5" s="97">
        <f t="shared" si="1"/>
        <v>1905</v>
      </c>
      <c r="K5" s="99">
        <v>32.268999937617458</v>
      </c>
      <c r="L5" s="99">
        <f>L4 + 'Measured Data'!$H9*'In Process Calc.'!$E5 - 'Measured Data'!$H8*'In Process Calc.'!$J4</f>
        <v>1058.9999999999995</v>
      </c>
      <c r="M5" s="102">
        <f>M4 + ('Measured Data'!P9*$E5-'Measured Data'!P8*$J4)/1000</f>
        <v>0</v>
      </c>
      <c r="N5" s="102">
        <f>N4+(-'Measured Data'!S8*'In Process Calc.'!$J4+'Measured Data'!S9*'In Process Calc.'!$E5)/1000</f>
        <v>0</v>
      </c>
      <c r="O5" s="102">
        <f>O4-(-'Measured Data'!U8*'In Process Calc.'!$J4+'Measured Data'!U9*'In Process Calc.'!$E5-$F4*'Measured Data'!AS9)/1000</f>
        <v>-1.1565000000000013E-2</v>
      </c>
      <c r="P5" s="102">
        <f>P4-(-'Measured Data'!V8*'In Process Calc.'!$J4+'Measured Data'!V9*'In Process Calc.'!$E5-$F4*'Measured Data'!AT9)/1000</f>
        <v>0.30857999999999991</v>
      </c>
      <c r="Q5" s="102">
        <f>Q4-(-'Measured Data'!W8*'In Process Calc.'!$J4+'Measured Data'!W9*'In Process Calc.'!$E5-$F4*'Measured Data'!AU9)/1000</f>
        <v>1.1179500000000007</v>
      </c>
      <c r="R5" s="102">
        <f>R4-(-'Measured Data'!X8*'In Process Calc.'!$J4+'Measured Data'!X9*'In Process Calc.'!$E5-$F4*'Measured Data'!AV9)/1000</f>
        <v>3.3825000000000272E-2</v>
      </c>
      <c r="S5" s="102">
        <f>S4-(-'Measured Data'!Y8*'In Process Calc.'!$J4+'Measured Data'!Y9*'In Process Calc.'!$E5-$F4*'Measured Data'!AW9)/1000</f>
        <v>3.8099999999999523E-3</v>
      </c>
      <c r="T5" s="102">
        <v>2.0986998078639494</v>
      </c>
      <c r="U5" s="102">
        <f>U4-(-'Measured Data'!AA8*'In Process Calc.'!$J4+'Measured Data'!AA9*'In Process Calc.'!$E5-$G4*'Measured Data'!AY9)/1000</f>
        <v>-0.52387499999999998</v>
      </c>
      <c r="V5" s="102">
        <f>V4-(-'Measured Data'!AB8*'In Process Calc.'!$J4+'Measured Data'!AB9*'In Process Calc.'!$E5-$F4*'Measured Data'!AZ9)/1000</f>
        <v>7.3394999999999516E-2</v>
      </c>
      <c r="W5" s="102">
        <f>W4-(-'Measured Data'!AC8*'In Process Calc.'!$J4+'Measured Data'!AC9*'In Process Calc.'!$E5-$F4*'Measured Data'!BA9)/1000</f>
        <v>0</v>
      </c>
      <c r="X5" s="102">
        <f>X4-(-'Measured Data'!AD8*'In Process Calc.'!$J4+'Measured Data'!AD9*'In Process Calc.'!$E5-$F4*'Measured Data'!BB9)/1000</f>
        <v>0</v>
      </c>
      <c r="Y5" s="102">
        <f>Y4-(-'Measured Data'!AE8*'In Process Calc.'!$J4+'Measured Data'!AE9*'In Process Calc.'!$E5-$F4*'Measured Data'!BC9)/1000</f>
        <v>0</v>
      </c>
      <c r="Z5" s="102">
        <f>Z4+(-'Measured Data'!AF8*'In Process Calc.'!$J4+'Measured Data'!AF9*'In Process Calc.'!$E5-$F4*'Measured Data'!BD9)/1000</f>
        <v>3.1422069271758435</v>
      </c>
      <c r="AA5" s="102">
        <f>AA4-(-'Measured Data'!AG8*'In Process Calc.'!$J4+'Measured Data'!AG9*'In Process Calc.'!$E5-$F4*'Measured Data'!BE9)/1000</f>
        <v>0</v>
      </c>
      <c r="AB5" s="102">
        <f>AB4-(-'Measured Data'!AH8*'In Process Calc.'!$J4+'Measured Data'!AH9*'In Process Calc.'!$E5-$F4*'Measured Data'!BF9)/1000</f>
        <v>0</v>
      </c>
      <c r="AC5" s="102">
        <f>AC4-(-'Measured Data'!AI8*'In Process Calc.'!$J4+'Measured Data'!AI9*'In Process Calc.'!$E5-$F4*'Measured Data'!BG9)/1000</f>
        <v>0</v>
      </c>
      <c r="AD5" s="102">
        <f>AD4-(-'Measured Data'!AJ8*'In Process Calc.'!$J4+'Measured Data'!AJ9*'In Process Calc.'!$E5-$F4*'Measured Data'!BH9)/1000</f>
        <v>0</v>
      </c>
      <c r="AE5" s="102">
        <f>AE4-(-'Measured Data'!AK8*'In Process Calc.'!$J4+'Measured Data'!AK9*'In Process Calc.'!$E5-$F4*'Measured Data'!BI9)/1000</f>
        <v>0</v>
      </c>
      <c r="AF5" s="102">
        <f>AF4-(-'Measured Data'!AL8*'In Process Calc.'!$J4+'Measured Data'!AL9*'In Process Calc.'!$E5-$F4*'Measured Data'!BJ9)/1000</f>
        <v>0</v>
      </c>
      <c r="AG5" s="102">
        <f>AG4-(-'Measured Data'!AM8*'In Process Calc.'!$J4+'Measured Data'!AM9*'In Process Calc.'!$E5-$F4*'Measured Data'!BK9)/1000</f>
        <v>0</v>
      </c>
      <c r="AH5" s="102">
        <f>AH4-(-'Measured Data'!AN8*'In Process Calc.'!$J4+'Measured Data'!AN9*'In Process Calc.'!$E5-$F4*'Measured Data'!BL9)/1000</f>
        <v>0</v>
      </c>
      <c r="AI5" s="102">
        <f>AI4-(-'Measured Data'!AO8*'In Process Calc.'!$J4+'Measured Data'!AO9*'In Process Calc.'!$E5-$F4*'Measured Data'!BM9)/1000</f>
        <v>0</v>
      </c>
      <c r="AJ5" s="102">
        <f>AJ4-(-'Measured Data'!AP8*'In Process Calc.'!$J4+'Measured Data'!AP9*'In Process Calc.'!$E5-$F4*'Measured Data'!BN9)/1000</f>
        <v>0</v>
      </c>
      <c r="AK5" s="102">
        <f>AK4-(-'Measured Data'!AQ8*'In Process Calc.'!$J4+'Measured Data'!AQ9*'In Process Calc.'!$E5-$F4*'Measured Data'!BO9)/1000</f>
        <v>0</v>
      </c>
      <c r="AL5" s="102">
        <f>AL4-(-'Measured Data'!AR8*'In Process Calc.'!$J4+'Measured Data'!AR9*'In Process Calc.'!$E5-'In Process Calc.'!$F4*'Measured Data'!BP9)/1000</f>
        <v>0</v>
      </c>
      <c r="AM5" s="101">
        <f>($O5*1+$P5*4+$Q5*2+$R5*1+S5*2+$U5*2+$V5*1+$W5*1+$X5*3+$Y5*1+$AA5*1+$AB5*2+$AC5*1-$AD5*1+$AE5*1+AF5*1+$AG5*1+$AH5*1+AI5*2+$AJ5*1+$AK5*1)</f>
        <v>2.5257450000000006</v>
      </c>
      <c r="AN5" s="101">
        <f t="shared" si="2"/>
        <v>2.5141800000000005</v>
      </c>
      <c r="AO5" s="101">
        <f t="shared" ref="AO5:AO15" si="7">(-$O5*3+$P5*6+$Q5*4+$R5*4+S5*6+$U5*5+$V5*5+$W5*2+$X5*6+$Y5*6+$AA5*6+$AB5*6+$AC5*5+$AE5*9+AF5*5+$AG5*3+$AH5*4+AI5*11+$AJ5*9+$AK5*5)</f>
        <v>4.2637350000000005</v>
      </c>
      <c r="AP5" s="107">
        <f>'Measured Data'!N9/('Measured Data'!H9)</f>
        <v>0</v>
      </c>
      <c r="AQ5" s="108">
        <f>IF('Measured Data'!O9&gt;0,'Measured Data'!O9,('Measured Data'!P9*$E5-'Measured Data'!P8*$J4)/1000/(('Measured Data'!$H8*$J4+'Measured Data'!$H9*$E5)*1000000*0.5*($C5-$C4))*1000000000)</f>
        <v>0</v>
      </c>
      <c r="AR5" s="108">
        <f>(L5-L4)/(('Measured Data'!$H8*$J4+'Measured Data'!$H9*$E5)*0.5*($C5-$C4))</f>
        <v>2.0129527055972703E-2</v>
      </c>
      <c r="AS5" s="108">
        <f t="shared" si="3"/>
        <v>2.062754228994701E-2</v>
      </c>
      <c r="AT5" s="108">
        <f>('Measured Data'!$I9*$E5-'Measured Data'!$I8*$J4)/(('Measured Data'!$H8*$J4+'Measured Data'!$H9*$E5)*0.5*($C5-$C4))</f>
        <v>4.980152339743066E-4</v>
      </c>
      <c r="AU5" s="108">
        <f>(N5-N4)*1000/(('Measured Data'!$H8*$J4+'Measured Data'!$H9*$E5)*0.5*($C5-$C4))</f>
        <v>0</v>
      </c>
      <c r="AV5" s="108">
        <f>(O5-O4)*1000/(('Measured Data'!$H8*$J4+'Measured Data'!$H9*$E5)*0.5*($C5-$C4))</f>
        <v>8.7070084020148564E-5</v>
      </c>
      <c r="AW5" s="108">
        <f>(P5-P4)*1000/(('Measured Data'!$H8*$J4+'Measured Data'!$H9*$E5)*0.5*($C5-$C4))</f>
        <v>1.4582892628776586E-2</v>
      </c>
      <c r="AX5" s="108">
        <f>(Q5-Q4)*1000/(('Measured Data'!$H8*$J4+'Measured Data'!$H9*$E5)*0.5*($C5-$C4))</f>
        <v>3.7812203652646773E-2</v>
      </c>
      <c r="AY5" s="108">
        <f>(R5-R4)*1000/(('Measured Data'!$H8*$J4+'Measured Data'!$H9*$E5)*0.5*($C5-$C4))</f>
        <v>7.4880272257327567E-3</v>
      </c>
      <c r="AZ5" s="108">
        <f>(S5-S4)*1000/(('Measured Data'!$H8*$J4+'Measured Data'!$H9*$E5)*0.5*($C5-$C4))</f>
        <v>5.3453850550513726E-3</v>
      </c>
      <c r="BA5" s="507">
        <v>5.2687416642327865E-2</v>
      </c>
      <c r="BB5" s="108">
        <f>(U5-U4)*1000/(('Measured Data'!$H8*$J4+'Measured Data'!$H9*$E5)*0.5*($C5-$C4))</f>
        <v>-1.5674859197957105E-2</v>
      </c>
      <c r="BC5" s="108">
        <f>(V5-V4)*1000/(('Measured Data'!$H8*$J4+'Measured Data'!$H9*$E5)*0.5*($C5-$C4))</f>
        <v>8.9964939906384926E-3</v>
      </c>
      <c r="BD5" s="108">
        <f>(W5-W4)*1000/(('Measured Data'!$H8*$J4+'Measured Data'!$H9*$E5)*0.5*($C5-$C4))</f>
        <v>0</v>
      </c>
      <c r="BE5" s="108">
        <f>(X5-X4)*1000/(('Measured Data'!$H8*$J4+'Measured Data'!$H9*$E5)*0.5*($C5-$C4))</f>
        <v>0</v>
      </c>
      <c r="BF5" s="108">
        <f>(Y5-Y4)*1000/(('Measured Data'!$H8*$J4+'Measured Data'!$H9*$E5)*0.5*($C5-$C4))</f>
        <v>0</v>
      </c>
      <c r="BG5" s="507">
        <v>5.7180500911901681E-2</v>
      </c>
      <c r="BH5" s="108">
        <f>(AA5-AA4)*1000/(('Measured Data'!$H8*$J4+'Measured Data'!$H9*$E5)*0.5*($C5-$C4))</f>
        <v>0</v>
      </c>
      <c r="BI5" s="108">
        <f>(AB5-AB4)*1000/(('Measured Data'!$H8*$J4+'Measured Data'!$H9*$E5)*0.5*($C5-$C4))</f>
        <v>0</v>
      </c>
      <c r="BJ5" s="108">
        <f>(AC5-AC4)*1000/(('Measured Data'!$H8*$J4+'Measured Data'!$H9*$E5)*0.5*($C5-$C4))</f>
        <v>0</v>
      </c>
      <c r="BK5" s="108">
        <f>(AD5-AD4)*1000/(('Measured Data'!$H8*$J4+'Measured Data'!$H9*$E5)*0.5*($C5-$C4))</f>
        <v>0</v>
      </c>
      <c r="BL5" s="108">
        <f>(AE5-AE4)*1000/(('Measured Data'!$H8*$J4+'Measured Data'!$H9*$E5)*0.5*($C5-$C4))</f>
        <v>0</v>
      </c>
      <c r="BM5" s="108">
        <f>(AF5-AF4)*1000/(('Measured Data'!$H8*$J4+'Measured Data'!$H9*$E5)*0.5*($C5-$C4))</f>
        <v>0</v>
      </c>
      <c r="BN5" s="108">
        <f>(AG5-AG4)*1000/(('Measured Data'!$H8*$J4+'Measured Data'!$H9*$E5)*0.5*($C5-$C4))</f>
        <v>0</v>
      </c>
      <c r="BO5" s="108">
        <f>(AH5-AH4)*1000/(('Measured Data'!$H8*$J4+'Measured Data'!$H9*$E5)*0.5*($C5-$C4))</f>
        <v>0</v>
      </c>
      <c r="BP5" s="108">
        <f>(AI5-AI4)*1000/(('Measured Data'!$H8*$J4+'Measured Data'!$H9*$E5)*0.5*($C5-$C4))</f>
        <v>0</v>
      </c>
      <c r="BQ5" s="108">
        <f>(AJ5-AJ4)*1000/(('Measured Data'!$H8*$J4+'Measured Data'!$H9*$E5)*0.5*($C5-$C4))</f>
        <v>0</v>
      </c>
      <c r="BR5" s="108">
        <f>(AK5-AK4)*1000/(('Measured Data'!$H8*$J4+'Measured Data'!$H9*$E5)*0.5*($C5-$C4))</f>
        <v>0</v>
      </c>
      <c r="BS5" s="108">
        <f>(AL5-AL4)*1000/(('Measured Data'!$H8*$E5+'Measured Data'!$H9*$E5)*0.5*($C5-$C4))</f>
        <v>0</v>
      </c>
      <c r="BT5" s="109">
        <f t="shared" ref="BT5:BT17" si="8">($AV5*1+$AW5*4+$AX5*2+$AY5*1+$AZ5*1+$BB5*2+$BC5*1+$BD5*1+$BE5*3+$BF5*1+$BH5*1+$BI5*2+$BJ5*1-$BK5*1+$BL5*1+$BM5*1+$BN5*1+$BO5*1+$BP5*1+$BQ5*1+$BR5*1)</f>
        <v>0.12452323577992842</v>
      </c>
      <c r="BU5" s="109">
        <f t="shared" ref="BU5:BU17" si="9">$BT5+$BK5*1-$AV5*1</f>
        <v>0.12443616569590828</v>
      </c>
      <c r="BV5" s="109">
        <f t="shared" ref="BV5:BV17" si="10">($AV5*3+$AW5*6+$AX5*4+$AY5*4+$AZ5*6+$BB5*5+$BC5*5+$BD5*2+$BE5*6+$BF5*6+$BH5*6+$BI5*6+$BJ5*5+$BL5*9+$BM5*5+$BN5*3+$BO5*4+$BP5*4+$BQ5*9+$BR5*5)</f>
        <v>0.26763997383195326</v>
      </c>
      <c r="BW5" s="109">
        <f t="shared" ref="BW5:BW17" si="11">($BV5+ABS($AV5*3)+ABS($AW5*6)+ABS($AX5*4)+ABS($AY5*4)+ABS($AZ5*6)+ABS($BB5*5)+ABS($BC5*5)+ABS($BD5*2)+ABS($BE5*6)+ABS($BF5*6)+ABS($BH5*6)+ABS($BI5*6)+ABS($BJ5*5)+ABS($BL5*9)+ABS($BM5*5)+ABS($BN5*3)+ABS($BO5*4)+ABS($BP5*4)+ABS($BQ5*9)+ABS($BR5*5))/2</f>
        <v>0.34601426982173872</v>
      </c>
      <c r="BX5" s="108">
        <f t="shared" si="4"/>
        <v>1.0852781281738566</v>
      </c>
      <c r="BY5" s="108">
        <f t="shared" si="5"/>
        <v>0</v>
      </c>
      <c r="BZ5" s="108">
        <f t="shared" si="6"/>
        <v>-0.29750669508749994</v>
      </c>
      <c r="CA5" s="108">
        <f t="shared" ref="CA5:CA17" si="12">$BK5/$BB5</f>
        <v>0</v>
      </c>
      <c r="CB5" s="36"/>
    </row>
    <row r="6" spans="1:80">
      <c r="A6" s="94">
        <f>'Measured Data'!$A10</f>
        <v>3</v>
      </c>
      <c r="B6" s="500">
        <f>'Measured Data'!B10</f>
        <v>2.953472222223354</v>
      </c>
      <c r="C6" s="500">
        <f>'Measured Data'!C10</f>
        <v>70.883333333360497</v>
      </c>
      <c r="D6" s="97">
        <v>1.8759999999999999</v>
      </c>
      <c r="E6" s="97">
        <f t="shared" si="0"/>
        <v>1876</v>
      </c>
      <c r="F6" s="97">
        <f>'Measured Data'!E10</f>
        <v>0</v>
      </c>
      <c r="G6" s="97">
        <f>'Measured Data'!F10</f>
        <v>0</v>
      </c>
      <c r="H6" s="97">
        <f>'Measured Data'!G10</f>
        <v>0</v>
      </c>
      <c r="I6" s="97">
        <v>1</v>
      </c>
      <c r="J6" s="97">
        <f t="shared" si="1"/>
        <v>1876</v>
      </c>
      <c r="K6" s="99">
        <v>58.173752507505455</v>
      </c>
      <c r="L6" s="99">
        <f>L5 + 'Measured Data'!$H10*'In Process Calc.'!$E6 - 'Measured Data'!$H9*'In Process Calc.'!$J5</f>
        <v>2239.049098737335</v>
      </c>
      <c r="M6" s="102">
        <f>M5 + ('Measured Data'!P10*$E6-'Measured Data'!P9*$J5)/1000</f>
        <v>0</v>
      </c>
      <c r="N6" s="102">
        <f>N5+(-'Measured Data'!S9*'In Process Calc.'!$J5+'Measured Data'!S10*'In Process Calc.'!$E6)/1000</f>
        <v>0</v>
      </c>
      <c r="O6" s="102">
        <f>O5-(-'Measured Data'!U9*'In Process Calc.'!$J5+'Measured Data'!U10*'In Process Calc.'!$E6-$F5*'Measured Data'!AS10)/1000</f>
        <v>-7.9062999999999994E-2</v>
      </c>
      <c r="P6" s="102">
        <f>P5-(-'Measured Data'!V9*'In Process Calc.'!$J5+'Measured Data'!V10*'In Process Calc.'!$E6-$F5*'Measured Data'!AT10)/1000</f>
        <v>0.6113519999999999</v>
      </c>
      <c r="Q6" s="102">
        <f>Q5-(-'Measured Data'!W9*'In Process Calc.'!$J5+'Measured Data'!W10*'In Process Calc.'!$E6-$F5*'Measured Data'!AU10)/1000</f>
        <v>3.0061669999999996</v>
      </c>
      <c r="R6" s="102">
        <f>R5-(-'Measured Data'!X9*'In Process Calc.'!$J5+'Measured Data'!X10*'In Process Calc.'!$E6-$F5*'Measured Data'!AV10)/1000</f>
        <v>0.15276899999999977</v>
      </c>
      <c r="S6" s="102">
        <f>S5-(-'Measured Data'!Y9*'In Process Calc.'!$J5+'Measured Data'!Y10*'In Process Calc.'!$E6-$F5*'Measured Data'!AW10)/1000</f>
        <v>0.19689200000000007</v>
      </c>
      <c r="T6" s="102">
        <v>5.7751611128562113</v>
      </c>
      <c r="U6" s="102">
        <f>U5-(-'Measured Data'!AA9*'In Process Calc.'!$J5+'Measured Data'!AA10*'In Process Calc.'!$E6-$G5*'Measured Data'!AY10)/1000</f>
        <v>-0.686616</v>
      </c>
      <c r="V6" s="102">
        <f>V5-(-'Measured Data'!AB9*'In Process Calc.'!$J5+'Measured Data'!AB10*'In Process Calc.'!$E6-$F5*'Measured Data'!AZ10)/1000</f>
        <v>0.1856319999999996</v>
      </c>
      <c r="W6" s="102">
        <f>W5-(-'Measured Data'!AC9*'In Process Calc.'!$J5+'Measured Data'!AC10*'In Process Calc.'!$E6-$F5*'Measured Data'!BA10)/1000</f>
        <v>0</v>
      </c>
      <c r="X6" s="102">
        <f>X5-(-'Measured Data'!AD9*'In Process Calc.'!$J5+'Measured Data'!AD10*'In Process Calc.'!$E6-$F5*'Measured Data'!BB10)/1000</f>
        <v>0</v>
      </c>
      <c r="Y6" s="102">
        <f>Y5-(-'Measured Data'!AE9*'In Process Calc.'!$J5+'Measured Data'!AE10*'In Process Calc.'!$E6-$F5*'Measured Data'!BC10)/1000</f>
        <v>0</v>
      </c>
      <c r="Z6" s="102">
        <f>Z5+(-'Measured Data'!AF9*'In Process Calc.'!$J5+'Measured Data'!AF10*'In Process Calc.'!$E6-$F5*'Measured Data'!BD10)/1000</f>
        <v>5.3557948490230913</v>
      </c>
      <c r="AA6" s="102">
        <f>AA5-(-'Measured Data'!AG9*'In Process Calc.'!$J5+'Measured Data'!AG10*'In Process Calc.'!$E6-$F5*'Measured Data'!BE10)/1000</f>
        <v>0</v>
      </c>
      <c r="AB6" s="102">
        <f>AB5-(-'Measured Data'!AH9*'In Process Calc.'!$J5+'Measured Data'!AH10*'In Process Calc.'!$E6-$F5*'Measured Data'!BF10)/1000</f>
        <v>0</v>
      </c>
      <c r="AC6" s="102">
        <f>AC5-(-'Measured Data'!AI9*'In Process Calc.'!$J5+'Measured Data'!AI10*'In Process Calc.'!$E6-$F5*'Measured Data'!BG10)/1000</f>
        <v>0</v>
      </c>
      <c r="AD6" s="102">
        <f>AD5-(-'Measured Data'!AJ9*'In Process Calc.'!$J5+'Measured Data'!AJ10*'In Process Calc.'!$E6-$F5*'Measured Data'!BH10)/1000</f>
        <v>0</v>
      </c>
      <c r="AE6" s="102">
        <f>AE5-(-'Measured Data'!AK9*'In Process Calc.'!$J5+'Measured Data'!AK10*'In Process Calc.'!$E6-$F5*'Measured Data'!BI10)/1000</f>
        <v>0</v>
      </c>
      <c r="AF6" s="102">
        <f>AF5-(-'Measured Data'!AL9*'In Process Calc.'!$J5+'Measured Data'!AL10*'In Process Calc.'!$E6-$F5*'Measured Data'!BJ10)/1000</f>
        <v>0</v>
      </c>
      <c r="AG6" s="102">
        <f>AG5-(-'Measured Data'!AM9*'In Process Calc.'!$J5+'Measured Data'!AM10*'In Process Calc.'!$E6-$F5*'Measured Data'!BK10)/1000</f>
        <v>0</v>
      </c>
      <c r="AH6" s="102">
        <f>AH5-(-'Measured Data'!AN9*'In Process Calc.'!$J5+'Measured Data'!AN10*'In Process Calc.'!$E6-$F5*'Measured Data'!BL10)/1000</f>
        <v>0</v>
      </c>
      <c r="AI6" s="102">
        <f>AI5-(-'Measured Data'!AO9*'In Process Calc.'!$J5+'Measured Data'!AO10*'In Process Calc.'!$E6-$F5*'Measured Data'!BM10)/1000</f>
        <v>0</v>
      </c>
      <c r="AJ6" s="102">
        <f>AJ5-(-'Measured Data'!AP9*'In Process Calc.'!$J5+'Measured Data'!AP10*'In Process Calc.'!$E6-$F5*'Measured Data'!BN10)/1000</f>
        <v>0</v>
      </c>
      <c r="AK6" s="102">
        <f>AK5-(-'Measured Data'!AQ9*'In Process Calc.'!$J5+'Measured Data'!AQ10*'In Process Calc.'!$E6-$F5*'Measured Data'!BO10)/1000</f>
        <v>0</v>
      </c>
      <c r="AL6" s="102">
        <f>AL5-(-'Measured Data'!AR9*'In Process Calc.'!$J5+'Measured Data'!AR10*'In Process Calc.'!$E6-'In Process Calc.'!$F5*'Measured Data'!BP10)/1000</f>
        <v>0</v>
      </c>
      <c r="AM6" s="101">
        <f>($O6*1+$P6*4+$Q6*2+$R6*1+S6*2+$U6*2+$V6*1+$W6*1+$X6*3+$Y6*1+$AA6*1+$AB6*2+$AC6*1-$AD6*1+$AE6*1+AF6*1+$AG6*1+$AH6*1+AI6*2+$AJ6*1+$AK6*1)</f>
        <v>7.7376319999999978</v>
      </c>
      <c r="AN6" s="101">
        <f t="shared" si="2"/>
        <v>7.6585689999999982</v>
      </c>
      <c r="AO6" s="101">
        <f t="shared" si="7"/>
        <v>15.217476999999995</v>
      </c>
      <c r="AP6" s="107">
        <f>'Measured Data'!N10/('Measured Data'!H10)</f>
        <v>0</v>
      </c>
      <c r="AQ6" s="108">
        <f>IF('Measured Data'!O10&gt;0,'Measured Data'!O10,('Measured Data'!P10*$E6-'Measured Data'!P9*$J5)/1000/(('Measured Data'!$H9*$J5+'Measured Data'!$H10*$E6)*1000000*0.5*($C6-$C5))*1000000000)</f>
        <v>0</v>
      </c>
      <c r="AR6" s="108">
        <f>(L6-L5)/(('Measured Data'!$H9*$J5+'Measured Data'!$H10*$E6)*0.5*($C6-$C5))</f>
        <v>2.4369698596641922E-2</v>
      </c>
      <c r="AS6" s="108">
        <f t="shared" si="3"/>
        <v>2.4361174541124284E-2</v>
      </c>
      <c r="AT6" s="108">
        <f>('Measured Data'!$I10*$E6-'Measured Data'!$I9*$J5)/(('Measured Data'!$H9*$J5+'Measured Data'!$H10*$E6)*0.5*($C6-$C5))</f>
        <v>-8.5240555176368779E-6</v>
      </c>
      <c r="AU6" s="108">
        <f>(N6-N5)*1000/(('Measured Data'!$H9*$J5+'Measured Data'!$H10*$E6)*0.5*($C6-$C5))</f>
        <v>0</v>
      </c>
      <c r="AV6" s="108">
        <f>(O6-O5)*1000/(('Measured Data'!$H9*$J5+'Measured Data'!$H10*$E6)*0.5*($C6-$C5))</f>
        <v>-1.3939300641271639E-3</v>
      </c>
      <c r="AW6" s="108">
        <f>(P6-P5)*1000/(('Measured Data'!$H9*$J5+'Measured Data'!$H10*$E6)*0.5*($C6-$C5))</f>
        <v>6.2526740551706681E-3</v>
      </c>
      <c r="AX6" s="108">
        <f>(Q6-Q5)*1000/(('Measured Data'!$H9*$J5+'Measured Data'!$H10*$E6)*0.5*($C6-$C5))</f>
        <v>3.8994376779993484E-2</v>
      </c>
      <c r="AY6" s="108">
        <f>(R6-R5)*1000/(('Measured Data'!$H9*$J5+'Measured Data'!$H10*$E6)*0.5*($C6-$C5))</f>
        <v>2.4563634114720544E-3</v>
      </c>
      <c r="AZ6" s="108">
        <f>(S6-S5)*1000/(('Measured Data'!$H9*$J5+'Measured Data'!$H10*$E6)*0.5*($C6-$C5))</f>
        <v>3.9874189552549892E-3</v>
      </c>
      <c r="BA6" s="507">
        <v>0.10113035026121092</v>
      </c>
      <c r="BB6" s="108">
        <f>(U6-U5)*1000/(('Measured Data'!$H9*$J5+'Measured Data'!$H10*$E6)*0.5*($C6-$C5))</f>
        <v>-3.3608339886532766E-3</v>
      </c>
      <c r="BC6" s="108">
        <f>(V6-V5)*1000/(('Measured Data'!$H9*$J5+'Measured Data'!$H10*$E6)*0.5*($C6-$C5))</f>
        <v>2.3178542861631551E-3</v>
      </c>
      <c r="BD6" s="108">
        <f>(W6-W5)*1000/(('Measured Data'!$H9*$J5+'Measured Data'!$H10*$E6)*0.5*($C6-$C5))</f>
        <v>0</v>
      </c>
      <c r="BE6" s="108">
        <f>(X6-X5)*1000/(('Measured Data'!$H9*$J5+'Measured Data'!$H10*$E6)*0.5*($C6-$C5))</f>
        <v>0</v>
      </c>
      <c r="BF6" s="108">
        <f>(Y6-Y5)*1000/(('Measured Data'!$H9*$J5+'Measured Data'!$H10*$E6)*0.5*($C6-$C5))</f>
        <v>0</v>
      </c>
      <c r="BG6" s="507">
        <v>3.4283263842969779E-2</v>
      </c>
      <c r="BH6" s="108">
        <f>(AA6-AA5)*1000/(('Measured Data'!$H9*$J5+'Measured Data'!$H10*$E6)*0.5*($C6-$C5))</f>
        <v>0</v>
      </c>
      <c r="BI6" s="108">
        <f>(AB6-AB5)*1000/(('Measured Data'!$H9*$J5+'Measured Data'!$H10*$E6)*0.5*($C6-$C5))</f>
        <v>0</v>
      </c>
      <c r="BJ6" s="108">
        <f>(AC6-AC5)*1000/(('Measured Data'!$H9*$J5+'Measured Data'!$H10*$E6)*0.5*($C6-$C5))</f>
        <v>0</v>
      </c>
      <c r="BK6" s="108">
        <f>(AD6-AD5)*1000/(('Measured Data'!$H9*$J5+'Measured Data'!$H10*$E6)*0.5*($C6-$C5))</f>
        <v>0</v>
      </c>
      <c r="BL6" s="108">
        <f>(AE6-AE5)*1000/(('Measured Data'!$H9*$J5+'Measured Data'!$H10*$E6)*0.5*($C6-$C5))</f>
        <v>0</v>
      </c>
      <c r="BM6" s="108">
        <f>(AF6-AF5)*1000/(('Measured Data'!$H9*$J5+'Measured Data'!$H10*$E6)*0.5*($C6-$C5))</f>
        <v>0</v>
      </c>
      <c r="BN6" s="108">
        <f>(AG6-AG5)*1000/(('Measured Data'!$H9*$J5+'Measured Data'!$H10*$E6)*0.5*($C6-$C5))</f>
        <v>0</v>
      </c>
      <c r="BO6" s="108">
        <f>(AH6-AH5)*1000/(('Measured Data'!$H9*$J5+'Measured Data'!$H10*$E6)*0.5*($C6-$C5))</f>
        <v>0</v>
      </c>
      <c r="BP6" s="108">
        <f>(AI6-AI5)*1000/(('Measured Data'!$H9*$J5+'Measured Data'!$H10*$E6)*0.5*($C6-$C5))</f>
        <v>0</v>
      </c>
      <c r="BQ6" s="108">
        <f>(AJ6-AJ5)*1000/(('Measured Data'!$H9*$J5+'Measured Data'!$H10*$E6)*0.5*($C6-$C5))</f>
        <v>0</v>
      </c>
      <c r="BR6" s="108">
        <f>(AK6-AK5)*1000/(('Measured Data'!$H9*$J5+'Measured Data'!$H10*$E6)*0.5*($C6-$C5))</f>
        <v>0</v>
      </c>
      <c r="BS6" s="108">
        <f>(AL6-AL5)*1000/(('Measured Data'!$H9*$E6+'Measured Data'!$H10*$E6)*0.5*($C6-$C5))</f>
        <v>0</v>
      </c>
      <c r="BT6" s="109">
        <f t="shared" si="8"/>
        <v>0.10364548839212612</v>
      </c>
      <c r="BU6" s="109">
        <f t="shared" si="9"/>
        <v>0.10503941845625328</v>
      </c>
      <c r="BV6" s="109">
        <f t="shared" si="10"/>
        <v>0.217846830123584</v>
      </c>
      <c r="BW6" s="109">
        <f t="shared" si="11"/>
        <v>0.23883279025923188</v>
      </c>
      <c r="BX6" s="108">
        <f t="shared" si="4"/>
        <v>0.33900074264965052</v>
      </c>
      <c r="BY6" s="108">
        <f t="shared" si="5"/>
        <v>0</v>
      </c>
      <c r="BZ6" s="108">
        <f t="shared" si="6"/>
        <v>-3.3232694042614648E-2</v>
      </c>
      <c r="CA6" s="108">
        <f t="shared" si="12"/>
        <v>0</v>
      </c>
      <c r="CB6" s="36"/>
    </row>
    <row r="7" spans="1:80">
      <c r="A7" s="94">
        <f>'Measured Data'!$A11</f>
        <v>4</v>
      </c>
      <c r="B7" s="500">
        <f>'Measured Data'!B11</f>
        <v>3.9736111111124046</v>
      </c>
      <c r="C7" s="500">
        <f>'Measured Data'!C11</f>
        <v>95.366666666697711</v>
      </c>
      <c r="D7" s="97">
        <v>1.861</v>
      </c>
      <c r="E7" s="97">
        <f t="shared" si="0"/>
        <v>1861</v>
      </c>
      <c r="F7" s="97">
        <f>'Measured Data'!E11</f>
        <v>0</v>
      </c>
      <c r="G7" s="97">
        <f>'Measured Data'!F11</f>
        <v>0</v>
      </c>
      <c r="H7" s="97">
        <f>'Measured Data'!G11</f>
        <v>0</v>
      </c>
      <c r="I7" s="97">
        <v>0</v>
      </c>
      <c r="J7" s="97">
        <f t="shared" si="1"/>
        <v>1861</v>
      </c>
      <c r="K7" s="99">
        <v>100.17091886077893</v>
      </c>
      <c r="L7" s="99">
        <f>L6 + 'Measured Data'!$H11*'In Process Calc.'!$E7 - 'Measured Data'!$H10*'In Process Calc.'!$J6</f>
        <v>4586.7349957405095</v>
      </c>
      <c r="M7" s="102">
        <f>M6 + ('Measured Data'!P11*$E7-'Measured Data'!P10*$J6)/1000</f>
        <v>0</v>
      </c>
      <c r="N7" s="102">
        <f>N6+(-'Measured Data'!S10*'In Process Calc.'!$J6+'Measured Data'!S11*'In Process Calc.'!$E7)/1000</f>
        <v>47.362449999999995</v>
      </c>
      <c r="O7" s="102">
        <f>O6-(-'Measured Data'!U10*'In Process Calc.'!$J6+'Measured Data'!U11*'In Process Calc.'!$E7-$F6*'Measured Data'!AS11)/1000</f>
        <v>-0.39761000000000002</v>
      </c>
      <c r="P7" s="102">
        <f>P6-(-'Measured Data'!V10*'In Process Calc.'!$J6+'Measured Data'!V11*'In Process Calc.'!$E7-$F6*'Measured Data'!AT11)/1000</f>
        <v>-7.4980000000000491E-2</v>
      </c>
      <c r="Q7" s="102">
        <f>Q6-(-'Measured Data'!W10*'In Process Calc.'!$J6+'Measured Data'!W11*'In Process Calc.'!$E7-$F6*'Measured Data'!AU11)/1000</f>
        <v>0.75444199999999917</v>
      </c>
      <c r="R7" s="102">
        <f>R6-(-'Measured Data'!X10*'In Process Calc.'!$J6+'Measured Data'!X11*'In Process Calc.'!$E7-$F6*'Measured Data'!AV11)/1000</f>
        <v>0.23180300000000031</v>
      </c>
      <c r="S7" s="102">
        <f>S6-(-'Measured Data'!Y10*'In Process Calc.'!$J6+'Measured Data'!Y11*'In Process Calc.'!$E7-$F6*'Measured Data'!AW11)/1000</f>
        <v>0.35433400000000004</v>
      </c>
      <c r="T7" s="102">
        <v>8.3995945045974914</v>
      </c>
      <c r="U7" s="102">
        <f>U6-(-'Measured Data'!AA10*'In Process Calc.'!$J6+'Measured Data'!AA11*'In Process Calc.'!$E7-$G6*'Measured Data'!AY11)/1000</f>
        <v>-1.2431480000000001</v>
      </c>
      <c r="V7" s="102">
        <f>V6-(-'Measured Data'!AB10*'In Process Calc.'!$J6+'Measured Data'!AB11*'In Process Calc.'!$E7-$F6*'Measured Data'!AZ11)/1000</f>
        <v>-7.5766770000000001</v>
      </c>
      <c r="W7" s="102">
        <f>W6-(-'Measured Data'!AC10*'In Process Calc.'!$J6+'Measured Data'!AC11*'In Process Calc.'!$E7-$F6*'Measured Data'!BA11)/1000</f>
        <v>0</v>
      </c>
      <c r="X7" s="102">
        <f>X6-(-'Measured Data'!AD10*'In Process Calc.'!$J6+'Measured Data'!AD11*'In Process Calc.'!$E7-$F6*'Measured Data'!BB11)/1000</f>
        <v>0</v>
      </c>
      <c r="Y7" s="102">
        <f>Y6-(-'Measured Data'!AE10*'In Process Calc.'!$J6+'Measured Data'!AE11*'In Process Calc.'!$E7-$F6*'Measured Data'!BC11)/1000</f>
        <v>0</v>
      </c>
      <c r="Z7" s="102">
        <f>Z6+(-'Measured Data'!AF10*'In Process Calc.'!$J6+'Measured Data'!AF11*'In Process Calc.'!$E7-$F6*'Measured Data'!BD11)/1000</f>
        <v>8.3964253996447624</v>
      </c>
      <c r="AA7" s="102">
        <f>AA6-(-'Measured Data'!AG10*'In Process Calc.'!$J6+'Measured Data'!AG11*'In Process Calc.'!$E7-$F6*'Measured Data'!BE11)/1000</f>
        <v>0</v>
      </c>
      <c r="AB7" s="102">
        <f>AB6-(-'Measured Data'!AH10*'In Process Calc.'!$J6+'Measured Data'!AH11*'In Process Calc.'!$E7-$F6*'Measured Data'!BF11)/1000</f>
        <v>0</v>
      </c>
      <c r="AC7" s="102">
        <f>AC6-(-'Measured Data'!AI10*'In Process Calc.'!$J6+'Measured Data'!AI11*'In Process Calc.'!$E7-$F6*'Measured Data'!BG11)/1000</f>
        <v>0</v>
      </c>
      <c r="AD7" s="102">
        <f>AD6-(-'Measured Data'!AJ10*'In Process Calc.'!$J6+'Measured Data'!AJ11*'In Process Calc.'!$E7-$F6*'Measured Data'!BH11)/1000</f>
        <v>0</v>
      </c>
      <c r="AE7" s="102">
        <f>AE6-(-'Measured Data'!AK10*'In Process Calc.'!$J6+'Measured Data'!AK11*'In Process Calc.'!$E7-$F6*'Measured Data'!BI11)/1000</f>
        <v>0</v>
      </c>
      <c r="AF7" s="102">
        <f>AF6-(-'Measured Data'!AL10*'In Process Calc.'!$J6+'Measured Data'!AL11*'In Process Calc.'!$E7-$F6*'Measured Data'!BJ11)/1000</f>
        <v>0</v>
      </c>
      <c r="AG7" s="102">
        <f>AG6-(-'Measured Data'!AM10*'In Process Calc.'!$J6+'Measured Data'!AM11*'In Process Calc.'!$E7-$F6*'Measured Data'!BK11)/1000</f>
        <v>0</v>
      </c>
      <c r="AH7" s="102">
        <f>AH6-(-'Measured Data'!AN10*'In Process Calc.'!$J6+'Measured Data'!AN11*'In Process Calc.'!$E7-$F6*'Measured Data'!BL11)/1000</f>
        <v>0</v>
      </c>
      <c r="AI7" s="102">
        <f>AI6-(-'Measured Data'!AO10*'In Process Calc.'!$J6+'Measured Data'!AO11*'In Process Calc.'!$E7-$F6*'Measured Data'!BM11)/1000</f>
        <v>0</v>
      </c>
      <c r="AJ7" s="102">
        <f>AJ6-(-'Measured Data'!AP10*'In Process Calc.'!$J6+'Measured Data'!AP11*'In Process Calc.'!$E7-$F6*'Measured Data'!BN11)/1000</f>
        <v>0</v>
      </c>
      <c r="AK7" s="102">
        <f>AK6-(-'Measured Data'!AQ10*'In Process Calc.'!$J6+'Measured Data'!AQ11*'In Process Calc.'!$E7-$F6*'Measured Data'!BO11)/1000</f>
        <v>0</v>
      </c>
      <c r="AL7" s="102">
        <f>AL6-(-'Measured Data'!AR10*'In Process Calc.'!$J6+'Measured Data'!AR11*'In Process Calc.'!$E7-'In Process Calc.'!$F6*'Measured Data'!BP11)/1000</f>
        <v>0</v>
      </c>
      <c r="AM7" s="101">
        <f t="shared" ref="AM7:AM8" si="13">($O7*1+$P7*4+$Q7*2+$R7*1+S7*2+$U7*2+$V7*1+$W7*1+$X7*3+$Y7*1+$AA7*1+$AB7*2+$AC7*1-$AD7*1+$AE7*1+AF7*1+$AG7*1+$AH7*1+AI7*2+$AJ7*1+$AK7*1)</f>
        <v>-8.3111480000000029</v>
      </c>
      <c r="AN7" s="101">
        <f t="shared" si="2"/>
        <v>-8.7087580000000031</v>
      </c>
      <c r="AO7" s="101">
        <f t="shared" si="7"/>
        <v>-37.285191000000012</v>
      </c>
      <c r="AP7" s="107">
        <f>'Measured Data'!N11/('Measured Data'!H11)</f>
        <v>0</v>
      </c>
      <c r="AQ7" s="108">
        <f>IF('Measured Data'!O11&gt;0,'Measured Data'!O11,('Measured Data'!P11*$E7-'Measured Data'!P10*$J6)/1000/(('Measured Data'!$H10*$J6+'Measured Data'!$H11*$E7)*1000000*0.5*($C7-$C6))*1000000000)</f>
        <v>0</v>
      </c>
      <c r="AR7" s="108">
        <f>(L7-L6)/(('Measured Data'!$H10*$J6+'Measured Data'!$H11*$E7)*0.5*($C7-$C6))</f>
        <v>2.4486552505076642E-2</v>
      </c>
      <c r="AS7" s="108">
        <f t="shared" si="3"/>
        <v>2.4872307264792629E-2</v>
      </c>
      <c r="AT7" s="108">
        <f>('Measured Data'!$I11*$E7-'Measured Data'!$I10*$J6)/(('Measured Data'!$H10*$J6+'Measured Data'!$H11*$E7)*0.5*($C7-$C6))</f>
        <v>3.8575475971598731E-4</v>
      </c>
      <c r="AU7" s="108">
        <f>(N7-N6)*1000/(('Measured Data'!$H10*$J6+'Measured Data'!$H11*$E7)*0.5*($C7-$C6))</f>
        <v>0.49399415832181015</v>
      </c>
      <c r="AV7" s="108">
        <f>(O7-O6)*1000/(('Measured Data'!$H10*$J6+'Measured Data'!$H11*$E7)*0.5*($C7-$C6))</f>
        <v>-3.3224708002001098E-3</v>
      </c>
      <c r="AW7" s="108">
        <f>(P7-P6)*1000/(('Measured Data'!$H10*$J6+'Measured Data'!$H11*$E7)*0.5*($C7-$C6))</f>
        <v>-7.1584978958927339E-3</v>
      </c>
      <c r="AX7" s="108">
        <f>(Q7-Q6)*1000/(('Measured Data'!$H10*$J6+'Measured Data'!$H11*$E7)*0.5*($C7-$C6))</f>
        <v>-2.3485672640397155E-2</v>
      </c>
      <c r="AY7" s="108">
        <f>(R7-R6)*1000/(('Measured Data'!$H10*$J6+'Measured Data'!$H11*$E7)*0.5*($C7-$C6))</f>
        <v>8.2433096912862866E-4</v>
      </c>
      <c r="AZ7" s="108">
        <f>(S7-S6)*1000/(('Measured Data'!$H10*$J6+'Measured Data'!$H11*$E7)*0.5*($C7-$C6))</f>
        <v>1.6421327079680723E-3</v>
      </c>
      <c r="BA7" s="507">
        <v>7.9511007546199414E-2</v>
      </c>
      <c r="BB7" s="108">
        <f>(U7-U6)*1000/(('Measured Data'!$H10*$J6+'Measured Data'!$H11*$E7)*0.5*($C7-$C6))</f>
        <v>-5.8046734685210282E-3</v>
      </c>
      <c r="BC7" s="108">
        <f>(V7-V6)*1000/(('Measured Data'!$H10*$J6+'Measured Data'!$H11*$E7)*0.5*($C7-$C6))</f>
        <v>-8.0961506448437789E-2</v>
      </c>
      <c r="BD7" s="108">
        <f>(W7-W6)*1000/(('Measured Data'!$H10*$J6+'Measured Data'!$H11*$E7)*0.5*($C7-$C6))</f>
        <v>0</v>
      </c>
      <c r="BE7" s="108">
        <f>(X7-X6)*1000/(('Measured Data'!$H10*$J6+'Measured Data'!$H11*$E7)*0.5*($C7-$C6))</f>
        <v>0</v>
      </c>
      <c r="BF7" s="108">
        <f>(Y7-Y6)*1000/(('Measured Data'!$H10*$J6+'Measured Data'!$H11*$E7)*0.5*($C7-$C6))</f>
        <v>0</v>
      </c>
      <c r="BG7" s="507">
        <v>3.9649972735798795E-2</v>
      </c>
      <c r="BH7" s="108">
        <f>(AA7-AA6)*1000/(('Measured Data'!$H10*$J6+'Measured Data'!$H11*$E7)*0.5*($C7-$C6))</f>
        <v>0</v>
      </c>
      <c r="BI7" s="108">
        <f>(AB7-AB6)*1000/(('Measured Data'!$H10*$J6+'Measured Data'!$H11*$E7)*0.5*($C7-$C6))</f>
        <v>0</v>
      </c>
      <c r="BJ7" s="108">
        <f>(AC7-AC6)*1000/(('Measured Data'!$H10*$J6+'Measured Data'!$H11*$E7)*0.5*($C7-$C6))</f>
        <v>0</v>
      </c>
      <c r="BK7" s="108">
        <f>(AD7-AD6)*1000/(('Measured Data'!$H10*$J6+'Measured Data'!$H11*$E7)*0.5*($C7-$C6))</f>
        <v>0</v>
      </c>
      <c r="BL7" s="108">
        <f>(AE7-AE6)*1000/(('Measured Data'!$H10*$J6+'Measured Data'!$H11*$E7)*0.5*($C7-$C6))</f>
        <v>0</v>
      </c>
      <c r="BM7" s="108">
        <f>(AF7-AF6)*1000/(('Measured Data'!$H10*$J6+'Measured Data'!$H11*$E7)*0.5*($C7-$C6))</f>
        <v>0</v>
      </c>
      <c r="BN7" s="108">
        <f>(AG7-AG6)*1000/(('Measured Data'!$H10*$J6+'Measured Data'!$H11*$E7)*0.5*($C7-$C6))</f>
        <v>0</v>
      </c>
      <c r="BO7" s="108">
        <f>(AH7-AH6)*1000/(('Measured Data'!$H10*$J6+'Measured Data'!$H11*$E7)*0.5*($C7-$C6))</f>
        <v>0</v>
      </c>
      <c r="BP7" s="108">
        <f>(AI7-AI6)*1000/(('Measured Data'!$H10*$J6+'Measured Data'!$H11*$E7)*0.5*($C7-$C6))</f>
        <v>0</v>
      </c>
      <c r="BQ7" s="108">
        <f>(AJ7-AJ6)*1000/(('Measured Data'!$H10*$J6+'Measured Data'!$H11*$E7)*0.5*($C7-$C6))</f>
        <v>0</v>
      </c>
      <c r="BR7" s="108">
        <f>(AK7-AK6)*1000/(('Measured Data'!$H10*$J6+'Measured Data'!$H11*$E7)*0.5*($C7-$C6))</f>
        <v>0</v>
      </c>
      <c r="BS7" s="108">
        <f>(AL7-AL6)*1000/(('Measured Data'!$H10*$E7+'Measured Data'!$H11*$E7)*0.5*($C7-$C6))</f>
        <v>0</v>
      </c>
      <c r="BT7" s="109">
        <f t="shared" si="8"/>
        <v>-0.1690321973729485</v>
      </c>
      <c r="BU7" s="109">
        <f t="shared" si="9"/>
        <v>-0.16570972657274838</v>
      </c>
      <c r="BV7" s="109">
        <f t="shared" si="10"/>
        <v>-0.56754186979801646</v>
      </c>
      <c r="BW7" s="109">
        <f t="shared" si="11"/>
        <v>1.3150120124322928E-2</v>
      </c>
      <c r="BX7" s="108">
        <f t="shared" si="4"/>
        <v>0.49867274933927114</v>
      </c>
      <c r="BY7" s="108">
        <f t="shared" si="5"/>
        <v>0</v>
      </c>
      <c r="BZ7" s="108">
        <f t="shared" si="6"/>
        <v>-7.3004652408011003E-2</v>
      </c>
      <c r="CA7" s="108">
        <f t="shared" si="12"/>
        <v>0</v>
      </c>
      <c r="CB7" s="36"/>
    </row>
    <row r="8" spans="1:80">
      <c r="A8" s="94">
        <f>'Measured Data'!$A12</f>
        <v>5</v>
      </c>
      <c r="B8" s="500">
        <f>'Measured Data'!B12</f>
        <v>4.8250000000043656</v>
      </c>
      <c r="C8" s="500">
        <f>'Measured Data'!C12</f>
        <v>115.80000000010477</v>
      </c>
      <c r="D8" s="97">
        <v>1.8724814814814814</v>
      </c>
      <c r="E8" s="97">
        <f t="shared" si="0"/>
        <v>1872.4814814814815</v>
      </c>
      <c r="F8" s="97">
        <f>'Measured Data'!E12</f>
        <v>0</v>
      </c>
      <c r="G8" s="97">
        <f>'Measured Data'!F12</f>
        <v>0</v>
      </c>
      <c r="H8" s="97">
        <f>'Measured Data'!G12</f>
        <v>0</v>
      </c>
      <c r="I8" s="97">
        <v>0</v>
      </c>
      <c r="J8" s="97">
        <f t="shared" si="1"/>
        <v>1872.4814814814815</v>
      </c>
      <c r="K8" s="99">
        <v>187.58442439979564</v>
      </c>
      <c r="L8" s="99">
        <f>L7 + 'Measured Data'!$H12*'In Process Calc.'!$E8 - 'Measured Data'!$H11*'In Process Calc.'!$J7</f>
        <v>7069.4026378343078</v>
      </c>
      <c r="M8" s="102">
        <f>M7 + ('Measured Data'!P12*$E8-'Measured Data'!P11*$J7)/1000</f>
        <v>0</v>
      </c>
      <c r="N8" s="102">
        <f>N7+(-'Measured Data'!S11*'In Process Calc.'!$J7+'Measured Data'!S12*'In Process Calc.'!$E8)/1000</f>
        <v>154.21757481481481</v>
      </c>
      <c r="O8" s="102">
        <f>O7-(-'Measured Data'!U11*'In Process Calc.'!$J7+'Measured Data'!U12*'In Process Calc.'!$E8-$F7*'Measured Data'!AS12)/1000</f>
        <v>-1.0074514074074075</v>
      </c>
      <c r="P8" s="102">
        <f>P7-(-'Measured Data'!V11*'In Process Calc.'!$J7+'Measured Data'!V12*'In Process Calc.'!$E8-$F7*'Measured Data'!AT12)/1000</f>
        <v>-0.85278262962962981</v>
      </c>
      <c r="Q8" s="102">
        <f>Q7-(-'Measured Data'!W11*'In Process Calc.'!$J7+'Measured Data'!W12*'In Process Calc.'!$E8-$F7*'Measured Data'!AU12)/1000</f>
        <v>-0.9669200370370381</v>
      </c>
      <c r="R8" s="102">
        <f>R7-(-'Measured Data'!X11*'In Process Calc.'!$J7+'Measured Data'!X12*'In Process Calc.'!$E8-$F7*'Measured Data'!AV12)/1000</f>
        <v>2.008481481481475E-2</v>
      </c>
      <c r="S8" s="102">
        <f>S7-(-'Measured Data'!Y11*'In Process Calc.'!$J7+'Measured Data'!Y12*'In Process Calc.'!$E8-$F7*'Measured Data'!AW12)/1000</f>
        <v>0.51104188888888891</v>
      </c>
      <c r="T8" s="102">
        <v>13.105289423155925</v>
      </c>
      <c r="U8" s="102">
        <f>U7-(-'Measured Data'!AA11*'In Process Calc.'!$J7+'Measured Data'!AA12*'In Process Calc.'!$E8-$G7*'Measured Data'!AY12)/1000</f>
        <v>-1.8837163703703705</v>
      </c>
      <c r="V8" s="102">
        <f>V7-(-'Measured Data'!AB11*'In Process Calc.'!$J7+'Measured Data'!AB12*'In Process Calc.'!$E8-$F7*'Measured Data'!AZ12)/1000</f>
        <v>-13.325845037037038</v>
      </c>
      <c r="W8" s="102">
        <f>W7-(-'Measured Data'!AC11*'In Process Calc.'!$J7+'Measured Data'!AC12*'In Process Calc.'!$E8-$F7*'Measured Data'!BA12)/1000</f>
        <v>0</v>
      </c>
      <c r="X8" s="102">
        <f>X7-(-'Measured Data'!AD11*'In Process Calc.'!$J7+'Measured Data'!AD12*'In Process Calc.'!$E8-$F7*'Measured Data'!BB12)/1000</f>
        <v>0</v>
      </c>
      <c r="Y8" s="102">
        <f>Y7-(-'Measured Data'!AE11*'In Process Calc.'!$J7+'Measured Data'!AE12*'In Process Calc.'!$E8-$F7*'Measured Data'!BC12)/1000</f>
        <v>0</v>
      </c>
      <c r="Z8" s="102">
        <f>Z7+(-'Measured Data'!AF11*'In Process Calc.'!$J7+'Measured Data'!AF12*'In Process Calc.'!$E8-$F7*'Measured Data'!BD12)/1000</f>
        <v>11.578185645681208</v>
      </c>
      <c r="AA8" s="102">
        <f>AA7-(-'Measured Data'!AG11*'In Process Calc.'!$J7+'Measured Data'!AG12*'In Process Calc.'!$E8-$F7*'Measured Data'!BE12)/1000</f>
        <v>0</v>
      </c>
      <c r="AB8" s="102">
        <f>AB7-(-'Measured Data'!AH11*'In Process Calc.'!$J7+'Measured Data'!AH12*'In Process Calc.'!$E8-$F7*'Measured Data'!BF12)/1000</f>
        <v>0</v>
      </c>
      <c r="AC8" s="102">
        <f>AC7-(-'Measured Data'!AI11*'In Process Calc.'!$J7+'Measured Data'!AI12*'In Process Calc.'!$E8-$F7*'Measured Data'!BG12)/1000</f>
        <v>0</v>
      </c>
      <c r="AD8" s="102">
        <f>AD7-(-'Measured Data'!AJ11*'In Process Calc.'!$J7+'Measured Data'!AJ12*'In Process Calc.'!$E8-$F7*'Measured Data'!BH12)/1000</f>
        <v>0</v>
      </c>
      <c r="AE8" s="102">
        <f>AE7-(-'Measured Data'!AK11*'In Process Calc.'!$J7+'Measured Data'!AK12*'In Process Calc.'!$E8-$F7*'Measured Data'!BI12)/1000</f>
        <v>0</v>
      </c>
      <c r="AF8" s="102">
        <f>AF7-(-'Measured Data'!AL11*'In Process Calc.'!$J7+'Measured Data'!AL12*'In Process Calc.'!$E8-$F7*'Measured Data'!BJ12)/1000</f>
        <v>0</v>
      </c>
      <c r="AG8" s="102">
        <f>AG7-(-'Measured Data'!AM11*'In Process Calc.'!$J7+'Measured Data'!AM12*'In Process Calc.'!$E8-$F7*'Measured Data'!BK12)/1000</f>
        <v>0</v>
      </c>
      <c r="AH8" s="102">
        <f>AH7-(-'Measured Data'!AN11*'In Process Calc.'!$J7+'Measured Data'!AN12*'In Process Calc.'!$E8-$F7*'Measured Data'!BL12)/1000</f>
        <v>0</v>
      </c>
      <c r="AI8" s="102">
        <f>AI7-(-'Measured Data'!AO11*'In Process Calc.'!$J7+'Measured Data'!AO12*'In Process Calc.'!$E8-$F7*'Measured Data'!BM12)/1000</f>
        <v>0</v>
      </c>
      <c r="AJ8" s="102">
        <f>AJ7-(-'Measured Data'!AP11*'In Process Calc.'!$J7+'Measured Data'!AP12*'In Process Calc.'!$E8-$F7*'Measured Data'!BN12)/1000</f>
        <v>0</v>
      </c>
      <c r="AK8" s="102">
        <f>AK7-(-'Measured Data'!AQ11*'In Process Calc.'!$J7+'Measured Data'!AQ12*'In Process Calc.'!$E8-$F7*'Measured Data'!BO12)/1000</f>
        <v>0</v>
      </c>
      <c r="AL8" s="102">
        <f>AL7-(-'Measured Data'!AR11*'In Process Calc.'!$J7+'Measured Data'!AR12*'In Process Calc.'!$E8-'In Process Calc.'!$F7*'Measured Data'!BP12)/1000</f>
        <v>0</v>
      </c>
      <c r="AM8" s="101">
        <f t="shared" si="13"/>
        <v>-22.403531185185187</v>
      </c>
      <c r="AN8" s="101">
        <f t="shared" si="2"/>
        <v>-23.410982592592596</v>
      </c>
      <c r="AO8" s="101">
        <f t="shared" si="7"/>
        <v>-78.863238148148156</v>
      </c>
      <c r="AP8" s="107">
        <f>'Measured Data'!N12/('Measured Data'!H12)</f>
        <v>0</v>
      </c>
      <c r="AQ8" s="108">
        <f>IF('Measured Data'!O12&gt;0,'Measured Data'!O12,('Measured Data'!P12*$E8-'Measured Data'!P11*$J7)/1000/(('Measured Data'!$H11*$J7+'Measured Data'!$H12*$E8)*1000000*0.5*($C8-$C7))*1000000000)</f>
        <v>0</v>
      </c>
      <c r="AR8" s="108">
        <f>(L8-L7)/(('Measured Data'!$H11*$J7+'Measured Data'!$H12*$E8)*0.5*($C8-$C7))</f>
        <v>1.9190905646858589E-2</v>
      </c>
      <c r="AS8" s="108">
        <f t="shared" si="3"/>
        <v>1.9186203612854853E-2</v>
      </c>
      <c r="AT8" s="108">
        <f>('Measured Data'!$I12*$E8-'Measured Data'!$I11*$J7)/(('Measured Data'!$H11*$J7+'Measured Data'!$H12*$E8)*0.5*($C8-$C7))</f>
        <v>-4.7020340037357869E-6</v>
      </c>
      <c r="AU8" s="108">
        <f>(N8-N7)*1000/(('Measured Data'!$H11*$J7+'Measured Data'!$H12*$E8)*0.5*($C8-$C7))</f>
        <v>0.82598515541732465</v>
      </c>
      <c r="AV8" s="108">
        <f>(O8-O7)*1000/(('Measured Data'!$H11*$J7+'Measured Data'!$H12*$E8)*0.5*($C8-$C7))</f>
        <v>-4.7140457750650599E-3</v>
      </c>
      <c r="AW8" s="108">
        <f>(P8-P7)*1000/(('Measured Data'!$H11*$J7+'Measured Data'!$H12*$E8)*0.5*($C8-$C7))</f>
        <v>-6.0123782273619215E-3</v>
      </c>
      <c r="AX8" s="108">
        <f>(Q8-Q7)*1000/(('Measured Data'!$H11*$J7+'Measured Data'!$H12*$E8)*0.5*($C8-$C7))</f>
        <v>-1.3306048653778681E-2</v>
      </c>
      <c r="AY8" s="108">
        <f>(R8-R7)*1000/(('Measured Data'!$H11*$J7+'Measured Data'!$H12*$E8)*0.5*($C8-$C7))</f>
        <v>-1.6365717451355588E-3</v>
      </c>
      <c r="AZ8" s="108">
        <f>(S8-S7)*1000/(('Measured Data'!$H11*$J7+'Measured Data'!$H12*$E8)*0.5*($C8-$C7))</f>
        <v>1.2113447079242369E-3</v>
      </c>
      <c r="BA8" s="507">
        <v>5.4698722786507108E-2</v>
      </c>
      <c r="BB8" s="108">
        <f>(U8-U7)*1000/(('Measured Data'!$H11*$J7+'Measured Data'!$H12*$E8)*0.5*($C8-$C7))</f>
        <v>-4.9515637726571284E-3</v>
      </c>
      <c r="BC8" s="108">
        <f>(V8-V7)*1000/(('Measured Data'!$H11*$J7+'Measured Data'!$H12*$E8)*0.5*($C8-$C7))</f>
        <v>-4.4440802093695844E-2</v>
      </c>
      <c r="BD8" s="108">
        <f>(W8-W7)*1000/(('Measured Data'!$H11*$J7+'Measured Data'!$H12*$E8)*0.5*($C8-$C7))</f>
        <v>0</v>
      </c>
      <c r="BE8" s="108">
        <f>(X8-X7)*1000/(('Measured Data'!$H11*$J7+'Measured Data'!$H12*$E8)*0.5*($C8-$C7))</f>
        <v>0</v>
      </c>
      <c r="BF8" s="108">
        <f>(Y8-Y7)*1000/(('Measured Data'!$H11*$J7+'Measured Data'!$H12*$E8)*0.5*($C8-$C7))</f>
        <v>0</v>
      </c>
      <c r="BG8" s="507">
        <v>2.1589471284054945E-2</v>
      </c>
      <c r="BH8" s="108">
        <f>(AA8-AA7)*1000/(('Measured Data'!$H11*$J7+'Measured Data'!$H12*$E8)*0.5*($C8-$C7))</f>
        <v>0</v>
      </c>
      <c r="BI8" s="108">
        <f>(AB8-AB7)*1000/(('Measured Data'!$H11*$J7+'Measured Data'!$H12*$E8)*0.5*($C8-$C7))</f>
        <v>0</v>
      </c>
      <c r="BJ8" s="108">
        <f>(AC8-AC7)*1000/(('Measured Data'!$H11*$J7+'Measured Data'!$H12*$E8)*0.5*($C8-$C7))</f>
        <v>0</v>
      </c>
      <c r="BK8" s="108">
        <f>(AD8-AD7)*1000/(('Measured Data'!$H11*$J7+'Measured Data'!$H12*$E8)*0.5*($C8-$C7))</f>
        <v>0</v>
      </c>
      <c r="BL8" s="108">
        <f>(AE8-AE7)*1000/(('Measured Data'!$H11*$J7+'Measured Data'!$H12*$E8)*0.5*($C8-$C7))</f>
        <v>0</v>
      </c>
      <c r="BM8" s="108">
        <f>(AF8-AF7)*1000/(('Measured Data'!$H11*$J7+'Measured Data'!$H12*$E8)*0.5*($C8-$C7))</f>
        <v>0</v>
      </c>
      <c r="BN8" s="108">
        <f>(AG8-AG7)*1000/(('Measured Data'!$H11*$J7+'Measured Data'!$H12*$E8)*0.5*($C8-$C7))</f>
        <v>0</v>
      </c>
      <c r="BO8" s="108">
        <f>(AH8-AH7)*1000/(('Measured Data'!$H11*$J7+'Measured Data'!$H12*$E8)*0.5*($C8-$C7))</f>
        <v>0</v>
      </c>
      <c r="BP8" s="108">
        <f>(AI8-AI7)*1000/(('Measured Data'!$H11*$J7+'Measured Data'!$H12*$E8)*0.5*($C8-$C7))</f>
        <v>0</v>
      </c>
      <c r="BQ8" s="108">
        <f>(AJ8-AJ7)*1000/(('Measured Data'!$H11*$J7+'Measured Data'!$H12*$E8)*0.5*($C8-$C7))</f>
        <v>0</v>
      </c>
      <c r="BR8" s="108">
        <f>(AK8-AK7)*1000/(('Measured Data'!$H11*$J7+'Measured Data'!$H12*$E8)*0.5*($C8-$C7))</f>
        <v>0</v>
      </c>
      <c r="BS8" s="108">
        <f>(AL8-AL7)*1000/(('Measured Data'!$H11*$E8+'Measured Data'!$H12*$E8)*0.5*($C8-$C7))</f>
        <v>0</v>
      </c>
      <c r="BT8" s="109">
        <f t="shared" si="8"/>
        <v>-0.11014481266829153</v>
      </c>
      <c r="BU8" s="109">
        <f t="shared" si="9"/>
        <v>-0.10543076689322647</v>
      </c>
      <c r="BV8" s="109">
        <f t="shared" si="10"/>
        <v>-0.34968064936924309</v>
      </c>
      <c r="BW8" s="109">
        <f t="shared" si="11"/>
        <v>7.268068247545445E-3</v>
      </c>
      <c r="BX8" s="108">
        <f t="shared" si="4"/>
        <v>0.39469790489112777</v>
      </c>
      <c r="BY8" s="108">
        <f t="shared" si="5"/>
        <v>0</v>
      </c>
      <c r="BZ8" s="108">
        <f t="shared" si="6"/>
        <v>-9.0524303318441704E-2</v>
      </c>
      <c r="CA8" s="108">
        <f t="shared" si="12"/>
        <v>0</v>
      </c>
      <c r="CB8" s="36"/>
    </row>
    <row r="9" spans="1:80">
      <c r="A9" s="94">
        <f>'Measured Data'!$A13</f>
        <v>6</v>
      </c>
      <c r="B9" s="500">
        <f>'Measured Data'!B13</f>
        <v>5.875</v>
      </c>
      <c r="C9" s="500">
        <f>'Measured Data'!C13</f>
        <v>141</v>
      </c>
      <c r="D9" s="97">
        <v>1.8837777777777778</v>
      </c>
      <c r="E9" s="97">
        <f t="shared" si="0"/>
        <v>1883.7777777777778</v>
      </c>
      <c r="F9" s="97">
        <f>'Measured Data'!E13</f>
        <v>0</v>
      </c>
      <c r="G9" s="97">
        <f>'Measured Data'!F13</f>
        <v>0</v>
      </c>
      <c r="H9" s="97">
        <f>'Measured Data'!G13</f>
        <v>0</v>
      </c>
      <c r="I9" s="97">
        <v>0</v>
      </c>
      <c r="J9" s="97">
        <f t="shared" si="1"/>
        <v>1883.7777777777778</v>
      </c>
      <c r="K9" s="99">
        <v>335.14896391090406</v>
      </c>
      <c r="L9" s="99">
        <f>L8 + 'Measured Data'!$H13*'In Process Calc.'!$E9 - 'Measured Data'!$H12*'In Process Calc.'!$J8</f>
        <v>12168.508298275252</v>
      </c>
      <c r="M9" s="102">
        <f>M8 + ('Measured Data'!P13*$E9-'Measured Data'!P12*$J8)/1000</f>
        <v>0</v>
      </c>
      <c r="N9" s="102">
        <f>N8+(-'Measured Data'!S12*'In Process Calc.'!$J8+'Measured Data'!S13*'In Process Calc.'!$E9)/1000</f>
        <v>394.08631111111106</v>
      </c>
      <c r="O9" s="102">
        <f>O8-(-'Measured Data'!U12*'In Process Calc.'!$J8+'Measured Data'!U13*'In Process Calc.'!$E9-$F8*'Measured Data'!AS13)/1000</f>
        <v>-2.6060101111111109</v>
      </c>
      <c r="P9" s="102">
        <f>P8-(-'Measured Data'!V12*'In Process Calc.'!$J8+'Measured Data'!V13*'In Process Calc.'!$E9-$F8*'Measured Data'!AT13)/1000</f>
        <v>-1.8050884444444455</v>
      </c>
      <c r="Q9" s="102">
        <f>Q8-(-'Measured Data'!W12*'In Process Calc.'!$J8+'Measured Data'!W13*'In Process Calc.'!$E9-$F8*'Measured Data'!AU13)/1000</f>
        <v>-1.1663105555555557</v>
      </c>
      <c r="R9" s="102">
        <f>R8-(-'Measured Data'!X12*'In Process Calc.'!$J8+'Measured Data'!X13*'In Process Calc.'!$E9-$F8*'Measured Data'!AV13)/1000</f>
        <v>-0.82472188888888887</v>
      </c>
      <c r="S9" s="102">
        <f>S8-(-'Measured Data'!Y12*'In Process Calc.'!$J8+'Measured Data'!Y13*'In Process Calc.'!$E9-$F8*'Measured Data'!AW13)/1000</f>
        <v>0.66615333333333338</v>
      </c>
      <c r="T9" s="102">
        <v>20.413562680083089</v>
      </c>
      <c r="U9" s="102">
        <f>U8-(-'Measured Data'!AA12*'In Process Calc.'!$J8+'Measured Data'!AA13*'In Process Calc.'!$E9-$G8*'Measured Data'!AY13)/1000</f>
        <v>-3.1779331111111118</v>
      </c>
      <c r="V9" s="102">
        <f>V8-(-'Measured Data'!AB12*'In Process Calc.'!$J8+'Measured Data'!AB13*'In Process Calc.'!$E9-$F8*'Measured Data'!AZ13)/1000</f>
        <v>-20.133170000000003</v>
      </c>
      <c r="W9" s="102">
        <f>W8-(-'Measured Data'!AC12*'In Process Calc.'!$J8+'Measured Data'!AC13*'In Process Calc.'!$E9-$F8*'Measured Data'!BA13)/1000</f>
        <v>0</v>
      </c>
      <c r="X9" s="102">
        <f>X8-(-'Measured Data'!AD12*'In Process Calc.'!$J8+'Measured Data'!AD13*'In Process Calc.'!$E9-$F8*'Measured Data'!BB13)/1000</f>
        <v>0</v>
      </c>
      <c r="Y9" s="102">
        <f>Y8-(-'Measured Data'!AE12*'In Process Calc.'!$J8+'Measured Data'!AE13*'In Process Calc.'!$E9-$F8*'Measured Data'!BC13)/1000</f>
        <v>0</v>
      </c>
      <c r="Z9" s="102">
        <f>Z8+(-'Measured Data'!AF12*'In Process Calc.'!$J8+'Measured Data'!AF13*'In Process Calc.'!$E9-$F8*'Measured Data'!BD13)/1000</f>
        <v>15.842152654430633</v>
      </c>
      <c r="AA9" s="102">
        <f>AA8-(-'Measured Data'!AG12*'In Process Calc.'!$J8+'Measured Data'!AG13*'In Process Calc.'!$E9-$F8*'Measured Data'!BE13)/1000</f>
        <v>0</v>
      </c>
      <c r="AB9" s="102">
        <f>AB8-(-'Measured Data'!AH12*'In Process Calc.'!$J8+'Measured Data'!AH13*'In Process Calc.'!$E9-$F8*'Measured Data'!BF13)/1000</f>
        <v>0</v>
      </c>
      <c r="AC9" s="102">
        <f>AC8-(-'Measured Data'!AI12*'In Process Calc.'!$J8+'Measured Data'!AI13*'In Process Calc.'!$E9-$F8*'Measured Data'!BG13)/1000</f>
        <v>0</v>
      </c>
      <c r="AD9" s="102">
        <f>AD8-(-'Measured Data'!AJ12*'In Process Calc.'!$J8+'Measured Data'!AJ13*'In Process Calc.'!$E9-$F8*'Measured Data'!BH13)/1000</f>
        <v>0</v>
      </c>
      <c r="AE9" s="102">
        <f>AE8-(-'Measured Data'!AK12*'In Process Calc.'!$J8+'Measured Data'!AK13*'In Process Calc.'!$E9-$F8*'Measured Data'!BI13)/1000</f>
        <v>0</v>
      </c>
      <c r="AF9" s="102">
        <f>AF8-(-'Measured Data'!AL12*'In Process Calc.'!$J8+'Measured Data'!AL13*'In Process Calc.'!$E9-$F8*'Measured Data'!BJ13)/1000</f>
        <v>0</v>
      </c>
      <c r="AG9" s="102">
        <f>AG8-(-'Measured Data'!AM12*'In Process Calc.'!$J8+'Measured Data'!AM13*'In Process Calc.'!$E9-$F8*'Measured Data'!BK13)/1000</f>
        <v>0</v>
      </c>
      <c r="AH9" s="102">
        <f>AH8-(-'Measured Data'!AN12*'In Process Calc.'!$J8+'Measured Data'!AN13*'In Process Calc.'!$E9-$F8*'Measured Data'!BL13)/1000</f>
        <v>0</v>
      </c>
      <c r="AI9" s="102">
        <f>AI8-(-'Measured Data'!AO12*'In Process Calc.'!$J8+'Measured Data'!AO13*'In Process Calc.'!$E9-$F8*'Measured Data'!BM13)/1000</f>
        <v>0</v>
      </c>
      <c r="AJ9" s="102">
        <f>AJ8-(-'Measured Data'!AP12*'In Process Calc.'!$J8+'Measured Data'!AP13*'In Process Calc.'!$E9-$F8*'Measured Data'!BN13)/1000</f>
        <v>0</v>
      </c>
      <c r="AK9" s="102">
        <f>AK8-(-'Measured Data'!AQ12*'In Process Calc.'!$J8+'Measured Data'!AQ13*'In Process Calc.'!$E9-$F8*'Measured Data'!BO13)/1000</f>
        <v>0</v>
      </c>
      <c r="AL9" s="102">
        <f>AL8-(-'Measured Data'!AR12*'In Process Calc.'!$J8+'Measured Data'!AR13*'In Process Calc.'!$E9-'In Process Calc.'!$F8*'Measured Data'!BP13)/1000</f>
        <v>0</v>
      </c>
      <c r="AM9" s="101">
        <f t="shared" ref="AM9:AM15" si="14">($O9*1+$P9*4+$Q9*2+$R9*1+S9*2+$U9*2+$V9*1+$W9*1+$X9*3+$Y9*1+$AA9*1+$AB9*2+$AC9*1-$AD9*1+$AE9*1+AF9*1+$AG9*1+$AH9*1+AI9*2+$AJ9*1+$AK9*1)</f>
        <v>-38.140436444444447</v>
      </c>
      <c r="AN9" s="101">
        <f t="shared" si="2"/>
        <v>-40.746446555555558</v>
      </c>
      <c r="AO9" s="101">
        <f t="shared" si="7"/>
        <v>-123.53522566666669</v>
      </c>
      <c r="AP9" s="107">
        <f>'Measured Data'!N13/('Measured Data'!H13)</f>
        <v>0</v>
      </c>
      <c r="AQ9" s="108">
        <f>IF('Measured Data'!O13&gt;0,'Measured Data'!O13,('Measured Data'!P13*$E9-'Measured Data'!P12*$J8)/1000/(('Measured Data'!$H12*$J8+'Measured Data'!$H13*$E9)*1000000*0.5*($C9-$C8))*1000000000)</f>
        <v>0</v>
      </c>
      <c r="AR9" s="108">
        <f>(L9-L8)/(('Measured Data'!$H12*$J8+'Measured Data'!$H13*$E9)*0.5*($C9-$C8))</f>
        <v>1.9990550669807563E-2</v>
      </c>
      <c r="AS9" s="108">
        <f t="shared" si="3"/>
        <v>2.0124180894227961E-2</v>
      </c>
      <c r="AT9" s="108">
        <f>('Measured Data'!$I13*$E9-'Measured Data'!$I12*$J8)/(('Measured Data'!$H12*$J8+'Measured Data'!$H13*$E9)*0.5*($C9-$C8))</f>
        <v>1.3363022442039842E-4</v>
      </c>
      <c r="AU9" s="108">
        <f>(N9-N8)*1000/(('Measured Data'!$H12*$J8+'Measured Data'!$H13*$E9)*0.5*($C9-$C8))</f>
        <v>0.94038218588691924</v>
      </c>
      <c r="AV9" s="108">
        <f>(O9-O8)*1000/(('Measured Data'!$H12*$J8+'Measured Data'!$H13*$E9)*0.5*($C9-$C8))</f>
        <v>-6.2669948208697018E-3</v>
      </c>
      <c r="AW9" s="108">
        <f>(P9-P8)*1000/(('Measured Data'!$H12*$J8+'Measured Data'!$H13*$E9)*0.5*($C9-$C8))</f>
        <v>-3.7334228611692897E-3</v>
      </c>
      <c r="AX9" s="108">
        <f>(Q9-Q8)*1000/(('Measured Data'!$H12*$J8+'Measured Data'!$H13*$E9)*0.5*($C9-$C8))</f>
        <v>-7.8169124724098143E-4</v>
      </c>
      <c r="AY9" s="108">
        <f>(R9-R8)*1000/(('Measured Data'!$H12*$J8+'Measured Data'!$H13*$E9)*0.5*($C9-$C8))</f>
        <v>-3.3119829909783807E-3</v>
      </c>
      <c r="AZ9" s="108">
        <f>(S9-S8)*1000/(('Measured Data'!$H12*$J8+'Measured Data'!$H13*$E9)*0.5*($C9-$C8))</f>
        <v>6.0809941901960305E-4</v>
      </c>
      <c r="BA9" s="507">
        <v>5.1606859714009856E-2</v>
      </c>
      <c r="BB9" s="108">
        <f>(U9-U8)*1000/(('Measured Data'!$H12*$J8+'Measured Data'!$H13*$E9)*0.5*($C9-$C8))</f>
        <v>-5.0738515842508941E-3</v>
      </c>
      <c r="BC9" s="108">
        <f>(V9-V8)*1000/(('Measured Data'!$H12*$J8+'Measured Data'!$H13*$E9)*0.5*($C9-$C8))</f>
        <v>-2.6687459264413314E-2</v>
      </c>
      <c r="BD9" s="108">
        <f>(W9-W8)*1000/(('Measured Data'!$H12*$J8+'Measured Data'!$H13*$E9)*0.5*($C9-$C8))</f>
        <v>0</v>
      </c>
      <c r="BE9" s="108">
        <f>(X9-X8)*1000/(('Measured Data'!$H12*$J8+'Measured Data'!$H13*$E9)*0.5*($C9-$C8))</f>
        <v>0</v>
      </c>
      <c r="BF9" s="108">
        <f>(Y9-Y8)*1000/(('Measured Data'!$H12*$J8+'Measured Data'!$H13*$E9)*0.5*($C9-$C8))</f>
        <v>0</v>
      </c>
      <c r="BG9" s="507">
        <v>1.9559734864274498E-2</v>
      </c>
      <c r="BH9" s="108">
        <f>(AA9-AA8)*1000/(('Measured Data'!$H12*$J8+'Measured Data'!$H13*$E9)*0.5*($C9-$C8))</f>
        <v>0</v>
      </c>
      <c r="BI9" s="108">
        <f>(AB9-AB8)*1000/(('Measured Data'!$H12*$J8+'Measured Data'!$H13*$E9)*0.5*($C9-$C8))</f>
        <v>0</v>
      </c>
      <c r="BJ9" s="108">
        <f>(AC9-AC8)*1000/(('Measured Data'!$H12*$J8+'Measured Data'!$H13*$E9)*0.5*($C9-$C8))</f>
        <v>0</v>
      </c>
      <c r="BK9" s="108">
        <f>(AD9-AD8)*1000/(('Measured Data'!$H12*$J8+'Measured Data'!$H13*$E9)*0.5*($C9-$C8))</f>
        <v>0</v>
      </c>
      <c r="BL9" s="108">
        <f>(AE9-AE8)*1000/(('Measured Data'!$H12*$J8+'Measured Data'!$H13*$E9)*0.5*($C9-$C8))</f>
        <v>0</v>
      </c>
      <c r="BM9" s="108">
        <f>(AF9-AF8)*1000/(('Measured Data'!$H12*$J8+'Measured Data'!$H13*$E9)*0.5*($C9-$C8))</f>
        <v>0</v>
      </c>
      <c r="BN9" s="108">
        <f>(AG9-AG8)*1000/(('Measured Data'!$H12*$J8+'Measured Data'!$H13*$E9)*0.5*($C9-$C8))</f>
        <v>0</v>
      </c>
      <c r="BO9" s="108">
        <f>(AH9-AH8)*1000/(('Measured Data'!$H12*$J8+'Measured Data'!$H13*$E9)*0.5*($C9-$C8))</f>
        <v>0</v>
      </c>
      <c r="BP9" s="108">
        <f>(AI9-AI8)*1000/(('Measured Data'!$H12*$J8+'Measured Data'!$H13*$E9)*0.5*($C9-$C8))</f>
        <v>0</v>
      </c>
      <c r="BQ9" s="108">
        <f>(AJ9-AJ8)*1000/(('Measured Data'!$H12*$J8+'Measured Data'!$H13*$E9)*0.5*($C9-$C8))</f>
        <v>0</v>
      </c>
      <c r="BR9" s="108">
        <f>(AK9-AK8)*1000/(('Measured Data'!$H12*$J8+'Measured Data'!$H13*$E9)*0.5*($C9-$C8))</f>
        <v>0</v>
      </c>
      <c r="BS9" s="108">
        <f>(AL9-AL8)*1000/(('Measured Data'!$H12*$E9+'Measured Data'!$H13*$E9)*0.5*($C9-$C8))</f>
        <v>0</v>
      </c>
      <c r="BT9" s="109">
        <f t="shared" si="8"/>
        <v>-6.2303114764902703E-2</v>
      </c>
      <c r="BU9" s="109">
        <f t="shared" si="9"/>
        <v>-5.6036119944033E-2</v>
      </c>
      <c r="BV9" s="109">
        <f t="shared" si="10"/>
        <v>-0.21273417631170571</v>
      </c>
      <c r="BW9" s="109">
        <f t="shared" si="11"/>
        <v>3.6485965141176135E-3</v>
      </c>
      <c r="BX9" s="108">
        <f t="shared" si="4"/>
        <v>0.37901424292562724</v>
      </c>
      <c r="BY9" s="108">
        <f t="shared" si="5"/>
        <v>0</v>
      </c>
      <c r="BZ9" s="108">
        <f t="shared" si="6"/>
        <v>-9.8317386726661876E-2</v>
      </c>
      <c r="CA9" s="108">
        <f t="shared" si="12"/>
        <v>0</v>
      </c>
      <c r="CB9" s="36"/>
    </row>
    <row r="10" spans="1:80">
      <c r="A10" s="94">
        <f>'Measured Data'!$A14</f>
        <v>7</v>
      </c>
      <c r="B10" s="500">
        <f>'Measured Data'!B14</f>
        <v>6.8604166666700621</v>
      </c>
      <c r="C10" s="500">
        <f>'Measured Data'!C14</f>
        <v>164.65000000008149</v>
      </c>
      <c r="D10" s="97">
        <v>1.8958148148148148</v>
      </c>
      <c r="E10" s="97">
        <f t="shared" si="0"/>
        <v>1895.8148148148148</v>
      </c>
      <c r="F10" s="97">
        <f>'Measured Data'!E14</f>
        <v>0</v>
      </c>
      <c r="G10" s="97">
        <f>'Measured Data'!F14</f>
        <v>0</v>
      </c>
      <c r="H10" s="97">
        <f>'Measured Data'!G14</f>
        <v>0</v>
      </c>
      <c r="I10" s="97">
        <v>0</v>
      </c>
      <c r="J10" s="97">
        <f t="shared" si="1"/>
        <v>1895.8148148148148</v>
      </c>
      <c r="K10" s="99">
        <v>565.15386705116282</v>
      </c>
      <c r="L10" s="99">
        <f>L9 + 'Measured Data'!$H14*'In Process Calc.'!$E10 - 'Measured Data'!$H13*'In Process Calc.'!$J9</f>
        <v>18352.104561903609</v>
      </c>
      <c r="M10" s="102">
        <f>M9 + ('Measured Data'!P14*$E10-'Measured Data'!P13*$J9)/1000</f>
        <v>0</v>
      </c>
      <c r="N10" s="102">
        <f>N9+(-'Measured Data'!S13*'In Process Calc.'!$J9+'Measured Data'!S14*'In Process Calc.'!$E10)/1000</f>
        <v>778.13719074074072</v>
      </c>
      <c r="O10" s="102">
        <f>O9-(-'Measured Data'!U13*'In Process Calc.'!$J9+'Measured Data'!U14*'In Process Calc.'!$E10-$F9*'Measured Data'!AS14)/1000</f>
        <v>-5.288907222222222</v>
      </c>
      <c r="P10" s="102">
        <f>P9-(-'Measured Data'!V13*'In Process Calc.'!$J9+'Measured Data'!V14*'In Process Calc.'!$E10-$F9*'Measured Data'!AT14)/1000</f>
        <v>-2.7577387407407414</v>
      </c>
      <c r="Q10" s="102">
        <f>Q9-(-'Measured Data'!W13*'In Process Calc.'!$J9+'Measured Data'!W14*'In Process Calc.'!$E10-$F9*'Measured Data'!AU14)/1000</f>
        <v>0.56920181481481458</v>
      </c>
      <c r="R10" s="102">
        <f>R9-(-'Measured Data'!X13*'In Process Calc.'!$J9+'Measured Data'!X14*'In Process Calc.'!$E10-$F9*'Measured Data'!AV14)/1000</f>
        <v>-2.0984448888888889</v>
      </c>
      <c r="S10" s="102">
        <f>S9-(-'Measured Data'!Y13*'In Process Calc.'!$J9+'Measured Data'!Y14*'In Process Calc.'!$E10-$F9*'Measured Data'!AW14)/1000</f>
        <v>0.85311670370370385</v>
      </c>
      <c r="T10" s="102">
        <v>30.245775927447482</v>
      </c>
      <c r="U10" s="102">
        <f>U9-(-'Measured Data'!AA13*'In Process Calc.'!$J9+'Measured Data'!AA14*'In Process Calc.'!$E10-$G9*'Measured Data'!AY14)/1000</f>
        <v>-5.0845753333333334</v>
      </c>
      <c r="V10" s="102">
        <f>V9-(-'Measured Data'!AB13*'In Process Calc.'!$J9+'Measured Data'!AB14*'In Process Calc.'!$E10-$F9*'Measured Data'!AZ14)/1000</f>
        <v>-25.480452629629632</v>
      </c>
      <c r="W10" s="102">
        <f>W9-(-'Measured Data'!AC13*'In Process Calc.'!$J9+'Measured Data'!AC14*'In Process Calc.'!$E10-$F9*'Measured Data'!BA14)/1000</f>
        <v>0</v>
      </c>
      <c r="X10" s="102">
        <f>X9-(-'Measured Data'!AD13*'In Process Calc.'!$J9+'Measured Data'!AD14*'In Process Calc.'!$E10-$F9*'Measured Data'!BB14)/1000</f>
        <v>0</v>
      </c>
      <c r="Y10" s="102">
        <f>Y9-(-'Measured Data'!AE13*'In Process Calc.'!$J9+'Measured Data'!AE14*'In Process Calc.'!$E10-$F9*'Measured Data'!BC14)/1000</f>
        <v>0</v>
      </c>
      <c r="Z10" s="102">
        <f>Z9+(-'Measured Data'!AF13*'In Process Calc.'!$J9+'Measured Data'!AF14*'In Process Calc.'!$E10-$F9*'Measured Data'!BD14)/1000</f>
        <v>18.90216104203671</v>
      </c>
      <c r="AA10" s="102">
        <f>AA9-(-'Measured Data'!AG13*'In Process Calc.'!$J9+'Measured Data'!AG14*'In Process Calc.'!$E10-$F9*'Measured Data'!BE14)/1000</f>
        <v>0</v>
      </c>
      <c r="AB10" s="102">
        <f>AB9-(-'Measured Data'!AH13*'In Process Calc.'!$J9+'Measured Data'!AH14*'In Process Calc.'!$E10-$F9*'Measured Data'!BF14)/1000</f>
        <v>0</v>
      </c>
      <c r="AC10" s="102">
        <f>AC9-(-'Measured Data'!AI13*'In Process Calc.'!$J9+'Measured Data'!AI14*'In Process Calc.'!$E10-$F9*'Measured Data'!BG14)/1000</f>
        <v>0</v>
      </c>
      <c r="AD10" s="102">
        <f>AD9-(-'Measured Data'!AJ13*'In Process Calc.'!$J9+'Measured Data'!AJ14*'In Process Calc.'!$E10-$F9*'Measured Data'!BH14)/1000</f>
        <v>0</v>
      </c>
      <c r="AE10" s="102">
        <f>AE9-(-'Measured Data'!AK13*'In Process Calc.'!$J9+'Measured Data'!AK14*'In Process Calc.'!$E10-$F9*'Measured Data'!BI14)/1000</f>
        <v>0</v>
      </c>
      <c r="AF10" s="102">
        <f>AF9-(-'Measured Data'!AL13*'In Process Calc.'!$J9+'Measured Data'!AL14*'In Process Calc.'!$E10-$F9*'Measured Data'!BJ14)/1000</f>
        <v>0</v>
      </c>
      <c r="AG10" s="102">
        <f>AG9-(-'Measured Data'!AM13*'In Process Calc.'!$J9+'Measured Data'!AM14*'In Process Calc.'!$E10-$F9*'Measured Data'!BK14)/1000</f>
        <v>0</v>
      </c>
      <c r="AH10" s="102">
        <f>AH9-(-'Measured Data'!AN13*'In Process Calc.'!$J9+'Measured Data'!AN14*'In Process Calc.'!$E10-$F9*'Measured Data'!BL14)/1000</f>
        <v>0</v>
      </c>
      <c r="AI10" s="102">
        <f>AI9-(-'Measured Data'!AO13*'In Process Calc.'!$J9+'Measured Data'!AO14*'In Process Calc.'!$E10-$F9*'Measured Data'!BM14)/1000</f>
        <v>0</v>
      </c>
      <c r="AJ10" s="102">
        <f>AJ9-(-'Measured Data'!AP13*'In Process Calc.'!$J9+'Measured Data'!AP14*'In Process Calc.'!$E10-$F9*'Measured Data'!BN14)/1000</f>
        <v>0</v>
      </c>
      <c r="AK10" s="102">
        <f>AK9-(-'Measured Data'!AQ13*'In Process Calc.'!$J9+'Measured Data'!AQ14*'In Process Calc.'!$E10-$F9*'Measured Data'!BO14)/1000</f>
        <v>0</v>
      </c>
      <c r="AL10" s="102">
        <f>AL9-(-'Measured Data'!AR13*'In Process Calc.'!$J9+'Measured Data'!AR14*'In Process Calc.'!$E10-'In Process Calc.'!$F9*'Measured Data'!BP14)/1000</f>
        <v>0</v>
      </c>
      <c r="AM10" s="101">
        <f t="shared" si="14"/>
        <v>-51.223273333333339</v>
      </c>
      <c r="AN10" s="101">
        <f t="shared" si="2"/>
        <v>-56.51218055555556</v>
      </c>
      <c r="AO10" s="101">
        <f t="shared" si="7"/>
        <v>-154.50312266666668</v>
      </c>
      <c r="AP10" s="107">
        <f>'Measured Data'!N14/('Measured Data'!H14)</f>
        <v>0</v>
      </c>
      <c r="AQ10" s="108">
        <f>IF('Measured Data'!O14&gt;0,'Measured Data'!O14,('Measured Data'!P14*$E10-'Measured Data'!P13*$J9)/1000/(('Measured Data'!$H13*$J9+'Measured Data'!$H14*$E10)*1000000*0.5*($C10-$C9))*1000000000)</f>
        <v>0</v>
      </c>
      <c r="AR10" s="108">
        <f>(L10-L9)/(('Measured Data'!$H13*$J9+'Measured Data'!$H14*$E10)*0.5*($C10-$C9))</f>
        <v>1.6586696872070986E-2</v>
      </c>
      <c r="AS10" s="108">
        <f t="shared" si="3"/>
        <v>1.675477257443438E-2</v>
      </c>
      <c r="AT10" s="108">
        <f>('Measured Data'!$I14*$E10-'Measured Data'!$I13*$J9)/(('Measured Data'!$H13*$J9+'Measured Data'!$H14*$E10)*0.5*($C10-$C9))</f>
        <v>1.6807570236339168E-4</v>
      </c>
      <c r="AU10" s="108">
        <f>(N10-N9)*1000/(('Measured Data'!$H13*$J9+'Measured Data'!$H14*$E10)*0.5*($C10-$C9))</f>
        <v>1.0301667916674555</v>
      </c>
      <c r="AV10" s="108">
        <f>(O10-O9)*1000/(('Measured Data'!$H13*$J9+'Measured Data'!$H14*$E10)*0.5*($C10-$C9))</f>
        <v>-7.1965243563368404E-3</v>
      </c>
      <c r="AW10" s="108">
        <f>(P10-P9)*1000/(('Measured Data'!$H13*$J9+'Measured Data'!$H14*$E10)*0.5*($C10-$C9))</f>
        <v>-2.5553611549152962E-3</v>
      </c>
      <c r="AX10" s="108">
        <f>(Q10-Q9)*1000/(('Measured Data'!$H13*$J9+'Measured Data'!$H14*$E10)*0.5*($C10-$C9))</f>
        <v>4.6552873728809199E-3</v>
      </c>
      <c r="AY10" s="108">
        <f>(R10-R9)*1000/(('Measured Data'!$H13*$J9+'Measured Data'!$H14*$E10)*0.5*($C10-$C9))</f>
        <v>-3.4165971385053265E-3</v>
      </c>
      <c r="AZ10" s="108">
        <f>(S10-S9)*1000/(('Measured Data'!$H13*$J9+'Measured Data'!$H14*$E10)*0.5*($C10-$C9))</f>
        <v>5.0150504953802306E-4</v>
      </c>
      <c r="BA10" s="507">
        <v>3.9303993792439866E-2</v>
      </c>
      <c r="BB10" s="108">
        <f>(U10-U9)*1000/(('Measured Data'!$H13*$J9+'Measured Data'!$H14*$E10)*0.5*($C10-$C9))</f>
        <v>-5.1143210577165362E-3</v>
      </c>
      <c r="BC10" s="108">
        <f>(V10-V9)*1000/(('Measured Data'!$H13*$J9+'Measured Data'!$H14*$E10)*0.5*($C10-$C9))</f>
        <v>-1.4343393760787727E-2</v>
      </c>
      <c r="BD10" s="108">
        <f>(W10-W9)*1000/(('Measured Data'!$H13*$J9+'Measured Data'!$H14*$E10)*0.5*($C10-$C9))</f>
        <v>0</v>
      </c>
      <c r="BE10" s="108">
        <f>(X10-X9)*1000/(('Measured Data'!$H13*$J9+'Measured Data'!$H14*$E10)*0.5*($C10-$C9))</f>
        <v>0</v>
      </c>
      <c r="BF10" s="108">
        <f>(Y10-Y9)*1000/(('Measured Data'!$H13*$J9+'Measured Data'!$H14*$E10)*0.5*($C10-$C9))</f>
        <v>0</v>
      </c>
      <c r="BG10" s="507">
        <v>6.7571345057275255E-3</v>
      </c>
      <c r="BH10" s="108">
        <f>(AA10-AA9)*1000/(('Measured Data'!$H13*$J9+'Measured Data'!$H14*$E10)*0.5*($C10-$C9))</f>
        <v>0</v>
      </c>
      <c r="BI10" s="108">
        <f>(AB10-AB9)*1000/(('Measured Data'!$H13*$J9+'Measured Data'!$H14*$E10)*0.5*($C10-$C9))</f>
        <v>0</v>
      </c>
      <c r="BJ10" s="108">
        <f>(AC10-AC9)*1000/(('Measured Data'!$H13*$J9+'Measured Data'!$H14*$E10)*0.5*($C10-$C9))</f>
        <v>0</v>
      </c>
      <c r="BK10" s="108">
        <f>(AD10-AD9)*1000/(('Measured Data'!$H13*$J9+'Measured Data'!$H14*$E10)*0.5*($C10-$C9))</f>
        <v>0</v>
      </c>
      <c r="BL10" s="108">
        <f>(AE10-AE9)*1000/(('Measured Data'!$H13*$J9+'Measured Data'!$H14*$E10)*0.5*($C10-$C9))</f>
        <v>0</v>
      </c>
      <c r="BM10" s="108">
        <f>(AF10-AF9)*1000/(('Measured Data'!$H13*$J9+'Measured Data'!$H14*$E10)*0.5*($C10-$C9))</f>
        <v>0</v>
      </c>
      <c r="BN10" s="108">
        <f>(AG10-AG9)*1000/(('Measured Data'!$H13*$J9+'Measured Data'!$H14*$E10)*0.5*($C10-$C9))</f>
        <v>0</v>
      </c>
      <c r="BO10" s="108">
        <f>(AH10-AH9)*1000/(('Measured Data'!$H13*$J9+'Measured Data'!$H14*$E10)*0.5*($C10-$C9))</f>
        <v>0</v>
      </c>
      <c r="BP10" s="108">
        <f>(AI10-AI9)*1000/(('Measured Data'!$H13*$J9+'Measured Data'!$H14*$E10)*0.5*($C10-$C9))</f>
        <v>0</v>
      </c>
      <c r="BQ10" s="108">
        <f>(AJ10-AJ9)*1000/(('Measured Data'!$H13*$J9+'Measured Data'!$H14*$E10)*0.5*($C10-$C9))</f>
        <v>0</v>
      </c>
      <c r="BR10" s="108">
        <f>(AK10-AK9)*1000/(('Measured Data'!$H13*$J9+'Measured Data'!$H14*$E10)*0.5*($C10-$C9))</f>
        <v>0</v>
      </c>
      <c r="BS10" s="108">
        <f>(AL10-AL9)*1000/(('Measured Data'!$H13*$E10+'Measured Data'!$H14*$E10)*0.5*($C10-$C9))</f>
        <v>0</v>
      </c>
      <c r="BT10" s="109">
        <f t="shared" si="8"/>
        <v>-3.5594522195424291E-2</v>
      </c>
      <c r="BU10" s="109">
        <f t="shared" si="9"/>
        <v>-2.839799783908745E-2</v>
      </c>
      <c r="BV10" s="109">
        <f t="shared" si="10"/>
        <v>-0.12624652285629309</v>
      </c>
      <c r="BW10" s="109">
        <f t="shared" si="11"/>
        <v>2.163017978875182E-2</v>
      </c>
      <c r="BX10" s="108">
        <f t="shared" si="4"/>
        <v>0.17191979373422511</v>
      </c>
      <c r="BY10" s="108">
        <f t="shared" si="5"/>
        <v>0</v>
      </c>
      <c r="BZ10" s="108">
        <f t="shared" si="6"/>
        <v>-0.13012217243684476</v>
      </c>
      <c r="CA10" s="108">
        <f t="shared" si="12"/>
        <v>0</v>
      </c>
      <c r="CB10" s="36"/>
    </row>
    <row r="11" spans="1:80">
      <c r="A11" s="94">
        <f>'Measured Data'!$A15</f>
        <v>8</v>
      </c>
      <c r="B11" s="500">
        <f>'Measured Data'!B15</f>
        <v>7.8763888888861402</v>
      </c>
      <c r="C11" s="500">
        <f>'Measured Data'!C15</f>
        <v>189.03333333326736</v>
      </c>
      <c r="D11" s="97">
        <v>1.920962962962963</v>
      </c>
      <c r="E11" s="97">
        <f t="shared" si="0"/>
        <v>1920.962962962963</v>
      </c>
      <c r="F11" s="97">
        <f>'Measured Data'!E15</f>
        <v>0</v>
      </c>
      <c r="G11" s="97">
        <f>'Measured Data'!F15</f>
        <v>0</v>
      </c>
      <c r="H11" s="97">
        <f>'Measured Data'!G15</f>
        <v>0</v>
      </c>
      <c r="I11" s="97">
        <v>0</v>
      </c>
      <c r="J11" s="97">
        <f t="shared" si="1"/>
        <v>1920.962962962963</v>
      </c>
      <c r="K11" s="99">
        <v>901.44261705116287</v>
      </c>
      <c r="L11" s="99">
        <f>L10 + 'Measured Data'!$H15*'In Process Calc.'!$E11 - 'Measured Data'!$H14*'In Process Calc.'!$J10</f>
        <v>23515.852474392137</v>
      </c>
      <c r="M11" s="102">
        <f>M10 + ('Measured Data'!P15*$E11-'Measured Data'!P14*$J10)/1000</f>
        <v>0</v>
      </c>
      <c r="N11" s="102">
        <f>N10+(-'Measured Data'!S14*'In Process Calc.'!$J10+'Measured Data'!S15*'In Process Calc.'!$E11)/1000</f>
        <v>1424.1058925925927</v>
      </c>
      <c r="O11" s="102">
        <f>O10-(-'Measured Data'!U14*'In Process Calc.'!$J10+'Measured Data'!U15*'In Process Calc.'!$E11-$F10*'Measured Data'!AS15)/1000</f>
        <v>-9.2851067777777772</v>
      </c>
      <c r="P11" s="102">
        <f>P10-(-'Measured Data'!V14*'In Process Calc.'!$J10+'Measured Data'!V15*'In Process Calc.'!$E11-$F10*'Measured Data'!AT15)/1000</f>
        <v>-2.0959375555555564</v>
      </c>
      <c r="Q11" s="102">
        <f>Q10-(-'Measured Data'!W14*'In Process Calc.'!$J10+'Measured Data'!W15*'In Process Calc.'!$E11-$F10*'Measured Data'!AU15)/1000</f>
        <v>8.9346979629629626</v>
      </c>
      <c r="R11" s="102">
        <f>R10-(-'Measured Data'!X14*'In Process Calc.'!$J10+'Measured Data'!X15*'In Process Calc.'!$E11-$F10*'Measured Data'!AV15)/1000</f>
        <v>-3.5645098888888898</v>
      </c>
      <c r="S11" s="102">
        <f>S10-(-'Measured Data'!Y14*'In Process Calc.'!$J10+'Measured Data'!Y15*'In Process Calc.'!$E11-$F10*'Measured Data'!AW15)/1000</f>
        <v>1.1783651851851853</v>
      </c>
      <c r="T11" s="102">
        <v>43.420829621683531</v>
      </c>
      <c r="U11" s="102">
        <f>U10-(-'Measured Data'!AA14*'In Process Calc.'!$J10+'Measured Data'!AA15*'In Process Calc.'!$E11-$G10*'Measured Data'!AY15)/1000</f>
        <v>-6.6868720740740741</v>
      </c>
      <c r="V11" s="102">
        <f>V10-(-'Measured Data'!AB14*'In Process Calc.'!$J10+'Measured Data'!AB15*'In Process Calc.'!$E11-$F10*'Measured Data'!AZ15)/1000</f>
        <v>-23.68069925925926</v>
      </c>
      <c r="W11" s="102">
        <f>W10-(-'Measured Data'!AC14*'In Process Calc.'!$J10+'Measured Data'!AC15*'In Process Calc.'!$E11-$F10*'Measured Data'!BA15)/1000</f>
        <v>0</v>
      </c>
      <c r="X11" s="102">
        <f>X10-(-'Measured Data'!AD14*'In Process Calc.'!$J10+'Measured Data'!AD15*'In Process Calc.'!$E11-$F10*'Measured Data'!BB15)/1000</f>
        <v>0</v>
      </c>
      <c r="Y11" s="102">
        <f>Y10-(-'Measured Data'!AE14*'In Process Calc.'!$J10+'Measured Data'!AE15*'In Process Calc.'!$E11-$F10*'Measured Data'!BC15)/1000</f>
        <v>0</v>
      </c>
      <c r="Z11" s="102">
        <f>Z10+(-'Measured Data'!AF14*'In Process Calc.'!$J10+'Measured Data'!AF15*'In Process Calc.'!$E11-$F10*'Measured Data'!BD15)/1000</f>
        <v>22.377306591671598</v>
      </c>
      <c r="AA11" s="102">
        <f>AA10-(-'Measured Data'!AG14*'In Process Calc.'!$J10+'Measured Data'!AG15*'In Process Calc.'!$E11-$F10*'Measured Data'!BE15)/1000</f>
        <v>0</v>
      </c>
      <c r="AB11" s="102">
        <f>AB10-(-'Measured Data'!AH14*'In Process Calc.'!$J10+'Measured Data'!AH15*'In Process Calc.'!$E11-$F10*'Measured Data'!BF15)/1000</f>
        <v>0</v>
      </c>
      <c r="AC11" s="102">
        <f>AC10-(-'Measured Data'!AI14*'In Process Calc.'!$J10+'Measured Data'!AI15*'In Process Calc.'!$E11-$F10*'Measured Data'!BG15)/1000</f>
        <v>0</v>
      </c>
      <c r="AD11" s="102">
        <f>AD10-(-'Measured Data'!AJ14*'In Process Calc.'!$J10+'Measured Data'!AJ15*'In Process Calc.'!$E11-$F10*'Measured Data'!BH15)/1000</f>
        <v>0</v>
      </c>
      <c r="AE11" s="102">
        <f>AE10-(-'Measured Data'!AK14*'In Process Calc.'!$J10+'Measured Data'!AK15*'In Process Calc.'!$E11-$F10*'Measured Data'!BI15)/1000</f>
        <v>0</v>
      </c>
      <c r="AF11" s="102">
        <f>AF10-(-'Measured Data'!AL14*'In Process Calc.'!$J10+'Measured Data'!AL15*'In Process Calc.'!$E11-$F10*'Measured Data'!BJ15)/1000</f>
        <v>0</v>
      </c>
      <c r="AG11" s="102">
        <f>AG10-(-'Measured Data'!AM14*'In Process Calc.'!$J10+'Measured Data'!AM15*'In Process Calc.'!$E11-$F10*'Measured Data'!BK15)/1000</f>
        <v>0</v>
      </c>
      <c r="AH11" s="102">
        <f>AH10-(-'Measured Data'!AN14*'In Process Calc.'!$J10+'Measured Data'!AN15*'In Process Calc.'!$E11-$F10*'Measured Data'!BL15)/1000</f>
        <v>0</v>
      </c>
      <c r="AI11" s="102">
        <f>AI10-(-'Measured Data'!AO14*'In Process Calc.'!$J10+'Measured Data'!AO15*'In Process Calc.'!$E11-$F10*'Measured Data'!BM15)/1000</f>
        <v>0</v>
      </c>
      <c r="AJ11" s="102">
        <f>AJ10-(-'Measured Data'!AP14*'In Process Calc.'!$J10+'Measured Data'!AP15*'In Process Calc.'!$E11-$F10*'Measured Data'!BN15)/1000</f>
        <v>0</v>
      </c>
      <c r="AK11" s="102">
        <f>AK10-(-'Measured Data'!AQ14*'In Process Calc.'!$J10+'Measured Data'!AQ15*'In Process Calc.'!$E11-$F10*'Measured Data'!BO15)/1000</f>
        <v>0</v>
      </c>
      <c r="AL11" s="102">
        <f>AL10-(-'Measured Data'!AR14*'In Process Calc.'!$J10+'Measured Data'!AR15*'In Process Calc.'!$E11-'In Process Calc.'!$F10*'Measured Data'!BP15)/1000</f>
        <v>0</v>
      </c>
      <c r="AM11" s="101">
        <f t="shared" si="14"/>
        <v>-38.061684000000007</v>
      </c>
      <c r="AN11" s="101">
        <f t="shared" si="2"/>
        <v>-47.346790777777784</v>
      </c>
      <c r="AO11" s="101">
        <f t="shared" si="7"/>
        <v>-108.00721825925926</v>
      </c>
      <c r="AP11" s="107">
        <f>'Measured Data'!N15/('Measured Data'!H15)</f>
        <v>0</v>
      </c>
      <c r="AQ11" s="108">
        <f>IF('Measured Data'!O15&gt;0,'Measured Data'!O15,('Measured Data'!P15*$E11-'Measured Data'!P14*$J10)/1000/(('Measured Data'!$H14*$J10+'Measured Data'!$H15*$E11)*1000000*0.5*($C11-$C10))*1000000000)</f>
        <v>0</v>
      </c>
      <c r="AR11" s="108">
        <f>(L11-L10)/(('Measured Data'!$H14*$J10+'Measured Data'!$H15*$E11)*0.5*($C11-$C10))</f>
        <v>9.8788492458522156E-3</v>
      </c>
      <c r="AS11" s="108">
        <f t="shared" si="3"/>
        <v>9.9429606149002946E-3</v>
      </c>
      <c r="AT11" s="108">
        <f>('Measured Data'!$I15*$E11-'Measured Data'!$I14*$J10)/(('Measured Data'!$H14*$J10+'Measured Data'!$H15*$E11)*0.5*($C11-$C10))</f>
        <v>6.4111369048079609E-5</v>
      </c>
      <c r="AU11" s="108">
        <f>(N11-N10)*1000/(('Measured Data'!$H14*$J10+'Measured Data'!$H15*$E11)*0.5*($C11-$C10))</f>
        <v>1.2358131208728869</v>
      </c>
      <c r="AV11" s="108">
        <f>(O11-O10)*1000/(('Measured Data'!$H14*$J10+'Measured Data'!$H15*$E11)*0.5*($C11-$C10))</f>
        <v>-7.6451936916203311E-3</v>
      </c>
      <c r="AW11" s="108">
        <f>(P11-P10)*1000/(('Measured Data'!$H14*$J10+'Measured Data'!$H15*$E11)*0.5*($C11-$C10))</f>
        <v>1.2661024995738097E-3</v>
      </c>
      <c r="AX11" s="108">
        <f>(Q11-Q10)*1000/(('Measured Data'!$H14*$J10+'Measured Data'!$H15*$E11)*0.5*($C11-$C10))</f>
        <v>1.6004165330078268E-2</v>
      </c>
      <c r="AY11" s="108">
        <f>(R11-R10)*1000/(('Measured Data'!$H14*$J10+'Measured Data'!$H15*$E11)*0.5*($C11-$C10))</f>
        <v>-2.8047525489370041E-3</v>
      </c>
      <c r="AZ11" s="108">
        <f>(S11-S10)*1000/(('Measured Data'!$H14*$J10+'Measured Data'!$H15*$E11)*0.5*($C11-$C10))</f>
        <v>6.222381050451888E-4</v>
      </c>
      <c r="BA11" s="507">
        <v>3.3393142088633906E-2</v>
      </c>
      <c r="BB11" s="108">
        <f>(U11-U10)*1000/(('Measured Data'!$H14*$J10+'Measured Data'!$H15*$E11)*0.5*($C11-$C10))</f>
        <v>-3.065379684902132E-3</v>
      </c>
      <c r="BC11" s="108">
        <f>(V11-V10)*1000/(('Measured Data'!$H14*$J10+'Measured Data'!$H15*$E11)*0.5*($C11-$C10))</f>
        <v>3.4431371412619914E-3</v>
      </c>
      <c r="BD11" s="108">
        <f>(W11-W10)*1000/(('Measured Data'!$H14*$J10+'Measured Data'!$H15*$E11)*0.5*($C11-$C10))</f>
        <v>0</v>
      </c>
      <c r="BE11" s="108">
        <f>(X11-X10)*1000/(('Measured Data'!$H14*$J10+'Measured Data'!$H15*$E11)*0.5*($C11-$C10))</f>
        <v>0</v>
      </c>
      <c r="BF11" s="108">
        <f>(Y11-Y10)*1000/(('Measured Data'!$H14*$J10+'Measured Data'!$H15*$E11)*0.5*($C11-$C10))</f>
        <v>0</v>
      </c>
      <c r="BG11" s="507">
        <v>3.3011045832648299E-4</v>
      </c>
      <c r="BH11" s="108">
        <f>(AA11-AA10)*1000/(('Measured Data'!$H14*$J10+'Measured Data'!$H15*$E11)*0.5*($C11-$C10))</f>
        <v>0</v>
      </c>
      <c r="BI11" s="108">
        <f>(AB11-AB10)*1000/(('Measured Data'!$H14*$J10+'Measured Data'!$H15*$E11)*0.5*($C11-$C10))</f>
        <v>0</v>
      </c>
      <c r="BJ11" s="108">
        <f>(AC11-AC10)*1000/(('Measured Data'!$H14*$J10+'Measured Data'!$H15*$E11)*0.5*($C11-$C10))</f>
        <v>0</v>
      </c>
      <c r="BK11" s="108">
        <f>(AD11-AD10)*1000/(('Measured Data'!$H14*$J10+'Measured Data'!$H15*$E11)*0.5*($C11-$C10))</f>
        <v>0</v>
      </c>
      <c r="BL11" s="108">
        <f>(AE11-AE10)*1000/(('Measured Data'!$H14*$J10+'Measured Data'!$H15*$E11)*0.5*($C11-$C10))</f>
        <v>0</v>
      </c>
      <c r="BM11" s="108">
        <f>(AF11-AF10)*1000/(('Measured Data'!$H14*$J10+'Measured Data'!$H15*$E11)*0.5*($C11-$C10))</f>
        <v>0</v>
      </c>
      <c r="BN11" s="108">
        <f>(AG11-AG10)*1000/(('Measured Data'!$H14*$J10+'Measured Data'!$H15*$E11)*0.5*($C11-$C10))</f>
        <v>0</v>
      </c>
      <c r="BO11" s="108">
        <f>(AH11-AH10)*1000/(('Measured Data'!$H14*$J10+'Measured Data'!$H15*$E11)*0.5*($C11-$C10))</f>
        <v>0</v>
      </c>
      <c r="BP11" s="108">
        <f>(AI11-AI10)*1000/(('Measured Data'!$H14*$J10+'Measured Data'!$H15*$E11)*0.5*($C11-$C10))</f>
        <v>0</v>
      </c>
      <c r="BQ11" s="108">
        <f>(AJ11-AJ10)*1000/(('Measured Data'!$H14*$J10+'Measured Data'!$H15*$E11)*0.5*($C11-$C10))</f>
        <v>0</v>
      </c>
      <c r="BR11" s="108">
        <f>(AK11-AK10)*1000/(('Measured Data'!$H14*$J10+'Measured Data'!$H15*$E11)*0.5*($C11-$C10))</f>
        <v>0</v>
      </c>
      <c r="BS11" s="108">
        <f>(AL11-AL10)*1000/(('Measured Data'!$H14*$E11+'Measured Data'!$H15*$E11)*0.5*($C11-$C10))</f>
        <v>0</v>
      </c>
      <c r="BT11" s="109">
        <f t="shared" si="8"/>
        <v>2.4557410294397355E-2</v>
      </c>
      <c r="BU11" s="109">
        <f t="shared" si="9"/>
        <v>3.2202603986017687E-2</v>
      </c>
      <c r="BV11" s="109">
        <f t="shared" si="10"/>
        <v>4.3080900959217343E-2</v>
      </c>
      <c r="BW11" s="109">
        <f t="shared" si="11"/>
        <v>9.256239065433701E-2</v>
      </c>
      <c r="BX11" s="108">
        <f t="shared" si="4"/>
        <v>9.8855764291448153E-3</v>
      </c>
      <c r="BY11" s="108">
        <f t="shared" si="5"/>
        <v>0</v>
      </c>
      <c r="BZ11" s="108">
        <f t="shared" si="6"/>
        <v>-9.1796683186201322E-2</v>
      </c>
      <c r="CA11" s="108">
        <f t="shared" si="12"/>
        <v>0</v>
      </c>
      <c r="CB11" s="36"/>
    </row>
    <row r="12" spans="1:80">
      <c r="A12" s="94">
        <f>'Measured Data'!$A16</f>
        <v>9</v>
      </c>
      <c r="B12" s="500">
        <f>'Measured Data'!B16</f>
        <v>8.8743055555532919</v>
      </c>
      <c r="C12" s="500">
        <f>'Measured Data'!C16</f>
        <v>212.98333333327901</v>
      </c>
      <c r="D12" s="97">
        <v>1.9188055555555557</v>
      </c>
      <c r="E12" s="97">
        <f t="shared" si="0"/>
        <v>1918.8055555555557</v>
      </c>
      <c r="F12" s="97">
        <f>'Measured Data'!E16</f>
        <v>0</v>
      </c>
      <c r="G12" s="97">
        <f>'Measured Data'!F16</f>
        <v>0</v>
      </c>
      <c r="H12" s="97">
        <f>'Measured Data'!G16</f>
        <v>0</v>
      </c>
      <c r="I12" s="97">
        <v>0</v>
      </c>
      <c r="J12" s="97">
        <f t="shared" si="1"/>
        <v>1918.8055555555557</v>
      </c>
      <c r="K12" s="99">
        <v>1296.8588574753521</v>
      </c>
      <c r="L12" s="99">
        <f>L11 + 'Measured Data'!$H16*'In Process Calc.'!$E12 - 'Measured Data'!$H15*'In Process Calc.'!$J11</f>
        <v>29557.482868931962</v>
      </c>
      <c r="M12" s="102">
        <f>M11 + ('Measured Data'!P16*$E12-'Measured Data'!P15*$J11)/1000</f>
        <v>0</v>
      </c>
      <c r="N12" s="102">
        <f>N11+(-'Measured Data'!S15*'In Process Calc.'!$J11+'Measured Data'!S16*'In Process Calc.'!$E12)/1000</f>
        <v>2265.8599163888889</v>
      </c>
      <c r="O12" s="102">
        <f>O11-(-'Measured Data'!U15*'In Process Calc.'!$J11+'Measured Data'!U16*'In Process Calc.'!$E12-$F11*'Measured Data'!AS16)/1000</f>
        <v>-12.406041250000001</v>
      </c>
      <c r="P12" s="102">
        <f>P11-(-'Measured Data'!V15*'In Process Calc.'!$J11+'Measured Data'!V16*'In Process Calc.'!$E12-$F11*'Measured Data'!AT16)/1000</f>
        <v>-1.1760944722222231</v>
      </c>
      <c r="Q12" s="102">
        <f>Q11-(-'Measured Data'!W15*'In Process Calc.'!$J11+'Measured Data'!W16*'In Process Calc.'!$E12-$F11*'Measured Data'!AU16)/1000</f>
        <v>11.163015</v>
      </c>
      <c r="R12" s="102">
        <f>R11-(-'Measured Data'!X15*'In Process Calc.'!$J11+'Measured Data'!X16*'In Process Calc.'!$E12-$F11*'Measured Data'!AV16)/1000</f>
        <v>-2.7720229444444451</v>
      </c>
      <c r="S12" s="102">
        <f>S11-(-'Measured Data'!Y15*'In Process Calc.'!$J11+'Measured Data'!Y16*'In Process Calc.'!$E12-$F11*'Measured Data'!AW16)/1000</f>
        <v>1.5112030833333334</v>
      </c>
      <c r="T12" s="102">
        <v>56.427587154105098</v>
      </c>
      <c r="U12" s="102">
        <f>U11-(-'Measured Data'!AA15*'In Process Calc.'!$J11+'Measured Data'!AA16*'In Process Calc.'!$E12-$G11*'Measured Data'!AY16)/1000</f>
        <v>-6.890430750000001</v>
      </c>
      <c r="V12" s="102">
        <f>V11-(-'Measured Data'!AB15*'In Process Calc.'!$J11+'Measured Data'!AB16*'In Process Calc.'!$E12-$F11*'Measured Data'!AZ16)/1000</f>
        <v>-17.816032222222226</v>
      </c>
      <c r="W12" s="102">
        <f>W11-(-'Measured Data'!AC15*'In Process Calc.'!$J11+'Measured Data'!AC16*'In Process Calc.'!$E12-$F11*'Measured Data'!BA16)/1000</f>
        <v>0</v>
      </c>
      <c r="X12" s="102">
        <f>X11-(-'Measured Data'!AD15*'In Process Calc.'!$J11+'Measured Data'!AD16*'In Process Calc.'!$E12-$F11*'Measured Data'!BB16)/1000</f>
        <v>0</v>
      </c>
      <c r="Y12" s="102">
        <f>Y11-(-'Measured Data'!AE15*'In Process Calc.'!$J11+'Measured Data'!AE16*'In Process Calc.'!$E12-$F11*'Measured Data'!BC16)/1000</f>
        <v>0</v>
      </c>
      <c r="Z12" s="102">
        <f>Z11+(-'Measured Data'!AF15*'In Process Calc.'!$J11+'Measured Data'!AF16*'In Process Calc.'!$E12-$F11*'Measured Data'!BD16)/1000</f>
        <v>15.320631660746004</v>
      </c>
      <c r="AA12" s="102">
        <f>AA11-(-'Measured Data'!AG15*'In Process Calc.'!$J11+'Measured Data'!AG16*'In Process Calc.'!$E12-$F11*'Measured Data'!BE16)/1000</f>
        <v>0</v>
      </c>
      <c r="AB12" s="102">
        <f>AB11-(-'Measured Data'!AH15*'In Process Calc.'!$J11+'Measured Data'!AH16*'In Process Calc.'!$E12-$F11*'Measured Data'!BF16)/1000</f>
        <v>0</v>
      </c>
      <c r="AC12" s="102">
        <f>AC11-(-'Measured Data'!AI15*'In Process Calc.'!$J11+'Measured Data'!AI16*'In Process Calc.'!$E12-$F11*'Measured Data'!BG16)/1000</f>
        <v>0</v>
      </c>
      <c r="AD12" s="102">
        <f>AD11-(-'Measured Data'!AJ15*'In Process Calc.'!$J11+'Measured Data'!AJ16*'In Process Calc.'!$E12-$F11*'Measured Data'!BH16)/1000</f>
        <v>0</v>
      </c>
      <c r="AE12" s="102">
        <f>AE11-(-'Measured Data'!AK15*'In Process Calc.'!$J11+'Measured Data'!AK16*'In Process Calc.'!$E12-$F11*'Measured Data'!BI16)/1000</f>
        <v>0</v>
      </c>
      <c r="AF12" s="102">
        <f>AF11-(-'Measured Data'!AL15*'In Process Calc.'!$J11+'Measured Data'!AL16*'In Process Calc.'!$E12-$F11*'Measured Data'!BJ16)/1000</f>
        <v>0</v>
      </c>
      <c r="AG12" s="102">
        <f>AG11-(-'Measured Data'!AM15*'In Process Calc.'!$J11+'Measured Data'!AM16*'In Process Calc.'!$E12-$F11*'Measured Data'!BK16)/1000</f>
        <v>0</v>
      </c>
      <c r="AH12" s="102">
        <f>AH11-(-'Measured Data'!AN15*'In Process Calc.'!$J11+'Measured Data'!AN16*'In Process Calc.'!$E12-$F11*'Measured Data'!BL16)/1000</f>
        <v>0</v>
      </c>
      <c r="AI12" s="102">
        <f>AI11-(-'Measured Data'!AO15*'In Process Calc.'!$J11+'Measured Data'!AO16*'In Process Calc.'!$E12-$F11*'Measured Data'!BM16)/1000</f>
        <v>0</v>
      </c>
      <c r="AJ12" s="102">
        <f>AJ11-(-'Measured Data'!AP15*'In Process Calc.'!$J11+'Measured Data'!AP16*'In Process Calc.'!$E12-$F11*'Measured Data'!BN16)/1000</f>
        <v>0</v>
      </c>
      <c r="AK12" s="102">
        <f>AK11-(-'Measured Data'!AQ15*'In Process Calc.'!$J11+'Measured Data'!AQ16*'In Process Calc.'!$E12-$F11*'Measured Data'!BO16)/1000</f>
        <v>0</v>
      </c>
      <c r="AL12" s="102">
        <f>AL11-(-'Measured Data'!AR15*'In Process Calc.'!$J11+'Measured Data'!AR16*'In Process Calc.'!$E12-'In Process Calc.'!$F11*'Measured Data'!BP16)/1000</f>
        <v>0</v>
      </c>
      <c r="AM12" s="101">
        <f t="shared" si="14"/>
        <v>-26.130899638888899</v>
      </c>
      <c r="AN12" s="101">
        <f t="shared" si="2"/>
        <v>-38.5369408888889</v>
      </c>
      <c r="AO12" s="101">
        <f t="shared" si="7"/>
        <v>-50.739571222222253</v>
      </c>
      <c r="AP12" s="107">
        <f>'Measured Data'!N16/('Measured Data'!H16)</f>
        <v>0</v>
      </c>
      <c r="AQ12" s="108">
        <f>IF('Measured Data'!O16&gt;0,'Measured Data'!O16,('Measured Data'!P16*$E12-'Measured Data'!P15*$J11)/1000/(('Measured Data'!$H15*$J11+'Measured Data'!$H16*$E12)*1000000*0.5*($C12-$C11))*1000000000)</f>
        <v>0</v>
      </c>
      <c r="AR12" s="108">
        <f>(L12-L11)/(('Measured Data'!$H15*$J11+'Measured Data'!$H16*$E12)*0.5*($C12-$C11))</f>
        <v>9.3292274104369629E-3</v>
      </c>
      <c r="AS12" s="108">
        <f t="shared" si="3"/>
        <v>9.4532237602280769E-3</v>
      </c>
      <c r="AT12" s="108">
        <f>('Measured Data'!$I16*$E12-'Measured Data'!$I15*$J11)/(('Measured Data'!$H15*$J11+'Measured Data'!$H16*$E12)*0.5*($C12-$C11))</f>
        <v>1.2399634979111352E-4</v>
      </c>
      <c r="AU12" s="108">
        <f>(N12-N11)*1000/(('Measured Data'!$H15*$J11+'Measured Data'!$H16*$E12)*0.5*($C12-$C11))</f>
        <v>1.2998005834225068</v>
      </c>
      <c r="AV12" s="108">
        <f>(O12-O11)*1000/(('Measured Data'!$H15*$J11+'Measured Data'!$H16*$E12)*0.5*($C12-$C11))</f>
        <v>-4.8192136100789849E-3</v>
      </c>
      <c r="AW12" s="108">
        <f>(P12-P11)*1000/(('Measured Data'!$H15*$J11+'Measured Data'!$H16*$E12)*0.5*($C12-$C11))</f>
        <v>1.4203823713032366E-3</v>
      </c>
      <c r="AX12" s="108">
        <f>(Q12-Q11)*1000/(('Measured Data'!$H15*$J11+'Measured Data'!$H16*$E12)*0.5*($C12-$C11))</f>
        <v>3.4408719209068745E-3</v>
      </c>
      <c r="AY12" s="108">
        <f>(R12-R11)*1000/(('Measured Data'!$H15*$J11+'Measured Data'!$H16*$E12)*0.5*($C12-$C11))</f>
        <v>1.223724465370523E-3</v>
      </c>
      <c r="AZ12" s="108">
        <f>(S12-S11)*1000/(('Measured Data'!$H15*$J11+'Measured Data'!$H16*$E12)*0.5*($C12-$C11))</f>
        <v>5.1395405542222655E-4</v>
      </c>
      <c r="BA12" s="507">
        <v>2.9533231743167482E-2</v>
      </c>
      <c r="BB12" s="108">
        <f>(U12-U11)*1000/(('Measured Data'!$H15*$J11+'Measured Data'!$H16*$E12)*0.5*($C12-$C11))</f>
        <v>-3.1432660640688816E-4</v>
      </c>
      <c r="BC12" s="108">
        <f>(V12-V11)*1000/(('Measured Data'!$H15*$J11+'Measured Data'!$H16*$E12)*0.5*($C12-$C11))</f>
        <v>9.0559681579427953E-3</v>
      </c>
      <c r="BD12" s="108">
        <f>(W12-W11)*1000/(('Measured Data'!$H15*$J11+'Measured Data'!$H16*$E12)*0.5*($C12-$C11))</f>
        <v>0</v>
      </c>
      <c r="BE12" s="108">
        <f>(X12-X11)*1000/(('Measured Data'!$H15*$J11+'Measured Data'!$H16*$E12)*0.5*($C12-$C11))</f>
        <v>0</v>
      </c>
      <c r="BF12" s="108">
        <f>(Y12-Y11)*1000/(('Measured Data'!$H15*$J11+'Measured Data'!$H16*$E12)*0.5*($C12-$C11))</f>
        <v>0</v>
      </c>
      <c r="BG12" s="507">
        <v>-9.5454418647481082E-3</v>
      </c>
      <c r="BH12" s="108">
        <f>(AA12-AA11)*1000/(('Measured Data'!$H15*$J11+'Measured Data'!$H16*$E12)*0.5*($C12-$C11))</f>
        <v>0</v>
      </c>
      <c r="BI12" s="108">
        <f>(AB12-AB11)*1000/(('Measured Data'!$H15*$J11+'Measured Data'!$H16*$E12)*0.5*($C12-$C11))</f>
        <v>0</v>
      </c>
      <c r="BJ12" s="108">
        <f>(AC12-AC11)*1000/(('Measured Data'!$H15*$J11+'Measured Data'!$H16*$E12)*0.5*($C12-$C11))</f>
        <v>0</v>
      </c>
      <c r="BK12" s="108">
        <f>(AD12-AD11)*1000/(('Measured Data'!$H15*$J11+'Measured Data'!$H16*$E12)*0.5*($C12-$C11))</f>
        <v>0</v>
      </c>
      <c r="BL12" s="108">
        <f>(AE12-AE11)*1000/(('Measured Data'!$H15*$J11+'Measured Data'!$H16*$E12)*0.5*($C12-$C11))</f>
        <v>0</v>
      </c>
      <c r="BM12" s="108">
        <f>(AF12-AF11)*1000/(('Measured Data'!$H15*$J11+'Measured Data'!$H16*$E12)*0.5*($C12-$C11))</f>
        <v>0</v>
      </c>
      <c r="BN12" s="108">
        <f>(AG12-AG11)*1000/(('Measured Data'!$H15*$J11+'Measured Data'!$H16*$E12)*0.5*($C12-$C11))</f>
        <v>0</v>
      </c>
      <c r="BO12" s="108">
        <f>(AH12-AH11)*1000/(('Measured Data'!$H15*$J11+'Measured Data'!$H16*$E12)*0.5*($C12-$C11))</f>
        <v>0</v>
      </c>
      <c r="BP12" s="108">
        <f>(AI12-AI11)*1000/(('Measured Data'!$H15*$J11+'Measured Data'!$H16*$E12)*0.5*($C12-$C11))</f>
        <v>0</v>
      </c>
      <c r="BQ12" s="108">
        <f>(AJ12-AJ11)*1000/(('Measured Data'!$H15*$J11+'Measured Data'!$H16*$E12)*0.5*($C12-$C11))</f>
        <v>0</v>
      </c>
      <c r="BR12" s="108">
        <f>(AK12-AK11)*1000/(('Measured Data'!$H15*$J11+'Measured Data'!$H16*$E12)*0.5*($C12-$C11))</f>
        <v>0</v>
      </c>
      <c r="BS12" s="108">
        <f>(AL12-AL11)*1000/(('Measured Data'!$H15*$E12+'Measured Data'!$H16*$E12)*0.5*($C12-$C11))</f>
        <v>0</v>
      </c>
      <c r="BT12" s="109">
        <f t="shared" si="8"/>
        <v>1.7909053182869478E-2</v>
      </c>
      <c r="BU12" s="109">
        <f t="shared" si="9"/>
        <v>2.2728266792948461E-2</v>
      </c>
      <c r="BV12" s="109">
        <f t="shared" si="10"/>
        <v>5.9514971032904949E-2</v>
      </c>
      <c r="BW12" s="109">
        <f t="shared" si="11"/>
        <v>7.5544244895176332E-2</v>
      </c>
      <c r="BX12" s="108">
        <f t="shared" si="4"/>
        <v>-0.32321020427967379</v>
      </c>
      <c r="BY12" s="108">
        <f t="shared" si="5"/>
        <v>0</v>
      </c>
      <c r="BZ12" s="108">
        <f t="shared" si="6"/>
        <v>-1.0643149694567635E-2</v>
      </c>
      <c r="CA12" s="108">
        <f t="shared" si="12"/>
        <v>0</v>
      </c>
      <c r="CB12" s="36"/>
    </row>
    <row r="13" spans="1:80" ht="12.75" customHeight="1">
      <c r="A13" s="94">
        <f>'Measured Data'!$A17</f>
        <v>10</v>
      </c>
      <c r="B13" s="500">
        <f>'Measured Data'!B17</f>
        <v>9.9208333333372138</v>
      </c>
      <c r="C13" s="500">
        <f>'Measured Data'!C17</f>
        <v>238.10000000009313</v>
      </c>
      <c r="D13" s="97">
        <v>1.8628055555555556</v>
      </c>
      <c r="E13" s="97">
        <f t="shared" si="0"/>
        <v>1862.8055555555557</v>
      </c>
      <c r="F13" s="97">
        <f>'Measured Data'!E17</f>
        <v>0</v>
      </c>
      <c r="G13" s="97">
        <f>'Measured Data'!F17</f>
        <v>0</v>
      </c>
      <c r="H13" s="97">
        <f>'Measured Data'!G17</f>
        <v>0</v>
      </c>
      <c r="I13" s="97">
        <v>0</v>
      </c>
      <c r="J13" s="97">
        <f t="shared" si="1"/>
        <v>1862.8055555555557</v>
      </c>
      <c r="K13" s="99">
        <v>1708.6861198190477</v>
      </c>
      <c r="L13" s="99">
        <f>L12 + 'Measured Data'!$H17*'In Process Calc.'!$E13 - 'Measured Data'!$H16*'In Process Calc.'!$J12</f>
        <v>30178.796459672551</v>
      </c>
      <c r="M13" s="102">
        <f>M12 + ('Measured Data'!P17*$E13-'Measured Data'!P16*$J12)/1000</f>
        <v>0</v>
      </c>
      <c r="N13" s="102">
        <f>N12+(-'Measured Data'!S16*'In Process Calc.'!$J12+'Measured Data'!S17*'In Process Calc.'!$E13)/1000</f>
        <v>2953.124275277778</v>
      </c>
      <c r="O13" s="102">
        <f>O12-(-'Measured Data'!U16*'In Process Calc.'!$J12+'Measured Data'!U17*'In Process Calc.'!$E13-$F12*'Measured Data'!AS17)/1000</f>
        <v>-13.573730222222224</v>
      </c>
      <c r="P13" s="102">
        <f>P12-(-'Measured Data'!V16*'In Process Calc.'!$J12+'Measured Data'!V17*'In Process Calc.'!$E13-$F12*'Measured Data'!AT17)/1000</f>
        <v>-0.62070363888888924</v>
      </c>
      <c r="Q13" s="102">
        <f>Q12-(-'Measured Data'!W16*'In Process Calc.'!$J12+'Measured Data'!W17*'In Process Calc.'!$E13-$F12*'Measured Data'!AU17)/1000</f>
        <v>11.163015</v>
      </c>
      <c r="R13" s="102">
        <f>R12-(-'Measured Data'!X16*'In Process Calc.'!$J12+'Measured Data'!X17*'In Process Calc.'!$E13-$F12*'Measured Data'!AV17)/1000</f>
        <v>-1.6656349722222223</v>
      </c>
      <c r="S13" s="102">
        <f>S12-(-'Measured Data'!Y16*'In Process Calc.'!$J12+'Measured Data'!Y17*'In Process Calc.'!$E13-$F12*'Measured Data'!AW17)/1000</f>
        <v>1.7163440555555556</v>
      </c>
      <c r="T13" s="102">
        <v>69.74347642302024</v>
      </c>
      <c r="U13" s="102">
        <f>U12-(-'Measured Data'!AA16*'In Process Calc.'!$J12+'Measured Data'!AA17*'In Process Calc.'!$E13-$G12*'Measured Data'!AY17)/1000</f>
        <v>-6.5160938333333345</v>
      </c>
      <c r="V13" s="102">
        <f>V12-(-'Measured Data'!AB16*'In Process Calc.'!$J12+'Measured Data'!AB17*'In Process Calc.'!$E13-$F12*'Measured Data'!AZ17)/1000</f>
        <v>-12.301161305555556</v>
      </c>
      <c r="W13" s="102">
        <f>W12-(-'Measured Data'!AC16*'In Process Calc.'!$J12+'Measured Data'!AC17*'In Process Calc.'!$E13-$F12*'Measured Data'!BA17)/1000</f>
        <v>0</v>
      </c>
      <c r="X13" s="102">
        <f>X12-(-'Measured Data'!AD16*'In Process Calc.'!$J12+'Measured Data'!AD17*'In Process Calc.'!$E13-$F12*'Measured Data'!BB17)/1000</f>
        <v>0</v>
      </c>
      <c r="Y13" s="102">
        <f>Y12-(-'Measured Data'!AE16*'In Process Calc.'!$J12+'Measured Data'!AE17*'In Process Calc.'!$E13-$F12*'Measured Data'!BC17)/1000</f>
        <v>0</v>
      </c>
      <c r="Z13" s="102">
        <f>Z12+(-'Measured Data'!AF16*'In Process Calc.'!$J12+'Measured Data'!AF17*'In Process Calc.'!$E13-$F12*'Measured Data'!BD17)/1000</f>
        <v>11.715160597986976</v>
      </c>
      <c r="AA13" s="102">
        <f>AA12-(-'Measured Data'!AG16*'In Process Calc.'!$J12+'Measured Data'!AG17*'In Process Calc.'!$E13-$F12*'Measured Data'!BE17)/1000</f>
        <v>0</v>
      </c>
      <c r="AB13" s="102">
        <f>AB12-(-'Measured Data'!AH16*'In Process Calc.'!$J12+'Measured Data'!AH17*'In Process Calc.'!$E13-$F12*'Measured Data'!BF17)/1000</f>
        <v>0</v>
      </c>
      <c r="AC13" s="102">
        <f>AC12-(-'Measured Data'!AI16*'In Process Calc.'!$J12+'Measured Data'!AI17*'In Process Calc.'!$E13-$F12*'Measured Data'!BG17)/1000</f>
        <v>0</v>
      </c>
      <c r="AD13" s="102">
        <f>AD12-(-'Measured Data'!AJ16*'In Process Calc.'!$J12+'Measured Data'!AJ17*'In Process Calc.'!$E13-$F12*'Measured Data'!BH17)/1000</f>
        <v>0</v>
      </c>
      <c r="AE13" s="102">
        <f>AE12-(-'Measured Data'!AK16*'In Process Calc.'!$J12+'Measured Data'!AK17*'In Process Calc.'!$E13-$F12*'Measured Data'!BI17)/1000</f>
        <v>0</v>
      </c>
      <c r="AF13" s="102">
        <f>AF12-(-'Measured Data'!AL16*'In Process Calc.'!$J12+'Measured Data'!AL17*'In Process Calc.'!$E13-$F12*'Measured Data'!BJ17)/1000</f>
        <v>0</v>
      </c>
      <c r="AG13" s="102">
        <f>AG12-(-'Measured Data'!AM16*'In Process Calc.'!$J12+'Measured Data'!AM17*'In Process Calc.'!$E13-$F12*'Measured Data'!BK17)/1000</f>
        <v>0</v>
      </c>
      <c r="AH13" s="102">
        <f>AH12-(-'Measured Data'!AN16*'In Process Calc.'!$J12+'Measured Data'!AN17*'In Process Calc.'!$E13-$F12*'Measured Data'!BL17)/1000</f>
        <v>0</v>
      </c>
      <c r="AI13" s="102">
        <f>AI12-(-'Measured Data'!AO16*'In Process Calc.'!$J12+'Measured Data'!AO17*'In Process Calc.'!$E13-$F12*'Measured Data'!BM17)/1000</f>
        <v>0</v>
      </c>
      <c r="AJ13" s="102">
        <f>AJ12-(-'Measured Data'!AP16*'In Process Calc.'!$J12+'Measured Data'!AP17*'In Process Calc.'!$E13-$F12*'Measured Data'!BN17)/1000</f>
        <v>0</v>
      </c>
      <c r="AK13" s="102">
        <f>AK12-(-'Measured Data'!AQ16*'In Process Calc.'!$J12+'Measured Data'!AQ17*'In Process Calc.'!$E13-$F12*'Measured Data'!BO17)/1000</f>
        <v>0</v>
      </c>
      <c r="AL13" s="102">
        <f>AL12-(-'Measured Data'!AR16*'In Process Calc.'!$J12+'Measured Data'!AR17*'In Process Calc.'!$E13-'In Process Calc.'!$F12*'Measured Data'!BP17)/1000</f>
        <v>0</v>
      </c>
      <c r="AM13" s="101">
        <f t="shared" si="14"/>
        <v>-17.29681061111112</v>
      </c>
      <c r="AN13" s="101">
        <f t="shared" si="2"/>
        <v>-30.870540833333344</v>
      </c>
      <c r="AO13" s="101">
        <f t="shared" si="7"/>
        <v>-8.8017224166666779</v>
      </c>
      <c r="AP13" s="107">
        <f>'Measured Data'!N17/('Measured Data'!H17)</f>
        <v>0</v>
      </c>
      <c r="AQ13" s="108">
        <f>IF('Measured Data'!O17&gt;0,'Measured Data'!O17,('Measured Data'!P17*$E13-'Measured Data'!P16*$J12)/1000/(('Measured Data'!$H16*$J12+'Measured Data'!$H17*$E13)*1000000*0.5*($C13-$C12))*1000000000)</f>
        <v>0</v>
      </c>
      <c r="AR13" s="108">
        <f>(L13-L12)/(('Measured Data'!$H16*$J12+'Measured Data'!$H17*$E13)*0.5*($C13-$C12))</f>
        <v>8.1449108054569271E-4</v>
      </c>
      <c r="AS13" s="108">
        <f t="shared" si="3"/>
        <v>1.2016913337084495E-3</v>
      </c>
      <c r="AT13" s="108">
        <f>('Measured Data'!$I17*$E13-'Measured Data'!$I16*$J12)/(('Measured Data'!$H16*$J12+'Measured Data'!$H17*$E13)*0.5*($C13-$C12))</f>
        <v>3.8720025316275685E-4</v>
      </c>
      <c r="AU13" s="108">
        <f>(N13-N12)*1000/(('Measured Data'!$H16*$J12+'Measured Data'!$H17*$E13)*0.5*($C13-$C12))</f>
        <v>0.90094712015670364</v>
      </c>
      <c r="AV13" s="108">
        <f>(O13-O12)*1000/(('Measured Data'!$H16*$J12+'Measured Data'!$H17*$E13)*0.5*($C13-$C12))</f>
        <v>-1.5307443244447878E-3</v>
      </c>
      <c r="AW13" s="108">
        <f>(P13-P12)*1000/(('Measured Data'!$H16*$J12+'Measured Data'!$H17*$E13)*0.5*($C13-$C12))</f>
        <v>7.2807176071529062E-4</v>
      </c>
      <c r="AX13" s="108">
        <f>(Q13-Q12)*1000/(('Measured Data'!$H16*$J12+'Measured Data'!$H17*$E13)*0.5*($C13-$C12))</f>
        <v>0</v>
      </c>
      <c r="AY13" s="108">
        <f>(R13-R12)*1000/(('Measured Data'!$H16*$J12+'Measured Data'!$H17*$E13)*0.5*($C13-$C12))</f>
        <v>1.4503837489276525E-3</v>
      </c>
      <c r="AZ13" s="108">
        <f>(S13-S12)*1000/(('Measured Data'!$H16*$J12+'Measured Data'!$H17*$E13)*0.5*($C13-$C12))</f>
        <v>2.689229635719225E-4</v>
      </c>
      <c r="BA13" s="507">
        <v>2.4144522984423475E-2</v>
      </c>
      <c r="BB13" s="108">
        <f>(U13-U12)*1000/(('Measured Data'!$H16*$J12+'Measured Data'!$H17*$E13)*0.5*($C13-$C12))</f>
        <v>4.9072494838001363E-4</v>
      </c>
      <c r="BC13" s="108">
        <f>(V13-V12)*1000/(('Measured Data'!$H16*$J12+'Measured Data'!$H17*$E13)*0.5*($C13-$C12))</f>
        <v>7.2295427605755958E-3</v>
      </c>
      <c r="BD13" s="108">
        <f>(W13-W12)*1000/(('Measured Data'!$H16*$J12+'Measured Data'!$H17*$E13)*0.5*($C13-$C12))</f>
        <v>0</v>
      </c>
      <c r="BE13" s="108">
        <f>(X13-X12)*1000/(('Measured Data'!$H16*$J12+'Measured Data'!$H17*$E13)*0.5*($C13-$C12))</f>
        <v>0</v>
      </c>
      <c r="BF13" s="108">
        <f>(Y13-Y12)*1000/(('Measured Data'!$H16*$J12+'Measured Data'!$H17*$E13)*0.5*($C13-$C12))</f>
        <v>0</v>
      </c>
      <c r="BG13" s="507">
        <v>-1.0512866189746886E-2</v>
      </c>
      <c r="BH13" s="108">
        <f>(AA13-AA12)*1000/(('Measured Data'!$H16*$J12+'Measured Data'!$H17*$E13)*0.5*($C13-$C12))</f>
        <v>0</v>
      </c>
      <c r="BI13" s="108">
        <f>(AB13-AB12)*1000/(('Measured Data'!$H16*$J12+'Measured Data'!$H17*$E13)*0.5*($C13-$C12))</f>
        <v>0</v>
      </c>
      <c r="BJ13" s="108">
        <f>(AC13-AC12)*1000/(('Measured Data'!$H16*$J12+'Measured Data'!$H17*$E13)*0.5*($C13-$C12))</f>
        <v>0</v>
      </c>
      <c r="BK13" s="108">
        <f>(AD13-AD12)*1000/(('Measured Data'!$H16*$J12+'Measured Data'!$H17*$E13)*0.5*($C13-$C12))</f>
        <v>0</v>
      </c>
      <c r="BL13" s="108">
        <f>(AE13-AE12)*1000/(('Measured Data'!$H16*$J12+'Measured Data'!$H17*$E13)*0.5*($C13-$C12))</f>
        <v>0</v>
      </c>
      <c r="BM13" s="108">
        <f>(AF13-AF12)*1000/(('Measured Data'!$H16*$J12+'Measured Data'!$H17*$E13)*0.5*($C13-$C12))</f>
        <v>0</v>
      </c>
      <c r="BN13" s="108">
        <f>(AG13-AG12)*1000/(('Measured Data'!$H16*$J12+'Measured Data'!$H17*$E13)*0.5*($C13-$C12))</f>
        <v>0</v>
      </c>
      <c r="BO13" s="108">
        <f>(AH13-AH12)*1000/(('Measured Data'!$H16*$J12+'Measured Data'!$H17*$E13)*0.5*($C13-$C12))</f>
        <v>0</v>
      </c>
      <c r="BP13" s="108">
        <f>(AI13-AI12)*1000/(('Measured Data'!$H16*$J12+'Measured Data'!$H17*$E13)*0.5*($C13-$C12))</f>
        <v>0</v>
      </c>
      <c r="BQ13" s="108">
        <f>(AJ13-AJ12)*1000/(('Measured Data'!$H16*$J12+'Measured Data'!$H17*$E13)*0.5*($C13-$C12))</f>
        <v>0</v>
      </c>
      <c r="BR13" s="108">
        <f>(AK13-AK12)*1000/(('Measured Data'!$H16*$J12+'Measured Data'!$H17*$E13)*0.5*($C13-$C12))</f>
        <v>0</v>
      </c>
      <c r="BS13" s="108">
        <f>(AL13-AL12)*1000/(('Measured Data'!$H16*$E13+'Measured Data'!$H17*$E13)*0.5*($C13-$C12))</f>
        <v>0</v>
      </c>
      <c r="BT13" s="109">
        <f t="shared" si="8"/>
        <v>1.1311842088251572E-2</v>
      </c>
      <c r="BU13" s="109">
        <f t="shared" si="9"/>
        <v>1.2842586412696359E-2</v>
      </c>
      <c r="BV13" s="109">
        <f t="shared" si="10"/>
        <v>4.5792608912877571E-2</v>
      </c>
      <c r="BW13" s="109">
        <f t="shared" si="11"/>
        <v>5.0384841886211937E-2</v>
      </c>
      <c r="BX13" s="108">
        <f t="shared" si="4"/>
        <v>-0.43541411841224298</v>
      </c>
      <c r="BY13" s="108">
        <f t="shared" si="5"/>
        <v>0</v>
      </c>
      <c r="BZ13" s="108">
        <f t="shared" si="6"/>
        <v>2.0324483059640418E-2</v>
      </c>
      <c r="CA13" s="108">
        <f t="shared" si="12"/>
        <v>0</v>
      </c>
      <c r="CB13" s="36"/>
    </row>
    <row r="14" spans="1:80">
      <c r="A14" s="94">
        <f>'Measured Data'!$A18</f>
        <v>11</v>
      </c>
      <c r="B14" s="500">
        <f>'Measured Data'!B18</f>
        <v>10.90625</v>
      </c>
      <c r="C14" s="500">
        <f>'Measured Data'!C18</f>
        <v>261.75</v>
      </c>
      <c r="D14" s="97">
        <v>1.8530555555555557</v>
      </c>
      <c r="E14" s="97">
        <f t="shared" si="0"/>
        <v>1853.0555555555557</v>
      </c>
      <c r="F14" s="97">
        <f>'Measured Data'!E18</f>
        <v>0</v>
      </c>
      <c r="G14" s="97">
        <f>'Measured Data'!F18</f>
        <v>0</v>
      </c>
      <c r="H14" s="97">
        <f>'Measured Data'!G18</f>
        <v>0</v>
      </c>
      <c r="I14" s="97">
        <v>0</v>
      </c>
      <c r="J14" s="97">
        <f t="shared" si="1"/>
        <v>1853.0555555555557</v>
      </c>
      <c r="K14" s="99">
        <v>2138.4933505961603</v>
      </c>
      <c r="L14" s="99">
        <f>L13 + 'Measured Data'!$H18*'In Process Calc.'!$E14 - 'Measured Data'!$H17*'In Process Calc.'!$J13</f>
        <v>28768.135541780684</v>
      </c>
      <c r="M14" s="102">
        <f>M13 + ('Measured Data'!P18*$E14-'Measured Data'!P17*$J13)/1000</f>
        <v>0</v>
      </c>
      <c r="N14" s="102">
        <f>N13+(-'Measured Data'!S17*'In Process Calc.'!$J13+'Measured Data'!S18*'In Process Calc.'!$E14)/1000</f>
        <v>3744.339647222223</v>
      </c>
      <c r="O14" s="102">
        <f>O13-(-'Measured Data'!U17*'In Process Calc.'!$J13+'Measured Data'!U18*'In Process Calc.'!$E14-$F13*'Measured Data'!AS18)/1000</f>
        <v>-11.380338611111114</v>
      </c>
      <c r="P14" s="102">
        <f>P13-(-'Measured Data'!V17*'In Process Calc.'!$J13+'Measured Data'!V18*'In Process Calc.'!$E14-$F13*'Measured Data'!AT18)/1000</f>
        <v>3.3720555555555087E-2</v>
      </c>
      <c r="Q14" s="102">
        <f>Q13-(-'Measured Data'!W17*'In Process Calc.'!$J13+'Measured Data'!W18*'In Process Calc.'!$E14-$F13*'Measured Data'!AU18)/1000</f>
        <v>11.037007222222222</v>
      </c>
      <c r="R14" s="102">
        <f>R13-(-'Measured Data'!X17*'In Process Calc.'!$J13+'Measured Data'!X18*'In Process Calc.'!$E14-$F13*'Measured Data'!AV18)/1000</f>
        <v>-1.3265433333333343</v>
      </c>
      <c r="S14" s="102">
        <f>S13-(-'Measured Data'!Y17*'In Process Calc.'!$J13+'Measured Data'!Y18*'In Process Calc.'!$E14-$F13*'Measured Data'!AW18)/1000</f>
        <v>1.8084502777777778</v>
      </c>
      <c r="T14" s="102">
        <v>85.905125900117042</v>
      </c>
      <c r="U14" s="102">
        <f>U13-(-'Measured Data'!AA17*'In Process Calc.'!$J13+'Measured Data'!AA18*'In Process Calc.'!$E14-$G13*'Measured Data'!AY18)/1000</f>
        <v>-4.7493813888888905</v>
      </c>
      <c r="V14" s="102">
        <f>V13-(-'Measured Data'!AB17*'In Process Calc.'!$J13+'Measured Data'!AB18*'In Process Calc.'!$E14-$F13*'Measured Data'!AZ18)/1000</f>
        <v>-7.5238444444444479</v>
      </c>
      <c r="W14" s="102">
        <f>W13-(-'Measured Data'!AC17*'In Process Calc.'!$J13+'Measured Data'!AC18*'In Process Calc.'!$E14-$F13*'Measured Data'!BA18)/1000</f>
        <v>0</v>
      </c>
      <c r="X14" s="102">
        <f>X13-(-'Measured Data'!AD17*'In Process Calc.'!$J13+'Measured Data'!AD18*'In Process Calc.'!$E14-$F13*'Measured Data'!BB18)/1000</f>
        <v>0</v>
      </c>
      <c r="Y14" s="102">
        <f>Y13-(-'Measured Data'!AE17*'In Process Calc.'!$J13+'Measured Data'!AE18*'In Process Calc.'!$E14-$F13*'Measured Data'!BC18)/1000</f>
        <v>0</v>
      </c>
      <c r="Z14" s="102">
        <f>Z13+(-'Measured Data'!AF17*'In Process Calc.'!$J13+'Measured Data'!AF18*'In Process Calc.'!$E14-$F13*'Measured Data'!BD18)/1000</f>
        <v>8.9694654134596412</v>
      </c>
      <c r="AA14" s="102">
        <f>AA13-(-'Measured Data'!AG17*'In Process Calc.'!$J13+'Measured Data'!AG18*'In Process Calc.'!$E14-$F13*'Measured Data'!BE18)/1000</f>
        <v>0</v>
      </c>
      <c r="AB14" s="102">
        <f>AB13-(-'Measured Data'!AH17*'In Process Calc.'!$J13+'Measured Data'!AH18*'In Process Calc.'!$E14-$F13*'Measured Data'!BF18)/1000</f>
        <v>0</v>
      </c>
      <c r="AC14" s="102">
        <f>AC13-(-'Measured Data'!AI17*'In Process Calc.'!$J13+'Measured Data'!AI18*'In Process Calc.'!$E14-$F13*'Measured Data'!BG18)/1000</f>
        <v>0</v>
      </c>
      <c r="AD14" s="102">
        <f>AD13-(-'Measured Data'!AJ17*'In Process Calc.'!$J13+'Measured Data'!AJ18*'In Process Calc.'!$E14-$F13*'Measured Data'!BH18)/1000</f>
        <v>0</v>
      </c>
      <c r="AE14" s="102">
        <f>AE13-(-'Measured Data'!AK17*'In Process Calc.'!$J13+'Measured Data'!AK18*'In Process Calc.'!$E14-$F13*'Measured Data'!BI18)/1000</f>
        <v>0</v>
      </c>
      <c r="AF14" s="102">
        <f>AF13-(-'Measured Data'!AL17*'In Process Calc.'!$J13+'Measured Data'!AL18*'In Process Calc.'!$E14-$F13*'Measured Data'!BJ18)/1000</f>
        <v>0</v>
      </c>
      <c r="AG14" s="102">
        <f>AG13-(-'Measured Data'!AM17*'In Process Calc.'!$J13+'Measured Data'!AM18*'In Process Calc.'!$E14-$F13*'Measured Data'!BK18)/1000</f>
        <v>0</v>
      </c>
      <c r="AH14" s="102">
        <f>AH13-(-'Measured Data'!AN17*'In Process Calc.'!$J13+'Measured Data'!AN18*'In Process Calc.'!$E14-$F13*'Measured Data'!BL18)/1000</f>
        <v>0</v>
      </c>
      <c r="AI14" s="102">
        <f>AI13-(-'Measured Data'!AO17*'In Process Calc.'!$J13+'Measured Data'!AO18*'In Process Calc.'!$E14-$F13*'Measured Data'!BM18)/1000</f>
        <v>0</v>
      </c>
      <c r="AJ14" s="102">
        <f>AJ13-(-'Measured Data'!AP17*'In Process Calc.'!$J13+'Measured Data'!AP18*'In Process Calc.'!$E14-$F13*'Measured Data'!BN18)/1000</f>
        <v>0</v>
      </c>
      <c r="AK14" s="102">
        <f>AK13-(-'Measured Data'!AQ17*'In Process Calc.'!$J13+'Measured Data'!AQ18*'In Process Calc.'!$E14-$F13*'Measured Data'!BO18)/1000</f>
        <v>0</v>
      </c>
      <c r="AL14" s="102">
        <f>AL13-(-'Measured Data'!AR17*'In Process Calc.'!$J13+'Measured Data'!AR18*'In Process Calc.'!$E14-'In Process Calc.'!$F13*'Measured Data'!BP18)/1000</f>
        <v>0</v>
      </c>
      <c r="AM14" s="101">
        <f t="shared" si="14"/>
        <v>-3.9036919444444553</v>
      </c>
      <c r="AN14" s="101">
        <f t="shared" si="2"/>
        <v>-15.284030555555569</v>
      </c>
      <c r="AO14" s="101">
        <f t="shared" si="7"/>
        <v>22.669767222222205</v>
      </c>
      <c r="AP14" s="107">
        <f>'Measured Data'!N18/('Measured Data'!H18)</f>
        <v>0</v>
      </c>
      <c r="AQ14" s="108">
        <f>IF('Measured Data'!O18&gt;0,'Measured Data'!O18,('Measured Data'!P18*$E14-'Measured Data'!P17*$J13)/1000/(('Measured Data'!$H17*$J13+'Measured Data'!$H18*$E14)*1000000*0.5*($C14-$C13))*1000000000)</f>
        <v>0</v>
      </c>
      <c r="AR14" s="108">
        <f>(L14-L13)/(('Measured Data'!$H17*$J13+'Measured Data'!$H18*$E14)*0.5*($C14-$C13))</f>
        <v>-1.989800836565248E-3</v>
      </c>
      <c r="AS14" s="108">
        <f t="shared" si="3"/>
        <v>-1.8789030298561901E-3</v>
      </c>
      <c r="AT14" s="108">
        <f>('Measured Data'!$I18*$E14-'Measured Data'!$I17*$J13)/(('Measured Data'!$H17*$J13+'Measured Data'!$H18*$E14)*0.5*($C14-$C13))</f>
        <v>1.1089780670905789E-4</v>
      </c>
      <c r="AU14" s="108">
        <f>(N14-N13)*1000/(('Measured Data'!$H17*$J13+'Measured Data'!$H18*$E14)*0.5*($C14-$C13))</f>
        <v>1.1160449609330021</v>
      </c>
      <c r="AV14" s="108">
        <f>(O14-O13)*1000/(('Measured Data'!$H17*$J13+'Measured Data'!$H18*$E14)*0.5*($C14-$C13))</f>
        <v>3.0938777755510466E-3</v>
      </c>
      <c r="AW14" s="108">
        <f>(P14-P13)*1000/(('Measured Data'!$H17*$J13+'Measured Data'!$H18*$E14)*0.5*($C14-$C13))</f>
        <v>9.2309483665295087E-4</v>
      </c>
      <c r="AX14" s="108">
        <f>(Q14-Q13)*1000/(('Measured Data'!$H17*$J13+'Measured Data'!$H18*$E14)*0.5*($C14-$C13))</f>
        <v>-1.7773965270878063E-4</v>
      </c>
      <c r="AY14" s="108">
        <f>(R14-R13)*1000/(('Measured Data'!$H17*$J13+'Measured Data'!$H18*$E14)*0.5*($C14-$C13))</f>
        <v>4.7830404753944659E-4</v>
      </c>
      <c r="AZ14" s="108">
        <f>(S14-S13)*1000/(('Measured Data'!$H17*$J13+'Measured Data'!$H18*$E14)*0.5*($C14-$C13))</f>
        <v>1.2991997985209024E-4</v>
      </c>
      <c r="BA14" s="507">
        <v>3.1093867846328657E-2</v>
      </c>
      <c r="BB14" s="108">
        <f>(U14-U13)*1000/(('Measured Data'!$H17*$J13+'Measured Data'!$H18*$E14)*0.5*($C14-$C13))</f>
        <v>2.4920275704379169E-3</v>
      </c>
      <c r="BC14" s="108">
        <f>(V14-V13)*1000/(('Measured Data'!$H17*$J13+'Measured Data'!$H18*$E14)*0.5*($C14-$C13))</f>
        <v>6.7386208593501438E-3</v>
      </c>
      <c r="BD14" s="108">
        <f>(W14-W13)*1000/(('Measured Data'!$H17*$J13+'Measured Data'!$H18*$E14)*0.5*($C14-$C13))</f>
        <v>0</v>
      </c>
      <c r="BE14" s="108">
        <f>(X14-X13)*1000/(('Measured Data'!$H17*$J13+'Measured Data'!$H18*$E14)*0.5*($C14-$C13))</f>
        <v>0</v>
      </c>
      <c r="BF14" s="108">
        <f>(Y14-Y13)*1000/(('Measured Data'!$H17*$J13+'Measured Data'!$H18*$E14)*0.5*($C14-$C13))</f>
        <v>0</v>
      </c>
      <c r="BG14" s="507">
        <v>-5.1656847741637165E-4</v>
      </c>
      <c r="BH14" s="108">
        <f>(AA14-AA13)*1000/(('Measured Data'!$H17*$J13+'Measured Data'!$H18*$E14)*0.5*($C14-$C13))</f>
        <v>0</v>
      </c>
      <c r="BI14" s="108">
        <f>(AB14-AB13)*1000/(('Measured Data'!$H17*$J13+'Measured Data'!$H18*$E14)*0.5*($C14-$C13))</f>
        <v>0</v>
      </c>
      <c r="BJ14" s="108">
        <f>(AC14-AC13)*1000/(('Measured Data'!$H17*$J13+'Measured Data'!$H18*$E14)*0.5*($C14-$C13))</f>
        <v>0</v>
      </c>
      <c r="BK14" s="108">
        <f>(AD14-AD13)*1000/(('Measured Data'!$H17*$J13+'Measured Data'!$H18*$E14)*0.5*($C14-$C13))</f>
        <v>0</v>
      </c>
      <c r="BL14" s="108">
        <f>(AE14-AE13)*1000/(('Measured Data'!$H17*$J13+'Measured Data'!$H18*$E14)*0.5*($C14-$C13))</f>
        <v>0</v>
      </c>
      <c r="BM14" s="108">
        <f>(AF14-AF13)*1000/(('Measured Data'!$H17*$J13+'Measured Data'!$H18*$E14)*0.5*($C14-$C13))</f>
        <v>0</v>
      </c>
      <c r="BN14" s="108">
        <f>(AG14-AG13)*1000/(('Measured Data'!$H17*$J13+'Measured Data'!$H18*$E14)*0.5*($C14-$C13))</f>
        <v>0</v>
      </c>
      <c r="BO14" s="108">
        <f>(AH14-AH13)*1000/(('Measured Data'!$H17*$J13+'Measured Data'!$H18*$E14)*0.5*($C14-$C13))</f>
        <v>0</v>
      </c>
      <c r="BP14" s="108">
        <f>(AI14-AI13)*1000/(('Measured Data'!$H17*$J13+'Measured Data'!$H18*$E14)*0.5*($C14-$C13))</f>
        <v>0</v>
      </c>
      <c r="BQ14" s="108">
        <f>(AJ14-AJ13)*1000/(('Measured Data'!$H17*$J13+'Measured Data'!$H18*$E14)*0.5*($C14-$C13))</f>
        <v>0</v>
      </c>
      <c r="BR14" s="108">
        <f>(AK14-AK13)*1000/(('Measured Data'!$H17*$J13+'Measured Data'!$H18*$E14)*0.5*($C14-$C13))</f>
        <v>0</v>
      </c>
      <c r="BS14" s="108">
        <f>(AL14-AL13)*1000/(('Measured Data'!$H17*$E14+'Measured Data'!$H18*$E14)*0.5*($C14-$C13))</f>
        <v>0</v>
      </c>
      <c r="BT14" s="109">
        <f t="shared" si="8"/>
        <v>1.8761677844362803E-2</v>
      </c>
      <c r="BU14" s="109">
        <f t="shared" si="9"/>
        <v>1.5667800068811757E-2</v>
      </c>
      <c r="BV14" s="109">
        <f t="shared" si="10"/>
        <v>6.2955221953946358E-2</v>
      </c>
      <c r="BW14" s="109">
        <f t="shared" si="11"/>
        <v>6.3666180564781474E-2</v>
      </c>
      <c r="BX14" s="108">
        <f t="shared" si="4"/>
        <v>-1.6613194600599179E-2</v>
      </c>
      <c r="BY14" s="108">
        <f t="shared" si="5"/>
        <v>0</v>
      </c>
      <c r="BZ14" s="108">
        <f t="shared" si="6"/>
        <v>8.0145306552210027E-2</v>
      </c>
      <c r="CA14" s="108">
        <f t="shared" si="12"/>
        <v>0</v>
      </c>
      <c r="CB14" s="36"/>
    </row>
    <row r="15" spans="1:80">
      <c r="A15" s="94">
        <f>'Measured Data'!$A19</f>
        <v>12</v>
      </c>
      <c r="B15" s="500">
        <f>'Measured Data'!B19</f>
        <v>11.864583333335759</v>
      </c>
      <c r="C15" s="500">
        <f>'Measured Data'!C19</f>
        <v>284.75000000005821</v>
      </c>
      <c r="D15" s="97">
        <v>1.8082222222222224</v>
      </c>
      <c r="E15" s="97">
        <f t="shared" si="0"/>
        <v>1808.2222222222224</v>
      </c>
      <c r="F15" s="97">
        <f>'Measured Data'!E19</f>
        <v>0</v>
      </c>
      <c r="G15" s="97">
        <f>'Measured Data'!F19</f>
        <v>0</v>
      </c>
      <c r="H15" s="97">
        <f>'Measured Data'!G19</f>
        <v>0</v>
      </c>
      <c r="I15" s="97">
        <v>0</v>
      </c>
      <c r="J15" s="97">
        <f t="shared" si="1"/>
        <v>1808.2222222222224</v>
      </c>
      <c r="K15" s="99">
        <v>2618.8491682660956</v>
      </c>
      <c r="L15" s="99">
        <f>L14 + 'Measured Data'!$H19*'In Process Calc.'!$E15 - 'Measured Data'!$H18*'In Process Calc.'!$J14</f>
        <v>28435.689399102786</v>
      </c>
      <c r="M15" s="102">
        <f>M14 + ('Measured Data'!P19*$E15-'Measured Data'!P18*$J14)/1000</f>
        <v>0</v>
      </c>
      <c r="N15" s="102">
        <f>N14+(-'Measured Data'!S18*'In Process Calc.'!$J14+'Measured Data'!S19*'In Process Calc.'!$E15)/1000</f>
        <v>4536.1062666666667</v>
      </c>
      <c r="O15" s="102">
        <f>O14-(-'Measured Data'!U18*'In Process Calc.'!$J14+'Measured Data'!U19*'In Process Calc.'!$E15-$F14*'Measured Data'!AS19)/1000</f>
        <v>-8.7425074444444455</v>
      </c>
      <c r="P15" s="102">
        <f>P14-(-'Measured Data'!V18*'In Process Calc.'!$J14+'Measured Data'!V19*'In Process Calc.'!$E15-$F14*'Measured Data'!AT19)/1000</f>
        <v>0.73322133333333284</v>
      </c>
      <c r="Q15" s="102">
        <f>Q14-(-'Measured Data'!W18*'In Process Calc.'!$J14+'Measured Data'!W19*'In Process Calc.'!$E15-$F14*'Measured Data'!AU19)/1000</f>
        <v>11.049097</v>
      </c>
      <c r="R15" s="102">
        <f>R14-(-'Measured Data'!X18*'In Process Calc.'!$J14+'Measured Data'!X19*'In Process Calc.'!$E15-$F14*'Measured Data'!AV19)/1000</f>
        <v>-0.4301398888888901</v>
      </c>
      <c r="S15" s="102">
        <f>S14-(-'Measured Data'!Y18*'In Process Calc.'!$J14+'Measured Data'!Y19*'In Process Calc.'!$E15-$F14*'Measured Data'!AW19)/1000</f>
        <v>1.7905624444444443</v>
      </c>
      <c r="T15" s="102">
        <v>103.61341164067417</v>
      </c>
      <c r="U15" s="102">
        <f>U14-(-'Measured Data'!AA18*'In Process Calc.'!$J14+'Measured Data'!AA19*'In Process Calc.'!$E15-$G14*'Measured Data'!AY19)/1000</f>
        <v>-4.4572677777777789</v>
      </c>
      <c r="V15" s="102">
        <f>V14-(-'Measured Data'!AB18*'In Process Calc.'!$J14+'Measured Data'!AB19*'In Process Calc.'!$E15-$F14*'Measured Data'!AZ19)/1000</f>
        <v>-3.1116388888888915</v>
      </c>
      <c r="W15" s="102">
        <f>W14-(-'Measured Data'!AC18*'In Process Calc.'!$J14+'Measured Data'!AC19*'In Process Calc.'!$E15-$F14*'Measured Data'!BA19)/1000</f>
        <v>0</v>
      </c>
      <c r="X15" s="102">
        <f>X14-(-'Measured Data'!AD18*'In Process Calc.'!$J14+'Measured Data'!AD19*'In Process Calc.'!$E15-$F14*'Measured Data'!BB19)/1000</f>
        <v>0</v>
      </c>
      <c r="Y15" s="102">
        <f>Y14-(-'Measured Data'!AE18*'In Process Calc.'!$J14+'Measured Data'!AE19*'In Process Calc.'!$E15-$F14*'Measured Data'!BC19)/1000</f>
        <v>0</v>
      </c>
      <c r="Z15" s="102">
        <f>Z14+(-'Measured Data'!AF18*'In Process Calc.'!$J14+'Measured Data'!AF19*'In Process Calc.'!$E15-$F14*'Measured Data'!BD19)/1000</f>
        <v>6.0961244326031192</v>
      </c>
      <c r="AA15" s="102">
        <f>AA14-(-'Measured Data'!AG18*'In Process Calc.'!$J14+'Measured Data'!AG19*'In Process Calc.'!$E15-$F14*'Measured Data'!BE19)/1000</f>
        <v>0</v>
      </c>
      <c r="AB15" s="102">
        <f>AB14-(-'Measured Data'!AH18*'In Process Calc.'!$J14+'Measured Data'!AH19*'In Process Calc.'!$E15-$F14*'Measured Data'!BF19)/1000</f>
        <v>0</v>
      </c>
      <c r="AC15" s="102">
        <f>AC14-(-'Measured Data'!AI18*'In Process Calc.'!$J14+'Measured Data'!AI19*'In Process Calc.'!$E15-$F14*'Measured Data'!BG19)/1000</f>
        <v>0</v>
      </c>
      <c r="AD15" s="102">
        <f>AD14-(-'Measured Data'!AJ18*'In Process Calc.'!$J14+'Measured Data'!AJ19*'In Process Calc.'!$E15-$F14*'Measured Data'!BH19)/1000</f>
        <v>0</v>
      </c>
      <c r="AE15" s="102">
        <f>AE14-(-'Measured Data'!AK18*'In Process Calc.'!$J14+'Measured Data'!AK19*'In Process Calc.'!$E15-$F14*'Measured Data'!BI19)/1000</f>
        <v>0</v>
      </c>
      <c r="AF15" s="102">
        <f>AF14-(-'Measured Data'!AL18*'In Process Calc.'!$J14+'Measured Data'!AL19*'In Process Calc.'!$E15-$F14*'Measured Data'!BJ19)/1000</f>
        <v>0</v>
      </c>
      <c r="AG15" s="102">
        <f>AG14-(-'Measured Data'!AM18*'In Process Calc.'!$J14+'Measured Data'!AM19*'In Process Calc.'!$E15-$F14*'Measured Data'!BK19)/1000</f>
        <v>0</v>
      </c>
      <c r="AH15" s="102">
        <f>AH14-(-'Measured Data'!AN18*'In Process Calc.'!$J14+'Measured Data'!AN19*'In Process Calc.'!$E15-$F14*'Measured Data'!BL19)/1000</f>
        <v>0</v>
      </c>
      <c r="AI15" s="102">
        <f>AI14-(-'Measured Data'!AO18*'In Process Calc.'!$J14+'Measured Data'!AO19*'In Process Calc.'!$E15-$F14*'Measured Data'!BM19)/1000</f>
        <v>0</v>
      </c>
      <c r="AJ15" s="102">
        <f>AJ14-(-'Measured Data'!AP18*'In Process Calc.'!$J14+'Measured Data'!AP19*'In Process Calc.'!$E15-$F14*'Measured Data'!BN19)/1000</f>
        <v>0</v>
      </c>
      <c r="AK15" s="102">
        <f>AK14-(-'Measured Data'!AQ18*'In Process Calc.'!$J14+'Measured Data'!AQ19*'In Process Calc.'!$E15-$F14*'Measured Data'!BO19)/1000</f>
        <v>0</v>
      </c>
      <c r="AL15" s="102">
        <f>AL14-(-'Measured Data'!AR18*'In Process Calc.'!$J14+'Measured Data'!AR19*'In Process Calc.'!$E15-'In Process Calc.'!$F14*'Measured Data'!BP19)/1000</f>
        <v>0</v>
      </c>
      <c r="AM15" s="101">
        <f t="shared" si="14"/>
        <v>7.4133824444444345</v>
      </c>
      <c r="AN15" s="101">
        <f t="shared" si="2"/>
        <v>-1.329125000000011</v>
      </c>
      <c r="AO15" s="101">
        <f t="shared" si="7"/>
        <v>46.001520111111105</v>
      </c>
      <c r="AP15" s="107">
        <f>'Measured Data'!N19/('Measured Data'!H19)</f>
        <v>0</v>
      </c>
      <c r="AQ15" s="108">
        <f>IF('Measured Data'!O19&gt;0,'Measured Data'!O19,('Measured Data'!P19*$E15-'Measured Data'!P18*$J14)/1000/(('Measured Data'!$H18*$J14+'Measured Data'!$H19*$E15)*1000000*0.5*($C15-$C14))*1000000000)</f>
        <v>0</v>
      </c>
      <c r="AR15" s="108">
        <f>(L15-L14)/(('Measured Data'!$H18*$J14+'Measured Data'!$H19*$E15)*0.5*($C15-$C14))</f>
        <v>-4.966216774884753E-4</v>
      </c>
      <c r="AS15" s="108">
        <f t="shared" si="3"/>
        <v>8.2918680996893392E-5</v>
      </c>
      <c r="AT15" s="108">
        <f>('Measured Data'!$I19*$E15-'Measured Data'!$I18*$J14)/(('Measured Data'!$H18*$J14+'Measured Data'!$H19*$E15)*0.5*($C15-$C14))</f>
        <v>5.7954035848536869E-4</v>
      </c>
      <c r="AU15" s="108">
        <f>(N15-N14)*1000/(('Measured Data'!$H18*$J14+'Measured Data'!$H19*$E15)*0.5*($C15-$C14))</f>
        <v>1.1827734368055296</v>
      </c>
      <c r="AV15" s="108">
        <f>(O15-O14)*1000/(('Measured Data'!$H18*$J14+'Measured Data'!$H19*$E15)*0.5*($C15-$C14))</f>
        <v>3.9405003420076544E-3</v>
      </c>
      <c r="AW15" s="108">
        <f>(P15-P14)*1000/(('Measured Data'!$H18*$J14+'Measured Data'!$H19*$E15)*0.5*($C15-$C14))</f>
        <v>1.0449429398285165E-3</v>
      </c>
      <c r="AX15" s="108">
        <f>(Q15-Q14)*1000/(('Measured Data'!$H18*$J14+'Measured Data'!$H19*$E15)*0.5*($C15-$C14))</f>
        <v>1.8060205698581703E-5</v>
      </c>
      <c r="AY15" s="108">
        <f>(R15-R14)*1000/(('Measured Data'!$H18*$J14+'Measured Data'!$H19*$E15)*0.5*($C15-$C14))</f>
        <v>1.3390842158688208E-3</v>
      </c>
      <c r="AZ15" s="108">
        <f>(S15-S14)*1000/(('Measured Data'!$H18*$J14+'Measured Data'!$H19*$E15)*0.5*($C15-$C14))</f>
        <v>-2.6721578794918942E-5</v>
      </c>
      <c r="BA15" s="507">
        <v>3.4066597514338048E-2</v>
      </c>
      <c r="BB15" s="108">
        <f>(U15-U14)*1000/(('Measured Data'!$H18*$J14+'Measured Data'!$H19*$E15)*0.5*($C15-$C14))</f>
        <v>4.3637128828946106E-4</v>
      </c>
      <c r="BC15" s="108">
        <f>(V15-V14)*1000/(('Measured Data'!$H18*$J14+'Measured Data'!$H19*$E15)*0.5*($C15-$C14))</f>
        <v>6.5911335495535822E-3</v>
      </c>
      <c r="BD15" s="108">
        <f>(W15-W14)*1000/(('Measured Data'!$H18*$J14+'Measured Data'!$H19*$E15)*0.5*($C15-$C14))</f>
        <v>0</v>
      </c>
      <c r="BE15" s="108">
        <f>(X15-X14)*1000/(('Measured Data'!$H18*$J14+'Measured Data'!$H19*$E15)*0.5*($C15-$C14))</f>
        <v>0</v>
      </c>
      <c r="BF15" s="108">
        <f>(Y15-Y14)*1000/(('Measured Data'!$H18*$J14+'Measured Data'!$H19*$E15)*0.5*($C15-$C14))</f>
        <v>0</v>
      </c>
      <c r="BG15" s="507">
        <v>4.6220917623535286E-4</v>
      </c>
      <c r="BH15" s="108">
        <f>(AA15-AA14)*1000/(('Measured Data'!$H18*$J14+'Measured Data'!$H19*$E15)*0.5*($C15-$C14))</f>
        <v>0</v>
      </c>
      <c r="BI15" s="108">
        <f>(AB15-AB14)*1000/(('Measured Data'!$H18*$J14+'Measured Data'!$H19*$E15)*0.5*($C15-$C14))</f>
        <v>0</v>
      </c>
      <c r="BJ15" s="108">
        <f>(AC15-AC14)*1000/(('Measured Data'!$H18*$J14+'Measured Data'!$H19*$E15)*0.5*($C15-$C14))</f>
        <v>0</v>
      </c>
      <c r="BK15" s="108">
        <f>(AD15-AD14)*1000/(('Measured Data'!$H18*$J14+'Measured Data'!$H19*$E15)*0.5*($C15-$C14))</f>
        <v>0</v>
      </c>
      <c r="BL15" s="108">
        <f>(AE15-AE14)*1000/(('Measured Data'!$H18*$J14+'Measured Data'!$H19*$E15)*0.5*($C15-$C14))</f>
        <v>0</v>
      </c>
      <c r="BM15" s="108">
        <f>(AF15-AF14)*1000/(('Measured Data'!$H18*$J14+'Measured Data'!$H19*$E15)*0.5*($C15-$C14))</f>
        <v>0</v>
      </c>
      <c r="BN15" s="108">
        <f>(AG15-AG14)*1000/(('Measured Data'!$H18*$J14+'Measured Data'!$H19*$E15)*0.5*($C15-$C14))</f>
        <v>0</v>
      </c>
      <c r="BO15" s="108">
        <f>(AH15-AH14)*1000/(('Measured Data'!$H18*$J14+'Measured Data'!$H19*$E15)*0.5*($C15-$C14))</f>
        <v>0</v>
      </c>
      <c r="BP15" s="108">
        <f>(AI15-AI14)*1000/(('Measured Data'!$H18*$J14+'Measured Data'!$H19*$E15)*0.5*($C15-$C14))</f>
        <v>0</v>
      </c>
      <c r="BQ15" s="108">
        <f>(AJ15-AJ14)*1000/(('Measured Data'!$H18*$J14+'Measured Data'!$H19*$E15)*0.5*($C15-$C14))</f>
        <v>0</v>
      </c>
      <c r="BR15" s="108">
        <f>(AK15-AK14)*1000/(('Measured Data'!$H18*$J14+'Measured Data'!$H19*$E15)*0.5*($C15-$C14))</f>
        <v>0</v>
      </c>
      <c r="BS15" s="108">
        <f>(AL15-AL14)*1000/(('Measured Data'!$H18*$E15+'Measured Data'!$H19*$E15)*0.5*($C15-$C14))</f>
        <v>0</v>
      </c>
      <c r="BT15" s="109">
        <f t="shared" si="8"/>
        <v>1.693263127592529E-2</v>
      </c>
      <c r="BU15" s="109">
        <f t="shared" si="9"/>
        <v>1.2992130933917635E-2</v>
      </c>
      <c r="BV15" s="109">
        <f t="shared" si="10"/>
        <v>5.8496931067709375E-2</v>
      </c>
      <c r="BW15" s="109">
        <f t="shared" si="11"/>
        <v>5.8657260540478887E-2</v>
      </c>
      <c r="BX15" s="108">
        <f t="shared" si="4"/>
        <v>1.3567811579680563E-2</v>
      </c>
      <c r="BY15" s="108">
        <f t="shared" si="5"/>
        <v>0</v>
      </c>
      <c r="BZ15" s="108">
        <f t="shared" si="6"/>
        <v>1.2809359317607221E-2</v>
      </c>
      <c r="CA15" s="108">
        <f t="shared" si="12"/>
        <v>0</v>
      </c>
      <c r="CB15" s="36"/>
    </row>
    <row r="16" spans="1:80">
      <c r="A16" s="94">
        <f>'Measured Data'!$A20</f>
        <v>13</v>
      </c>
      <c r="B16" s="500">
        <f>'Measured Data'!B20</f>
        <v>12.857638888890506</v>
      </c>
      <c r="C16" s="500">
        <f>'Measured Data'!C20</f>
        <v>308.58333333337214</v>
      </c>
      <c r="D16" s="97">
        <v>1.802388888888889</v>
      </c>
      <c r="E16" s="97">
        <f t="shared" si="0"/>
        <v>1802.3888888888891</v>
      </c>
      <c r="F16" s="97">
        <f>'Measured Data'!E20</f>
        <v>0</v>
      </c>
      <c r="G16" s="97">
        <f>'Measured Data'!F20</f>
        <v>0</v>
      </c>
      <c r="H16" s="97">
        <f>'Measured Data'!G20</f>
        <v>0</v>
      </c>
      <c r="I16" s="97">
        <v>0</v>
      </c>
      <c r="J16" s="97">
        <f t="shared" si="1"/>
        <v>1802.3888888888891</v>
      </c>
      <c r="K16" s="99">
        <v>3055.8075529255466</v>
      </c>
      <c r="L16" s="99">
        <f>L15 + 'Measured Data'!$H20*'In Process Calc.'!$E16 - 'Measured Data'!$H19*'In Process Calc.'!$J15</f>
        <v>28204.089122047259</v>
      </c>
      <c r="M16" s="102">
        <f>M15 + ('Measured Data'!P20*$E16-'Measured Data'!P19*$J15)/1000</f>
        <v>0</v>
      </c>
      <c r="N16" s="102">
        <f>N15+(-'Measured Data'!S19*'In Process Calc.'!$J15+'Measured Data'!S20*'In Process Calc.'!$E16)/1000</f>
        <v>5200.0721833333337</v>
      </c>
      <c r="O16" s="102">
        <f>O15-(-'Measured Data'!U19*'In Process Calc.'!$J15+'Measured Data'!U20*'In Process Calc.'!$E16-$F15*'Measured Data'!AS20)/1000</f>
        <v>-5.1722416111111125</v>
      </c>
      <c r="P16" s="102">
        <f>P15-(-'Measured Data'!V19*'In Process Calc.'!$J15+'Measured Data'!V20*'In Process Calc.'!$E16-$F15*'Measured Data'!AT20)/1000</f>
        <v>1.4727088333333325</v>
      </c>
      <c r="Q16" s="102">
        <f>Q15-(-'Measured Data'!W19*'In Process Calc.'!$J15+'Measured Data'!W20*'In Process Calc.'!$E16-$F15*'Measured Data'!AU20)/1000</f>
        <v>11.035045388888889</v>
      </c>
      <c r="R16" s="102">
        <f>R15-(-'Measured Data'!X19*'In Process Calc.'!$J15+'Measured Data'!X20*'In Process Calc.'!$E16-$F15*'Measured Data'!AV20)/1000</f>
        <v>0.62002944444444363</v>
      </c>
      <c r="S16" s="102">
        <f>S15-(-'Measured Data'!Y19*'In Process Calc.'!$J15+'Measured Data'!Y20*'In Process Calc.'!$E16-$F15*'Measured Data'!AW20)/1000</f>
        <v>1.6559491111111111</v>
      </c>
      <c r="T16" s="102">
        <v>120.05977473905473</v>
      </c>
      <c r="U16" s="102">
        <f>U15-(-'Measured Data'!AA19*'In Process Calc.'!$J15+'Measured Data'!AA20*'In Process Calc.'!$E16-$G15*'Measured Data'!AY20)/1000</f>
        <v>-4.0661893333333348</v>
      </c>
      <c r="V16" s="102">
        <f>V15-(-'Measured Data'!AB19*'In Process Calc.'!$J15+'Measured Data'!AB20*'In Process Calc.'!$E16-$F15*'Measured Data'!AZ20)/1000</f>
        <v>0.1171293888888858</v>
      </c>
      <c r="W16" s="102">
        <f>W15-(-'Measured Data'!AC19*'In Process Calc.'!$J15+'Measured Data'!AC20*'In Process Calc.'!$E16-$F15*'Measured Data'!BA20)/1000</f>
        <v>0</v>
      </c>
      <c r="X16" s="102">
        <f>X15-(-'Measured Data'!AD19*'In Process Calc.'!$J15+'Measured Data'!AD20*'In Process Calc.'!$E16-$F15*'Measured Data'!BB20)/1000</f>
        <v>0</v>
      </c>
      <c r="Y16" s="102">
        <f>Y15-(-'Measured Data'!AE19*'In Process Calc.'!$J15+'Measured Data'!AE20*'In Process Calc.'!$E16-$F15*'Measured Data'!BC20)/1000</f>
        <v>0</v>
      </c>
      <c r="Z16" s="102">
        <f>Z15+(-'Measured Data'!AF19*'In Process Calc.'!$J15+'Measured Data'!AF20*'In Process Calc.'!$E16-$F15*'Measured Data'!BD20)/1000</f>
        <v>1.6682948490230904</v>
      </c>
      <c r="AA16" s="102">
        <f>AA15-(-'Measured Data'!AG19*'In Process Calc.'!$J15+'Measured Data'!AG20*'In Process Calc.'!$E16-$F15*'Measured Data'!BE20)/1000</f>
        <v>0</v>
      </c>
      <c r="AB16" s="102">
        <f>AB15-(-'Measured Data'!AH19*'In Process Calc.'!$J15+'Measured Data'!AH20*'In Process Calc.'!$E16-$F15*'Measured Data'!BF20)/1000</f>
        <v>0</v>
      </c>
      <c r="AC16" s="102">
        <f>AC15-(-'Measured Data'!AI19*'In Process Calc.'!$J15+'Measured Data'!AI20*'In Process Calc.'!$E16-$F15*'Measured Data'!BG20)/1000</f>
        <v>0</v>
      </c>
      <c r="AD16" s="102">
        <f>AD15-(-'Measured Data'!AJ19*'In Process Calc.'!$J15+'Measured Data'!AJ20*'In Process Calc.'!$E16-$F15*'Measured Data'!BH20)/1000</f>
        <v>0</v>
      </c>
      <c r="AE16" s="102">
        <f>AE15-(-'Measured Data'!AK19*'In Process Calc.'!$J15+'Measured Data'!AK20*'In Process Calc.'!$E16-$F15*'Measured Data'!BI20)/1000</f>
        <v>0</v>
      </c>
      <c r="AF16" s="102">
        <f>AF15-(-'Measured Data'!AL19*'In Process Calc.'!$J15+'Measured Data'!AL20*'In Process Calc.'!$E16-$F15*'Measured Data'!BJ20)/1000</f>
        <v>0</v>
      </c>
      <c r="AG16" s="102">
        <f>AG15-(-'Measured Data'!AM19*'In Process Calc.'!$J15+'Measured Data'!AM20*'In Process Calc.'!$E16-$F15*'Measured Data'!BK20)/1000</f>
        <v>0</v>
      </c>
      <c r="AH16" s="102">
        <f>AH15-(-'Measured Data'!AN19*'In Process Calc.'!$J15+'Measured Data'!AN20*'In Process Calc.'!$E16-$F15*'Measured Data'!BL20)/1000</f>
        <v>0</v>
      </c>
      <c r="AI16" s="102">
        <f>AI15-(-'Measured Data'!AO19*'In Process Calc.'!$J15+'Measured Data'!AO20*'In Process Calc.'!$E16-$F15*'Measured Data'!BM20)/1000</f>
        <v>0</v>
      </c>
      <c r="AJ16" s="102">
        <f>AJ15-(-'Measured Data'!AP19*'In Process Calc.'!$J15+'Measured Data'!AP20*'In Process Calc.'!$E16-$F15*'Measured Data'!BN20)/1000</f>
        <v>0</v>
      </c>
      <c r="AK16" s="102">
        <f>AK15-(-'Measured Data'!AQ19*'In Process Calc.'!$J15+'Measured Data'!AQ20*'In Process Calc.'!$E16-$F15*'Measured Data'!BO20)/1000</f>
        <v>0</v>
      </c>
      <c r="AL16" s="102">
        <f>AL15-(-'Measured Data'!AR19*'In Process Calc.'!$J15+'Measured Data'!AR20*'In Process Calc.'!$E16-'In Process Calc.'!$F15*'Measured Data'!BP20)/1000</f>
        <v>0</v>
      </c>
      <c r="AM16" s="101">
        <f t="shared" ref="AM16:AM17" si="15">($O16*1+$P16*4+$Q16*2+$R16*1+S16*2+$U16*2+$V16*1+$W16*1+$X16*3+$Y16*1+$AA16*1+$AB16*2+$AC16*1-$AD16*1+$AE16*1+AF16*1+$AG16*1+$AH16*1+AI16*2+$AJ16*1+$AK16*1)</f>
        <v>18.705362888888878</v>
      </c>
      <c r="AN16" s="101">
        <f t="shared" si="2"/>
        <v>13.533121277777767</v>
      </c>
      <c r="AO16" s="101">
        <f t="shared" ref="AO16:AO17" si="16">(-$O16*3+$P16*6+$Q16*4+$R16*4+S16*6+$U16*5+$V16*5+$W16*2+$X16*6+$Y16*6+$AA16*6+$AB16*6+$AC16*5+$AE16*9+AF16*5+$AG16*3+$AH16*4+AI16*11+$AJ16*9+$AK16*5)</f>
        <v>61.16367211111109</v>
      </c>
      <c r="AP16" s="107">
        <f>'Measured Data'!N20/('Measured Data'!H20)</f>
        <v>0</v>
      </c>
      <c r="AQ16" s="108">
        <f>IF('Measured Data'!O20&gt;0,'Measured Data'!O20,('Measured Data'!P20*$E16-'Measured Data'!P19*$J15)/1000/(('Measured Data'!$H19*$J15+'Measured Data'!$H20*$E16)*1000000*0.5*($C16-$C15))*1000000000)</f>
        <v>0</v>
      </c>
      <c r="AR16" s="108">
        <f>(L16-L15)/(('Measured Data'!$H19*$J15+'Measured Data'!$H20*$E16)*0.5*($C16-$C15))</f>
        <v>-3.3714386992780729E-4</v>
      </c>
      <c r="AS16" s="108">
        <f t="shared" si="3"/>
        <v>1.1189336595018567E-3</v>
      </c>
      <c r="AT16" s="108">
        <f>('Measured Data'!$I20*$E16-'Measured Data'!$I19*$J15)/(('Measured Data'!$H19*$J15+'Measured Data'!$H20*$E16)*0.5*($C16-$C15))</f>
        <v>1.456077529429664E-3</v>
      </c>
      <c r="AU16" s="108">
        <f>(N16-N15)*1000/(('Measured Data'!$H19*$J15+'Measured Data'!$H20*$E16)*0.5*($C16-$C15))</f>
        <v>0.96654477918216797</v>
      </c>
      <c r="AV16" s="108">
        <f>(O16-O15)*1000/(('Measured Data'!$H19*$J15+'Measured Data'!$H20*$E16)*0.5*($C16-$C15))</f>
        <v>5.1972875638332397E-3</v>
      </c>
      <c r="AW16" s="108">
        <f>(P16-P15)*1000/(('Measured Data'!$H19*$J15+'Measured Data'!$H20*$E16)*0.5*($C16-$C15))</f>
        <v>1.0764826393254464E-3</v>
      </c>
      <c r="AX16" s="108">
        <f>(Q16-Q15)*1000/(('Measured Data'!$H19*$J15+'Measured Data'!$H20*$E16)*0.5*($C16-$C15))</f>
        <v>-2.0455133339864323E-5</v>
      </c>
      <c r="AY16" s="108">
        <f>(R16-R15)*1000/(('Measured Data'!$H19*$J15+'Measured Data'!$H20*$E16)*0.5*($C16-$C15))</f>
        <v>1.5287466734533203E-3</v>
      </c>
      <c r="AZ16" s="108">
        <f>(S16-S15)*1000/(('Measured Data'!$H19*$J15+'Measured Data'!$H20*$E16)*0.5*($C16-$C15))</f>
        <v>-1.9595857449255431E-4</v>
      </c>
      <c r="BA16" s="507">
        <v>3.6613476096878504E-2</v>
      </c>
      <c r="BB16" s="108">
        <f>(U16-U15)*1000/(('Measured Data'!$H19*$J15+'Measured Data'!$H20*$E16)*0.5*($C16-$C15))</f>
        <v>5.6929854265128955E-4</v>
      </c>
      <c r="BC16" s="108">
        <f>(V16-V15)*1000/(('Measured Data'!$H19*$J15+'Measured Data'!$H20*$E16)*0.5*($C16-$C15))</f>
        <v>4.7001646375800805E-3</v>
      </c>
      <c r="BD16" s="108">
        <f>(W16-W15)*1000/(('Measured Data'!$H19*$J15+'Measured Data'!$H20*$E16)*0.5*($C16-$C15))</f>
        <v>0</v>
      </c>
      <c r="BE16" s="108">
        <f>(X16-X15)*1000/(('Measured Data'!$H19*$J15+'Measured Data'!$H20*$E16)*0.5*($C16-$C15))</f>
        <v>0</v>
      </c>
      <c r="BF16" s="108">
        <f>(Y16-Y15)*1000/(('Measured Data'!$H19*$J15+'Measured Data'!$H20*$E16)*0.5*($C16-$C15))</f>
        <v>0</v>
      </c>
      <c r="BG16" s="507">
        <v>-2.2865149991606868E-3</v>
      </c>
      <c r="BH16" s="108">
        <f>(AA16-AA15)*1000/(('Measured Data'!$H19*$J15+'Measured Data'!$H20*$E16)*0.5*($C16-$C15))</f>
        <v>0</v>
      </c>
      <c r="BI16" s="108">
        <f>(AB16-AB15)*1000/(('Measured Data'!$H19*$J15+'Measured Data'!$H20*$E16)*0.5*($C16-$C15))</f>
        <v>0</v>
      </c>
      <c r="BJ16" s="108">
        <f>(AC16-AC15)*1000/(('Measured Data'!$H19*$J15+'Measured Data'!$H20*$E16)*0.5*($C16-$C15))</f>
        <v>0</v>
      </c>
      <c r="BK16" s="108">
        <f>(AD16-AD15)*1000/(('Measured Data'!$H19*$J15+'Measured Data'!$H20*$E16)*0.5*($C16-$C15))</f>
        <v>0</v>
      </c>
      <c r="BL16" s="108">
        <f>(AE16-AE15)*1000/(('Measured Data'!$H19*$J15+'Measured Data'!$H20*$E16)*0.5*($C16-$C15))</f>
        <v>0</v>
      </c>
      <c r="BM16" s="108">
        <f>(AF16-AF15)*1000/(('Measured Data'!$H19*$J15+'Measured Data'!$H20*$E16)*0.5*($C16-$C15))</f>
        <v>0</v>
      </c>
      <c r="BN16" s="108">
        <f>(AG16-AG15)*1000/(('Measured Data'!$H19*$J15+'Measured Data'!$H20*$E16)*0.5*($C16-$C15))</f>
        <v>0</v>
      </c>
      <c r="BO16" s="108">
        <f>(AH16-AH15)*1000/(('Measured Data'!$H19*$J15+'Measured Data'!$H20*$E16)*0.5*($C16-$C15))</f>
        <v>0</v>
      </c>
      <c r="BP16" s="108">
        <f>(AI16-AI15)*1000/(('Measured Data'!$H19*$J15+'Measured Data'!$H20*$E16)*0.5*($C16-$C15))</f>
        <v>0</v>
      </c>
      <c r="BQ16" s="108">
        <f>(AJ16-AJ15)*1000/(('Measured Data'!$H19*$J15+'Measured Data'!$H20*$E16)*0.5*($C16-$C15))</f>
        <v>0</v>
      </c>
      <c r="BR16" s="108">
        <f>(AK16-AK15)*1000/(('Measured Data'!$H19*$J15+'Measured Data'!$H20*$E16)*0.5*($C16-$C15))</f>
        <v>0</v>
      </c>
      <c r="BS16" s="108">
        <f>(AL16-AL15)*1000/(('Measured Data'!$H19*$E16+'Measured Data'!$H20*$E16)*0.5*($C16-$C15))</f>
        <v>0</v>
      </c>
      <c r="BT16" s="109">
        <f t="shared" si="8"/>
        <v>1.6633857676298724E-2</v>
      </c>
      <c r="BU16" s="109">
        <f t="shared" si="9"/>
        <v>1.1436570112465485E-2</v>
      </c>
      <c r="BV16" s="109">
        <f t="shared" si="10"/>
        <v>5.3255489142107745E-2</v>
      </c>
      <c r="BW16" s="109">
        <f t="shared" si="11"/>
        <v>5.4513061122422532E-2</v>
      </c>
      <c r="BX16" s="108">
        <f t="shared" si="4"/>
        <v>-6.2450093323851992E-2</v>
      </c>
      <c r="BY16" s="108">
        <f t="shared" si="5"/>
        <v>0</v>
      </c>
      <c r="BZ16" s="108">
        <f t="shared" si="6"/>
        <v>1.5548879902714982E-2</v>
      </c>
      <c r="CA16" s="108">
        <f t="shared" si="12"/>
        <v>0</v>
      </c>
      <c r="CB16" s="36"/>
    </row>
    <row r="17" spans="1:80">
      <c r="A17" s="94">
        <f>'Measured Data'!$A21</f>
        <v>14</v>
      </c>
      <c r="B17" s="500">
        <f>'Measured Data'!B21</f>
        <v>13.872222222220444</v>
      </c>
      <c r="C17" s="500">
        <f>'Measured Data'!C21</f>
        <v>332.93333333329065</v>
      </c>
      <c r="D17" s="97">
        <v>1.8002222222222224</v>
      </c>
      <c r="E17" s="97">
        <f t="shared" si="0"/>
        <v>1800.2222222222224</v>
      </c>
      <c r="F17" s="97">
        <f>'Measured Data'!E21</f>
        <v>0</v>
      </c>
      <c r="G17" s="97">
        <f>'Measured Data'!F21</f>
        <v>0</v>
      </c>
      <c r="H17" s="97">
        <f>'Measured Data'!G21</f>
        <v>0</v>
      </c>
      <c r="I17" s="97">
        <v>0</v>
      </c>
      <c r="J17" s="97">
        <f t="shared" si="1"/>
        <v>1800.2222222222224</v>
      </c>
      <c r="K17" s="99">
        <v>3455.530895197106</v>
      </c>
      <c r="L17" s="99">
        <f>L16 + 'Measured Data'!$H21*'In Process Calc.'!$E17 - 'Measured Data'!$H20*'In Process Calc.'!$J16</f>
        <v>23502.324074261476</v>
      </c>
      <c r="M17" s="102">
        <f>M16 + ('Measured Data'!P21*$E17-'Measured Data'!P20*$J16)/1000</f>
        <v>0</v>
      </c>
      <c r="N17" s="102">
        <f>N16+(-'Measured Data'!S20*'In Process Calc.'!$J16+'Measured Data'!S21*'In Process Calc.'!$E17)/1000</f>
        <v>5452.5130666666673</v>
      </c>
      <c r="O17" s="102">
        <f>O16-(-'Measured Data'!U20*'In Process Calc.'!$J16+'Measured Data'!U21*'In Process Calc.'!$E17-$F16*'Measured Data'!AS21)/1000</f>
        <v>-4.4764016666666677</v>
      </c>
      <c r="P17" s="102">
        <f>P16-(-'Measured Data'!V20*'In Process Calc.'!$J16+'Measured Data'!V21*'In Process Calc.'!$E17-$F16*'Measured Data'!AT21)/1000</f>
        <v>1.3043462222222213</v>
      </c>
      <c r="Q17" s="102">
        <f>Q16-(-'Measured Data'!W20*'In Process Calc.'!$J16+'Measured Data'!W21*'In Process Calc.'!$E17-$F16*'Measured Data'!AU21)/1000</f>
        <v>11.008195888888888</v>
      </c>
      <c r="R17" s="102">
        <f>R16-(-'Measured Data'!X20*'In Process Calc.'!$J16+'Measured Data'!X21*'In Process Calc.'!$E17-$F16*'Measured Data'!AV21)/1000</f>
        <v>-1.1877874444444463</v>
      </c>
      <c r="S17" s="102">
        <f>S16-(-'Measured Data'!Y20*'In Process Calc.'!$J16+'Measured Data'!Y21*'In Process Calc.'!$E17-$F16*'Measured Data'!AW21)/1000</f>
        <v>1.2224682222222223</v>
      </c>
      <c r="T17" s="102">
        <v>133.47772652711561</v>
      </c>
      <c r="U17" s="102">
        <f>U16-(-'Measured Data'!AA20*'In Process Calc.'!$J16+'Measured Data'!AA21*'In Process Calc.'!$E17-$G16*'Measured Data'!AY21)/1000</f>
        <v>-3.4366242222222239</v>
      </c>
      <c r="V17" s="102">
        <f>V16-(-'Measured Data'!AB20*'In Process Calc.'!$J16+'Measured Data'!AB21*'In Process Calc.'!$E17-$F16*'Measured Data'!AZ21)/1000</f>
        <v>-0.82288044444444775</v>
      </c>
      <c r="W17" s="102">
        <f>W16-(-'Measured Data'!AC20*'In Process Calc.'!$J16+'Measured Data'!AC21*'In Process Calc.'!$E17-$F16*'Measured Data'!BA21)/1000</f>
        <v>0</v>
      </c>
      <c r="X17" s="102">
        <f>X16-(-'Measured Data'!AD20*'In Process Calc.'!$J16+'Measured Data'!AD21*'In Process Calc.'!$E17-$F16*'Measured Data'!BB21)/1000</f>
        <v>0</v>
      </c>
      <c r="Y17" s="102">
        <f>Y16-(-'Measured Data'!AE20*'In Process Calc.'!$J16+'Measured Data'!AE21*'In Process Calc.'!$E17-$F16*'Measured Data'!BC21)/1000</f>
        <v>0</v>
      </c>
      <c r="Z17" s="102">
        <f>Z16+(-'Measured Data'!AF20*'In Process Calc.'!$J16+'Measured Data'!AF21*'In Process Calc.'!$E17-$F16*'Measured Data'!BD21)/1000</f>
        <v>4.0621299585553583</v>
      </c>
      <c r="AA17" s="102">
        <f>AA16-(-'Measured Data'!AG20*'In Process Calc.'!$J16+'Measured Data'!AG21*'In Process Calc.'!$E17-$F16*'Measured Data'!BE21)/1000</f>
        <v>0</v>
      </c>
      <c r="AB17" s="102">
        <f>AB16-(-'Measured Data'!AH20*'In Process Calc.'!$J16+'Measured Data'!AH21*'In Process Calc.'!$E17-$F16*'Measured Data'!BF21)/1000</f>
        <v>0</v>
      </c>
      <c r="AC17" s="102">
        <f>AC16-(-'Measured Data'!AI20*'In Process Calc.'!$J16+'Measured Data'!AI21*'In Process Calc.'!$E17-$F16*'Measured Data'!BG21)/1000</f>
        <v>0</v>
      </c>
      <c r="AD17" s="102">
        <f>AD16-(-'Measured Data'!AJ20*'In Process Calc.'!$J16+'Measured Data'!AJ21*'In Process Calc.'!$E17-$F16*'Measured Data'!BH21)/1000</f>
        <v>0</v>
      </c>
      <c r="AE17" s="102">
        <f>AE16-(-'Measured Data'!AK20*'In Process Calc.'!$J16+'Measured Data'!AK21*'In Process Calc.'!$E17-$F16*'Measured Data'!BI21)/1000</f>
        <v>0</v>
      </c>
      <c r="AF17" s="102">
        <f>AF16-(-'Measured Data'!AL20*'In Process Calc.'!$J16+'Measured Data'!AL21*'In Process Calc.'!$E17-$F16*'Measured Data'!BJ21)/1000</f>
        <v>0</v>
      </c>
      <c r="AG17" s="102">
        <f>AG16-(-'Measured Data'!AM20*'In Process Calc.'!$J16+'Measured Data'!AM21*'In Process Calc.'!$E17-$F16*'Measured Data'!BK21)/1000</f>
        <v>0</v>
      </c>
      <c r="AH17" s="102">
        <f>AH16-(-'Measured Data'!AN20*'In Process Calc.'!$J16+'Measured Data'!AN21*'In Process Calc.'!$E17-$F16*'Measured Data'!BL21)/1000</f>
        <v>0</v>
      </c>
      <c r="AI17" s="102">
        <f>AI16-(-'Measured Data'!AO20*'In Process Calc.'!$J16+'Measured Data'!AO21*'In Process Calc.'!$E17-$F16*'Measured Data'!BM21)/1000</f>
        <v>0</v>
      </c>
      <c r="AJ17" s="102">
        <f>AJ16-(-'Measured Data'!AP20*'In Process Calc.'!$J16+'Measured Data'!AP21*'In Process Calc.'!$E17-$F16*'Measured Data'!BN21)/1000</f>
        <v>0</v>
      </c>
      <c r="AK17" s="102">
        <f>AK16-(-'Measured Data'!AQ20*'In Process Calc.'!$J16+'Measured Data'!AQ21*'In Process Calc.'!$E17-$F16*'Measured Data'!BO21)/1000</f>
        <v>0</v>
      </c>
      <c r="AL17" s="102">
        <f>AL16-(-'Measured Data'!AR20*'In Process Calc.'!$J16+'Measured Data'!AR21*'In Process Calc.'!$E17-'In Process Calc.'!$F16*'Measured Data'!BP21)/1000</f>
        <v>0</v>
      </c>
      <c r="AM17" s="101">
        <f t="shared" si="15"/>
        <v>16.318395111111098</v>
      </c>
      <c r="AN17" s="101">
        <f t="shared" si="2"/>
        <v>11.84199344444443</v>
      </c>
      <c r="AO17" s="101">
        <f t="shared" si="16"/>
        <v>46.574202111111077</v>
      </c>
      <c r="AP17" s="107">
        <f>'Measured Data'!N21/('Measured Data'!H21)</f>
        <v>0</v>
      </c>
      <c r="AQ17" s="108">
        <f>IF('Measured Data'!O21&gt;0,'Measured Data'!O21,('Measured Data'!P21*$E17-'Measured Data'!P20*$J16)/1000/(('Measured Data'!$H20*$J16+'Measured Data'!$H21*$E17)*1000000*0.5*($C17-$C16))*1000000000)</f>
        <v>0</v>
      </c>
      <c r="AR17" s="108">
        <f>(L17-L16)/(('Measured Data'!$H20*$J16+'Measured Data'!$H21*$E17)*0.5*($C17-$C16))</f>
        <v>-7.3261769943526621E-3</v>
      </c>
      <c r="AS17" s="108">
        <f t="shared" si="3"/>
        <v>-2.4175193017752792E-3</v>
      </c>
      <c r="AT17" s="108">
        <f>('Measured Data'!$I21*$E17-'Measured Data'!$I20*$J16)/(('Measured Data'!$H20*$J16+'Measured Data'!$H21*$E17)*0.5*($C17-$C16))</f>
        <v>4.9086576925773829E-3</v>
      </c>
      <c r="AU17" s="108">
        <f>(N17-N16)*1000/(('Measured Data'!$H20*$J16+'Measured Data'!$H21*$E17)*0.5*($C17-$C16))</f>
        <v>0.39334730109104238</v>
      </c>
      <c r="AV17" s="108">
        <f>(O17-O16)*1000/(('Measured Data'!$H20*$J16+'Measured Data'!$H21*$E17)*0.5*($C17-$C16))</f>
        <v>1.0842410330863452E-3</v>
      </c>
      <c r="AW17" s="108">
        <f>(P17-P16)*1000/(('Measured Data'!$H20*$J16+'Measured Data'!$H21*$E17)*0.5*($C17-$C16))</f>
        <v>-2.6233856343209686E-4</v>
      </c>
      <c r="AX17" s="108">
        <f>(Q17-Q16)*1000/(('Measured Data'!$H20*$J16+'Measured Data'!$H21*$E17)*0.5*($C17-$C16))</f>
        <v>-4.1836243880904394E-5</v>
      </c>
      <c r="AY17" s="108">
        <f>(R17-R16)*1000/(('Measured Data'!$H20*$J16+'Measured Data'!$H21*$E17)*0.5*($C17-$C16))</f>
        <v>-2.8168967115056527E-3</v>
      </c>
      <c r="AZ17" s="108">
        <f>(S17-S16)*1000/(('Measured Data'!$H20*$J16+'Measured Data'!$H21*$E17)*0.5*($C17-$C16))</f>
        <v>-6.7543947504669329E-4</v>
      </c>
      <c r="BA17" s="507">
        <v>3.9810151286534236E-2</v>
      </c>
      <c r="BB17" s="108">
        <f>(U17-U16)*1000/(('Measured Data'!$H20*$J16+'Measured Data'!$H21*$E17)*0.5*($C17-$C16))</f>
        <v>9.8097318487689786E-4</v>
      </c>
      <c r="BC17" s="108">
        <f>(V17-V16)*1000/(('Measured Data'!$H20*$J16+'Measured Data'!$H21*$E17)*0.5*($C17-$C16))</f>
        <v>-1.4647006699484303E-3</v>
      </c>
      <c r="BD17" s="108">
        <f>(W17-W16)*1000/(('Measured Data'!$H20*$J16+'Measured Data'!$H21*$E17)*0.5*($C17-$C16))</f>
        <v>0</v>
      </c>
      <c r="BE17" s="108">
        <f>(X17-X16)*1000/(('Measured Data'!$H20*$J16+'Measured Data'!$H21*$E17)*0.5*($C17-$C16))</f>
        <v>0</v>
      </c>
      <c r="BF17" s="108">
        <f>(Y17-Y16)*1000/(('Measured Data'!$H20*$J16+'Measured Data'!$H21*$E17)*0.5*($C17-$C16))</f>
        <v>0</v>
      </c>
      <c r="BG17" s="507">
        <v>5.5544633826823961E-3</v>
      </c>
      <c r="BH17" s="108">
        <f>(AA17-AA16)*1000/(('Measured Data'!$H20*$J16+'Measured Data'!$H21*$E17)*0.5*($C17-$C16))</f>
        <v>0</v>
      </c>
      <c r="BI17" s="108">
        <f>(AB17-AB16)*1000/(('Measured Data'!$H20*$J16+'Measured Data'!$H21*$E17)*0.5*($C17-$C16))</f>
        <v>0</v>
      </c>
      <c r="BJ17" s="108">
        <f>(AC17-AC16)*1000/(('Measured Data'!$H20*$J16+'Measured Data'!$H21*$E17)*0.5*($C17-$C16))</f>
        <v>0</v>
      </c>
      <c r="BK17" s="108">
        <f>(AD17-AD16)*1000/(('Measured Data'!$H20*$J16+'Measured Data'!$H21*$E17)*0.5*($C17-$C16))</f>
        <v>0</v>
      </c>
      <c r="BL17" s="108">
        <f>(AE17-AE16)*1000/(('Measured Data'!$H20*$J16+'Measured Data'!$H21*$E17)*0.5*($C17-$C16))</f>
        <v>0</v>
      </c>
      <c r="BM17" s="108">
        <f>(AF17-AF16)*1000/(('Measured Data'!$H20*$J16+'Measured Data'!$H21*$E17)*0.5*($C17-$C16))</f>
        <v>0</v>
      </c>
      <c r="BN17" s="108">
        <f>(AG17-AG16)*1000/(('Measured Data'!$H20*$J16+'Measured Data'!$H21*$E17)*0.5*($C17-$C16))</f>
        <v>0</v>
      </c>
      <c r="BO17" s="108">
        <f>(AH17-AH16)*1000/(('Measured Data'!$H20*$J16+'Measured Data'!$H21*$E17)*0.5*($C17-$C16))</f>
        <v>0</v>
      </c>
      <c r="BP17" s="108">
        <f>(AI17-AI16)*1000/(('Measured Data'!$H20*$J16+'Measured Data'!$H21*$E17)*0.5*($C17-$C16))</f>
        <v>0</v>
      </c>
      <c r="BQ17" s="108">
        <f>(AJ17-AJ16)*1000/(('Measured Data'!$H20*$J16+'Measured Data'!$H21*$E17)*0.5*($C17-$C16))</f>
        <v>0</v>
      </c>
      <c r="BR17" s="108">
        <f>(AK17-AK16)*1000/(('Measured Data'!$H20*$J16+'Measured Data'!$H21*$E17)*0.5*($C17-$C16))</f>
        <v>0</v>
      </c>
      <c r="BS17" s="108">
        <f>(AL17-AL16)*1000/(('Measured Data'!$H20*$E17+'Measured Data'!$H21*$E17)*0.5*($C17-$C16))</f>
        <v>0</v>
      </c>
      <c r="BT17" s="109">
        <f t="shared" si="8"/>
        <v>-3.0438761951508317E-3</v>
      </c>
      <c r="BU17" s="109">
        <f t="shared" si="9"/>
        <v>-4.1281172282371771E-3</v>
      </c>
      <c r="BV17" s="109">
        <f t="shared" si="10"/>
        <v>-1.6227514378517594E-2</v>
      </c>
      <c r="BW17" s="109">
        <f t="shared" si="11"/>
        <v>8.1575890236435262E-3</v>
      </c>
      <c r="BX17" s="108">
        <f t="shared" si="4"/>
        <v>0.13952379489100789</v>
      </c>
      <c r="BY17" s="108">
        <f t="shared" si="5"/>
        <v>0</v>
      </c>
      <c r="BZ17" s="108">
        <f t="shared" si="6"/>
        <v>2.464128251652014E-2</v>
      </c>
      <c r="CA17" s="108">
        <f t="shared" si="12"/>
        <v>0</v>
      </c>
      <c r="CB17" s="37"/>
    </row>
    <row r="18" spans="1:80">
      <c r="A18" s="94"/>
      <c r="B18" s="501"/>
      <c r="D18" s="98"/>
      <c r="E18" s="98"/>
      <c r="F18" s="98"/>
      <c r="G18" s="98"/>
      <c r="H18" s="98"/>
      <c r="I18" s="98"/>
      <c r="J18" s="98"/>
      <c r="K18" s="103"/>
      <c r="L18" s="103"/>
      <c r="M18" s="103"/>
      <c r="N18" s="103"/>
      <c r="O18" s="103"/>
      <c r="P18" s="103"/>
      <c r="Q18" s="103"/>
      <c r="R18" s="103"/>
      <c r="S18" s="103"/>
      <c r="T18" s="103"/>
      <c r="U18" s="103"/>
      <c r="V18" s="103"/>
      <c r="W18" s="103"/>
      <c r="X18" s="103"/>
      <c r="Y18" s="103"/>
      <c r="Z18" s="510"/>
      <c r="AA18" s="103"/>
      <c r="AB18" s="103"/>
      <c r="AC18" s="103"/>
      <c r="AD18" s="103"/>
      <c r="AE18" s="103"/>
      <c r="AF18" s="103"/>
      <c r="AG18" s="103"/>
      <c r="AH18" s="103"/>
      <c r="AI18" s="103"/>
      <c r="AJ18" s="103"/>
      <c r="AK18" s="103"/>
      <c r="AL18" s="103"/>
      <c r="AM18" s="103"/>
      <c r="AN18" s="103"/>
      <c r="AO18" s="103"/>
      <c r="AP18" s="110"/>
      <c r="AQ18" s="110"/>
      <c r="AR18" s="110"/>
      <c r="AS18" s="110"/>
      <c r="AT18" s="110"/>
      <c r="AU18" s="110"/>
      <c r="AV18" s="110"/>
      <c r="AW18" s="110"/>
      <c r="AX18" s="110"/>
      <c r="AY18" s="110"/>
      <c r="AZ18" s="110"/>
      <c r="BA18" s="508"/>
      <c r="BB18" s="110"/>
      <c r="BC18" s="110"/>
      <c r="BD18" s="110"/>
      <c r="BE18" s="110"/>
      <c r="BF18" s="110"/>
      <c r="BG18" s="508"/>
      <c r="BH18" s="110"/>
      <c r="BI18" s="110"/>
      <c r="BJ18" s="110"/>
      <c r="BK18" s="110"/>
      <c r="BL18" s="110"/>
      <c r="BM18" s="110"/>
      <c r="BN18" s="110"/>
      <c r="BO18" s="110"/>
      <c r="BP18" s="110"/>
      <c r="BQ18" s="110"/>
      <c r="BR18" s="110"/>
      <c r="BS18" s="110"/>
      <c r="BT18" s="110"/>
      <c r="BU18" s="110"/>
      <c r="BV18" s="110"/>
      <c r="BW18" s="110"/>
      <c r="BX18" s="110"/>
      <c r="BY18" s="110"/>
      <c r="BZ18" s="110"/>
      <c r="CA18" s="110"/>
      <c r="CB18" s="37"/>
    </row>
    <row r="19" spans="1:80">
      <c r="A19" s="94"/>
      <c r="B19" s="501"/>
      <c r="D19" s="98"/>
      <c r="E19" s="98"/>
      <c r="F19" s="98"/>
      <c r="G19" s="98"/>
      <c r="H19" s="98"/>
      <c r="I19" s="98"/>
      <c r="J19" s="98"/>
      <c r="K19" s="103"/>
      <c r="L19" s="103"/>
      <c r="M19" s="103"/>
      <c r="N19" s="103"/>
      <c r="O19" s="103"/>
      <c r="P19" s="103"/>
      <c r="Q19" s="103"/>
      <c r="R19" s="103"/>
      <c r="S19" s="103"/>
      <c r="T19" s="103"/>
      <c r="U19" s="103"/>
      <c r="V19" s="103"/>
      <c r="W19" s="103"/>
      <c r="X19" s="103"/>
      <c r="Y19" s="103"/>
      <c r="Z19" s="510"/>
      <c r="AA19" s="103"/>
      <c r="AB19" s="103"/>
      <c r="AC19" s="103"/>
      <c r="AD19" s="103"/>
      <c r="AE19" s="103"/>
      <c r="AF19" s="103"/>
      <c r="AG19" s="103"/>
      <c r="AH19" s="103"/>
      <c r="AI19" s="103"/>
      <c r="AJ19" s="103"/>
      <c r="AK19" s="103"/>
      <c r="AL19" s="103"/>
      <c r="AM19" s="103"/>
      <c r="AN19" s="103"/>
      <c r="AO19" s="103"/>
      <c r="AP19" s="110"/>
      <c r="AQ19" s="110"/>
      <c r="AR19" s="110"/>
      <c r="AS19" s="110"/>
      <c r="AT19" s="110"/>
      <c r="AU19" s="110"/>
      <c r="AV19" s="110"/>
      <c r="AW19" s="110"/>
      <c r="AX19" s="110"/>
      <c r="AY19" s="110"/>
      <c r="AZ19" s="110"/>
      <c r="BA19" s="508"/>
      <c r="BB19" s="110"/>
      <c r="BC19" s="110"/>
      <c r="BD19" s="110"/>
      <c r="BE19" s="110"/>
      <c r="BF19" s="110"/>
      <c r="BG19" s="508"/>
      <c r="BH19" s="110"/>
      <c r="BI19" s="110"/>
      <c r="BJ19" s="110"/>
      <c r="BK19" s="110"/>
      <c r="BL19" s="110"/>
      <c r="BM19" s="110"/>
      <c r="BN19" s="110"/>
      <c r="BO19" s="110"/>
      <c r="BP19" s="110"/>
      <c r="BQ19" s="110"/>
      <c r="BR19" s="110"/>
      <c r="BS19" s="110"/>
      <c r="BT19" s="110"/>
      <c r="BU19" s="110"/>
      <c r="BV19" s="110"/>
      <c r="BW19" s="110"/>
      <c r="BX19" s="110"/>
      <c r="BY19" s="110"/>
      <c r="BZ19" s="110"/>
      <c r="CA19" s="110"/>
      <c r="CB19" s="37"/>
    </row>
    <row r="20" spans="1:80">
      <c r="A20" s="94"/>
      <c r="B20" s="501"/>
      <c r="D20" s="98"/>
      <c r="E20" s="98"/>
      <c r="F20" s="98"/>
      <c r="G20" s="98"/>
      <c r="H20" s="98"/>
      <c r="I20" s="98"/>
      <c r="J20" s="98"/>
      <c r="K20" s="103"/>
      <c r="L20" s="103"/>
      <c r="M20" s="103"/>
      <c r="N20" s="103"/>
      <c r="O20" s="103"/>
      <c r="P20" s="103"/>
      <c r="Q20" s="103"/>
      <c r="R20" s="103"/>
      <c r="S20" s="103"/>
      <c r="T20" s="103"/>
      <c r="U20" s="103"/>
      <c r="V20" s="103"/>
      <c r="W20" s="103"/>
      <c r="X20" s="103"/>
      <c r="Y20" s="103"/>
      <c r="Z20" s="510"/>
      <c r="AA20" s="103"/>
      <c r="AB20" s="103"/>
      <c r="AC20" s="103"/>
      <c r="AD20" s="103"/>
      <c r="AE20" s="103"/>
      <c r="AF20" s="103"/>
      <c r="AG20" s="103"/>
      <c r="AH20" s="103"/>
      <c r="AI20" s="103"/>
      <c r="AJ20" s="103"/>
      <c r="AK20" s="103"/>
      <c r="AL20" s="103"/>
      <c r="AM20" s="103"/>
      <c r="AN20" s="103"/>
      <c r="AO20" s="103"/>
      <c r="AP20" s="110"/>
      <c r="AQ20" s="110"/>
      <c r="AR20" s="110"/>
      <c r="AS20" s="110"/>
      <c r="AT20" s="110"/>
      <c r="AU20" s="110"/>
      <c r="AV20" s="110"/>
      <c r="AW20" s="110"/>
      <c r="AX20" s="110"/>
      <c r="AY20" s="110"/>
      <c r="AZ20" s="110"/>
      <c r="BA20" s="508"/>
      <c r="BB20" s="110"/>
      <c r="BC20" s="110"/>
      <c r="BD20" s="110"/>
      <c r="BE20" s="110"/>
      <c r="BF20" s="110"/>
      <c r="BG20" s="508"/>
      <c r="BH20" s="110"/>
      <c r="BI20" s="110"/>
      <c r="BJ20" s="110"/>
      <c r="BK20" s="110"/>
      <c r="BL20" s="110"/>
      <c r="BM20" s="110"/>
      <c r="BN20" s="110"/>
      <c r="BO20" s="110"/>
      <c r="BP20" s="110"/>
      <c r="BQ20" s="110"/>
      <c r="BR20" s="110"/>
      <c r="BS20" s="110"/>
      <c r="BT20" s="110"/>
      <c r="BU20" s="110"/>
      <c r="BV20" s="110"/>
      <c r="BW20" s="110"/>
      <c r="BX20" s="110"/>
      <c r="BY20" s="110"/>
      <c r="BZ20" s="110"/>
      <c r="CA20" s="110"/>
      <c r="CB20" s="37"/>
    </row>
    <row r="21" spans="1:80">
      <c r="A21" s="94"/>
      <c r="B21" s="501"/>
      <c r="D21" s="98"/>
      <c r="E21" s="98"/>
      <c r="F21" s="98"/>
      <c r="G21" s="98"/>
      <c r="H21" s="98"/>
      <c r="I21" s="98"/>
      <c r="J21" s="98"/>
      <c r="K21" s="103"/>
      <c r="L21" s="103"/>
      <c r="M21" s="103"/>
      <c r="N21" s="103"/>
      <c r="O21" s="103"/>
      <c r="P21" s="103"/>
      <c r="Q21" s="103"/>
      <c r="R21" s="103"/>
      <c r="S21" s="103"/>
      <c r="T21" s="103"/>
      <c r="U21" s="103"/>
      <c r="V21" s="103"/>
      <c r="W21" s="103"/>
      <c r="X21" s="103"/>
      <c r="Y21" s="103"/>
      <c r="Z21" s="510"/>
      <c r="AA21" s="103"/>
      <c r="AB21" s="103"/>
      <c r="AC21" s="103"/>
      <c r="AD21" s="103"/>
      <c r="AE21" s="103"/>
      <c r="AF21" s="103"/>
      <c r="AG21" s="103"/>
      <c r="AH21" s="103"/>
      <c r="AI21" s="103"/>
      <c r="AJ21" s="103"/>
      <c r="AK21" s="103"/>
      <c r="AL21" s="103"/>
      <c r="AM21" s="103"/>
      <c r="AN21" s="103"/>
      <c r="AO21" s="103"/>
      <c r="AP21" s="110"/>
      <c r="AQ21" s="110"/>
      <c r="AR21" s="110"/>
      <c r="AS21" s="110"/>
      <c r="AT21" s="110"/>
      <c r="AU21" s="110"/>
      <c r="AV21" s="110"/>
      <c r="AW21" s="110"/>
      <c r="AX21" s="110"/>
      <c r="AY21" s="110"/>
      <c r="AZ21" s="110"/>
      <c r="BA21" s="508"/>
      <c r="BB21" s="110"/>
      <c r="BC21" s="110"/>
      <c r="BD21" s="110"/>
      <c r="BE21" s="110"/>
      <c r="BF21" s="110"/>
      <c r="BG21" s="508"/>
      <c r="BH21" s="110"/>
      <c r="BI21" s="110"/>
      <c r="BJ21" s="110"/>
      <c r="BK21" s="110"/>
      <c r="BL21" s="110"/>
      <c r="BM21" s="110"/>
      <c r="BN21" s="110"/>
      <c r="BO21" s="110"/>
      <c r="BP21" s="110"/>
      <c r="BQ21" s="110"/>
      <c r="BR21" s="110"/>
      <c r="BS21" s="110"/>
      <c r="BT21" s="110"/>
      <c r="BU21" s="110"/>
      <c r="BV21" s="110"/>
      <c r="BW21" s="110"/>
      <c r="BX21" s="110"/>
      <c r="BY21" s="110"/>
      <c r="BZ21" s="110"/>
      <c r="CA21" s="110"/>
      <c r="CB21" s="37"/>
    </row>
    <row r="22" spans="1:80">
      <c r="A22" s="94"/>
      <c r="B22" s="501"/>
      <c r="D22" s="98"/>
      <c r="E22" s="98"/>
      <c r="F22" s="98"/>
      <c r="G22" s="98"/>
      <c r="H22" s="98"/>
      <c r="I22" s="98"/>
      <c r="J22" s="98"/>
      <c r="K22" s="103"/>
      <c r="L22" s="103"/>
      <c r="M22" s="103"/>
      <c r="N22" s="103"/>
      <c r="O22" s="103"/>
      <c r="P22" s="103"/>
      <c r="Q22" s="103"/>
      <c r="R22" s="103"/>
      <c r="S22" s="103"/>
      <c r="T22" s="103"/>
      <c r="U22" s="103"/>
      <c r="V22" s="103"/>
      <c r="W22" s="103"/>
      <c r="X22" s="103"/>
      <c r="Y22" s="103"/>
      <c r="Z22" s="510"/>
      <c r="AA22" s="103"/>
      <c r="AB22" s="103"/>
      <c r="AC22" s="103"/>
      <c r="AD22" s="103"/>
      <c r="AE22" s="103"/>
      <c r="AF22" s="103"/>
      <c r="AG22" s="103"/>
      <c r="AH22" s="103"/>
      <c r="AI22" s="103"/>
      <c r="AJ22" s="103"/>
      <c r="AK22" s="103"/>
      <c r="AL22" s="103"/>
      <c r="AM22" s="103"/>
      <c r="AN22" s="103"/>
      <c r="AO22" s="103"/>
      <c r="AP22" s="110"/>
      <c r="AQ22" s="110"/>
      <c r="AR22" s="110"/>
      <c r="AS22" s="110"/>
      <c r="AT22" s="110"/>
      <c r="AU22" s="110"/>
      <c r="AV22" s="110"/>
      <c r="AW22" s="110"/>
      <c r="AX22" s="110"/>
      <c r="AY22" s="110"/>
      <c r="AZ22" s="110"/>
      <c r="BA22" s="508"/>
      <c r="BB22" s="110"/>
      <c r="BC22" s="110"/>
      <c r="BD22" s="110"/>
      <c r="BE22" s="110"/>
      <c r="BF22" s="110"/>
      <c r="BG22" s="508"/>
      <c r="BH22" s="110"/>
      <c r="BI22" s="110"/>
      <c r="BJ22" s="110"/>
      <c r="BK22" s="110"/>
      <c r="BL22" s="110"/>
      <c r="BM22" s="110"/>
      <c r="BN22" s="110"/>
      <c r="BO22" s="110"/>
      <c r="BP22" s="110"/>
      <c r="BQ22" s="110"/>
      <c r="BR22" s="110"/>
      <c r="BS22" s="110"/>
      <c r="BT22" s="110"/>
      <c r="BU22" s="110"/>
      <c r="BV22" s="110"/>
      <c r="BW22" s="110"/>
      <c r="BX22" s="110"/>
      <c r="BY22" s="110"/>
      <c r="BZ22" s="110"/>
      <c r="CA22" s="110"/>
      <c r="CB22" s="37"/>
    </row>
    <row r="23" spans="1:80">
      <c r="A23" s="94"/>
      <c r="B23" s="501"/>
      <c r="D23" s="98"/>
      <c r="E23" s="98"/>
      <c r="F23" s="98"/>
      <c r="G23" s="98"/>
      <c r="H23" s="98"/>
      <c r="I23" s="98"/>
      <c r="J23" s="98"/>
      <c r="K23" s="103"/>
      <c r="L23" s="103"/>
      <c r="M23" s="103"/>
      <c r="N23" s="103"/>
      <c r="O23" s="103"/>
      <c r="P23" s="103"/>
      <c r="Q23" s="103"/>
      <c r="R23" s="103"/>
      <c r="S23" s="103"/>
      <c r="T23" s="103"/>
      <c r="U23" s="103"/>
      <c r="V23" s="103"/>
      <c r="W23" s="103"/>
      <c r="X23" s="103"/>
      <c r="Y23" s="103"/>
      <c r="Z23" s="510"/>
      <c r="AA23" s="103"/>
      <c r="AB23" s="103"/>
      <c r="AC23" s="103"/>
      <c r="AD23" s="103"/>
      <c r="AE23" s="103"/>
      <c r="AF23" s="103"/>
      <c r="AG23" s="103"/>
      <c r="AH23" s="103"/>
      <c r="AI23" s="103"/>
      <c r="AJ23" s="103"/>
      <c r="AK23" s="103"/>
      <c r="AL23" s="103"/>
      <c r="AM23" s="103"/>
      <c r="AN23" s="103"/>
      <c r="AO23" s="103"/>
      <c r="AP23" s="110"/>
      <c r="AQ23" s="110"/>
      <c r="AR23" s="110"/>
      <c r="AS23" s="110"/>
      <c r="AT23" s="110"/>
      <c r="AU23" s="110"/>
      <c r="AV23" s="110"/>
      <c r="AW23" s="110"/>
      <c r="AX23" s="110"/>
      <c r="AY23" s="110"/>
      <c r="AZ23" s="110"/>
      <c r="BA23" s="508"/>
      <c r="BB23" s="110"/>
      <c r="BC23" s="110"/>
      <c r="BD23" s="110"/>
      <c r="BE23" s="110"/>
      <c r="BF23" s="110"/>
      <c r="BG23" s="508"/>
      <c r="BH23" s="110"/>
      <c r="BI23" s="110"/>
      <c r="BJ23" s="110"/>
      <c r="BK23" s="110"/>
      <c r="BL23" s="110"/>
      <c r="BM23" s="110"/>
      <c r="BN23" s="110"/>
      <c r="BO23" s="110"/>
      <c r="BP23" s="110"/>
      <c r="BQ23" s="110"/>
      <c r="BR23" s="110"/>
      <c r="BS23" s="110"/>
      <c r="BT23" s="110"/>
      <c r="BU23" s="110"/>
      <c r="BV23" s="110"/>
      <c r="BW23" s="110"/>
      <c r="BX23" s="110"/>
      <c r="BY23" s="110"/>
      <c r="BZ23" s="110"/>
      <c r="CA23" s="110"/>
      <c r="CB23" s="37"/>
    </row>
    <row r="24" spans="1:80">
      <c r="A24" s="94"/>
      <c r="B24" s="501"/>
      <c r="D24" s="98"/>
      <c r="E24" s="98"/>
      <c r="F24" s="98"/>
      <c r="G24" s="98"/>
      <c r="H24" s="98"/>
      <c r="I24" s="98"/>
      <c r="J24" s="98"/>
      <c r="K24" s="103"/>
      <c r="L24" s="103"/>
      <c r="M24" s="103"/>
      <c r="N24" s="103"/>
      <c r="O24" s="103"/>
      <c r="P24" s="103"/>
      <c r="Q24" s="103"/>
      <c r="R24" s="103"/>
      <c r="S24" s="103"/>
      <c r="T24" s="103"/>
      <c r="U24" s="103"/>
      <c r="V24" s="103"/>
      <c r="W24" s="103"/>
      <c r="X24" s="103"/>
      <c r="Y24" s="103"/>
      <c r="Z24" s="510"/>
      <c r="AA24" s="103"/>
      <c r="AB24" s="103"/>
      <c r="AC24" s="103"/>
      <c r="AD24" s="103"/>
      <c r="AE24" s="103"/>
      <c r="AF24" s="103"/>
      <c r="AG24" s="103"/>
      <c r="AH24" s="103"/>
      <c r="AI24" s="103"/>
      <c r="AJ24" s="103"/>
      <c r="AK24" s="103"/>
      <c r="AL24" s="103"/>
      <c r="AM24" s="103"/>
      <c r="AN24" s="103"/>
      <c r="AO24" s="103"/>
      <c r="AP24" s="110"/>
      <c r="AQ24" s="110"/>
      <c r="AR24" s="110"/>
      <c r="AS24" s="110"/>
      <c r="AT24" s="110"/>
      <c r="AU24" s="110"/>
      <c r="AV24" s="110"/>
      <c r="AW24" s="110"/>
      <c r="AX24" s="110"/>
      <c r="AY24" s="110"/>
      <c r="AZ24" s="110"/>
      <c r="BA24" s="508"/>
      <c r="BB24" s="110"/>
      <c r="BC24" s="110"/>
      <c r="BD24" s="110"/>
      <c r="BE24" s="110"/>
      <c r="BF24" s="110"/>
      <c r="BG24" s="508"/>
      <c r="BH24" s="110"/>
      <c r="BI24" s="110"/>
      <c r="BJ24" s="110"/>
      <c r="BK24" s="110"/>
      <c r="BL24" s="110"/>
      <c r="BM24" s="110"/>
      <c r="BN24" s="110"/>
      <c r="BO24" s="110"/>
      <c r="BP24" s="110"/>
      <c r="BQ24" s="110"/>
      <c r="BR24" s="110"/>
      <c r="BS24" s="110"/>
      <c r="BT24" s="110"/>
      <c r="BU24" s="110"/>
      <c r="BV24" s="110"/>
      <c r="BW24" s="110"/>
      <c r="BX24" s="110"/>
      <c r="BY24" s="110"/>
      <c r="BZ24" s="110"/>
      <c r="CA24" s="110"/>
      <c r="CB24" s="37"/>
    </row>
    <row r="25" spans="1:80">
      <c r="A25" s="94"/>
      <c r="B25" s="501"/>
      <c r="C25" s="98"/>
      <c r="D25" s="98"/>
      <c r="E25" s="98"/>
      <c r="F25" s="98"/>
      <c r="G25" s="98"/>
      <c r="H25" s="98"/>
      <c r="I25" s="98"/>
      <c r="J25" s="98"/>
      <c r="K25" s="103"/>
      <c r="L25" s="103"/>
      <c r="M25" s="103"/>
      <c r="N25" s="103"/>
      <c r="O25" s="103"/>
      <c r="P25" s="103"/>
      <c r="Q25" s="103"/>
      <c r="R25" s="103"/>
      <c r="S25" s="103"/>
      <c r="T25" s="103"/>
      <c r="U25" s="103"/>
      <c r="V25" s="103"/>
      <c r="W25" s="103"/>
      <c r="X25" s="103"/>
      <c r="Y25" s="103"/>
      <c r="Z25" s="510"/>
      <c r="AA25" s="103"/>
      <c r="AB25" s="103"/>
      <c r="AC25" s="103"/>
      <c r="AD25" s="103"/>
      <c r="AE25" s="103"/>
      <c r="AF25" s="103"/>
      <c r="AG25" s="103"/>
      <c r="AH25" s="103"/>
      <c r="AI25" s="103"/>
      <c r="AJ25" s="103"/>
      <c r="AK25" s="103"/>
      <c r="AL25" s="103"/>
      <c r="AM25" s="103"/>
      <c r="AN25" s="103"/>
      <c r="AO25" s="103"/>
      <c r="AP25" s="110"/>
      <c r="AQ25" s="110"/>
      <c r="AR25" s="110"/>
      <c r="AS25" s="110"/>
      <c r="AT25" s="110"/>
      <c r="AU25" s="110"/>
      <c r="AV25" s="110"/>
      <c r="AW25" s="110"/>
      <c r="AX25" s="110"/>
      <c r="AY25" s="110"/>
      <c r="AZ25" s="110"/>
      <c r="BA25" s="508"/>
      <c r="BB25" s="110"/>
      <c r="BC25" s="110"/>
      <c r="BD25" s="110"/>
      <c r="BE25" s="110"/>
      <c r="BF25" s="110"/>
      <c r="BG25" s="508"/>
      <c r="BH25" s="110"/>
      <c r="BI25" s="110"/>
      <c r="BJ25" s="110"/>
      <c r="BK25" s="110"/>
      <c r="BL25" s="110"/>
      <c r="BM25" s="110"/>
      <c r="BN25" s="110"/>
      <c r="BO25" s="110"/>
      <c r="BP25" s="110"/>
      <c r="BQ25" s="110"/>
      <c r="BR25" s="110"/>
      <c r="BS25" s="110"/>
      <c r="BT25" s="110"/>
      <c r="BU25" s="110"/>
      <c r="BV25" s="110"/>
      <c r="BW25" s="110"/>
      <c r="BX25" s="110"/>
      <c r="BY25" s="110"/>
      <c r="BZ25" s="110"/>
      <c r="CA25" s="110"/>
      <c r="CB25" s="37"/>
    </row>
    <row r="26" spans="1:80">
      <c r="A26" s="94"/>
      <c r="B26" s="502"/>
      <c r="C26" s="98"/>
      <c r="D26" s="98"/>
      <c r="E26" s="98"/>
      <c r="F26" s="98"/>
      <c r="G26" s="98"/>
      <c r="H26" s="98"/>
      <c r="I26" s="98"/>
      <c r="J26" s="98"/>
      <c r="K26" s="103"/>
      <c r="L26" s="103"/>
      <c r="M26" s="103"/>
      <c r="N26" s="103"/>
      <c r="O26" s="103"/>
      <c r="P26" s="103"/>
      <c r="Q26" s="103"/>
      <c r="R26" s="103"/>
      <c r="S26" s="103"/>
      <c r="T26" s="103"/>
      <c r="U26" s="103"/>
      <c r="V26" s="103"/>
      <c r="W26" s="103"/>
      <c r="X26" s="103"/>
      <c r="Y26" s="103"/>
      <c r="Z26" s="510"/>
      <c r="AA26" s="103"/>
      <c r="AB26" s="103"/>
      <c r="AC26" s="103"/>
      <c r="AD26" s="103"/>
      <c r="AE26" s="103"/>
      <c r="AF26" s="103"/>
      <c r="AG26" s="103"/>
      <c r="AH26" s="103"/>
      <c r="AI26" s="103"/>
      <c r="AJ26" s="103"/>
      <c r="AK26" s="103"/>
      <c r="AL26" s="103"/>
      <c r="AM26" s="103"/>
      <c r="AN26" s="103"/>
      <c r="AO26" s="103"/>
      <c r="AP26" s="110"/>
      <c r="AQ26" s="110"/>
      <c r="AR26" s="110"/>
      <c r="AS26" s="110"/>
      <c r="AT26" s="110"/>
      <c r="AU26" s="110"/>
      <c r="AV26" s="110"/>
      <c r="AW26" s="110"/>
      <c r="AX26" s="110"/>
      <c r="AY26" s="110"/>
      <c r="AZ26" s="110"/>
      <c r="BA26" s="508"/>
      <c r="BB26" s="110"/>
      <c r="BC26" s="110"/>
      <c r="BD26" s="110"/>
      <c r="BE26" s="110"/>
      <c r="BF26" s="110"/>
      <c r="BG26" s="508"/>
      <c r="BH26" s="110"/>
      <c r="BI26" s="110"/>
      <c r="BJ26" s="110"/>
      <c r="BK26" s="110"/>
      <c r="BL26" s="110"/>
      <c r="BM26" s="110"/>
      <c r="BN26" s="110"/>
      <c r="BO26" s="110"/>
      <c r="BP26" s="110"/>
      <c r="BQ26" s="110"/>
      <c r="BR26" s="110"/>
      <c r="BS26" s="110"/>
      <c r="BT26" s="110"/>
      <c r="BU26" s="110"/>
      <c r="BV26" s="110"/>
      <c r="BW26" s="110"/>
      <c r="BX26" s="110"/>
      <c r="BY26" s="110"/>
      <c r="BZ26" s="110"/>
      <c r="CA26" s="110"/>
      <c r="CB26" s="37"/>
    </row>
    <row r="27" spans="1:80">
      <c r="A27" s="94"/>
      <c r="B27" s="502"/>
      <c r="C27" s="98"/>
      <c r="D27" s="98"/>
      <c r="E27" s="98"/>
      <c r="F27" s="98"/>
      <c r="G27" s="98"/>
      <c r="H27" s="98"/>
      <c r="I27" s="98"/>
      <c r="J27" s="98"/>
      <c r="K27" s="103"/>
      <c r="L27" s="103"/>
      <c r="M27" s="103"/>
      <c r="N27" s="103"/>
      <c r="O27" s="103"/>
      <c r="P27" s="103"/>
      <c r="Q27" s="103"/>
      <c r="R27" s="103"/>
      <c r="S27" s="103"/>
      <c r="T27" s="103"/>
      <c r="U27" s="103"/>
      <c r="V27" s="103"/>
      <c r="W27" s="103"/>
      <c r="X27" s="103"/>
      <c r="Y27" s="103"/>
      <c r="Z27" s="510"/>
      <c r="AA27" s="103"/>
      <c r="AB27" s="103"/>
      <c r="AC27" s="103"/>
      <c r="AD27" s="103"/>
      <c r="AE27" s="103"/>
      <c r="AF27" s="103"/>
      <c r="AG27" s="103"/>
      <c r="AH27" s="103"/>
      <c r="AI27" s="103"/>
      <c r="AJ27" s="103"/>
      <c r="AK27" s="103"/>
      <c r="AL27" s="103"/>
      <c r="AM27" s="103"/>
      <c r="AN27" s="103"/>
      <c r="AO27" s="103"/>
      <c r="AP27" s="110"/>
      <c r="AQ27" s="110"/>
      <c r="AR27" s="110"/>
      <c r="AS27" s="110"/>
      <c r="AT27" s="110"/>
      <c r="AU27" s="110"/>
      <c r="AV27" s="110"/>
      <c r="AW27" s="110"/>
      <c r="AX27" s="110"/>
      <c r="AY27" s="110"/>
      <c r="AZ27" s="110"/>
      <c r="BA27" s="508"/>
      <c r="BB27" s="110"/>
      <c r="BC27" s="110"/>
      <c r="BD27" s="110"/>
      <c r="BE27" s="110"/>
      <c r="BF27" s="110"/>
      <c r="BG27" s="508"/>
      <c r="BH27" s="110"/>
      <c r="BI27" s="110"/>
      <c r="BJ27" s="110"/>
      <c r="BK27" s="110"/>
      <c r="BL27" s="110"/>
      <c r="BM27" s="110"/>
      <c r="BN27" s="110"/>
      <c r="BO27" s="110"/>
      <c r="BP27" s="110"/>
      <c r="BQ27" s="110"/>
      <c r="BR27" s="110"/>
      <c r="BS27" s="110"/>
      <c r="BT27" s="110"/>
      <c r="BU27" s="110"/>
      <c r="BV27" s="110"/>
      <c r="BW27" s="110"/>
      <c r="BX27" s="110"/>
      <c r="BY27" s="110"/>
      <c r="BZ27" s="110"/>
      <c r="CA27" s="110"/>
      <c r="CB27" s="37"/>
    </row>
    <row r="28" spans="1:80">
      <c r="A28" s="94"/>
      <c r="B28" s="502"/>
      <c r="C28" s="98"/>
      <c r="D28" s="98"/>
      <c r="E28" s="98"/>
      <c r="F28" s="98"/>
      <c r="G28" s="98"/>
      <c r="H28" s="98"/>
      <c r="I28" s="98"/>
      <c r="J28" s="98"/>
      <c r="K28" s="103"/>
      <c r="L28" s="103"/>
      <c r="M28" s="103"/>
      <c r="N28" s="103"/>
      <c r="O28" s="103"/>
      <c r="P28" s="103"/>
      <c r="Q28" s="103"/>
      <c r="R28" s="103"/>
      <c r="S28" s="103"/>
      <c r="T28" s="103"/>
      <c r="U28" s="103"/>
      <c r="V28" s="103"/>
      <c r="W28" s="103"/>
      <c r="X28" s="103"/>
      <c r="Y28" s="103"/>
      <c r="Z28" s="510"/>
      <c r="AA28" s="103"/>
      <c r="AB28" s="103"/>
      <c r="AC28" s="103"/>
      <c r="AD28" s="103"/>
      <c r="AE28" s="103"/>
      <c r="AF28" s="103"/>
      <c r="AG28" s="103"/>
      <c r="AH28" s="103"/>
      <c r="AI28" s="103"/>
      <c r="AJ28" s="103"/>
      <c r="AK28" s="103"/>
      <c r="AL28" s="103"/>
      <c r="AM28" s="103"/>
      <c r="AN28" s="103"/>
      <c r="AO28" s="103"/>
      <c r="AP28" s="110"/>
      <c r="AQ28" s="110"/>
      <c r="AR28" s="110"/>
      <c r="AS28" s="110"/>
      <c r="AT28" s="110"/>
      <c r="AU28" s="110"/>
      <c r="AV28" s="110"/>
      <c r="AW28" s="110"/>
      <c r="AX28" s="110"/>
      <c r="AY28" s="110"/>
      <c r="AZ28" s="110"/>
      <c r="BA28" s="508"/>
      <c r="BB28" s="110"/>
      <c r="BC28" s="110"/>
      <c r="BD28" s="110"/>
      <c r="BE28" s="110"/>
      <c r="BF28" s="110"/>
      <c r="BG28" s="508"/>
      <c r="BH28" s="110"/>
      <c r="BI28" s="110"/>
      <c r="BJ28" s="110"/>
      <c r="BK28" s="110"/>
      <c r="BL28" s="110"/>
      <c r="BM28" s="110"/>
      <c r="BN28" s="110"/>
      <c r="BO28" s="110"/>
      <c r="BP28" s="110"/>
      <c r="BQ28" s="110"/>
      <c r="BR28" s="110"/>
      <c r="BS28" s="110"/>
      <c r="BT28" s="110"/>
      <c r="BU28" s="110"/>
      <c r="BV28" s="110"/>
      <c r="BW28" s="110"/>
      <c r="BX28" s="110"/>
      <c r="BY28" s="110"/>
      <c r="BZ28" s="110"/>
      <c r="CA28" s="110"/>
      <c r="CB28" s="37"/>
    </row>
    <row r="29" spans="1:80">
      <c r="A29" s="94"/>
      <c r="B29" s="502"/>
      <c r="C29" s="98"/>
      <c r="D29" s="98"/>
      <c r="E29" s="98"/>
      <c r="F29" s="98"/>
      <c r="G29" s="98"/>
      <c r="H29" s="98"/>
      <c r="I29" s="98"/>
      <c r="J29" s="98"/>
      <c r="K29" s="103"/>
      <c r="L29" s="103"/>
      <c r="M29" s="103"/>
      <c r="N29" s="103"/>
      <c r="O29" s="103"/>
      <c r="P29" s="103"/>
      <c r="Q29" s="103"/>
      <c r="R29" s="103"/>
      <c r="S29" s="103"/>
      <c r="T29" s="103"/>
      <c r="U29" s="103"/>
      <c r="V29" s="103"/>
      <c r="W29" s="103"/>
      <c r="X29" s="103"/>
      <c r="Y29" s="103"/>
      <c r="Z29" s="510"/>
      <c r="AA29" s="103"/>
      <c r="AB29" s="103"/>
      <c r="AC29" s="103"/>
      <c r="AD29" s="103"/>
      <c r="AE29" s="103"/>
      <c r="AF29" s="103"/>
      <c r="AG29" s="103"/>
      <c r="AH29" s="103"/>
      <c r="AI29" s="103"/>
      <c r="AJ29" s="103"/>
      <c r="AK29" s="103"/>
      <c r="AL29" s="103"/>
      <c r="AM29" s="103"/>
      <c r="AN29" s="103"/>
      <c r="AO29" s="103"/>
      <c r="AP29" s="110"/>
      <c r="AQ29" s="110"/>
      <c r="AR29" s="110"/>
      <c r="AS29" s="110"/>
      <c r="AT29" s="110"/>
      <c r="AU29" s="110"/>
      <c r="AV29" s="110"/>
      <c r="AW29" s="110"/>
      <c r="AX29" s="110"/>
      <c r="AY29" s="110"/>
      <c r="AZ29" s="110"/>
      <c r="BA29" s="508"/>
      <c r="BB29" s="110"/>
      <c r="BC29" s="110"/>
      <c r="BD29" s="110"/>
      <c r="BE29" s="110"/>
      <c r="BF29" s="110"/>
      <c r="BG29" s="508"/>
      <c r="BH29" s="110"/>
      <c r="BI29" s="110"/>
      <c r="BJ29" s="110"/>
      <c r="BK29" s="110"/>
      <c r="BL29" s="110"/>
      <c r="BM29" s="110"/>
      <c r="BN29" s="110"/>
      <c r="BO29" s="110"/>
      <c r="BP29" s="110"/>
      <c r="BQ29" s="110"/>
      <c r="BR29" s="110"/>
      <c r="BS29" s="110"/>
      <c r="BT29" s="110"/>
      <c r="BU29" s="110"/>
      <c r="BV29" s="110"/>
      <c r="BW29" s="110"/>
      <c r="BX29" s="110"/>
      <c r="BY29" s="110"/>
      <c r="BZ29" s="110"/>
      <c r="CA29" s="110"/>
      <c r="CB29" s="37"/>
    </row>
    <row r="30" spans="1:80">
      <c r="A30" s="94"/>
      <c r="B30" s="502"/>
      <c r="C30" s="98"/>
      <c r="D30" s="98"/>
      <c r="E30" s="98"/>
      <c r="F30" s="98"/>
      <c r="G30" s="98"/>
      <c r="H30" s="98"/>
      <c r="I30" s="98"/>
      <c r="J30" s="98"/>
      <c r="K30" s="103"/>
      <c r="L30" s="103"/>
      <c r="M30" s="103"/>
      <c r="N30" s="103"/>
      <c r="O30" s="103"/>
      <c r="P30" s="103"/>
      <c r="Q30" s="103"/>
      <c r="R30" s="103"/>
      <c r="S30" s="103"/>
      <c r="T30" s="103"/>
      <c r="U30" s="103"/>
      <c r="V30" s="103"/>
      <c r="W30" s="103"/>
      <c r="X30" s="103"/>
      <c r="Y30" s="103"/>
      <c r="Z30" s="510"/>
      <c r="AA30" s="103"/>
      <c r="AB30" s="103"/>
      <c r="AC30" s="103"/>
      <c r="AD30" s="103"/>
      <c r="AE30" s="103"/>
      <c r="AF30" s="103"/>
      <c r="AG30" s="103"/>
      <c r="AH30" s="103"/>
      <c r="AI30" s="103"/>
      <c r="AJ30" s="103"/>
      <c r="AK30" s="103"/>
      <c r="AL30" s="103"/>
      <c r="AM30" s="103"/>
      <c r="AN30" s="103"/>
      <c r="AO30" s="103"/>
      <c r="AP30" s="110"/>
      <c r="AQ30" s="110"/>
      <c r="AR30" s="110"/>
      <c r="AS30" s="110"/>
      <c r="AT30" s="110"/>
      <c r="AU30" s="110"/>
      <c r="AV30" s="110"/>
      <c r="AW30" s="110"/>
      <c r="AX30" s="110"/>
      <c r="AY30" s="110"/>
      <c r="AZ30" s="110"/>
      <c r="BA30" s="508"/>
      <c r="BB30" s="110"/>
      <c r="BC30" s="110"/>
      <c r="BD30" s="110"/>
      <c r="BE30" s="110"/>
      <c r="BF30" s="110"/>
      <c r="BG30" s="508"/>
      <c r="BH30" s="110"/>
      <c r="BI30" s="110"/>
      <c r="BJ30" s="110"/>
      <c r="BK30" s="110"/>
      <c r="BL30" s="110"/>
      <c r="BM30" s="110"/>
      <c r="BN30" s="110"/>
      <c r="BO30" s="110"/>
      <c r="BP30" s="110"/>
      <c r="BQ30" s="110"/>
      <c r="BR30" s="110"/>
      <c r="BS30" s="110"/>
      <c r="BT30" s="110"/>
      <c r="BU30" s="110"/>
      <c r="BV30" s="110"/>
      <c r="BW30" s="110"/>
      <c r="BX30" s="110"/>
      <c r="BY30" s="110"/>
      <c r="BZ30" s="110"/>
      <c r="CA30" s="110"/>
      <c r="CB30" s="37"/>
    </row>
    <row r="31" spans="1:80">
      <c r="A31" s="94"/>
      <c r="B31" s="502"/>
      <c r="C31" s="98"/>
      <c r="D31" s="98"/>
      <c r="E31" s="98"/>
      <c r="F31" s="98"/>
      <c r="G31" s="98"/>
      <c r="H31" s="98"/>
      <c r="I31" s="98"/>
      <c r="J31" s="98"/>
      <c r="K31" s="103"/>
      <c r="L31" s="103"/>
      <c r="M31" s="103"/>
      <c r="N31" s="103"/>
      <c r="O31" s="103"/>
      <c r="P31" s="103"/>
      <c r="Q31" s="103"/>
      <c r="R31" s="103"/>
      <c r="S31" s="103"/>
      <c r="T31" s="103"/>
      <c r="U31" s="103"/>
      <c r="V31" s="103"/>
      <c r="W31" s="103"/>
      <c r="X31" s="103"/>
      <c r="Y31" s="103"/>
      <c r="Z31" s="510"/>
      <c r="AA31" s="103"/>
      <c r="AB31" s="103"/>
      <c r="AC31" s="103"/>
      <c r="AD31" s="103"/>
      <c r="AE31" s="103"/>
      <c r="AF31" s="103"/>
      <c r="AG31" s="103"/>
      <c r="AH31" s="103"/>
      <c r="AI31" s="103"/>
      <c r="AJ31" s="103"/>
      <c r="AK31" s="103"/>
      <c r="AL31" s="103"/>
      <c r="AM31" s="103"/>
      <c r="AN31" s="103"/>
      <c r="AO31" s="103"/>
      <c r="AP31" s="110"/>
      <c r="AQ31" s="110"/>
      <c r="AR31" s="110"/>
      <c r="AS31" s="110"/>
      <c r="AT31" s="110"/>
      <c r="AU31" s="110"/>
      <c r="AV31" s="110"/>
      <c r="AW31" s="110"/>
      <c r="AX31" s="110"/>
      <c r="AY31" s="110"/>
      <c r="AZ31" s="110"/>
      <c r="BA31" s="508"/>
      <c r="BB31" s="110"/>
      <c r="BC31" s="110"/>
      <c r="BD31" s="110"/>
      <c r="BE31" s="110"/>
      <c r="BF31" s="110"/>
      <c r="BG31" s="508"/>
      <c r="BH31" s="110"/>
      <c r="BI31" s="110"/>
      <c r="BJ31" s="110"/>
      <c r="BK31" s="110"/>
      <c r="BL31" s="110"/>
      <c r="BM31" s="110"/>
      <c r="BN31" s="110"/>
      <c r="BO31" s="110"/>
      <c r="BP31" s="110"/>
      <c r="BQ31" s="110"/>
      <c r="BR31" s="110"/>
      <c r="BS31" s="110"/>
      <c r="BT31" s="110"/>
      <c r="BU31" s="110"/>
      <c r="BV31" s="110"/>
      <c r="BW31" s="110"/>
      <c r="BX31" s="110"/>
      <c r="BY31" s="110"/>
      <c r="BZ31" s="110"/>
      <c r="CA31" s="110"/>
      <c r="CB31" s="37"/>
    </row>
    <row r="32" spans="1:80">
      <c r="A32" s="94"/>
      <c r="B32" s="502"/>
      <c r="C32" s="98"/>
      <c r="D32" s="98"/>
      <c r="E32" s="98"/>
      <c r="F32" s="98"/>
      <c r="G32" s="98"/>
      <c r="H32" s="98"/>
      <c r="I32" s="98"/>
      <c r="J32" s="98"/>
      <c r="K32" s="103"/>
      <c r="L32" s="103"/>
      <c r="M32" s="103"/>
      <c r="N32" s="103"/>
      <c r="O32" s="103"/>
      <c r="P32" s="103"/>
      <c r="Q32" s="103"/>
      <c r="R32" s="103"/>
      <c r="S32" s="103"/>
      <c r="T32" s="103"/>
      <c r="U32" s="103"/>
      <c r="V32" s="103"/>
      <c r="W32" s="103"/>
      <c r="X32" s="103"/>
      <c r="Y32" s="103"/>
      <c r="Z32" s="510"/>
      <c r="AA32" s="103"/>
      <c r="AB32" s="103"/>
      <c r="AC32" s="103"/>
      <c r="AD32" s="103"/>
      <c r="AE32" s="103"/>
      <c r="AF32" s="103"/>
      <c r="AG32" s="103"/>
      <c r="AH32" s="103"/>
      <c r="AI32" s="103"/>
      <c r="AJ32" s="103"/>
      <c r="AK32" s="103"/>
      <c r="AL32" s="103"/>
      <c r="AM32" s="103"/>
      <c r="AN32" s="103"/>
      <c r="AO32" s="103"/>
      <c r="AP32" s="110"/>
      <c r="AQ32" s="110"/>
      <c r="AR32" s="110"/>
      <c r="AS32" s="110"/>
      <c r="AT32" s="110"/>
      <c r="AU32" s="110"/>
      <c r="AV32" s="110"/>
      <c r="AW32" s="110"/>
      <c r="AX32" s="110"/>
      <c r="AY32" s="110"/>
      <c r="AZ32" s="110"/>
      <c r="BA32" s="508"/>
      <c r="BB32" s="110"/>
      <c r="BC32" s="110"/>
      <c r="BD32" s="110"/>
      <c r="BE32" s="110"/>
      <c r="BF32" s="110"/>
      <c r="BG32" s="508"/>
      <c r="BH32" s="110"/>
      <c r="BI32" s="110"/>
      <c r="BJ32" s="110"/>
      <c r="BK32" s="110"/>
      <c r="BL32" s="110"/>
      <c r="BM32" s="110"/>
      <c r="BN32" s="110"/>
      <c r="BO32" s="110"/>
      <c r="BP32" s="110"/>
      <c r="BQ32" s="110"/>
      <c r="BR32" s="110"/>
      <c r="BS32" s="110"/>
      <c r="BT32" s="110"/>
      <c r="BU32" s="110"/>
      <c r="BV32" s="110"/>
      <c r="BW32" s="110"/>
      <c r="BX32" s="110"/>
      <c r="BY32" s="110"/>
      <c r="BZ32" s="110"/>
      <c r="CA32" s="110"/>
      <c r="CB32" s="37"/>
    </row>
    <row r="33" spans="1:80">
      <c r="A33" s="94"/>
      <c r="B33" s="502"/>
      <c r="C33" s="98"/>
      <c r="D33" s="98"/>
      <c r="E33" s="98"/>
      <c r="F33" s="98"/>
      <c r="G33" s="98"/>
      <c r="H33" s="98"/>
      <c r="I33" s="98"/>
      <c r="J33" s="98"/>
      <c r="K33" s="103"/>
      <c r="L33" s="103"/>
      <c r="M33" s="103"/>
      <c r="N33" s="103"/>
      <c r="O33" s="103"/>
      <c r="P33" s="103"/>
      <c r="Q33" s="103"/>
      <c r="R33" s="103"/>
      <c r="S33" s="103"/>
      <c r="T33" s="103"/>
      <c r="U33" s="103"/>
      <c r="V33" s="103"/>
      <c r="W33" s="103"/>
      <c r="X33" s="103"/>
      <c r="Y33" s="103"/>
      <c r="Z33" s="510"/>
      <c r="AA33" s="103"/>
      <c r="AB33" s="103"/>
      <c r="AC33" s="103"/>
      <c r="AD33" s="103"/>
      <c r="AE33" s="103"/>
      <c r="AF33" s="103"/>
      <c r="AG33" s="103"/>
      <c r="AH33" s="103"/>
      <c r="AI33" s="103"/>
      <c r="AJ33" s="103"/>
      <c r="AK33" s="103"/>
      <c r="AL33" s="103"/>
      <c r="AM33" s="103"/>
      <c r="AN33" s="103"/>
      <c r="AO33" s="103"/>
      <c r="AP33" s="110"/>
      <c r="AQ33" s="110"/>
      <c r="AR33" s="110"/>
      <c r="AS33" s="110"/>
      <c r="AT33" s="110"/>
      <c r="AU33" s="110"/>
      <c r="AV33" s="110"/>
      <c r="AW33" s="110"/>
      <c r="AX33" s="110"/>
      <c r="AY33" s="110"/>
      <c r="AZ33" s="110"/>
      <c r="BA33" s="508"/>
      <c r="BB33" s="110"/>
      <c r="BC33" s="110"/>
      <c r="BD33" s="110"/>
      <c r="BE33" s="110"/>
      <c r="BF33" s="110"/>
      <c r="BG33" s="508"/>
      <c r="BH33" s="110"/>
      <c r="BI33" s="110"/>
      <c r="BJ33" s="110"/>
      <c r="BK33" s="110"/>
      <c r="BL33" s="110"/>
      <c r="BM33" s="110"/>
      <c r="BN33" s="110"/>
      <c r="BO33" s="110"/>
      <c r="BP33" s="110"/>
      <c r="BQ33" s="110"/>
      <c r="BR33" s="110"/>
      <c r="BS33" s="110"/>
      <c r="BT33" s="110"/>
      <c r="BU33" s="110"/>
      <c r="BV33" s="110"/>
      <c r="BW33" s="110"/>
      <c r="BX33" s="110"/>
      <c r="BY33" s="110"/>
      <c r="BZ33" s="110"/>
      <c r="CA33" s="110"/>
      <c r="CB33" s="37"/>
    </row>
    <row r="34" spans="1:80">
      <c r="A34" s="94"/>
      <c r="B34" s="502"/>
      <c r="C34" s="98"/>
      <c r="D34" s="98"/>
      <c r="E34" s="98"/>
      <c r="F34" s="98"/>
      <c r="G34" s="98"/>
      <c r="H34" s="98"/>
      <c r="I34" s="98"/>
      <c r="J34" s="98"/>
      <c r="K34" s="103"/>
      <c r="L34" s="103"/>
      <c r="M34" s="103"/>
      <c r="N34" s="103"/>
      <c r="O34" s="103"/>
      <c r="P34" s="103"/>
      <c r="Q34" s="103"/>
      <c r="R34" s="103"/>
      <c r="S34" s="103"/>
      <c r="T34" s="103"/>
      <c r="U34" s="103"/>
      <c r="V34" s="103"/>
      <c r="W34" s="103"/>
      <c r="X34" s="103"/>
      <c r="Y34" s="103"/>
      <c r="Z34" s="510"/>
      <c r="AA34" s="103"/>
      <c r="AB34" s="103"/>
      <c r="AC34" s="103"/>
      <c r="AD34" s="103"/>
      <c r="AE34" s="103"/>
      <c r="AF34" s="103"/>
      <c r="AG34" s="103"/>
      <c r="AH34" s="103"/>
      <c r="AI34" s="103"/>
      <c r="AJ34" s="103"/>
      <c r="AK34" s="103"/>
      <c r="AL34" s="103"/>
      <c r="AM34" s="103"/>
      <c r="AN34" s="103"/>
      <c r="AO34" s="103"/>
      <c r="AP34" s="110"/>
      <c r="AQ34" s="110"/>
      <c r="AR34" s="110"/>
      <c r="AS34" s="110"/>
      <c r="AT34" s="110"/>
      <c r="AU34" s="110"/>
      <c r="AV34" s="110"/>
      <c r="AW34" s="110"/>
      <c r="AX34" s="110"/>
      <c r="AY34" s="110"/>
      <c r="AZ34" s="110"/>
      <c r="BA34" s="508"/>
      <c r="BB34" s="110"/>
      <c r="BC34" s="110"/>
      <c r="BD34" s="110"/>
      <c r="BE34" s="110"/>
      <c r="BF34" s="110"/>
      <c r="BG34" s="508"/>
      <c r="BH34" s="110"/>
      <c r="BI34" s="110"/>
      <c r="BJ34" s="110"/>
      <c r="BK34" s="110"/>
      <c r="BL34" s="110"/>
      <c r="BM34" s="110"/>
      <c r="BN34" s="110"/>
      <c r="BO34" s="110"/>
      <c r="BP34" s="110"/>
      <c r="BQ34" s="110"/>
      <c r="BR34" s="110"/>
      <c r="BS34" s="110"/>
      <c r="BT34" s="110"/>
      <c r="BU34" s="110"/>
      <c r="BV34" s="110"/>
      <c r="BW34" s="110"/>
      <c r="BX34" s="110"/>
      <c r="BY34" s="110"/>
      <c r="BZ34" s="110"/>
      <c r="CA34" s="110"/>
      <c r="CB34" s="37"/>
    </row>
    <row r="35" spans="1:80">
      <c r="A35" s="94"/>
      <c r="B35" s="502"/>
      <c r="C35" s="98"/>
      <c r="D35" s="98"/>
      <c r="E35" s="98"/>
      <c r="F35" s="98"/>
      <c r="G35" s="98"/>
      <c r="H35" s="98"/>
      <c r="I35" s="98"/>
      <c r="J35" s="98"/>
      <c r="K35" s="103"/>
      <c r="L35" s="103"/>
      <c r="M35" s="103"/>
      <c r="N35" s="103"/>
      <c r="O35" s="103"/>
      <c r="P35" s="103"/>
      <c r="Q35" s="103"/>
      <c r="R35" s="103"/>
      <c r="S35" s="103"/>
      <c r="T35" s="103"/>
      <c r="U35" s="103"/>
      <c r="V35" s="103"/>
      <c r="W35" s="103"/>
      <c r="X35" s="103"/>
      <c r="Y35" s="103"/>
      <c r="Z35" s="510"/>
      <c r="AA35" s="103"/>
      <c r="AB35" s="103"/>
      <c r="AC35" s="103"/>
      <c r="AD35" s="103"/>
      <c r="AE35" s="103"/>
      <c r="AF35" s="103"/>
      <c r="AG35" s="103"/>
      <c r="AH35" s="103"/>
      <c r="AI35" s="103"/>
      <c r="AJ35" s="103"/>
      <c r="AK35" s="103"/>
      <c r="AL35" s="103"/>
      <c r="AM35" s="103"/>
      <c r="AN35" s="103"/>
      <c r="AO35" s="103"/>
      <c r="AP35" s="110"/>
      <c r="AQ35" s="110"/>
      <c r="AR35" s="110"/>
      <c r="AS35" s="110"/>
      <c r="AT35" s="110"/>
      <c r="AU35" s="110"/>
      <c r="AV35" s="110"/>
      <c r="AW35" s="110"/>
      <c r="AX35" s="110"/>
      <c r="AY35" s="110"/>
      <c r="AZ35" s="110"/>
      <c r="BA35" s="508"/>
      <c r="BB35" s="110"/>
      <c r="BC35" s="110"/>
      <c r="BD35" s="110"/>
      <c r="BE35" s="110"/>
      <c r="BF35" s="110"/>
      <c r="BG35" s="508"/>
      <c r="BH35" s="110"/>
      <c r="BI35" s="110"/>
      <c r="BJ35" s="110"/>
      <c r="BK35" s="110"/>
      <c r="BL35" s="110"/>
      <c r="BM35" s="110"/>
      <c r="BN35" s="110"/>
      <c r="BO35" s="110"/>
      <c r="BP35" s="110"/>
      <c r="BQ35" s="110"/>
      <c r="BR35" s="110"/>
      <c r="BS35" s="110"/>
      <c r="BT35" s="110"/>
      <c r="BU35" s="110"/>
      <c r="BV35" s="110"/>
      <c r="BW35" s="110"/>
      <c r="BX35" s="110"/>
      <c r="BY35" s="110"/>
      <c r="BZ35" s="110"/>
      <c r="CA35" s="110"/>
      <c r="CB35" s="37"/>
    </row>
    <row r="36" spans="1:80">
      <c r="A36" s="94"/>
      <c r="B36" s="502"/>
      <c r="C36" s="98"/>
      <c r="D36" s="98"/>
      <c r="E36" s="98"/>
      <c r="F36" s="98"/>
      <c r="G36" s="98"/>
      <c r="H36" s="98"/>
      <c r="I36" s="98"/>
      <c r="J36" s="98"/>
      <c r="K36" s="103"/>
      <c r="L36" s="103"/>
      <c r="M36" s="103"/>
      <c r="N36" s="103"/>
      <c r="O36" s="103"/>
      <c r="P36" s="103"/>
      <c r="Q36" s="103"/>
      <c r="R36" s="103"/>
      <c r="S36" s="103"/>
      <c r="T36" s="103"/>
      <c r="U36" s="103"/>
      <c r="V36" s="103"/>
      <c r="W36" s="103"/>
      <c r="X36" s="103"/>
      <c r="Y36" s="103"/>
      <c r="Z36" s="510"/>
      <c r="AA36" s="103"/>
      <c r="AB36" s="103"/>
      <c r="AC36" s="103"/>
      <c r="AD36" s="103"/>
      <c r="AE36" s="103"/>
      <c r="AF36" s="103"/>
      <c r="AG36" s="103"/>
      <c r="AH36" s="103"/>
      <c r="AI36" s="103"/>
      <c r="AJ36" s="103"/>
      <c r="AK36" s="103"/>
      <c r="AL36" s="103"/>
      <c r="AM36" s="103"/>
      <c r="AN36" s="103"/>
      <c r="AO36" s="103"/>
      <c r="AP36" s="110"/>
      <c r="AQ36" s="110"/>
      <c r="AR36" s="110"/>
      <c r="AS36" s="110"/>
      <c r="AT36" s="110"/>
      <c r="AU36" s="110"/>
      <c r="AV36" s="110"/>
      <c r="AW36" s="110"/>
      <c r="AX36" s="110"/>
      <c r="AY36" s="110"/>
      <c r="AZ36" s="110"/>
      <c r="BA36" s="508"/>
      <c r="BB36" s="110"/>
      <c r="BC36" s="110"/>
      <c r="BD36" s="110"/>
      <c r="BE36" s="110"/>
      <c r="BF36" s="110"/>
      <c r="BG36" s="508"/>
      <c r="BH36" s="110"/>
      <c r="BI36" s="110"/>
      <c r="BJ36" s="110"/>
      <c r="BK36" s="110"/>
      <c r="BL36" s="110"/>
      <c r="BM36" s="110"/>
      <c r="BN36" s="110"/>
      <c r="BO36" s="110"/>
      <c r="BP36" s="110"/>
      <c r="BQ36" s="110"/>
      <c r="BR36" s="110"/>
      <c r="BS36" s="110"/>
      <c r="BT36" s="110"/>
      <c r="BU36" s="110"/>
      <c r="BV36" s="110"/>
      <c r="BW36" s="110"/>
      <c r="BX36" s="110"/>
      <c r="BY36" s="110"/>
      <c r="BZ36" s="110"/>
      <c r="CA36" s="110"/>
      <c r="CB36" s="37"/>
    </row>
    <row r="37" spans="1:80">
      <c r="A37" s="94"/>
      <c r="B37" s="502"/>
      <c r="C37" s="98"/>
      <c r="D37" s="98"/>
      <c r="E37" s="98"/>
      <c r="F37" s="98"/>
      <c r="G37" s="98"/>
      <c r="H37" s="98"/>
      <c r="I37" s="98"/>
      <c r="J37" s="98"/>
      <c r="K37" s="103"/>
      <c r="L37" s="103"/>
      <c r="M37" s="103"/>
      <c r="N37" s="103"/>
      <c r="O37" s="103"/>
      <c r="P37" s="103"/>
      <c r="Q37" s="103"/>
      <c r="R37" s="103"/>
      <c r="S37" s="103"/>
      <c r="T37" s="103"/>
      <c r="U37" s="103"/>
      <c r="V37" s="103"/>
      <c r="W37" s="103"/>
      <c r="X37" s="103"/>
      <c r="Y37" s="103"/>
      <c r="Z37" s="510"/>
      <c r="AA37" s="103"/>
      <c r="AB37" s="103"/>
      <c r="AC37" s="103"/>
      <c r="AD37" s="103"/>
      <c r="AE37" s="103"/>
      <c r="AF37" s="103"/>
      <c r="AG37" s="103"/>
      <c r="AH37" s="103"/>
      <c r="AI37" s="103"/>
      <c r="AJ37" s="103"/>
      <c r="AK37" s="103"/>
      <c r="AL37" s="103"/>
      <c r="AM37" s="103"/>
      <c r="AN37" s="103"/>
      <c r="AO37" s="103"/>
      <c r="AP37" s="110"/>
      <c r="AQ37" s="110"/>
      <c r="AR37" s="110"/>
      <c r="AS37" s="110"/>
      <c r="AT37" s="110"/>
      <c r="AU37" s="110"/>
      <c r="AV37" s="110"/>
      <c r="AW37" s="110"/>
      <c r="AX37" s="110"/>
      <c r="AY37" s="110"/>
      <c r="AZ37" s="110"/>
      <c r="BA37" s="508"/>
      <c r="BB37" s="110"/>
      <c r="BC37" s="110"/>
      <c r="BD37" s="110"/>
      <c r="BE37" s="110"/>
      <c r="BF37" s="110"/>
      <c r="BG37" s="508"/>
      <c r="BH37" s="110"/>
      <c r="BI37" s="110"/>
      <c r="BJ37" s="110"/>
      <c r="BK37" s="110"/>
      <c r="BL37" s="110"/>
      <c r="BM37" s="110"/>
      <c r="BN37" s="110"/>
      <c r="BO37" s="110"/>
      <c r="BP37" s="110"/>
      <c r="BQ37" s="110"/>
      <c r="BR37" s="110"/>
      <c r="BS37" s="110"/>
      <c r="BT37" s="110"/>
      <c r="BU37" s="110"/>
      <c r="BV37" s="110"/>
      <c r="BW37" s="110"/>
      <c r="BX37" s="110"/>
      <c r="BY37" s="110"/>
      <c r="BZ37" s="110"/>
      <c r="CA37" s="110"/>
      <c r="CB37" s="37"/>
    </row>
    <row r="38" spans="1:80">
      <c r="A38" s="94"/>
      <c r="B38" s="502"/>
      <c r="C38" s="98"/>
      <c r="D38" s="98"/>
      <c r="E38" s="98"/>
      <c r="F38" s="98"/>
      <c r="G38" s="98"/>
      <c r="H38" s="98"/>
      <c r="I38" s="98"/>
      <c r="J38" s="98"/>
      <c r="K38" s="103"/>
      <c r="L38" s="103"/>
      <c r="M38" s="103"/>
      <c r="N38" s="103"/>
      <c r="O38" s="103"/>
      <c r="P38" s="103"/>
      <c r="Q38" s="103"/>
      <c r="R38" s="103"/>
      <c r="S38" s="103"/>
      <c r="T38" s="103"/>
      <c r="U38" s="103"/>
      <c r="V38" s="103"/>
      <c r="W38" s="103"/>
      <c r="X38" s="103"/>
      <c r="Y38" s="103"/>
      <c r="Z38" s="510"/>
      <c r="AA38" s="103"/>
      <c r="AB38" s="103"/>
      <c r="AC38" s="103"/>
      <c r="AD38" s="103"/>
      <c r="AE38" s="103"/>
      <c r="AF38" s="103"/>
      <c r="AG38" s="103"/>
      <c r="AH38" s="103"/>
      <c r="AI38" s="103"/>
      <c r="AJ38" s="103"/>
      <c r="AK38" s="103"/>
      <c r="AL38" s="103"/>
      <c r="AM38" s="103"/>
      <c r="AN38" s="103"/>
      <c r="AO38" s="103"/>
      <c r="AP38" s="110"/>
      <c r="AQ38" s="110"/>
      <c r="AR38" s="110"/>
      <c r="AS38" s="110"/>
      <c r="AT38" s="110"/>
      <c r="AU38" s="110"/>
      <c r="AV38" s="110"/>
      <c r="AW38" s="110"/>
      <c r="AX38" s="110"/>
      <c r="AY38" s="110"/>
      <c r="AZ38" s="110"/>
      <c r="BA38" s="508"/>
      <c r="BB38" s="110"/>
      <c r="BC38" s="110"/>
      <c r="BD38" s="110"/>
      <c r="BE38" s="110"/>
      <c r="BF38" s="110"/>
      <c r="BG38" s="508"/>
      <c r="BH38" s="110"/>
      <c r="BI38" s="110"/>
      <c r="BJ38" s="110"/>
      <c r="BK38" s="110"/>
      <c r="BL38" s="110"/>
      <c r="BM38" s="110"/>
      <c r="BN38" s="110"/>
      <c r="BO38" s="110"/>
      <c r="BP38" s="110"/>
      <c r="BQ38" s="110"/>
      <c r="BR38" s="110"/>
      <c r="BS38" s="110"/>
      <c r="BT38" s="110"/>
      <c r="BU38" s="110"/>
      <c r="BV38" s="110"/>
      <c r="BW38" s="110"/>
      <c r="BX38" s="110"/>
      <c r="BY38" s="110"/>
      <c r="BZ38" s="110"/>
      <c r="CA38" s="110"/>
      <c r="CB38" s="37"/>
    </row>
    <row r="39" spans="1:80">
      <c r="A39" s="94"/>
      <c r="B39" s="502"/>
      <c r="C39" s="98"/>
      <c r="D39" s="98"/>
      <c r="E39" s="98"/>
      <c r="F39" s="98"/>
      <c r="G39" s="98"/>
      <c r="H39" s="98"/>
      <c r="I39" s="98"/>
      <c r="J39" s="98"/>
      <c r="K39" s="103"/>
      <c r="L39" s="103"/>
      <c r="M39" s="103"/>
      <c r="N39" s="103"/>
      <c r="O39" s="103"/>
      <c r="P39" s="103"/>
      <c r="Q39" s="103"/>
      <c r="R39" s="103"/>
      <c r="S39" s="103"/>
      <c r="T39" s="103"/>
      <c r="U39" s="103"/>
      <c r="V39" s="103"/>
      <c r="W39" s="103"/>
      <c r="X39" s="103"/>
      <c r="Y39" s="103"/>
      <c r="Z39" s="510"/>
      <c r="AA39" s="103"/>
      <c r="AB39" s="103"/>
      <c r="AC39" s="103"/>
      <c r="AD39" s="103"/>
      <c r="AE39" s="103"/>
      <c r="AF39" s="103"/>
      <c r="AG39" s="103"/>
      <c r="AH39" s="103"/>
      <c r="AI39" s="103"/>
      <c r="AJ39" s="103"/>
      <c r="AK39" s="103"/>
      <c r="AL39" s="103"/>
      <c r="AM39" s="103"/>
      <c r="AN39" s="103"/>
      <c r="AO39" s="103"/>
      <c r="AP39" s="110"/>
      <c r="AQ39" s="110"/>
      <c r="AR39" s="110"/>
      <c r="AS39" s="110"/>
      <c r="AT39" s="110"/>
      <c r="AU39" s="110"/>
      <c r="AV39" s="110"/>
      <c r="AW39" s="110"/>
      <c r="AX39" s="110"/>
      <c r="AY39" s="110"/>
      <c r="AZ39" s="110"/>
      <c r="BA39" s="508"/>
      <c r="BB39" s="110"/>
      <c r="BC39" s="110"/>
      <c r="BD39" s="110"/>
      <c r="BE39" s="110"/>
      <c r="BF39" s="110"/>
      <c r="BG39" s="508"/>
      <c r="BH39" s="110"/>
      <c r="BI39" s="110"/>
      <c r="BJ39" s="110"/>
      <c r="BK39" s="110"/>
      <c r="BL39" s="110"/>
      <c r="BM39" s="110"/>
      <c r="BN39" s="110"/>
      <c r="BO39" s="110"/>
      <c r="BP39" s="110"/>
      <c r="BQ39" s="110"/>
      <c r="BR39" s="110"/>
      <c r="BS39" s="110"/>
      <c r="BT39" s="110"/>
      <c r="BU39" s="110"/>
      <c r="BV39" s="110"/>
      <c r="BW39" s="110"/>
      <c r="BX39" s="110"/>
      <c r="BY39" s="110"/>
      <c r="BZ39" s="110"/>
      <c r="CA39" s="110"/>
      <c r="CB39" s="37"/>
    </row>
    <row r="40" spans="1:80">
      <c r="A40" s="94"/>
      <c r="B40" s="502"/>
      <c r="C40" s="98"/>
      <c r="D40" s="98"/>
      <c r="E40" s="98"/>
      <c r="F40" s="98"/>
      <c r="G40" s="98"/>
      <c r="H40" s="98"/>
      <c r="I40" s="98"/>
      <c r="J40" s="98"/>
      <c r="K40" s="103"/>
      <c r="L40" s="103"/>
      <c r="M40" s="103"/>
      <c r="N40" s="103"/>
      <c r="O40" s="103"/>
      <c r="P40" s="103"/>
      <c r="Q40" s="103"/>
      <c r="R40" s="103"/>
      <c r="S40" s="103"/>
      <c r="T40" s="103"/>
      <c r="U40" s="103"/>
      <c r="V40" s="103"/>
      <c r="W40" s="103"/>
      <c r="X40" s="103"/>
      <c r="Y40" s="103"/>
      <c r="Z40" s="510"/>
      <c r="AA40" s="103"/>
      <c r="AB40" s="103"/>
      <c r="AC40" s="103"/>
      <c r="AD40" s="103"/>
      <c r="AE40" s="103"/>
      <c r="AF40" s="103"/>
      <c r="AG40" s="103"/>
      <c r="AH40" s="103"/>
      <c r="AI40" s="103"/>
      <c r="AJ40" s="103"/>
      <c r="AK40" s="103"/>
      <c r="AL40" s="103"/>
      <c r="AM40" s="103"/>
      <c r="AN40" s="103"/>
      <c r="AO40" s="103"/>
      <c r="AP40" s="110"/>
      <c r="AQ40" s="110"/>
      <c r="AR40" s="110"/>
      <c r="AS40" s="110"/>
      <c r="AT40" s="110"/>
      <c r="AU40" s="110"/>
      <c r="AV40" s="110"/>
      <c r="AW40" s="110"/>
      <c r="AX40" s="110"/>
      <c r="AY40" s="110"/>
      <c r="AZ40" s="110"/>
      <c r="BA40" s="508"/>
      <c r="BB40" s="110"/>
      <c r="BC40" s="110"/>
      <c r="BD40" s="110"/>
      <c r="BE40" s="110"/>
      <c r="BF40" s="110"/>
      <c r="BG40" s="508"/>
      <c r="BH40" s="110"/>
      <c r="BI40" s="110"/>
      <c r="BJ40" s="110"/>
      <c r="BK40" s="110"/>
      <c r="BL40" s="110"/>
      <c r="BM40" s="110"/>
      <c r="BN40" s="110"/>
      <c r="BO40" s="110"/>
      <c r="BP40" s="110"/>
      <c r="BQ40" s="110"/>
      <c r="BR40" s="110"/>
      <c r="BS40" s="110"/>
      <c r="BT40" s="110"/>
      <c r="BU40" s="110"/>
      <c r="BV40" s="110"/>
      <c r="BW40" s="110"/>
      <c r="BX40" s="110"/>
      <c r="BY40" s="110"/>
      <c r="BZ40" s="110"/>
      <c r="CA40" s="110"/>
      <c r="CB40" s="37"/>
    </row>
    <row r="41" spans="1:80">
      <c r="A41" s="94"/>
      <c r="B41" s="502"/>
      <c r="C41" s="98"/>
      <c r="D41" s="98"/>
      <c r="E41" s="98"/>
      <c r="F41" s="98"/>
      <c r="G41" s="98"/>
      <c r="H41" s="98"/>
      <c r="I41" s="98"/>
      <c r="J41" s="98"/>
      <c r="K41" s="103"/>
      <c r="L41" s="103"/>
      <c r="M41" s="103"/>
      <c r="N41" s="103"/>
      <c r="O41" s="103"/>
      <c r="P41" s="103"/>
      <c r="Q41" s="103"/>
      <c r="R41" s="103"/>
      <c r="S41" s="103"/>
      <c r="T41" s="103"/>
      <c r="U41" s="103"/>
      <c r="V41" s="103"/>
      <c r="W41" s="103"/>
      <c r="X41" s="103"/>
      <c r="Y41" s="103"/>
      <c r="Z41" s="510"/>
      <c r="AA41" s="103"/>
      <c r="AB41" s="103"/>
      <c r="AC41" s="103"/>
      <c r="AD41" s="103"/>
      <c r="AE41" s="103"/>
      <c r="AF41" s="103"/>
      <c r="AG41" s="103"/>
      <c r="AH41" s="103"/>
      <c r="AI41" s="103"/>
      <c r="AJ41" s="103"/>
      <c r="AK41" s="103"/>
      <c r="AL41" s="103"/>
      <c r="AM41" s="103"/>
      <c r="AN41" s="103"/>
      <c r="AO41" s="103"/>
      <c r="AP41" s="110"/>
      <c r="AQ41" s="110"/>
      <c r="AR41" s="110"/>
      <c r="AS41" s="110"/>
      <c r="AT41" s="110"/>
      <c r="AU41" s="110"/>
      <c r="AV41" s="110"/>
      <c r="AW41" s="110"/>
      <c r="AX41" s="110"/>
      <c r="AY41" s="110"/>
      <c r="AZ41" s="110"/>
      <c r="BA41" s="508"/>
      <c r="BB41" s="110"/>
      <c r="BC41" s="110"/>
      <c r="BD41" s="110"/>
      <c r="BE41" s="110"/>
      <c r="BF41" s="110"/>
      <c r="BG41" s="508"/>
      <c r="BH41" s="110"/>
      <c r="BI41" s="110"/>
      <c r="BJ41" s="110"/>
      <c r="BK41" s="110"/>
      <c r="BL41" s="110"/>
      <c r="BM41" s="110"/>
      <c r="BN41" s="110"/>
      <c r="BO41" s="110"/>
      <c r="BP41" s="110"/>
      <c r="BQ41" s="110"/>
      <c r="BR41" s="110"/>
      <c r="BS41" s="110"/>
      <c r="BT41" s="110"/>
      <c r="BU41" s="110"/>
      <c r="BV41" s="110"/>
      <c r="BW41" s="110"/>
      <c r="BX41" s="110"/>
      <c r="BY41" s="110"/>
      <c r="BZ41" s="110"/>
      <c r="CA41" s="110"/>
      <c r="CB41" s="37"/>
    </row>
    <row r="42" spans="1:80">
      <c r="A42" s="94"/>
      <c r="B42" s="502"/>
      <c r="C42" s="98"/>
      <c r="D42" s="98"/>
      <c r="E42" s="98"/>
      <c r="F42" s="98"/>
      <c r="G42" s="98"/>
      <c r="H42" s="98"/>
      <c r="I42" s="98"/>
      <c r="J42" s="98"/>
      <c r="K42" s="103"/>
      <c r="L42" s="103"/>
      <c r="M42" s="103"/>
      <c r="N42" s="103"/>
      <c r="O42" s="103"/>
      <c r="P42" s="103"/>
      <c r="Q42" s="103"/>
      <c r="R42" s="103"/>
      <c r="S42" s="103"/>
      <c r="T42" s="103"/>
      <c r="U42" s="103"/>
      <c r="V42" s="103"/>
      <c r="W42" s="103"/>
      <c r="X42" s="103"/>
      <c r="Y42" s="103"/>
      <c r="Z42" s="510"/>
      <c r="AA42" s="103"/>
      <c r="AB42" s="103"/>
      <c r="AC42" s="103"/>
      <c r="AD42" s="103"/>
      <c r="AE42" s="103"/>
      <c r="AF42" s="103"/>
      <c r="AG42" s="103"/>
      <c r="AH42" s="103"/>
      <c r="AI42" s="103"/>
      <c r="AJ42" s="103"/>
      <c r="AK42" s="103"/>
      <c r="AL42" s="103"/>
      <c r="AM42" s="103"/>
      <c r="AN42" s="103"/>
      <c r="AO42" s="103"/>
      <c r="AP42" s="110"/>
      <c r="AQ42" s="110"/>
      <c r="AR42" s="110"/>
      <c r="AS42" s="110"/>
      <c r="AT42" s="110"/>
      <c r="AU42" s="110"/>
      <c r="AV42" s="110"/>
      <c r="AW42" s="110"/>
      <c r="AX42" s="110"/>
      <c r="AY42" s="110"/>
      <c r="AZ42" s="110"/>
      <c r="BA42" s="508"/>
      <c r="BB42" s="110"/>
      <c r="BC42" s="110"/>
      <c r="BD42" s="110"/>
      <c r="BE42" s="110"/>
      <c r="BF42" s="110"/>
      <c r="BG42" s="508"/>
      <c r="BH42" s="110"/>
      <c r="BI42" s="110"/>
      <c r="BJ42" s="110"/>
      <c r="BK42" s="110"/>
      <c r="BL42" s="110"/>
      <c r="BM42" s="110"/>
      <c r="BN42" s="110"/>
      <c r="BO42" s="110"/>
      <c r="BP42" s="110"/>
      <c r="BQ42" s="110"/>
      <c r="BR42" s="110"/>
      <c r="BS42" s="110"/>
      <c r="BT42" s="110"/>
      <c r="BU42" s="110"/>
      <c r="BV42" s="110"/>
      <c r="BW42" s="110"/>
      <c r="BX42" s="110"/>
      <c r="BY42" s="110"/>
      <c r="BZ42" s="110"/>
      <c r="CA42" s="110"/>
      <c r="CB42" s="37"/>
    </row>
    <row r="43" spans="1:80">
      <c r="A43" s="94"/>
      <c r="B43" s="502"/>
      <c r="C43" s="98"/>
      <c r="D43" s="98"/>
      <c r="E43" s="98"/>
      <c r="F43" s="98"/>
      <c r="G43" s="98"/>
      <c r="H43" s="98"/>
      <c r="I43" s="98"/>
      <c r="J43" s="98"/>
      <c r="K43" s="103"/>
      <c r="L43" s="103"/>
      <c r="M43" s="103"/>
      <c r="N43" s="103"/>
      <c r="O43" s="103"/>
      <c r="P43" s="103"/>
      <c r="Q43" s="103"/>
      <c r="R43" s="103"/>
      <c r="S43" s="103"/>
      <c r="T43" s="103"/>
      <c r="U43" s="103"/>
      <c r="V43" s="103"/>
      <c r="W43" s="103"/>
      <c r="X43" s="103"/>
      <c r="Y43" s="103"/>
      <c r="Z43" s="510"/>
      <c r="AA43" s="103"/>
      <c r="AB43" s="103"/>
      <c r="AC43" s="103"/>
      <c r="AD43" s="103"/>
      <c r="AE43" s="103"/>
      <c r="AF43" s="103"/>
      <c r="AG43" s="103"/>
      <c r="AH43" s="103"/>
      <c r="AI43" s="103"/>
      <c r="AJ43" s="103"/>
      <c r="AK43" s="103"/>
      <c r="AL43" s="103"/>
      <c r="AM43" s="103"/>
      <c r="AN43" s="103"/>
      <c r="AO43" s="103"/>
      <c r="AP43" s="110"/>
      <c r="AQ43" s="110"/>
      <c r="AR43" s="110"/>
      <c r="AS43" s="110"/>
      <c r="AT43" s="110"/>
      <c r="AU43" s="110"/>
      <c r="AV43" s="110"/>
      <c r="AW43" s="110"/>
      <c r="AX43" s="110"/>
      <c r="AY43" s="110"/>
      <c r="AZ43" s="110"/>
      <c r="BA43" s="508"/>
      <c r="BB43" s="110"/>
      <c r="BC43" s="110"/>
      <c r="BD43" s="110"/>
      <c r="BE43" s="110"/>
      <c r="BF43" s="110"/>
      <c r="BG43" s="508"/>
      <c r="BH43" s="110"/>
      <c r="BI43" s="110"/>
      <c r="BJ43" s="110"/>
      <c r="BK43" s="110"/>
      <c r="BL43" s="110"/>
      <c r="BM43" s="110"/>
      <c r="BN43" s="110"/>
      <c r="BO43" s="110"/>
      <c r="BP43" s="110"/>
      <c r="BQ43" s="110"/>
      <c r="BR43" s="110"/>
      <c r="BS43" s="110"/>
      <c r="BT43" s="110"/>
      <c r="BU43" s="110"/>
      <c r="BV43" s="110"/>
      <c r="BW43" s="110"/>
      <c r="BX43" s="110"/>
      <c r="BY43" s="110"/>
      <c r="BZ43" s="110"/>
      <c r="CA43" s="110"/>
      <c r="CB43" s="37"/>
    </row>
    <row r="44" spans="1:80">
      <c r="A44" s="94"/>
      <c r="B44" s="502"/>
      <c r="C44" s="98"/>
      <c r="D44" s="98"/>
      <c r="E44" s="98"/>
      <c r="F44" s="98"/>
      <c r="G44" s="98"/>
      <c r="H44" s="98"/>
      <c r="I44" s="98"/>
      <c r="J44" s="98"/>
      <c r="K44" s="103"/>
      <c r="L44" s="103"/>
      <c r="M44" s="103"/>
      <c r="N44" s="103"/>
      <c r="O44" s="103"/>
      <c r="P44" s="103"/>
      <c r="Q44" s="103"/>
      <c r="R44" s="103"/>
      <c r="S44" s="103"/>
      <c r="T44" s="103"/>
      <c r="U44" s="103"/>
      <c r="V44" s="103"/>
      <c r="W44" s="103"/>
      <c r="X44" s="103"/>
      <c r="Y44" s="103"/>
      <c r="Z44" s="510"/>
      <c r="AA44" s="103"/>
      <c r="AB44" s="103"/>
      <c r="AC44" s="103"/>
      <c r="AD44" s="103"/>
      <c r="AE44" s="103"/>
      <c r="AF44" s="103"/>
      <c r="AG44" s="103"/>
      <c r="AH44" s="103"/>
      <c r="AI44" s="103"/>
      <c r="AJ44" s="103"/>
      <c r="AK44" s="103"/>
      <c r="AL44" s="103"/>
      <c r="AM44" s="103"/>
      <c r="AN44" s="103"/>
      <c r="AO44" s="103"/>
      <c r="AP44" s="110"/>
      <c r="AQ44" s="110"/>
      <c r="AR44" s="110"/>
      <c r="AS44" s="110"/>
      <c r="AT44" s="110"/>
      <c r="AU44" s="110"/>
      <c r="AV44" s="110"/>
      <c r="AW44" s="110"/>
      <c r="AX44" s="110"/>
      <c r="AY44" s="110"/>
      <c r="AZ44" s="110"/>
      <c r="BA44" s="508"/>
      <c r="BB44" s="110"/>
      <c r="BC44" s="110"/>
      <c r="BD44" s="110"/>
      <c r="BE44" s="110"/>
      <c r="BF44" s="110"/>
      <c r="BG44" s="508"/>
      <c r="BH44" s="110"/>
      <c r="BI44" s="110"/>
      <c r="BJ44" s="110"/>
      <c r="BK44" s="110"/>
      <c r="BL44" s="110"/>
      <c r="BM44" s="110"/>
      <c r="BN44" s="110"/>
      <c r="BO44" s="110"/>
      <c r="BP44" s="110"/>
      <c r="BQ44" s="110"/>
      <c r="BR44" s="110"/>
      <c r="BS44" s="110"/>
      <c r="BT44" s="110"/>
      <c r="BU44" s="110"/>
      <c r="BV44" s="110"/>
      <c r="BW44" s="110"/>
      <c r="BX44" s="110"/>
      <c r="BY44" s="110"/>
      <c r="BZ44" s="110"/>
      <c r="CA44" s="110"/>
      <c r="CB44" s="37"/>
    </row>
    <row r="45" spans="1:80">
      <c r="A45" s="94"/>
      <c r="B45" s="502"/>
      <c r="C45" s="98"/>
      <c r="D45" s="98"/>
      <c r="E45" s="98"/>
      <c r="F45" s="98"/>
      <c r="G45" s="98"/>
      <c r="H45" s="98"/>
      <c r="I45" s="98"/>
      <c r="J45" s="98"/>
      <c r="K45" s="103"/>
      <c r="L45" s="103"/>
      <c r="M45" s="103"/>
      <c r="N45" s="103"/>
      <c r="O45" s="103"/>
      <c r="P45" s="103"/>
      <c r="Q45" s="103"/>
      <c r="R45" s="103"/>
      <c r="S45" s="103"/>
      <c r="T45" s="103"/>
      <c r="U45" s="103"/>
      <c r="V45" s="103"/>
      <c r="W45" s="103"/>
      <c r="X45" s="103"/>
      <c r="Y45" s="103"/>
      <c r="Z45" s="510"/>
      <c r="AA45" s="103"/>
      <c r="AB45" s="103"/>
      <c r="AC45" s="103"/>
      <c r="AD45" s="103"/>
      <c r="AE45" s="103"/>
      <c r="AF45" s="103"/>
      <c r="AG45" s="103"/>
      <c r="AH45" s="103"/>
      <c r="AI45" s="103"/>
      <c r="AJ45" s="103"/>
      <c r="AK45" s="103"/>
      <c r="AL45" s="103"/>
      <c r="AM45" s="103"/>
      <c r="AN45" s="103"/>
      <c r="AO45" s="103"/>
      <c r="AP45" s="110"/>
      <c r="AQ45" s="110"/>
      <c r="AR45" s="110"/>
      <c r="AS45" s="110"/>
      <c r="AT45" s="110"/>
      <c r="AU45" s="110"/>
      <c r="AV45" s="110"/>
      <c r="AW45" s="110"/>
      <c r="AX45" s="110"/>
      <c r="AY45" s="110"/>
      <c r="AZ45" s="110"/>
      <c r="BA45" s="508"/>
      <c r="BB45" s="110"/>
      <c r="BC45" s="110"/>
      <c r="BD45" s="110"/>
      <c r="BE45" s="110"/>
      <c r="BF45" s="110"/>
      <c r="BG45" s="508"/>
      <c r="BH45" s="110"/>
      <c r="BI45" s="110"/>
      <c r="BJ45" s="110"/>
      <c r="BK45" s="110"/>
      <c r="BL45" s="110"/>
      <c r="BM45" s="110"/>
      <c r="BN45" s="110"/>
      <c r="BO45" s="110"/>
      <c r="BP45" s="110"/>
      <c r="BQ45" s="110"/>
      <c r="BR45" s="110"/>
      <c r="BS45" s="110"/>
      <c r="BT45" s="110"/>
      <c r="BU45" s="110"/>
      <c r="BV45" s="110"/>
      <c r="BW45" s="110"/>
      <c r="BX45" s="110"/>
      <c r="BY45" s="110"/>
      <c r="BZ45" s="110"/>
      <c r="CA45" s="110"/>
      <c r="CB45" s="37"/>
    </row>
    <row r="46" spans="1:80">
      <c r="A46" s="94"/>
      <c r="B46" s="502"/>
      <c r="C46" s="98"/>
      <c r="D46" s="98"/>
      <c r="E46" s="98"/>
      <c r="F46" s="98"/>
      <c r="G46" s="98"/>
      <c r="H46" s="98"/>
      <c r="I46" s="98"/>
      <c r="J46" s="98"/>
      <c r="K46" s="103"/>
      <c r="L46" s="103"/>
      <c r="M46" s="103"/>
      <c r="N46" s="103"/>
      <c r="O46" s="103"/>
      <c r="P46" s="103"/>
      <c r="Q46" s="103"/>
      <c r="R46" s="103"/>
      <c r="S46" s="103"/>
      <c r="T46" s="103"/>
      <c r="U46" s="103"/>
      <c r="V46" s="103"/>
      <c r="W46" s="103"/>
      <c r="X46" s="103"/>
      <c r="Y46" s="103"/>
      <c r="Z46" s="510"/>
      <c r="AA46" s="103"/>
      <c r="AB46" s="103"/>
      <c r="AC46" s="103"/>
      <c r="AD46" s="103"/>
      <c r="AE46" s="103"/>
      <c r="AF46" s="103"/>
      <c r="AG46" s="103"/>
      <c r="AH46" s="103"/>
      <c r="AI46" s="103"/>
      <c r="AJ46" s="103"/>
      <c r="AK46" s="103"/>
      <c r="AL46" s="103"/>
      <c r="AM46" s="103"/>
      <c r="AN46" s="103"/>
      <c r="AO46" s="103"/>
      <c r="AP46" s="110"/>
      <c r="AQ46" s="110"/>
      <c r="AR46" s="110"/>
      <c r="AS46" s="110"/>
      <c r="AT46" s="110"/>
      <c r="AU46" s="110"/>
      <c r="AV46" s="110"/>
      <c r="AW46" s="110"/>
      <c r="AX46" s="110"/>
      <c r="AY46" s="110"/>
      <c r="AZ46" s="110"/>
      <c r="BA46" s="508"/>
      <c r="BB46" s="110"/>
      <c r="BC46" s="110"/>
      <c r="BD46" s="110"/>
      <c r="BE46" s="110"/>
      <c r="BF46" s="110"/>
      <c r="BG46" s="508"/>
      <c r="BH46" s="110"/>
      <c r="BI46" s="110"/>
      <c r="BJ46" s="110"/>
      <c r="BK46" s="110"/>
      <c r="BL46" s="110"/>
      <c r="BM46" s="110"/>
      <c r="BN46" s="110"/>
      <c r="BO46" s="110"/>
      <c r="BP46" s="110"/>
      <c r="BQ46" s="110"/>
      <c r="BR46" s="110"/>
      <c r="BS46" s="110"/>
      <c r="BT46" s="110"/>
      <c r="BU46" s="110"/>
      <c r="BV46" s="110"/>
      <c r="BW46" s="110"/>
      <c r="BX46" s="110"/>
      <c r="BY46" s="110"/>
      <c r="BZ46" s="110"/>
      <c r="CA46" s="110"/>
      <c r="CB46" s="37"/>
    </row>
    <row r="47" spans="1:80">
      <c r="A47" s="94"/>
      <c r="B47" s="502"/>
      <c r="C47" s="98"/>
      <c r="D47" s="98"/>
      <c r="E47" s="98"/>
      <c r="F47" s="98"/>
      <c r="G47" s="98"/>
      <c r="H47" s="98"/>
      <c r="I47" s="98"/>
      <c r="J47" s="98"/>
      <c r="K47" s="103"/>
      <c r="L47" s="103"/>
      <c r="M47" s="103"/>
      <c r="N47" s="103"/>
      <c r="O47" s="103"/>
      <c r="P47" s="103"/>
      <c r="Q47" s="103"/>
      <c r="R47" s="103"/>
      <c r="S47" s="103"/>
      <c r="T47" s="103"/>
      <c r="U47" s="103"/>
      <c r="V47" s="103"/>
      <c r="W47" s="103"/>
      <c r="X47" s="103"/>
      <c r="Y47" s="103"/>
      <c r="Z47" s="510"/>
      <c r="AA47" s="103"/>
      <c r="AB47" s="103"/>
      <c r="AC47" s="103"/>
      <c r="AD47" s="103"/>
      <c r="AE47" s="103"/>
      <c r="AF47" s="103"/>
      <c r="AG47" s="103"/>
      <c r="AH47" s="103"/>
      <c r="AI47" s="103"/>
      <c r="AJ47" s="103"/>
      <c r="AK47" s="103"/>
      <c r="AL47" s="103"/>
      <c r="AM47" s="103"/>
      <c r="AN47" s="103"/>
      <c r="AO47" s="103"/>
      <c r="AP47" s="110"/>
      <c r="AQ47" s="110"/>
      <c r="AR47" s="110"/>
      <c r="AS47" s="110"/>
      <c r="AT47" s="110"/>
      <c r="AU47" s="110"/>
      <c r="AV47" s="110"/>
      <c r="AW47" s="110"/>
      <c r="AX47" s="110"/>
      <c r="AY47" s="110"/>
      <c r="AZ47" s="110"/>
      <c r="BA47" s="508"/>
      <c r="BB47" s="110"/>
      <c r="BC47" s="110"/>
      <c r="BD47" s="110"/>
      <c r="BE47" s="110"/>
      <c r="BF47" s="110"/>
      <c r="BG47" s="508"/>
      <c r="BH47" s="110"/>
      <c r="BI47" s="110"/>
      <c r="BJ47" s="110"/>
      <c r="BK47" s="110"/>
      <c r="BL47" s="110"/>
      <c r="BM47" s="110"/>
      <c r="BN47" s="110"/>
      <c r="BO47" s="110"/>
      <c r="BP47" s="110"/>
      <c r="BQ47" s="110"/>
      <c r="BR47" s="110"/>
      <c r="BS47" s="110"/>
      <c r="BT47" s="110"/>
      <c r="BU47" s="110"/>
      <c r="BV47" s="110"/>
      <c r="BW47" s="110"/>
      <c r="BX47" s="110"/>
      <c r="BY47" s="110"/>
      <c r="BZ47" s="110"/>
      <c r="CA47" s="110"/>
      <c r="CB47" s="37"/>
    </row>
    <row r="48" spans="1:80">
      <c r="A48" s="94"/>
      <c r="B48" s="502"/>
      <c r="C48" s="98"/>
      <c r="D48" s="98"/>
      <c r="E48" s="98"/>
      <c r="F48" s="98"/>
      <c r="G48" s="98"/>
      <c r="H48" s="98"/>
      <c r="I48" s="98"/>
      <c r="J48" s="98"/>
      <c r="K48" s="103"/>
      <c r="L48" s="103"/>
      <c r="M48" s="103"/>
      <c r="N48" s="103"/>
      <c r="O48" s="103"/>
      <c r="P48" s="103"/>
      <c r="Q48" s="103"/>
      <c r="R48" s="103"/>
      <c r="S48" s="103"/>
      <c r="T48" s="103"/>
      <c r="U48" s="103"/>
      <c r="V48" s="103"/>
      <c r="W48" s="103"/>
      <c r="X48" s="103"/>
      <c r="Y48" s="103"/>
      <c r="Z48" s="510"/>
      <c r="AA48" s="103"/>
      <c r="AB48" s="103"/>
      <c r="AC48" s="103"/>
      <c r="AD48" s="103"/>
      <c r="AE48" s="103"/>
      <c r="AF48" s="103"/>
      <c r="AG48" s="103"/>
      <c r="AH48" s="103"/>
      <c r="AI48" s="103"/>
      <c r="AJ48" s="103"/>
      <c r="AK48" s="103"/>
      <c r="AL48" s="103"/>
      <c r="AM48" s="103"/>
      <c r="AN48" s="103"/>
      <c r="AO48" s="103"/>
      <c r="AP48" s="110"/>
      <c r="AQ48" s="110"/>
      <c r="AR48" s="110"/>
      <c r="AS48" s="110"/>
      <c r="AT48" s="110"/>
      <c r="AU48" s="110"/>
      <c r="AV48" s="110"/>
      <c r="AW48" s="110"/>
      <c r="AX48" s="110"/>
      <c r="AY48" s="110"/>
      <c r="AZ48" s="110"/>
      <c r="BA48" s="508"/>
      <c r="BB48" s="110"/>
      <c r="BC48" s="110"/>
      <c r="BD48" s="110"/>
      <c r="BE48" s="110"/>
      <c r="BF48" s="110"/>
      <c r="BG48" s="508"/>
      <c r="BH48" s="110"/>
      <c r="BI48" s="110"/>
      <c r="BJ48" s="110"/>
      <c r="BK48" s="110"/>
      <c r="BL48" s="110"/>
      <c r="BM48" s="110"/>
      <c r="BN48" s="110"/>
      <c r="BO48" s="110"/>
      <c r="BP48" s="110"/>
      <c r="BQ48" s="110"/>
      <c r="BR48" s="110"/>
      <c r="BS48" s="110"/>
      <c r="BT48" s="110"/>
      <c r="BU48" s="110"/>
      <c r="BV48" s="110"/>
      <c r="BW48" s="110"/>
      <c r="BX48" s="110"/>
      <c r="BY48" s="110"/>
      <c r="BZ48" s="110"/>
      <c r="CA48" s="110"/>
      <c r="CB48" s="37"/>
    </row>
    <row r="49" spans="1:80">
      <c r="A49" s="94"/>
      <c r="B49" s="502"/>
      <c r="C49" s="98"/>
      <c r="D49" s="98"/>
      <c r="E49" s="98"/>
      <c r="F49" s="98"/>
      <c r="G49" s="98"/>
      <c r="H49" s="98"/>
      <c r="I49" s="98"/>
      <c r="J49" s="98"/>
      <c r="K49" s="103"/>
      <c r="L49" s="103"/>
      <c r="M49" s="103"/>
      <c r="N49" s="103"/>
      <c r="O49" s="103"/>
      <c r="P49" s="103"/>
      <c r="Q49" s="103"/>
      <c r="R49" s="103"/>
      <c r="S49" s="103"/>
      <c r="T49" s="103"/>
      <c r="U49" s="103"/>
      <c r="V49" s="103"/>
      <c r="W49" s="103"/>
      <c r="X49" s="103"/>
      <c r="Y49" s="103"/>
      <c r="Z49" s="510"/>
      <c r="AA49" s="103"/>
      <c r="AB49" s="103"/>
      <c r="AC49" s="103"/>
      <c r="AD49" s="103"/>
      <c r="AE49" s="103"/>
      <c r="AF49" s="103"/>
      <c r="AG49" s="103"/>
      <c r="AH49" s="103"/>
      <c r="AI49" s="103"/>
      <c r="AJ49" s="103"/>
      <c r="AK49" s="103"/>
      <c r="AL49" s="103"/>
      <c r="AM49" s="103"/>
      <c r="AN49" s="103"/>
      <c r="AO49" s="103"/>
      <c r="AP49" s="110"/>
      <c r="AQ49" s="110"/>
      <c r="AR49" s="110"/>
      <c r="AS49" s="110"/>
      <c r="AT49" s="110"/>
      <c r="AU49" s="110"/>
      <c r="AV49" s="110"/>
      <c r="AW49" s="110"/>
      <c r="AX49" s="110"/>
      <c r="AY49" s="110"/>
      <c r="AZ49" s="110"/>
      <c r="BA49" s="508"/>
      <c r="BB49" s="110"/>
      <c r="BC49" s="110"/>
      <c r="BD49" s="110"/>
      <c r="BE49" s="110"/>
      <c r="BF49" s="110"/>
      <c r="BG49" s="508"/>
      <c r="BH49" s="110"/>
      <c r="BI49" s="110"/>
      <c r="BJ49" s="110"/>
      <c r="BK49" s="110"/>
      <c r="BL49" s="110"/>
      <c r="BM49" s="110"/>
      <c r="BN49" s="110"/>
      <c r="BO49" s="110"/>
      <c r="BP49" s="110"/>
      <c r="BQ49" s="110"/>
      <c r="BR49" s="110"/>
      <c r="BS49" s="110"/>
      <c r="BT49" s="110"/>
      <c r="BU49" s="110"/>
      <c r="BV49" s="110"/>
      <c r="BW49" s="110"/>
      <c r="BX49" s="110"/>
      <c r="BY49" s="110"/>
      <c r="BZ49" s="110"/>
      <c r="CA49" s="110"/>
      <c r="CB49" s="37"/>
    </row>
    <row r="50" spans="1:80">
      <c r="A50" s="94"/>
      <c r="B50" s="502"/>
      <c r="C50" s="98"/>
      <c r="D50" s="98"/>
      <c r="E50" s="98"/>
      <c r="F50" s="98"/>
      <c r="G50" s="98"/>
      <c r="H50" s="98"/>
      <c r="I50" s="98"/>
      <c r="J50" s="98"/>
      <c r="K50" s="103"/>
      <c r="L50" s="103"/>
      <c r="M50" s="103"/>
      <c r="N50" s="103"/>
      <c r="O50" s="103"/>
      <c r="P50" s="103"/>
      <c r="Q50" s="103"/>
      <c r="R50" s="103"/>
      <c r="S50" s="103"/>
      <c r="T50" s="103"/>
      <c r="U50" s="103"/>
      <c r="V50" s="103"/>
      <c r="W50" s="103"/>
      <c r="X50" s="103"/>
      <c r="Y50" s="103"/>
      <c r="Z50" s="510"/>
      <c r="AA50" s="103"/>
      <c r="AB50" s="103"/>
      <c r="AC50" s="103"/>
      <c r="AD50" s="103"/>
      <c r="AE50" s="103"/>
      <c r="AF50" s="103"/>
      <c r="AG50" s="103"/>
      <c r="AH50" s="103"/>
      <c r="AI50" s="103"/>
      <c r="AJ50" s="103"/>
      <c r="AK50" s="103"/>
      <c r="AL50" s="103"/>
      <c r="AM50" s="103"/>
      <c r="AN50" s="103"/>
      <c r="AO50" s="103"/>
      <c r="AP50" s="110"/>
      <c r="AQ50" s="110"/>
      <c r="AR50" s="110"/>
      <c r="AS50" s="110"/>
      <c r="AT50" s="110"/>
      <c r="AU50" s="110"/>
      <c r="AV50" s="110"/>
      <c r="AW50" s="110"/>
      <c r="AX50" s="110"/>
      <c r="AY50" s="110"/>
      <c r="AZ50" s="110"/>
      <c r="BA50" s="508"/>
      <c r="BB50" s="110"/>
      <c r="BC50" s="110"/>
      <c r="BD50" s="110"/>
      <c r="BE50" s="110"/>
      <c r="BF50" s="110"/>
      <c r="BG50" s="508"/>
      <c r="BH50" s="110"/>
      <c r="BI50" s="110"/>
      <c r="BJ50" s="110"/>
      <c r="BK50" s="110"/>
      <c r="BL50" s="110"/>
      <c r="BM50" s="110"/>
      <c r="BN50" s="110"/>
      <c r="BO50" s="110"/>
      <c r="BP50" s="110"/>
      <c r="BQ50" s="110"/>
      <c r="BR50" s="110"/>
      <c r="BS50" s="110"/>
      <c r="BT50" s="110"/>
      <c r="BU50" s="110"/>
      <c r="BV50" s="110"/>
      <c r="BW50" s="110"/>
      <c r="BX50" s="110"/>
      <c r="BY50" s="110"/>
      <c r="BZ50" s="110"/>
      <c r="CA50" s="110"/>
      <c r="CB50" s="37"/>
    </row>
    <row r="51" spans="1:80">
      <c r="A51" s="94"/>
      <c r="B51" s="502"/>
      <c r="C51" s="98"/>
      <c r="D51" s="98"/>
      <c r="E51" s="98"/>
      <c r="F51" s="98"/>
      <c r="G51" s="98"/>
      <c r="H51" s="98"/>
      <c r="I51" s="98"/>
      <c r="J51" s="98"/>
      <c r="K51" s="103"/>
      <c r="L51" s="103"/>
      <c r="M51" s="103"/>
      <c r="N51" s="103"/>
      <c r="O51" s="103"/>
      <c r="P51" s="103"/>
      <c r="Q51" s="103"/>
      <c r="R51" s="103"/>
      <c r="S51" s="103"/>
      <c r="T51" s="103"/>
      <c r="U51" s="103"/>
      <c r="V51" s="103"/>
      <c r="W51" s="103"/>
      <c r="X51" s="103"/>
      <c r="Y51" s="103"/>
      <c r="Z51" s="510"/>
      <c r="AA51" s="103"/>
      <c r="AB51" s="103"/>
      <c r="AC51" s="103"/>
      <c r="AD51" s="103"/>
      <c r="AE51" s="103"/>
      <c r="AF51" s="103"/>
      <c r="AG51" s="103"/>
      <c r="AH51" s="103"/>
      <c r="AI51" s="103"/>
      <c r="AJ51" s="103"/>
      <c r="AK51" s="103"/>
      <c r="AL51" s="103"/>
      <c r="AM51" s="103"/>
      <c r="AN51" s="103"/>
      <c r="AO51" s="103"/>
      <c r="AP51" s="110"/>
      <c r="AQ51" s="110"/>
      <c r="AR51" s="110"/>
      <c r="AS51" s="110"/>
      <c r="AT51" s="110"/>
      <c r="AU51" s="110"/>
      <c r="AV51" s="110"/>
      <c r="AW51" s="110"/>
      <c r="AX51" s="110"/>
      <c r="AY51" s="110"/>
      <c r="AZ51" s="110"/>
      <c r="BA51" s="508"/>
      <c r="BB51" s="110"/>
      <c r="BC51" s="110"/>
      <c r="BD51" s="110"/>
      <c r="BE51" s="110"/>
      <c r="BF51" s="110"/>
      <c r="BG51" s="508"/>
      <c r="BH51" s="110"/>
      <c r="BI51" s="110"/>
      <c r="BJ51" s="110"/>
      <c r="BK51" s="110"/>
      <c r="BL51" s="110"/>
      <c r="BM51" s="110"/>
      <c r="BN51" s="110"/>
      <c r="BO51" s="110"/>
      <c r="BP51" s="110"/>
      <c r="BQ51" s="110"/>
      <c r="BR51" s="110"/>
      <c r="BS51" s="110"/>
      <c r="BT51" s="110"/>
      <c r="BU51" s="110"/>
      <c r="BV51" s="110"/>
      <c r="BW51" s="110"/>
      <c r="BX51" s="110"/>
      <c r="BY51" s="110"/>
      <c r="BZ51" s="110"/>
      <c r="CA51" s="110"/>
      <c r="CB51" s="37"/>
    </row>
    <row r="52" spans="1:80">
      <c r="A52" s="94"/>
      <c r="B52" s="502"/>
      <c r="C52" s="98"/>
      <c r="D52" s="98"/>
      <c r="E52" s="98"/>
      <c r="F52" s="98"/>
      <c r="G52" s="98"/>
      <c r="H52" s="98"/>
      <c r="I52" s="98"/>
      <c r="J52" s="98"/>
      <c r="K52" s="103"/>
      <c r="L52" s="103"/>
      <c r="M52" s="103"/>
      <c r="N52" s="103"/>
      <c r="O52" s="103"/>
      <c r="P52" s="103"/>
      <c r="Q52" s="103"/>
      <c r="R52" s="103"/>
      <c r="S52" s="103"/>
      <c r="T52" s="103"/>
      <c r="U52" s="103"/>
      <c r="V52" s="103"/>
      <c r="W52" s="103"/>
      <c r="X52" s="103"/>
      <c r="Y52" s="103"/>
      <c r="Z52" s="510"/>
      <c r="AA52" s="103"/>
      <c r="AB52" s="103"/>
      <c r="AC52" s="103"/>
      <c r="AD52" s="103"/>
      <c r="AE52" s="103"/>
      <c r="AF52" s="103"/>
      <c r="AG52" s="103"/>
      <c r="AH52" s="103"/>
      <c r="AI52" s="103"/>
      <c r="AJ52" s="103"/>
      <c r="AK52" s="103"/>
      <c r="AL52" s="103"/>
      <c r="AM52" s="103"/>
      <c r="AN52" s="103"/>
      <c r="AO52" s="103"/>
      <c r="AP52" s="110"/>
      <c r="AQ52" s="110"/>
      <c r="AR52" s="110"/>
      <c r="AS52" s="110"/>
      <c r="AT52" s="110"/>
      <c r="AU52" s="110"/>
      <c r="AV52" s="110"/>
      <c r="AW52" s="110"/>
      <c r="AX52" s="110"/>
      <c r="AY52" s="110"/>
      <c r="AZ52" s="110"/>
      <c r="BA52" s="508"/>
      <c r="BB52" s="110"/>
      <c r="BC52" s="110"/>
      <c r="BD52" s="110"/>
      <c r="BE52" s="110"/>
      <c r="BF52" s="110"/>
      <c r="BG52" s="508"/>
      <c r="BH52" s="110"/>
      <c r="BI52" s="110"/>
      <c r="BJ52" s="110"/>
      <c r="BK52" s="110"/>
      <c r="BL52" s="110"/>
      <c r="BM52" s="110"/>
      <c r="BN52" s="110"/>
      <c r="BO52" s="110"/>
      <c r="BP52" s="110"/>
      <c r="BQ52" s="110"/>
      <c r="BR52" s="110"/>
      <c r="BS52" s="110"/>
      <c r="BT52" s="110"/>
      <c r="BU52" s="110"/>
      <c r="BV52" s="110"/>
      <c r="BW52" s="110"/>
      <c r="BX52" s="110"/>
      <c r="BY52" s="110"/>
      <c r="BZ52" s="110"/>
      <c r="CA52" s="110"/>
      <c r="CB52" s="37"/>
    </row>
    <row r="53" spans="1:80">
      <c r="A53" s="94"/>
      <c r="B53" s="502"/>
      <c r="C53" s="98"/>
      <c r="D53" s="98"/>
      <c r="E53" s="98"/>
      <c r="F53" s="98"/>
      <c r="G53" s="98"/>
      <c r="H53" s="98"/>
      <c r="I53" s="98"/>
      <c r="J53" s="98"/>
      <c r="K53" s="103"/>
      <c r="L53" s="103"/>
      <c r="M53" s="103"/>
      <c r="N53" s="103"/>
      <c r="O53" s="103"/>
      <c r="P53" s="103"/>
      <c r="Q53" s="103"/>
      <c r="R53" s="103"/>
      <c r="S53" s="103"/>
      <c r="T53" s="103"/>
      <c r="U53" s="103"/>
      <c r="V53" s="103"/>
      <c r="W53" s="103"/>
      <c r="X53" s="103"/>
      <c r="Y53" s="103"/>
      <c r="Z53" s="510"/>
      <c r="AA53" s="103"/>
      <c r="AB53" s="103"/>
      <c r="AC53" s="103"/>
      <c r="AD53" s="103"/>
      <c r="AE53" s="103"/>
      <c r="AF53" s="103"/>
      <c r="AG53" s="103"/>
      <c r="AH53" s="103"/>
      <c r="AI53" s="103"/>
      <c r="AJ53" s="103"/>
      <c r="AK53" s="103"/>
      <c r="AL53" s="103"/>
      <c r="AM53" s="103"/>
      <c r="AN53" s="103"/>
      <c r="AO53" s="103"/>
      <c r="AP53" s="110"/>
      <c r="AQ53" s="110"/>
      <c r="AR53" s="110"/>
      <c r="AS53" s="110"/>
      <c r="AT53" s="110"/>
      <c r="AU53" s="110"/>
      <c r="AV53" s="110"/>
      <c r="AW53" s="110"/>
      <c r="AX53" s="110"/>
      <c r="AY53" s="110"/>
      <c r="AZ53" s="110"/>
      <c r="BA53" s="508"/>
      <c r="BB53" s="110"/>
      <c r="BC53" s="110"/>
      <c r="BD53" s="110"/>
      <c r="BE53" s="110"/>
      <c r="BF53" s="110"/>
      <c r="BG53" s="508"/>
      <c r="BH53" s="110"/>
      <c r="BI53" s="110"/>
      <c r="BJ53" s="110"/>
      <c r="BK53" s="110"/>
      <c r="BL53" s="110"/>
      <c r="BM53" s="110"/>
      <c r="BN53" s="110"/>
      <c r="BO53" s="110"/>
      <c r="BP53" s="110"/>
      <c r="BQ53" s="110"/>
      <c r="BR53" s="110"/>
      <c r="BS53" s="110"/>
      <c r="BT53" s="110"/>
      <c r="BU53" s="110"/>
      <c r="BV53" s="110"/>
      <c r="BW53" s="110"/>
      <c r="BX53" s="110"/>
      <c r="BY53" s="110"/>
      <c r="BZ53" s="110"/>
      <c r="CA53" s="110"/>
      <c r="CB53" s="37"/>
    </row>
    <row r="54" spans="1:80">
      <c r="A54" s="94"/>
      <c r="B54" s="502"/>
      <c r="C54" s="98"/>
      <c r="D54" s="98"/>
      <c r="E54" s="98"/>
      <c r="F54" s="98"/>
      <c r="G54" s="98"/>
      <c r="H54" s="98"/>
      <c r="I54" s="98"/>
      <c r="J54" s="98"/>
      <c r="K54" s="103"/>
      <c r="L54" s="103"/>
      <c r="M54" s="103"/>
      <c r="N54" s="103"/>
      <c r="O54" s="103"/>
      <c r="P54" s="103"/>
      <c r="Q54" s="103"/>
      <c r="R54" s="103"/>
      <c r="S54" s="103"/>
      <c r="T54" s="103"/>
      <c r="U54" s="103"/>
      <c r="V54" s="103"/>
      <c r="W54" s="103"/>
      <c r="X54" s="103"/>
      <c r="Y54" s="103"/>
      <c r="Z54" s="510"/>
      <c r="AA54" s="103"/>
      <c r="AB54" s="103"/>
      <c r="AC54" s="103"/>
      <c r="AD54" s="103"/>
      <c r="AE54" s="103"/>
      <c r="AF54" s="103"/>
      <c r="AG54" s="103"/>
      <c r="AH54" s="103"/>
      <c r="AI54" s="103"/>
      <c r="AJ54" s="103"/>
      <c r="AK54" s="103"/>
      <c r="AL54" s="103"/>
      <c r="AM54" s="103"/>
      <c r="AN54" s="103"/>
      <c r="AO54" s="103"/>
      <c r="AP54" s="110"/>
      <c r="AQ54" s="110"/>
      <c r="AR54" s="110"/>
      <c r="AS54" s="110"/>
      <c r="AT54" s="110"/>
      <c r="AU54" s="110"/>
      <c r="AV54" s="110"/>
      <c r="AW54" s="110"/>
      <c r="AX54" s="110"/>
      <c r="AY54" s="110"/>
      <c r="AZ54" s="110"/>
      <c r="BA54" s="508"/>
      <c r="BB54" s="110"/>
      <c r="BC54" s="110"/>
      <c r="BD54" s="110"/>
      <c r="BE54" s="110"/>
      <c r="BF54" s="110"/>
      <c r="BG54" s="508"/>
      <c r="BH54" s="110"/>
      <c r="BI54" s="110"/>
      <c r="BJ54" s="110"/>
      <c r="BK54" s="110"/>
      <c r="BL54" s="110"/>
      <c r="BM54" s="110"/>
      <c r="BN54" s="110"/>
      <c r="BO54" s="110"/>
      <c r="BP54" s="110"/>
      <c r="BQ54" s="110"/>
      <c r="BR54" s="110"/>
      <c r="BS54" s="110"/>
      <c r="BT54" s="110"/>
      <c r="BU54" s="110"/>
      <c r="BV54" s="110"/>
      <c r="BW54" s="110"/>
      <c r="BX54" s="110"/>
      <c r="BY54" s="110"/>
      <c r="BZ54" s="110"/>
      <c r="CA54" s="110"/>
      <c r="CB54" s="37"/>
    </row>
    <row r="55" spans="1:80">
      <c r="A55" s="94"/>
      <c r="B55" s="502"/>
      <c r="C55" s="98"/>
      <c r="D55" s="98"/>
      <c r="E55" s="98"/>
      <c r="F55" s="98"/>
      <c r="G55" s="98"/>
      <c r="H55" s="98"/>
      <c r="I55" s="98"/>
      <c r="J55" s="98"/>
      <c r="K55" s="103"/>
      <c r="L55" s="103"/>
      <c r="M55" s="103"/>
      <c r="N55" s="103"/>
      <c r="O55" s="103"/>
      <c r="P55" s="103"/>
      <c r="Q55" s="103"/>
      <c r="R55" s="103"/>
      <c r="S55" s="103"/>
      <c r="T55" s="103"/>
      <c r="U55" s="103"/>
      <c r="V55" s="103"/>
      <c r="W55" s="103"/>
      <c r="X55" s="103"/>
      <c r="Y55" s="103"/>
      <c r="Z55" s="510"/>
      <c r="AA55" s="103"/>
      <c r="AB55" s="103"/>
      <c r="AC55" s="103"/>
      <c r="AD55" s="103"/>
      <c r="AE55" s="103"/>
      <c r="AF55" s="103"/>
      <c r="AG55" s="103"/>
      <c r="AH55" s="103"/>
      <c r="AI55" s="103"/>
      <c r="AJ55" s="103"/>
      <c r="AK55" s="103"/>
      <c r="AL55" s="103"/>
      <c r="AM55" s="103"/>
      <c r="AN55" s="103"/>
      <c r="AO55" s="103"/>
      <c r="AP55" s="110"/>
      <c r="AQ55" s="110"/>
      <c r="AR55" s="110"/>
      <c r="AS55" s="110"/>
      <c r="AT55" s="110"/>
      <c r="AU55" s="110"/>
      <c r="AV55" s="110"/>
      <c r="AW55" s="110"/>
      <c r="AX55" s="110"/>
      <c r="AY55" s="110"/>
      <c r="AZ55" s="110"/>
      <c r="BA55" s="508"/>
      <c r="BB55" s="110"/>
      <c r="BC55" s="110"/>
      <c r="BD55" s="110"/>
      <c r="BE55" s="110"/>
      <c r="BF55" s="110"/>
      <c r="BG55" s="508"/>
      <c r="BH55" s="110"/>
      <c r="BI55" s="110"/>
      <c r="BJ55" s="110"/>
      <c r="BK55" s="110"/>
      <c r="BL55" s="110"/>
      <c r="BM55" s="110"/>
      <c r="BN55" s="110"/>
      <c r="BO55" s="110"/>
      <c r="BP55" s="110"/>
      <c r="BQ55" s="110"/>
      <c r="BR55" s="110"/>
      <c r="BS55" s="110"/>
      <c r="BT55" s="110"/>
      <c r="BU55" s="110"/>
      <c r="BV55" s="110"/>
      <c r="BW55" s="110"/>
      <c r="BX55" s="110"/>
      <c r="BY55" s="110"/>
      <c r="BZ55" s="110"/>
      <c r="CA55" s="110"/>
      <c r="CB55" s="37"/>
    </row>
    <row r="56" spans="1:80">
      <c r="A56" s="94"/>
      <c r="B56" s="502"/>
      <c r="C56" s="98"/>
      <c r="D56" s="98"/>
      <c r="E56" s="98"/>
      <c r="F56" s="98"/>
      <c r="G56" s="98"/>
      <c r="H56" s="98"/>
      <c r="I56" s="98"/>
      <c r="J56" s="98"/>
      <c r="K56" s="103"/>
      <c r="L56" s="103"/>
      <c r="M56" s="103"/>
      <c r="N56" s="103"/>
      <c r="O56" s="103"/>
      <c r="P56" s="103"/>
      <c r="Q56" s="103"/>
      <c r="R56" s="103"/>
      <c r="S56" s="103"/>
      <c r="T56" s="103"/>
      <c r="U56" s="103"/>
      <c r="V56" s="103"/>
      <c r="W56" s="103"/>
      <c r="X56" s="103"/>
      <c r="Y56" s="103"/>
      <c r="Z56" s="510"/>
      <c r="AA56" s="103"/>
      <c r="AB56" s="103"/>
      <c r="AC56" s="103"/>
      <c r="AD56" s="103"/>
      <c r="AE56" s="103"/>
      <c r="AF56" s="103"/>
      <c r="AG56" s="103"/>
      <c r="AH56" s="103"/>
      <c r="AI56" s="103"/>
      <c r="AJ56" s="103"/>
      <c r="AK56" s="103"/>
      <c r="AL56" s="103"/>
      <c r="AM56" s="103"/>
      <c r="AN56" s="103"/>
      <c r="AO56" s="103"/>
      <c r="AP56" s="110"/>
      <c r="AQ56" s="110"/>
      <c r="AR56" s="110"/>
      <c r="AS56" s="110"/>
      <c r="AT56" s="110"/>
      <c r="AU56" s="110"/>
      <c r="AV56" s="110"/>
      <c r="AW56" s="110"/>
      <c r="AX56" s="110"/>
      <c r="AY56" s="110"/>
      <c r="AZ56" s="110"/>
      <c r="BA56" s="508"/>
      <c r="BB56" s="110"/>
      <c r="BC56" s="110"/>
      <c r="BD56" s="110"/>
      <c r="BE56" s="110"/>
      <c r="BF56" s="110"/>
      <c r="BG56" s="508"/>
      <c r="BH56" s="110"/>
      <c r="BI56" s="110"/>
      <c r="BJ56" s="110"/>
      <c r="BK56" s="110"/>
      <c r="BL56" s="110"/>
      <c r="BM56" s="110"/>
      <c r="BN56" s="110"/>
      <c r="BO56" s="110"/>
      <c r="BP56" s="110"/>
      <c r="BQ56" s="110"/>
      <c r="BR56" s="110"/>
      <c r="BS56" s="110"/>
      <c r="BT56" s="110"/>
      <c r="BU56" s="110"/>
      <c r="BV56" s="110"/>
      <c r="BW56" s="110"/>
      <c r="BX56" s="110"/>
      <c r="BY56" s="110"/>
      <c r="BZ56" s="110"/>
      <c r="CA56" s="110"/>
      <c r="CB56" s="37"/>
    </row>
    <row r="57" spans="1:80">
      <c r="A57" s="94"/>
      <c r="B57" s="502"/>
      <c r="C57" s="98"/>
      <c r="D57" s="98"/>
      <c r="E57" s="98"/>
      <c r="F57" s="98"/>
      <c r="G57" s="98"/>
      <c r="H57" s="98"/>
      <c r="I57" s="98"/>
      <c r="J57" s="98"/>
      <c r="K57" s="103"/>
      <c r="L57" s="103"/>
      <c r="M57" s="103"/>
      <c r="N57" s="103"/>
      <c r="O57" s="103"/>
      <c r="P57" s="103"/>
      <c r="Q57" s="103"/>
      <c r="R57" s="103"/>
      <c r="S57" s="103"/>
      <c r="T57" s="103"/>
      <c r="U57" s="103"/>
      <c r="V57" s="103"/>
      <c r="W57" s="103"/>
      <c r="X57" s="103"/>
      <c r="Y57" s="103"/>
      <c r="Z57" s="510"/>
      <c r="AA57" s="103"/>
      <c r="AB57" s="103"/>
      <c r="AC57" s="103"/>
      <c r="AD57" s="103"/>
      <c r="AE57" s="103"/>
      <c r="AF57" s="103"/>
      <c r="AG57" s="103"/>
      <c r="AH57" s="103"/>
      <c r="AI57" s="103"/>
      <c r="AJ57" s="103"/>
      <c r="AK57" s="103"/>
      <c r="AL57" s="103"/>
      <c r="AM57" s="103"/>
      <c r="AN57" s="103"/>
      <c r="AO57" s="103"/>
      <c r="AP57" s="110"/>
      <c r="AQ57" s="110"/>
      <c r="AR57" s="110"/>
      <c r="AS57" s="110"/>
      <c r="AT57" s="110"/>
      <c r="AU57" s="110"/>
      <c r="AV57" s="110"/>
      <c r="AW57" s="110"/>
      <c r="AX57" s="110"/>
      <c r="AY57" s="110"/>
      <c r="AZ57" s="110"/>
      <c r="BA57" s="508"/>
      <c r="BB57" s="110"/>
      <c r="BC57" s="110"/>
      <c r="BD57" s="110"/>
      <c r="BE57" s="110"/>
      <c r="BF57" s="110"/>
      <c r="BG57" s="508"/>
      <c r="BH57" s="110"/>
      <c r="BI57" s="110"/>
      <c r="BJ57" s="110"/>
      <c r="BK57" s="110"/>
      <c r="BL57" s="110"/>
      <c r="BM57" s="110"/>
      <c r="BN57" s="110"/>
      <c r="BO57" s="110"/>
      <c r="BP57" s="110"/>
      <c r="BQ57" s="110"/>
      <c r="BR57" s="110"/>
      <c r="BS57" s="110"/>
      <c r="BT57" s="110"/>
      <c r="BU57" s="110"/>
      <c r="BV57" s="110"/>
      <c r="BW57" s="110"/>
      <c r="BX57" s="110"/>
      <c r="BY57" s="110"/>
      <c r="BZ57" s="110"/>
      <c r="CA57" s="110"/>
      <c r="CB57" s="37"/>
    </row>
    <row r="58" spans="1:80">
      <c r="A58" s="94"/>
      <c r="B58" s="502"/>
      <c r="C58" s="98"/>
      <c r="D58" s="98"/>
      <c r="E58" s="98"/>
      <c r="F58" s="98"/>
      <c r="G58" s="98"/>
      <c r="H58" s="98"/>
      <c r="I58" s="98"/>
      <c r="J58" s="98"/>
      <c r="K58" s="103"/>
      <c r="L58" s="103"/>
      <c r="M58" s="103"/>
      <c r="N58" s="103"/>
      <c r="O58" s="103"/>
      <c r="P58" s="103"/>
      <c r="Q58" s="103"/>
      <c r="R58" s="103"/>
      <c r="S58" s="103"/>
      <c r="T58" s="103"/>
      <c r="U58" s="103"/>
      <c r="V58" s="103"/>
      <c r="W58" s="103"/>
      <c r="X58" s="103"/>
      <c r="Y58" s="103"/>
      <c r="Z58" s="510"/>
      <c r="AA58" s="103"/>
      <c r="AB58" s="103"/>
      <c r="AC58" s="103"/>
      <c r="AD58" s="103"/>
      <c r="AE58" s="103"/>
      <c r="AF58" s="103"/>
      <c r="AG58" s="103"/>
      <c r="AH58" s="103"/>
      <c r="AI58" s="103"/>
      <c r="AJ58" s="103"/>
      <c r="AK58" s="103"/>
      <c r="AL58" s="103"/>
      <c r="AM58" s="103"/>
      <c r="AN58" s="103"/>
      <c r="AO58" s="103"/>
      <c r="AP58" s="110"/>
      <c r="AQ58" s="110"/>
      <c r="AR58" s="110"/>
      <c r="AS58" s="110"/>
      <c r="AT58" s="110"/>
      <c r="AU58" s="110"/>
      <c r="AV58" s="110"/>
      <c r="AW58" s="110"/>
      <c r="AX58" s="110"/>
      <c r="AY58" s="110"/>
      <c r="AZ58" s="110"/>
      <c r="BA58" s="508"/>
      <c r="BB58" s="110"/>
      <c r="BC58" s="110"/>
      <c r="BD58" s="110"/>
      <c r="BE58" s="110"/>
      <c r="BF58" s="110"/>
      <c r="BG58" s="508"/>
      <c r="BH58" s="110"/>
      <c r="BI58" s="110"/>
      <c r="BJ58" s="110"/>
      <c r="BK58" s="110"/>
      <c r="BL58" s="110"/>
      <c r="BM58" s="110"/>
      <c r="BN58" s="110"/>
      <c r="BO58" s="110"/>
      <c r="BP58" s="110"/>
      <c r="BQ58" s="110"/>
      <c r="BR58" s="110"/>
      <c r="BS58" s="110"/>
      <c r="BT58" s="110"/>
      <c r="BU58" s="110"/>
      <c r="BV58" s="110"/>
      <c r="BW58" s="110"/>
      <c r="BX58" s="110"/>
      <c r="BY58" s="110"/>
      <c r="BZ58" s="110"/>
      <c r="CA58" s="110"/>
      <c r="CB58" s="37"/>
    </row>
    <row r="59" spans="1:80">
      <c r="A59" s="94"/>
      <c r="B59" s="502"/>
      <c r="C59" s="98"/>
      <c r="D59" s="98"/>
      <c r="E59" s="98"/>
      <c r="F59" s="98"/>
      <c r="G59" s="98"/>
      <c r="H59" s="98"/>
      <c r="I59" s="98"/>
      <c r="J59" s="98"/>
      <c r="K59" s="103"/>
      <c r="L59" s="103"/>
      <c r="M59" s="103"/>
      <c r="N59" s="103"/>
      <c r="O59" s="103"/>
      <c r="P59" s="103"/>
      <c r="Q59" s="103"/>
      <c r="R59" s="103"/>
      <c r="S59" s="103"/>
      <c r="T59" s="103"/>
      <c r="U59" s="103"/>
      <c r="V59" s="103"/>
      <c r="W59" s="103"/>
      <c r="X59" s="103"/>
      <c r="Y59" s="103"/>
      <c r="Z59" s="510"/>
      <c r="AA59" s="103"/>
      <c r="AB59" s="103"/>
      <c r="AC59" s="103"/>
      <c r="AD59" s="103"/>
      <c r="AE59" s="103"/>
      <c r="AF59" s="103"/>
      <c r="AG59" s="103"/>
      <c r="AH59" s="103"/>
      <c r="AI59" s="103"/>
      <c r="AJ59" s="103"/>
      <c r="AK59" s="103"/>
      <c r="AL59" s="103"/>
      <c r="AM59" s="103"/>
      <c r="AN59" s="103"/>
      <c r="AO59" s="103"/>
      <c r="AP59" s="110"/>
      <c r="AQ59" s="110"/>
      <c r="AR59" s="110"/>
      <c r="AS59" s="110"/>
      <c r="AT59" s="110"/>
      <c r="AU59" s="110"/>
      <c r="AV59" s="110"/>
      <c r="AW59" s="110"/>
      <c r="AX59" s="110"/>
      <c r="AY59" s="110"/>
      <c r="AZ59" s="110"/>
      <c r="BA59" s="508"/>
      <c r="BB59" s="110"/>
      <c r="BC59" s="110"/>
      <c r="BD59" s="110"/>
      <c r="BE59" s="110"/>
      <c r="BF59" s="110"/>
      <c r="BG59" s="508"/>
      <c r="BH59" s="110"/>
      <c r="BI59" s="110"/>
      <c r="BJ59" s="110"/>
      <c r="BK59" s="110"/>
      <c r="BL59" s="110"/>
      <c r="BM59" s="110"/>
      <c r="BN59" s="110"/>
      <c r="BO59" s="110"/>
      <c r="BP59" s="110"/>
      <c r="BQ59" s="110"/>
      <c r="BR59" s="110"/>
      <c r="BS59" s="110"/>
      <c r="BT59" s="110"/>
      <c r="BU59" s="110"/>
      <c r="BV59" s="110"/>
      <c r="BW59" s="110"/>
      <c r="BX59" s="110"/>
      <c r="BY59" s="110"/>
      <c r="BZ59" s="110"/>
      <c r="CA59" s="110"/>
      <c r="CB59" s="37"/>
    </row>
    <row r="60" spans="1:80">
      <c r="A60" s="94"/>
      <c r="B60" s="502"/>
      <c r="C60" s="98"/>
      <c r="D60" s="98"/>
      <c r="E60" s="98"/>
      <c r="F60" s="98"/>
      <c r="G60" s="98"/>
      <c r="H60" s="98"/>
      <c r="I60" s="98"/>
      <c r="J60" s="98"/>
      <c r="K60" s="103"/>
      <c r="L60" s="103"/>
      <c r="M60" s="103"/>
      <c r="N60" s="103"/>
      <c r="O60" s="103"/>
      <c r="P60" s="103"/>
      <c r="Q60" s="103"/>
      <c r="R60" s="103"/>
      <c r="S60" s="103"/>
      <c r="T60" s="103"/>
      <c r="U60" s="103"/>
      <c r="V60" s="103"/>
      <c r="W60" s="103"/>
      <c r="X60" s="103"/>
      <c r="Y60" s="103"/>
      <c r="Z60" s="510"/>
      <c r="AA60" s="103"/>
      <c r="AB60" s="103"/>
      <c r="AC60" s="103"/>
      <c r="AD60" s="103"/>
      <c r="AE60" s="103"/>
      <c r="AF60" s="103"/>
      <c r="AG60" s="103"/>
      <c r="AH60" s="103"/>
      <c r="AI60" s="103"/>
      <c r="AJ60" s="103"/>
      <c r="AK60" s="103"/>
      <c r="AL60" s="103"/>
      <c r="AM60" s="103"/>
      <c r="AN60" s="103"/>
      <c r="AO60" s="103"/>
      <c r="AP60" s="110"/>
      <c r="AQ60" s="110"/>
      <c r="AR60" s="110"/>
      <c r="AS60" s="110"/>
      <c r="AT60" s="110"/>
      <c r="AU60" s="110"/>
      <c r="AV60" s="110"/>
      <c r="AW60" s="110"/>
      <c r="AX60" s="110"/>
      <c r="AY60" s="110"/>
      <c r="AZ60" s="110"/>
      <c r="BA60" s="508"/>
      <c r="BB60" s="110"/>
      <c r="BC60" s="110"/>
      <c r="BD60" s="110"/>
      <c r="BE60" s="110"/>
      <c r="BF60" s="110"/>
      <c r="BG60" s="508"/>
      <c r="BH60" s="110"/>
      <c r="BI60" s="110"/>
      <c r="BJ60" s="110"/>
      <c r="BK60" s="110"/>
      <c r="BL60" s="110"/>
      <c r="BM60" s="110"/>
      <c r="BN60" s="110"/>
      <c r="BO60" s="110"/>
      <c r="BP60" s="110"/>
      <c r="BQ60" s="110"/>
      <c r="BR60" s="110"/>
      <c r="BS60" s="110"/>
      <c r="BT60" s="110"/>
      <c r="BU60" s="110"/>
      <c r="BV60" s="110"/>
      <c r="BW60" s="110"/>
      <c r="BX60" s="110"/>
      <c r="BY60" s="110"/>
      <c r="BZ60" s="110"/>
      <c r="CA60" s="110"/>
      <c r="CB60" s="37"/>
    </row>
    <row r="61" spans="1:80">
      <c r="A61" s="94"/>
      <c r="B61" s="502"/>
      <c r="C61" s="98"/>
      <c r="D61" s="98"/>
      <c r="E61" s="98"/>
      <c r="F61" s="98"/>
      <c r="G61" s="98"/>
      <c r="H61" s="98"/>
      <c r="I61" s="98"/>
      <c r="J61" s="98"/>
      <c r="K61" s="103"/>
      <c r="L61" s="103"/>
      <c r="M61" s="103"/>
      <c r="N61" s="103"/>
      <c r="O61" s="103"/>
      <c r="P61" s="103"/>
      <c r="Q61" s="103"/>
      <c r="R61" s="103"/>
      <c r="S61" s="103"/>
      <c r="T61" s="103"/>
      <c r="U61" s="103"/>
      <c r="V61" s="103"/>
      <c r="W61" s="103"/>
      <c r="X61" s="103"/>
      <c r="Y61" s="103"/>
      <c r="Z61" s="510"/>
      <c r="AA61" s="103"/>
      <c r="AB61" s="103"/>
      <c r="AC61" s="103"/>
      <c r="AD61" s="103"/>
      <c r="AE61" s="103"/>
      <c r="AF61" s="103"/>
      <c r="AG61" s="103"/>
      <c r="AH61" s="103"/>
      <c r="AI61" s="103"/>
      <c r="AJ61" s="103"/>
      <c r="AK61" s="103"/>
      <c r="AL61" s="103"/>
      <c r="AM61" s="103"/>
      <c r="AN61" s="103"/>
      <c r="AO61" s="103"/>
      <c r="AP61" s="110"/>
      <c r="AQ61" s="110"/>
      <c r="AR61" s="110"/>
      <c r="AS61" s="110"/>
      <c r="AT61" s="110"/>
      <c r="AU61" s="110"/>
      <c r="AV61" s="110"/>
      <c r="AW61" s="110"/>
      <c r="AX61" s="110"/>
      <c r="AY61" s="110"/>
      <c r="AZ61" s="110"/>
      <c r="BA61" s="508"/>
      <c r="BB61" s="110"/>
      <c r="BC61" s="110"/>
      <c r="BD61" s="110"/>
      <c r="BE61" s="110"/>
      <c r="BF61" s="110"/>
      <c r="BG61" s="508"/>
      <c r="BH61" s="110"/>
      <c r="BI61" s="110"/>
      <c r="BJ61" s="110"/>
      <c r="BK61" s="110"/>
      <c r="BL61" s="110"/>
      <c r="BM61" s="110"/>
      <c r="BN61" s="110"/>
      <c r="BO61" s="110"/>
      <c r="BP61" s="110"/>
      <c r="BQ61" s="110"/>
      <c r="BR61" s="110"/>
      <c r="BS61" s="110"/>
      <c r="BT61" s="110"/>
      <c r="BU61" s="110"/>
      <c r="BV61" s="110"/>
      <c r="BW61" s="110"/>
      <c r="BX61" s="110"/>
      <c r="BY61" s="110"/>
      <c r="BZ61" s="110"/>
      <c r="CA61" s="110"/>
      <c r="CB61" s="37"/>
    </row>
    <row r="62" spans="1:80">
      <c r="A62" s="94"/>
      <c r="B62" s="502"/>
      <c r="C62" s="98"/>
      <c r="D62" s="98"/>
      <c r="E62" s="98"/>
      <c r="F62" s="98"/>
      <c r="G62" s="98"/>
      <c r="H62" s="98"/>
      <c r="I62" s="98"/>
      <c r="J62" s="98"/>
      <c r="K62" s="103"/>
      <c r="L62" s="103"/>
      <c r="M62" s="103"/>
      <c r="N62" s="103"/>
      <c r="O62" s="103"/>
      <c r="P62" s="103"/>
      <c r="Q62" s="103"/>
      <c r="R62" s="103"/>
      <c r="S62" s="103"/>
      <c r="T62" s="103"/>
      <c r="U62" s="103"/>
      <c r="V62" s="103"/>
      <c r="W62" s="103"/>
      <c r="X62" s="103"/>
      <c r="Y62" s="103"/>
      <c r="Z62" s="510"/>
      <c r="AA62" s="103"/>
      <c r="AB62" s="103"/>
      <c r="AC62" s="103"/>
      <c r="AD62" s="103"/>
      <c r="AE62" s="103"/>
      <c r="AF62" s="103"/>
      <c r="AG62" s="103"/>
      <c r="AH62" s="103"/>
      <c r="AI62" s="103"/>
      <c r="AJ62" s="103"/>
      <c r="AK62" s="103"/>
      <c r="AL62" s="103"/>
      <c r="AM62" s="103"/>
      <c r="AN62" s="103"/>
      <c r="AO62" s="103"/>
      <c r="AP62" s="110"/>
      <c r="AQ62" s="110"/>
      <c r="AR62" s="110"/>
      <c r="AS62" s="110"/>
      <c r="AT62" s="110"/>
      <c r="AU62" s="110"/>
      <c r="AV62" s="110"/>
      <c r="AW62" s="110"/>
      <c r="AX62" s="110"/>
      <c r="AY62" s="110"/>
      <c r="AZ62" s="110"/>
      <c r="BA62" s="508"/>
      <c r="BB62" s="110"/>
      <c r="BC62" s="110"/>
      <c r="BD62" s="110"/>
      <c r="BE62" s="110"/>
      <c r="BF62" s="110"/>
      <c r="BG62" s="508"/>
      <c r="BH62" s="110"/>
      <c r="BI62" s="110"/>
      <c r="BJ62" s="110"/>
      <c r="BK62" s="110"/>
      <c r="BL62" s="110"/>
      <c r="BM62" s="110"/>
      <c r="BN62" s="110"/>
      <c r="BO62" s="110"/>
      <c r="BP62" s="110"/>
      <c r="BQ62" s="110"/>
      <c r="BR62" s="110"/>
      <c r="BS62" s="110"/>
      <c r="BT62" s="110"/>
      <c r="BU62" s="110"/>
      <c r="BV62" s="110"/>
      <c r="BW62" s="110"/>
      <c r="BX62" s="110"/>
      <c r="BY62" s="110"/>
      <c r="BZ62" s="110"/>
      <c r="CA62" s="110"/>
      <c r="CB62" s="37"/>
    </row>
    <row r="63" spans="1:80">
      <c r="A63" s="94"/>
      <c r="B63" s="502"/>
      <c r="C63" s="98"/>
      <c r="D63" s="98"/>
      <c r="E63" s="98"/>
      <c r="F63" s="98"/>
      <c r="G63" s="98"/>
      <c r="H63" s="98"/>
      <c r="I63" s="98"/>
      <c r="J63" s="98"/>
      <c r="K63" s="103"/>
      <c r="L63" s="103"/>
      <c r="M63" s="103"/>
      <c r="N63" s="103"/>
      <c r="O63" s="103"/>
      <c r="P63" s="103"/>
      <c r="Q63" s="103"/>
      <c r="R63" s="103"/>
      <c r="S63" s="103"/>
      <c r="T63" s="103"/>
      <c r="U63" s="103"/>
      <c r="V63" s="103"/>
      <c r="W63" s="103"/>
      <c r="X63" s="103"/>
      <c r="Y63" s="103"/>
      <c r="Z63" s="510"/>
      <c r="AA63" s="103"/>
      <c r="AB63" s="103"/>
      <c r="AC63" s="103"/>
      <c r="AD63" s="103"/>
      <c r="AE63" s="103"/>
      <c r="AF63" s="103"/>
      <c r="AG63" s="103"/>
      <c r="AH63" s="103"/>
      <c r="AI63" s="103"/>
      <c r="AJ63" s="103"/>
      <c r="AK63" s="103"/>
      <c r="AL63" s="103"/>
      <c r="AM63" s="103"/>
      <c r="AN63" s="103"/>
      <c r="AO63" s="103"/>
      <c r="AP63" s="110"/>
      <c r="AQ63" s="110"/>
      <c r="AR63" s="110"/>
      <c r="AS63" s="110"/>
      <c r="AT63" s="110"/>
      <c r="AU63" s="110"/>
      <c r="AV63" s="110"/>
      <c r="AW63" s="110"/>
      <c r="AX63" s="110"/>
      <c r="AY63" s="110"/>
      <c r="AZ63" s="110"/>
      <c r="BA63" s="508"/>
      <c r="BB63" s="110"/>
      <c r="BC63" s="110"/>
      <c r="BD63" s="110"/>
      <c r="BE63" s="110"/>
      <c r="BF63" s="110"/>
      <c r="BG63" s="508"/>
      <c r="BH63" s="110"/>
      <c r="BI63" s="110"/>
      <c r="BJ63" s="110"/>
      <c r="BK63" s="110"/>
      <c r="BL63" s="110"/>
      <c r="BM63" s="110"/>
      <c r="BN63" s="110"/>
      <c r="BO63" s="110"/>
      <c r="BP63" s="110"/>
      <c r="BQ63" s="110"/>
      <c r="BR63" s="110"/>
      <c r="BS63" s="110"/>
      <c r="BT63" s="110"/>
      <c r="BU63" s="110"/>
      <c r="BV63" s="110"/>
      <c r="BW63" s="110"/>
      <c r="BX63" s="110"/>
      <c r="BY63" s="110"/>
      <c r="BZ63" s="110"/>
      <c r="CA63" s="110"/>
      <c r="CB63" s="37"/>
    </row>
    <row r="64" spans="1:80">
      <c r="A64" s="94"/>
      <c r="B64" s="502"/>
      <c r="C64" s="98"/>
      <c r="D64" s="98"/>
      <c r="E64" s="98"/>
      <c r="F64" s="98"/>
      <c r="G64" s="98"/>
      <c r="H64" s="98"/>
      <c r="I64" s="98"/>
      <c r="J64" s="98"/>
      <c r="K64" s="103"/>
      <c r="L64" s="103"/>
      <c r="M64" s="103"/>
      <c r="N64" s="103"/>
      <c r="O64" s="103"/>
      <c r="P64" s="103"/>
      <c r="Q64" s="103"/>
      <c r="R64" s="103"/>
      <c r="S64" s="103"/>
      <c r="T64" s="103"/>
      <c r="U64" s="103"/>
      <c r="V64" s="103"/>
      <c r="W64" s="103"/>
      <c r="X64" s="103"/>
      <c r="Y64" s="103"/>
      <c r="Z64" s="510"/>
      <c r="AA64" s="103"/>
      <c r="AB64" s="103"/>
      <c r="AC64" s="103"/>
      <c r="AD64" s="103"/>
      <c r="AE64" s="103"/>
      <c r="AF64" s="103"/>
      <c r="AG64" s="103"/>
      <c r="AH64" s="103"/>
      <c r="AI64" s="103"/>
      <c r="AJ64" s="103"/>
      <c r="AK64" s="103"/>
      <c r="AL64" s="103"/>
      <c r="AM64" s="103"/>
      <c r="AN64" s="103"/>
      <c r="AO64" s="103"/>
      <c r="AP64" s="110"/>
      <c r="AQ64" s="110"/>
      <c r="AR64" s="110"/>
      <c r="AS64" s="110"/>
      <c r="AT64" s="110"/>
      <c r="AU64" s="110"/>
      <c r="AV64" s="110"/>
      <c r="AW64" s="110"/>
      <c r="AX64" s="110"/>
      <c r="AY64" s="110"/>
      <c r="AZ64" s="110"/>
      <c r="BA64" s="508"/>
      <c r="BB64" s="110"/>
      <c r="BC64" s="110"/>
      <c r="BD64" s="110"/>
      <c r="BE64" s="110"/>
      <c r="BF64" s="110"/>
      <c r="BG64" s="508"/>
      <c r="BH64" s="110"/>
      <c r="BI64" s="110"/>
      <c r="BJ64" s="110"/>
      <c r="BK64" s="110"/>
      <c r="BL64" s="110"/>
      <c r="BM64" s="110"/>
      <c r="BN64" s="110"/>
      <c r="BO64" s="110"/>
      <c r="BP64" s="110"/>
      <c r="BQ64" s="110"/>
      <c r="BR64" s="110"/>
      <c r="BS64" s="110"/>
      <c r="BT64" s="110"/>
      <c r="BU64" s="110"/>
      <c r="BV64" s="110"/>
      <c r="BW64" s="110"/>
      <c r="BX64" s="110"/>
      <c r="BY64" s="110"/>
      <c r="BZ64" s="110"/>
      <c r="CA64" s="110"/>
      <c r="CB64" s="37"/>
    </row>
    <row r="65" spans="1:80">
      <c r="A65" s="94"/>
      <c r="B65" s="502"/>
      <c r="C65" s="98"/>
      <c r="D65" s="98"/>
      <c r="E65" s="98"/>
      <c r="F65" s="98"/>
      <c r="G65" s="98"/>
      <c r="H65" s="98"/>
      <c r="I65" s="98"/>
      <c r="J65" s="98"/>
      <c r="K65" s="103"/>
      <c r="L65" s="103"/>
      <c r="M65" s="103"/>
      <c r="N65" s="103"/>
      <c r="O65" s="103"/>
      <c r="P65" s="103"/>
      <c r="Q65" s="103"/>
      <c r="R65" s="103"/>
      <c r="S65" s="103"/>
      <c r="T65" s="103"/>
      <c r="U65" s="103"/>
      <c r="V65" s="103"/>
      <c r="W65" s="103"/>
      <c r="X65" s="103"/>
      <c r="Y65" s="103"/>
      <c r="Z65" s="510"/>
      <c r="AA65" s="103"/>
      <c r="AB65" s="103"/>
      <c r="AC65" s="103"/>
      <c r="AD65" s="103"/>
      <c r="AE65" s="103"/>
      <c r="AF65" s="103"/>
      <c r="AG65" s="103"/>
      <c r="AH65" s="103"/>
      <c r="AI65" s="103"/>
      <c r="AJ65" s="103"/>
      <c r="AK65" s="103"/>
      <c r="AL65" s="103"/>
      <c r="AM65" s="103"/>
      <c r="AN65" s="103"/>
      <c r="AO65" s="103"/>
      <c r="AP65" s="110"/>
      <c r="AQ65" s="110"/>
      <c r="AR65" s="110"/>
      <c r="AS65" s="110"/>
      <c r="AT65" s="110"/>
      <c r="AU65" s="110"/>
      <c r="AV65" s="110"/>
      <c r="AW65" s="110"/>
      <c r="AX65" s="110"/>
      <c r="AY65" s="110"/>
      <c r="AZ65" s="110"/>
      <c r="BA65" s="508"/>
      <c r="BB65" s="110"/>
      <c r="BC65" s="110"/>
      <c r="BD65" s="110"/>
      <c r="BE65" s="110"/>
      <c r="BF65" s="110"/>
      <c r="BG65" s="508"/>
      <c r="BH65" s="110"/>
      <c r="BI65" s="110"/>
      <c r="BJ65" s="110"/>
      <c r="BK65" s="110"/>
      <c r="BL65" s="110"/>
      <c r="BM65" s="110"/>
      <c r="BN65" s="110"/>
      <c r="BO65" s="110"/>
      <c r="BP65" s="110"/>
      <c r="BQ65" s="110"/>
      <c r="BR65" s="110"/>
      <c r="BS65" s="110"/>
      <c r="BT65" s="110"/>
      <c r="BU65" s="110"/>
      <c r="BV65" s="110"/>
      <c r="BW65" s="110"/>
      <c r="BX65" s="110"/>
      <c r="BY65" s="110"/>
      <c r="BZ65" s="110"/>
      <c r="CA65" s="110"/>
      <c r="CB65" s="37"/>
    </row>
    <row r="66" spans="1:80">
      <c r="A66" s="94"/>
      <c r="B66" s="502"/>
      <c r="C66" s="98"/>
      <c r="D66" s="98"/>
      <c r="E66" s="98"/>
      <c r="F66" s="98"/>
      <c r="G66" s="98"/>
      <c r="H66" s="98"/>
      <c r="I66" s="98"/>
      <c r="J66" s="98"/>
      <c r="K66" s="103"/>
      <c r="L66" s="103"/>
      <c r="M66" s="103"/>
      <c r="N66" s="103"/>
      <c r="O66" s="103"/>
      <c r="P66" s="103"/>
      <c r="Q66" s="103"/>
      <c r="R66" s="103"/>
      <c r="S66" s="103"/>
      <c r="T66" s="103"/>
      <c r="U66" s="103"/>
      <c r="V66" s="103"/>
      <c r="W66" s="103"/>
      <c r="X66" s="103"/>
      <c r="Y66" s="103"/>
      <c r="Z66" s="510"/>
      <c r="AA66" s="103"/>
      <c r="AB66" s="103"/>
      <c r="AC66" s="103"/>
      <c r="AD66" s="103"/>
      <c r="AE66" s="103"/>
      <c r="AF66" s="103"/>
      <c r="AG66" s="103"/>
      <c r="AH66" s="103"/>
      <c r="AI66" s="103"/>
      <c r="AJ66" s="103"/>
      <c r="AK66" s="103"/>
      <c r="AL66" s="103"/>
      <c r="AM66" s="103"/>
      <c r="AN66" s="103"/>
      <c r="AO66" s="103"/>
      <c r="AP66" s="110"/>
      <c r="AQ66" s="110"/>
      <c r="AR66" s="110"/>
      <c r="AS66" s="110"/>
      <c r="AT66" s="110"/>
      <c r="AU66" s="110"/>
      <c r="AV66" s="110"/>
      <c r="AW66" s="110"/>
      <c r="AX66" s="110"/>
      <c r="AY66" s="110"/>
      <c r="AZ66" s="110"/>
      <c r="BA66" s="508"/>
      <c r="BB66" s="110"/>
      <c r="BC66" s="110"/>
      <c r="BD66" s="110"/>
      <c r="BE66" s="110"/>
      <c r="BF66" s="110"/>
      <c r="BG66" s="508"/>
      <c r="BH66" s="110"/>
      <c r="BI66" s="110"/>
      <c r="BJ66" s="110"/>
      <c r="BK66" s="110"/>
      <c r="BL66" s="110"/>
      <c r="BM66" s="110"/>
      <c r="BN66" s="110"/>
      <c r="BO66" s="110"/>
      <c r="BP66" s="110"/>
      <c r="BQ66" s="110"/>
      <c r="BR66" s="110"/>
      <c r="BS66" s="110"/>
      <c r="BT66" s="110"/>
      <c r="BU66" s="110"/>
      <c r="BV66" s="110"/>
      <c r="BW66" s="110"/>
      <c r="BX66" s="110"/>
      <c r="BY66" s="110"/>
      <c r="BZ66" s="110"/>
      <c r="CA66" s="110"/>
      <c r="CB66" s="37"/>
    </row>
    <row r="67" spans="1:80">
      <c r="A67" s="94"/>
      <c r="B67" s="502"/>
      <c r="C67" s="98"/>
      <c r="D67" s="98"/>
      <c r="E67" s="98"/>
      <c r="F67" s="98"/>
      <c r="G67" s="98"/>
      <c r="H67" s="98"/>
      <c r="I67" s="98"/>
      <c r="J67" s="98"/>
      <c r="K67" s="103"/>
      <c r="L67" s="103"/>
      <c r="M67" s="103"/>
      <c r="N67" s="103"/>
      <c r="O67" s="103"/>
      <c r="P67" s="103"/>
      <c r="Q67" s="103"/>
      <c r="R67" s="103"/>
      <c r="S67" s="103"/>
      <c r="T67" s="103"/>
      <c r="U67" s="103"/>
      <c r="V67" s="103"/>
      <c r="W67" s="103"/>
      <c r="X67" s="103"/>
      <c r="Y67" s="103"/>
      <c r="Z67" s="510"/>
      <c r="AA67" s="103"/>
      <c r="AB67" s="103"/>
      <c r="AC67" s="103"/>
      <c r="AD67" s="103"/>
      <c r="AE67" s="103"/>
      <c r="AF67" s="103"/>
      <c r="AG67" s="103"/>
      <c r="AH67" s="103"/>
      <c r="AI67" s="103"/>
      <c r="AJ67" s="103"/>
      <c r="AK67" s="103"/>
      <c r="AL67" s="103"/>
      <c r="AM67" s="103"/>
      <c r="AN67" s="103"/>
      <c r="AO67" s="103"/>
      <c r="AP67" s="110"/>
      <c r="AQ67" s="110"/>
      <c r="AR67" s="110"/>
      <c r="AS67" s="110"/>
      <c r="AT67" s="110"/>
      <c r="AU67" s="110"/>
      <c r="AV67" s="110"/>
      <c r="AW67" s="110"/>
      <c r="AX67" s="110"/>
      <c r="AY67" s="110"/>
      <c r="AZ67" s="110"/>
      <c r="BA67" s="508"/>
      <c r="BB67" s="110"/>
      <c r="BC67" s="110"/>
      <c r="BD67" s="110"/>
      <c r="BE67" s="110"/>
      <c r="BF67" s="110"/>
      <c r="BG67" s="508"/>
      <c r="BH67" s="110"/>
      <c r="BI67" s="110"/>
      <c r="BJ67" s="110"/>
      <c r="BK67" s="110"/>
      <c r="BL67" s="110"/>
      <c r="BM67" s="110"/>
      <c r="BN67" s="110"/>
      <c r="BO67" s="110"/>
      <c r="BP67" s="110"/>
      <c r="BQ67" s="110"/>
      <c r="BR67" s="110"/>
      <c r="BS67" s="110"/>
      <c r="BT67" s="110"/>
      <c r="BU67" s="110"/>
      <c r="BV67" s="110"/>
      <c r="BW67" s="110"/>
      <c r="BX67" s="110"/>
      <c r="BY67" s="110"/>
      <c r="BZ67" s="110"/>
      <c r="CA67" s="110"/>
      <c r="CB67" s="37"/>
    </row>
    <row r="68" spans="1:80">
      <c r="A68" s="94"/>
      <c r="B68" s="502"/>
      <c r="C68" s="98"/>
      <c r="D68" s="98"/>
      <c r="E68" s="98"/>
      <c r="F68" s="98"/>
      <c r="G68" s="98"/>
      <c r="H68" s="98"/>
      <c r="I68" s="98"/>
      <c r="J68" s="98"/>
      <c r="K68" s="103"/>
      <c r="L68" s="103"/>
      <c r="M68" s="103"/>
      <c r="N68" s="103"/>
      <c r="O68" s="103"/>
      <c r="P68" s="103"/>
      <c r="Q68" s="103"/>
      <c r="R68" s="103"/>
      <c r="S68" s="103"/>
      <c r="T68" s="103"/>
      <c r="U68" s="103"/>
      <c r="V68" s="103"/>
      <c r="W68" s="103"/>
      <c r="X68" s="103"/>
      <c r="Y68" s="103"/>
      <c r="Z68" s="510"/>
      <c r="AA68" s="103"/>
      <c r="AB68" s="103"/>
      <c r="AC68" s="103"/>
      <c r="AD68" s="103"/>
      <c r="AE68" s="103"/>
      <c r="AF68" s="103"/>
      <c r="AG68" s="103"/>
      <c r="AH68" s="103"/>
      <c r="AI68" s="103"/>
      <c r="AJ68" s="103"/>
      <c r="AK68" s="103"/>
      <c r="AL68" s="103"/>
      <c r="AM68" s="103"/>
      <c r="AN68" s="103"/>
      <c r="AO68" s="103"/>
      <c r="AP68" s="110"/>
      <c r="AQ68" s="110"/>
      <c r="AR68" s="110"/>
      <c r="AS68" s="110"/>
      <c r="AT68" s="110"/>
      <c r="AU68" s="110"/>
      <c r="AV68" s="110"/>
      <c r="AW68" s="110"/>
      <c r="AX68" s="110"/>
      <c r="AY68" s="110"/>
      <c r="AZ68" s="110"/>
      <c r="BA68" s="508"/>
      <c r="BB68" s="110"/>
      <c r="BC68" s="110"/>
      <c r="BD68" s="110"/>
      <c r="BE68" s="110"/>
      <c r="BF68" s="110"/>
      <c r="BG68" s="508"/>
      <c r="BH68" s="110"/>
      <c r="BI68" s="110"/>
      <c r="BJ68" s="110"/>
      <c r="BK68" s="110"/>
      <c r="BL68" s="110"/>
      <c r="BM68" s="110"/>
      <c r="BN68" s="110"/>
      <c r="BO68" s="110"/>
      <c r="BP68" s="110"/>
      <c r="BQ68" s="110"/>
      <c r="BR68" s="110"/>
      <c r="BS68" s="110"/>
      <c r="BT68" s="110"/>
      <c r="BU68" s="110"/>
      <c r="BV68" s="110"/>
      <c r="BW68" s="110"/>
      <c r="BX68" s="110"/>
      <c r="BY68" s="110"/>
      <c r="BZ68" s="110"/>
      <c r="CA68" s="110"/>
      <c r="CB68" s="37"/>
    </row>
    <row r="69" spans="1:80">
      <c r="A69" s="94"/>
      <c r="B69" s="502"/>
      <c r="C69" s="98"/>
      <c r="D69" s="98"/>
      <c r="E69" s="98"/>
      <c r="F69" s="98"/>
      <c r="G69" s="98"/>
      <c r="H69" s="98"/>
      <c r="I69" s="98"/>
      <c r="J69" s="98"/>
      <c r="K69" s="103"/>
      <c r="L69" s="103"/>
      <c r="M69" s="103"/>
      <c r="N69" s="103"/>
      <c r="O69" s="103"/>
      <c r="P69" s="103"/>
      <c r="Q69" s="103"/>
      <c r="R69" s="103"/>
      <c r="S69" s="103"/>
      <c r="T69" s="103"/>
      <c r="U69" s="103"/>
      <c r="V69" s="103"/>
      <c r="W69" s="103"/>
      <c r="X69" s="103"/>
      <c r="Y69" s="103"/>
      <c r="Z69" s="510"/>
      <c r="AA69" s="103"/>
      <c r="AB69" s="103"/>
      <c r="AC69" s="103"/>
      <c r="AD69" s="103"/>
      <c r="AE69" s="103"/>
      <c r="AF69" s="103"/>
      <c r="AG69" s="103"/>
      <c r="AH69" s="103"/>
      <c r="AI69" s="103"/>
      <c r="AJ69" s="103"/>
      <c r="AK69" s="103"/>
      <c r="AL69" s="103"/>
      <c r="AM69" s="103"/>
      <c r="AN69" s="103"/>
      <c r="AO69" s="103"/>
      <c r="AP69" s="110"/>
      <c r="AQ69" s="110"/>
      <c r="AR69" s="110"/>
      <c r="AS69" s="110"/>
      <c r="AT69" s="110"/>
      <c r="AU69" s="110"/>
      <c r="AV69" s="110"/>
      <c r="AW69" s="110"/>
      <c r="AX69" s="110"/>
      <c r="AY69" s="110"/>
      <c r="AZ69" s="110"/>
      <c r="BA69" s="508"/>
      <c r="BB69" s="110"/>
      <c r="BC69" s="110"/>
      <c r="BD69" s="110"/>
      <c r="BE69" s="110"/>
      <c r="BF69" s="110"/>
      <c r="BG69" s="508"/>
      <c r="BH69" s="110"/>
      <c r="BI69" s="110"/>
      <c r="BJ69" s="110"/>
      <c r="BK69" s="110"/>
      <c r="BL69" s="110"/>
      <c r="BM69" s="110"/>
      <c r="BN69" s="110"/>
      <c r="BO69" s="110"/>
      <c r="BP69" s="110"/>
      <c r="BQ69" s="110"/>
      <c r="BR69" s="110"/>
      <c r="BS69" s="110"/>
      <c r="BT69" s="110"/>
      <c r="BU69" s="110"/>
      <c r="BV69" s="110"/>
      <c r="BW69" s="110"/>
      <c r="BX69" s="110"/>
      <c r="BY69" s="110"/>
      <c r="BZ69" s="110"/>
      <c r="CA69" s="110"/>
      <c r="CB69" s="37"/>
    </row>
    <row r="70" spans="1:80">
      <c r="A70" s="94"/>
      <c r="B70" s="502"/>
      <c r="C70" s="98"/>
      <c r="D70" s="98"/>
      <c r="E70" s="98"/>
      <c r="F70" s="98"/>
      <c r="G70" s="98"/>
      <c r="H70" s="98"/>
      <c r="I70" s="98"/>
      <c r="J70" s="98"/>
      <c r="K70" s="103"/>
      <c r="L70" s="103"/>
      <c r="M70" s="103"/>
      <c r="N70" s="103"/>
      <c r="O70" s="103"/>
      <c r="P70" s="103"/>
      <c r="Q70" s="103"/>
      <c r="R70" s="103"/>
      <c r="S70" s="103"/>
      <c r="T70" s="103"/>
      <c r="U70" s="103"/>
      <c r="V70" s="103"/>
      <c r="W70" s="103"/>
      <c r="X70" s="103"/>
      <c r="Y70" s="103"/>
      <c r="Z70" s="510"/>
      <c r="AA70" s="103"/>
      <c r="AB70" s="103"/>
      <c r="AC70" s="103"/>
      <c r="AD70" s="103"/>
      <c r="AE70" s="103"/>
      <c r="AF70" s="103"/>
      <c r="AG70" s="103"/>
      <c r="AH70" s="103"/>
      <c r="AI70" s="103"/>
      <c r="AJ70" s="103"/>
      <c r="AK70" s="103"/>
      <c r="AL70" s="103"/>
      <c r="AM70" s="103"/>
      <c r="AN70" s="103"/>
      <c r="AO70" s="103"/>
      <c r="AP70" s="110"/>
      <c r="AQ70" s="110"/>
      <c r="AR70" s="110"/>
      <c r="AS70" s="110"/>
      <c r="AT70" s="110"/>
      <c r="AU70" s="110"/>
      <c r="AV70" s="110"/>
      <c r="AW70" s="110"/>
      <c r="AX70" s="110"/>
      <c r="AY70" s="110"/>
      <c r="AZ70" s="110"/>
      <c r="BA70" s="508"/>
      <c r="BB70" s="110"/>
      <c r="BC70" s="110"/>
      <c r="BD70" s="110"/>
      <c r="BE70" s="110"/>
      <c r="BF70" s="110"/>
      <c r="BG70" s="508"/>
      <c r="BH70" s="110"/>
      <c r="BI70" s="110"/>
      <c r="BJ70" s="110"/>
      <c r="BK70" s="110"/>
      <c r="BL70" s="110"/>
      <c r="BM70" s="110"/>
      <c r="BN70" s="110"/>
      <c r="BO70" s="110"/>
      <c r="BP70" s="110"/>
      <c r="BQ70" s="110"/>
      <c r="BR70" s="110"/>
      <c r="BS70" s="110"/>
      <c r="BT70" s="110"/>
      <c r="BU70" s="110"/>
      <c r="BV70" s="110"/>
      <c r="BW70" s="110"/>
      <c r="BX70" s="110"/>
      <c r="BY70" s="110"/>
      <c r="BZ70" s="110"/>
      <c r="CA70" s="110"/>
      <c r="CB70" s="37"/>
    </row>
    <row r="71" spans="1:80">
      <c r="A71" s="94"/>
      <c r="B71" s="502"/>
      <c r="C71" s="98"/>
      <c r="D71" s="98"/>
      <c r="E71" s="98"/>
      <c r="F71" s="98"/>
      <c r="G71" s="98"/>
      <c r="H71" s="98"/>
      <c r="I71" s="98"/>
      <c r="J71" s="98"/>
      <c r="K71" s="103"/>
      <c r="L71" s="103"/>
      <c r="M71" s="103"/>
      <c r="N71" s="103"/>
      <c r="O71" s="103"/>
      <c r="P71" s="103"/>
      <c r="Q71" s="103"/>
      <c r="R71" s="103"/>
      <c r="S71" s="103"/>
      <c r="T71" s="103"/>
      <c r="U71" s="103"/>
      <c r="V71" s="103"/>
      <c r="W71" s="103"/>
      <c r="X71" s="103"/>
      <c r="Y71" s="103"/>
      <c r="Z71" s="510"/>
      <c r="AA71" s="103"/>
      <c r="AB71" s="103"/>
      <c r="AC71" s="103"/>
      <c r="AD71" s="103"/>
      <c r="AE71" s="103"/>
      <c r="AF71" s="103"/>
      <c r="AG71" s="103"/>
      <c r="AH71" s="103"/>
      <c r="AI71" s="103"/>
      <c r="AJ71" s="103"/>
      <c r="AK71" s="103"/>
      <c r="AL71" s="103"/>
      <c r="AM71" s="103"/>
      <c r="AN71" s="103"/>
      <c r="AO71" s="103"/>
      <c r="AP71" s="110"/>
      <c r="AQ71" s="110"/>
      <c r="AR71" s="110"/>
      <c r="AS71" s="110"/>
      <c r="AT71" s="110"/>
      <c r="AU71" s="110"/>
      <c r="AV71" s="110"/>
      <c r="AW71" s="110"/>
      <c r="AX71" s="110"/>
      <c r="AY71" s="110"/>
      <c r="AZ71" s="110"/>
      <c r="BA71" s="508"/>
      <c r="BB71" s="110"/>
      <c r="BC71" s="110"/>
      <c r="BD71" s="110"/>
      <c r="BE71" s="110"/>
      <c r="BF71" s="110"/>
      <c r="BG71" s="508"/>
      <c r="BH71" s="110"/>
      <c r="BI71" s="110"/>
      <c r="BJ71" s="110"/>
      <c r="BK71" s="110"/>
      <c r="BL71" s="110"/>
      <c r="BM71" s="110"/>
      <c r="BN71" s="110"/>
      <c r="BO71" s="110"/>
      <c r="BP71" s="110"/>
      <c r="BQ71" s="110"/>
      <c r="BR71" s="110"/>
      <c r="BS71" s="110"/>
      <c r="BT71" s="110"/>
      <c r="BU71" s="110"/>
      <c r="BV71" s="110"/>
      <c r="BW71" s="110"/>
      <c r="BX71" s="110"/>
      <c r="BY71" s="110"/>
      <c r="BZ71" s="110"/>
      <c r="CA71" s="110"/>
      <c r="CB71" s="37"/>
    </row>
    <row r="72" spans="1:80">
      <c r="A72" s="94"/>
      <c r="B72" s="502"/>
      <c r="C72" s="98"/>
      <c r="D72" s="98"/>
      <c r="E72" s="98"/>
      <c r="F72" s="98"/>
      <c r="G72" s="98"/>
      <c r="H72" s="98"/>
      <c r="I72" s="98"/>
      <c r="J72" s="98"/>
      <c r="K72" s="103"/>
      <c r="L72" s="103"/>
      <c r="M72" s="103"/>
      <c r="N72" s="103"/>
      <c r="O72" s="103"/>
      <c r="P72" s="103"/>
      <c r="Q72" s="103"/>
      <c r="R72" s="103"/>
      <c r="S72" s="103"/>
      <c r="T72" s="103"/>
      <c r="U72" s="103"/>
      <c r="V72" s="103"/>
      <c r="W72" s="103"/>
      <c r="X72" s="103"/>
      <c r="Y72" s="103"/>
      <c r="Z72" s="510"/>
      <c r="AA72" s="103"/>
      <c r="AB72" s="103"/>
      <c r="AC72" s="103"/>
      <c r="AD72" s="103"/>
      <c r="AE72" s="103"/>
      <c r="AF72" s="103"/>
      <c r="AG72" s="103"/>
      <c r="AH72" s="103"/>
      <c r="AI72" s="103"/>
      <c r="AJ72" s="103"/>
      <c r="AK72" s="103"/>
      <c r="AL72" s="103"/>
      <c r="AM72" s="103"/>
      <c r="AN72" s="103"/>
      <c r="AO72" s="103"/>
      <c r="AP72" s="110"/>
      <c r="AQ72" s="110"/>
      <c r="AR72" s="110"/>
      <c r="AS72" s="110"/>
      <c r="AT72" s="110"/>
      <c r="AU72" s="110"/>
      <c r="AV72" s="110"/>
      <c r="AW72" s="110"/>
      <c r="AX72" s="110"/>
      <c r="AY72" s="110"/>
      <c r="AZ72" s="110"/>
      <c r="BA72" s="508"/>
      <c r="BB72" s="110"/>
      <c r="BC72" s="110"/>
      <c r="BD72" s="110"/>
      <c r="BE72" s="110"/>
      <c r="BF72" s="110"/>
      <c r="BG72" s="508"/>
      <c r="BH72" s="110"/>
      <c r="BI72" s="110"/>
      <c r="BJ72" s="110"/>
      <c r="BK72" s="110"/>
      <c r="BL72" s="110"/>
      <c r="BM72" s="110"/>
      <c r="BN72" s="110"/>
      <c r="BO72" s="110"/>
      <c r="BP72" s="110"/>
      <c r="BQ72" s="110"/>
      <c r="BR72" s="110"/>
      <c r="BS72" s="110"/>
      <c r="BT72" s="110"/>
      <c r="BU72" s="110"/>
      <c r="BV72" s="110"/>
      <c r="BW72" s="110"/>
      <c r="BX72" s="110"/>
      <c r="BY72" s="110"/>
      <c r="BZ72" s="110"/>
      <c r="CA72" s="110"/>
      <c r="CB72" s="37"/>
    </row>
    <row r="73" spans="1:80">
      <c r="A73" s="94"/>
      <c r="B73" s="502"/>
      <c r="C73" s="98"/>
      <c r="D73" s="98"/>
      <c r="E73" s="98"/>
      <c r="F73" s="98"/>
      <c r="G73" s="98"/>
      <c r="H73" s="98"/>
      <c r="I73" s="98"/>
      <c r="J73" s="98"/>
      <c r="K73" s="103"/>
      <c r="L73" s="103"/>
      <c r="M73" s="103"/>
      <c r="N73" s="103"/>
      <c r="O73" s="103"/>
      <c r="P73" s="103"/>
      <c r="Q73" s="103"/>
      <c r="R73" s="103"/>
      <c r="S73" s="103"/>
      <c r="T73" s="103"/>
      <c r="U73" s="103"/>
      <c r="V73" s="103"/>
      <c r="W73" s="103"/>
      <c r="X73" s="103"/>
      <c r="Y73" s="103"/>
      <c r="Z73" s="510"/>
      <c r="AA73" s="103"/>
      <c r="AB73" s="103"/>
      <c r="AC73" s="103"/>
      <c r="AD73" s="103"/>
      <c r="AE73" s="103"/>
      <c r="AF73" s="103"/>
      <c r="AG73" s="103"/>
      <c r="AH73" s="103"/>
      <c r="AI73" s="103"/>
      <c r="AJ73" s="103"/>
      <c r="AK73" s="103"/>
      <c r="AL73" s="103"/>
      <c r="AM73" s="103"/>
      <c r="AN73" s="103"/>
      <c r="AO73" s="103"/>
      <c r="AP73" s="110"/>
      <c r="AQ73" s="110"/>
      <c r="AR73" s="110"/>
      <c r="AS73" s="110"/>
      <c r="AT73" s="110"/>
      <c r="AU73" s="110"/>
      <c r="AV73" s="110"/>
      <c r="AW73" s="110"/>
      <c r="AX73" s="110"/>
      <c r="AY73" s="110"/>
      <c r="AZ73" s="110"/>
      <c r="BA73" s="508"/>
      <c r="BB73" s="110"/>
      <c r="BC73" s="110"/>
      <c r="BD73" s="110"/>
      <c r="BE73" s="110"/>
      <c r="BF73" s="110"/>
      <c r="BG73" s="508"/>
      <c r="BH73" s="110"/>
      <c r="BI73" s="110"/>
      <c r="BJ73" s="110"/>
      <c r="BK73" s="110"/>
      <c r="BL73" s="110"/>
      <c r="BM73" s="110"/>
      <c r="BN73" s="110"/>
      <c r="BO73" s="110"/>
      <c r="BP73" s="110"/>
      <c r="BQ73" s="110"/>
      <c r="BR73" s="110"/>
      <c r="BS73" s="110"/>
      <c r="BT73" s="110"/>
      <c r="BU73" s="110"/>
      <c r="BV73" s="110"/>
      <c r="BW73" s="110"/>
      <c r="BX73" s="110"/>
      <c r="BY73" s="110"/>
      <c r="BZ73" s="110"/>
      <c r="CA73" s="110"/>
      <c r="CB73" s="37"/>
    </row>
    <row r="74" spans="1:80">
      <c r="A74" s="94"/>
      <c r="B74" s="502"/>
      <c r="C74" s="98"/>
      <c r="D74" s="98"/>
      <c r="E74" s="98"/>
      <c r="F74" s="98"/>
      <c r="G74" s="98"/>
      <c r="H74" s="98"/>
      <c r="I74" s="98"/>
      <c r="J74" s="98"/>
      <c r="K74" s="103"/>
      <c r="L74" s="103"/>
      <c r="M74" s="103"/>
      <c r="N74" s="103"/>
      <c r="O74" s="103"/>
      <c r="P74" s="103"/>
      <c r="Q74" s="103"/>
      <c r="R74" s="103"/>
      <c r="S74" s="103"/>
      <c r="T74" s="103"/>
      <c r="U74" s="103"/>
      <c r="V74" s="103"/>
      <c r="W74" s="103"/>
      <c r="X74" s="103"/>
      <c r="Y74" s="103"/>
      <c r="Z74" s="510"/>
      <c r="AA74" s="103"/>
      <c r="AB74" s="103"/>
      <c r="AC74" s="103"/>
      <c r="AD74" s="103"/>
      <c r="AE74" s="103"/>
      <c r="AF74" s="103"/>
      <c r="AG74" s="103"/>
      <c r="AH74" s="103"/>
      <c r="AI74" s="103"/>
      <c r="AJ74" s="103"/>
      <c r="AK74" s="103"/>
      <c r="AL74" s="103"/>
      <c r="AM74" s="103"/>
      <c r="AN74" s="103"/>
      <c r="AO74" s="103"/>
      <c r="AP74" s="110"/>
      <c r="AQ74" s="110"/>
      <c r="AR74" s="110"/>
      <c r="AS74" s="110"/>
      <c r="AT74" s="110"/>
      <c r="AU74" s="110"/>
      <c r="AV74" s="110"/>
      <c r="AW74" s="110"/>
      <c r="AX74" s="110"/>
      <c r="AY74" s="110"/>
      <c r="AZ74" s="110"/>
      <c r="BA74" s="508"/>
      <c r="BB74" s="110"/>
      <c r="BC74" s="110"/>
      <c r="BD74" s="110"/>
      <c r="BE74" s="110"/>
      <c r="BF74" s="110"/>
      <c r="BG74" s="508"/>
      <c r="BH74" s="110"/>
      <c r="BI74" s="110"/>
      <c r="BJ74" s="110"/>
      <c r="BK74" s="110"/>
      <c r="BL74" s="110"/>
      <c r="BM74" s="110"/>
      <c r="BN74" s="110"/>
      <c r="BO74" s="110"/>
      <c r="BP74" s="110"/>
      <c r="BQ74" s="110"/>
      <c r="BR74" s="110"/>
      <c r="BS74" s="110"/>
      <c r="BT74" s="110"/>
      <c r="BU74" s="110"/>
      <c r="BV74" s="110"/>
      <c r="BW74" s="110"/>
      <c r="BX74" s="110"/>
      <c r="BY74" s="110"/>
      <c r="BZ74" s="110"/>
      <c r="CA74" s="110"/>
      <c r="CB74" s="37"/>
    </row>
    <row r="75" spans="1:80">
      <c r="A75" s="94"/>
      <c r="B75" s="502"/>
      <c r="C75" s="98"/>
      <c r="D75" s="98"/>
      <c r="E75" s="98"/>
      <c r="F75" s="98"/>
      <c r="G75" s="98"/>
      <c r="H75" s="98"/>
      <c r="I75" s="98"/>
      <c r="J75" s="98"/>
      <c r="K75" s="103"/>
      <c r="L75" s="103"/>
      <c r="M75" s="103"/>
      <c r="N75" s="103"/>
      <c r="O75" s="103"/>
      <c r="P75" s="103"/>
      <c r="Q75" s="103"/>
      <c r="R75" s="103"/>
      <c r="S75" s="103"/>
      <c r="T75" s="103"/>
      <c r="U75" s="103"/>
      <c r="V75" s="103"/>
      <c r="W75" s="103"/>
      <c r="X75" s="103"/>
      <c r="Y75" s="103"/>
      <c r="Z75" s="510"/>
      <c r="AA75" s="103"/>
      <c r="AB75" s="103"/>
      <c r="AC75" s="103"/>
      <c r="AD75" s="103"/>
      <c r="AE75" s="103"/>
      <c r="AF75" s="103"/>
      <c r="AG75" s="103"/>
      <c r="AH75" s="103"/>
      <c r="AI75" s="103"/>
      <c r="AJ75" s="103"/>
      <c r="AK75" s="103"/>
      <c r="AL75" s="103"/>
      <c r="AM75" s="103"/>
      <c r="AN75" s="103"/>
      <c r="AO75" s="103"/>
      <c r="AP75" s="110"/>
      <c r="AQ75" s="110"/>
      <c r="AR75" s="110"/>
      <c r="AS75" s="110"/>
      <c r="AT75" s="110"/>
      <c r="AU75" s="110"/>
      <c r="AV75" s="110"/>
      <c r="AW75" s="110"/>
      <c r="AX75" s="110"/>
      <c r="AY75" s="110"/>
      <c r="AZ75" s="110"/>
      <c r="BA75" s="508"/>
      <c r="BB75" s="110"/>
      <c r="BC75" s="110"/>
      <c r="BD75" s="110"/>
      <c r="BE75" s="110"/>
      <c r="BF75" s="110"/>
      <c r="BG75" s="508"/>
      <c r="BH75" s="110"/>
      <c r="BI75" s="110"/>
      <c r="BJ75" s="110"/>
      <c r="BK75" s="110"/>
      <c r="BL75" s="110"/>
      <c r="BM75" s="110"/>
      <c r="BN75" s="110"/>
      <c r="BO75" s="110"/>
      <c r="BP75" s="110"/>
      <c r="BQ75" s="110"/>
      <c r="BR75" s="110"/>
      <c r="BS75" s="110"/>
      <c r="BT75" s="110"/>
      <c r="BU75" s="110"/>
      <c r="BV75" s="110"/>
      <c r="BW75" s="110"/>
      <c r="BX75" s="110"/>
      <c r="BY75" s="110"/>
      <c r="BZ75" s="110"/>
      <c r="CA75" s="110"/>
      <c r="CB75" s="37"/>
    </row>
    <row r="76" spans="1:80">
      <c r="A76" s="94"/>
      <c r="B76" s="502"/>
      <c r="C76" s="98"/>
      <c r="D76" s="98"/>
      <c r="E76" s="98"/>
      <c r="F76" s="98"/>
      <c r="G76" s="98"/>
      <c r="H76" s="98"/>
      <c r="I76" s="98"/>
      <c r="J76" s="98"/>
      <c r="K76" s="103"/>
      <c r="L76" s="103"/>
      <c r="M76" s="103"/>
      <c r="N76" s="103"/>
      <c r="O76" s="103"/>
      <c r="P76" s="103"/>
      <c r="Q76" s="103"/>
      <c r="R76" s="103"/>
      <c r="S76" s="103"/>
      <c r="T76" s="103"/>
      <c r="U76" s="103"/>
      <c r="V76" s="103"/>
      <c r="W76" s="103"/>
      <c r="X76" s="103"/>
      <c r="Y76" s="103"/>
      <c r="Z76" s="510"/>
      <c r="AA76" s="103"/>
      <c r="AB76" s="103"/>
      <c r="AC76" s="103"/>
      <c r="AD76" s="103"/>
      <c r="AE76" s="103"/>
      <c r="AF76" s="103"/>
      <c r="AG76" s="103"/>
      <c r="AH76" s="103"/>
      <c r="AI76" s="103"/>
      <c r="AJ76" s="103"/>
      <c r="AK76" s="103"/>
      <c r="AL76" s="103"/>
      <c r="AM76" s="103"/>
      <c r="AN76" s="103"/>
      <c r="AO76" s="103"/>
      <c r="AP76" s="110"/>
      <c r="AQ76" s="110"/>
      <c r="AR76" s="110"/>
      <c r="AS76" s="110"/>
      <c r="AT76" s="110"/>
      <c r="AU76" s="110"/>
      <c r="AV76" s="110"/>
      <c r="AW76" s="110"/>
      <c r="AX76" s="110"/>
      <c r="AY76" s="110"/>
      <c r="AZ76" s="110"/>
      <c r="BA76" s="508"/>
      <c r="BB76" s="110"/>
      <c r="BC76" s="110"/>
      <c r="BD76" s="110"/>
      <c r="BE76" s="110"/>
      <c r="BF76" s="110"/>
      <c r="BG76" s="508"/>
      <c r="BH76" s="110"/>
      <c r="BI76" s="110"/>
      <c r="BJ76" s="110"/>
      <c r="BK76" s="110"/>
      <c r="BL76" s="110"/>
      <c r="BM76" s="110"/>
      <c r="BN76" s="110"/>
      <c r="BO76" s="110"/>
      <c r="BP76" s="110"/>
      <c r="BQ76" s="110"/>
      <c r="BR76" s="110"/>
      <c r="BS76" s="110"/>
      <c r="BT76" s="110"/>
      <c r="BU76" s="110"/>
      <c r="BV76" s="110"/>
      <c r="BW76" s="110"/>
      <c r="BX76" s="110"/>
      <c r="BY76" s="110"/>
      <c r="BZ76" s="110"/>
      <c r="CA76" s="110"/>
      <c r="CB76" s="37"/>
    </row>
    <row r="77" spans="1:80">
      <c r="A77" s="94"/>
      <c r="B77" s="502"/>
      <c r="C77" s="98"/>
      <c r="D77" s="98"/>
      <c r="E77" s="98"/>
      <c r="F77" s="98"/>
      <c r="G77" s="98"/>
      <c r="H77" s="98"/>
      <c r="I77" s="98"/>
      <c r="J77" s="98"/>
      <c r="K77" s="103"/>
      <c r="L77" s="103"/>
      <c r="M77" s="103"/>
      <c r="N77" s="103"/>
      <c r="O77" s="103"/>
      <c r="P77" s="103"/>
      <c r="Q77" s="103"/>
      <c r="R77" s="103"/>
      <c r="S77" s="103"/>
      <c r="T77" s="103"/>
      <c r="U77" s="103"/>
      <c r="V77" s="103"/>
      <c r="W77" s="103"/>
      <c r="X77" s="103"/>
      <c r="Y77" s="103"/>
      <c r="Z77" s="510"/>
      <c r="AA77" s="103"/>
      <c r="AB77" s="103"/>
      <c r="AC77" s="103"/>
      <c r="AD77" s="103"/>
      <c r="AE77" s="103"/>
      <c r="AF77" s="103"/>
      <c r="AG77" s="103"/>
      <c r="AH77" s="103"/>
      <c r="AI77" s="103"/>
      <c r="AJ77" s="103"/>
      <c r="AK77" s="103"/>
      <c r="AL77" s="103"/>
      <c r="AM77" s="103"/>
      <c r="AN77" s="103"/>
      <c r="AO77" s="103"/>
      <c r="AP77" s="110"/>
      <c r="AQ77" s="110"/>
      <c r="AR77" s="110"/>
      <c r="AS77" s="110"/>
      <c r="AT77" s="110"/>
      <c r="AU77" s="110"/>
      <c r="AV77" s="110"/>
      <c r="AW77" s="110"/>
      <c r="AX77" s="110"/>
      <c r="AY77" s="110"/>
      <c r="AZ77" s="110"/>
      <c r="BA77" s="508"/>
      <c r="BB77" s="110"/>
      <c r="BC77" s="110"/>
      <c r="BD77" s="110"/>
      <c r="BE77" s="110"/>
      <c r="BF77" s="110"/>
      <c r="BG77" s="508"/>
      <c r="BH77" s="110"/>
      <c r="BI77" s="110"/>
      <c r="BJ77" s="110"/>
      <c r="BK77" s="110"/>
      <c r="BL77" s="110"/>
      <c r="BM77" s="110"/>
      <c r="BN77" s="110"/>
      <c r="BO77" s="110"/>
      <c r="BP77" s="110"/>
      <c r="BQ77" s="110"/>
      <c r="BR77" s="110"/>
      <c r="BS77" s="110"/>
      <c r="BT77" s="110"/>
      <c r="BU77" s="110"/>
      <c r="BV77" s="110"/>
      <c r="BW77" s="110"/>
      <c r="BX77" s="110"/>
      <c r="BY77" s="110"/>
      <c r="BZ77" s="110"/>
      <c r="CA77" s="110"/>
      <c r="CB77" s="37"/>
    </row>
    <row r="78" spans="1:80">
      <c r="A78" s="94"/>
      <c r="B78" s="502"/>
      <c r="C78" s="98"/>
      <c r="D78" s="98"/>
      <c r="E78" s="98"/>
      <c r="F78" s="98"/>
      <c r="G78" s="98"/>
      <c r="H78" s="98"/>
      <c r="I78" s="98"/>
      <c r="J78" s="98"/>
      <c r="K78" s="103"/>
      <c r="L78" s="103"/>
      <c r="M78" s="103"/>
      <c r="N78" s="103"/>
      <c r="O78" s="103"/>
      <c r="P78" s="103"/>
      <c r="Q78" s="103"/>
      <c r="R78" s="103"/>
      <c r="S78" s="103"/>
      <c r="T78" s="103"/>
      <c r="U78" s="103"/>
      <c r="V78" s="103"/>
      <c r="W78" s="103"/>
      <c r="X78" s="103"/>
      <c r="Y78" s="103"/>
      <c r="Z78" s="510"/>
      <c r="AA78" s="103"/>
      <c r="AB78" s="103"/>
      <c r="AC78" s="103"/>
      <c r="AD78" s="103"/>
      <c r="AE78" s="103"/>
      <c r="AF78" s="103"/>
      <c r="AG78" s="103"/>
      <c r="AH78" s="103"/>
      <c r="AI78" s="103"/>
      <c r="AJ78" s="103"/>
      <c r="AK78" s="103"/>
      <c r="AL78" s="103"/>
      <c r="AM78" s="103"/>
      <c r="AN78" s="103"/>
      <c r="AO78" s="103"/>
      <c r="AP78" s="110"/>
      <c r="AQ78" s="110"/>
      <c r="AR78" s="110"/>
      <c r="AS78" s="110"/>
      <c r="AT78" s="110"/>
      <c r="AU78" s="110"/>
      <c r="AV78" s="110"/>
      <c r="AW78" s="110"/>
      <c r="AX78" s="110"/>
      <c r="AY78" s="110"/>
      <c r="AZ78" s="110"/>
      <c r="BA78" s="508"/>
      <c r="BB78" s="110"/>
      <c r="BC78" s="110"/>
      <c r="BD78" s="110"/>
      <c r="BE78" s="110"/>
      <c r="BF78" s="110"/>
      <c r="BG78" s="508"/>
      <c r="BH78" s="110"/>
      <c r="BI78" s="110"/>
      <c r="BJ78" s="110"/>
      <c r="BK78" s="110"/>
      <c r="BL78" s="110"/>
      <c r="BM78" s="110"/>
      <c r="BN78" s="110"/>
      <c r="BO78" s="110"/>
      <c r="BP78" s="110"/>
      <c r="BQ78" s="110"/>
      <c r="BR78" s="110"/>
      <c r="BS78" s="110"/>
      <c r="BT78" s="110"/>
      <c r="BU78" s="110"/>
      <c r="BV78" s="110"/>
      <c r="BW78" s="110"/>
      <c r="BX78" s="110"/>
      <c r="BY78" s="110"/>
      <c r="BZ78" s="110"/>
      <c r="CA78" s="110"/>
      <c r="CB78" s="37"/>
    </row>
    <row r="79" spans="1:80">
      <c r="A79" s="94"/>
      <c r="B79" s="502"/>
      <c r="C79" s="98"/>
      <c r="D79" s="98"/>
      <c r="E79" s="98"/>
      <c r="F79" s="98"/>
      <c r="G79" s="98"/>
      <c r="H79" s="98"/>
      <c r="I79" s="98"/>
      <c r="J79" s="98"/>
      <c r="K79" s="103"/>
      <c r="L79" s="103"/>
      <c r="M79" s="103"/>
      <c r="N79" s="103"/>
      <c r="O79" s="103"/>
      <c r="P79" s="103"/>
      <c r="Q79" s="103"/>
      <c r="R79" s="103"/>
      <c r="S79" s="103"/>
      <c r="T79" s="103"/>
      <c r="U79" s="103"/>
      <c r="V79" s="103"/>
      <c r="W79" s="103"/>
      <c r="X79" s="103"/>
      <c r="Y79" s="103"/>
      <c r="Z79" s="510"/>
      <c r="AA79" s="103"/>
      <c r="AB79" s="103"/>
      <c r="AC79" s="103"/>
      <c r="AD79" s="103"/>
      <c r="AE79" s="103"/>
      <c r="AF79" s="103"/>
      <c r="AG79" s="103"/>
      <c r="AH79" s="103"/>
      <c r="AI79" s="103"/>
      <c r="AJ79" s="103"/>
      <c r="AK79" s="103"/>
      <c r="AL79" s="103"/>
      <c r="AM79" s="103"/>
      <c r="AN79" s="103"/>
      <c r="AO79" s="103"/>
      <c r="AP79" s="110"/>
      <c r="AQ79" s="110"/>
      <c r="AR79" s="110"/>
      <c r="AS79" s="110"/>
      <c r="AT79" s="110"/>
      <c r="AU79" s="110"/>
      <c r="AV79" s="110"/>
      <c r="AW79" s="110"/>
      <c r="AX79" s="110"/>
      <c r="AY79" s="110"/>
      <c r="AZ79" s="110"/>
      <c r="BA79" s="508"/>
      <c r="BB79" s="110"/>
      <c r="BC79" s="110"/>
      <c r="BD79" s="110"/>
      <c r="BE79" s="110"/>
      <c r="BF79" s="110"/>
      <c r="BG79" s="508"/>
      <c r="BH79" s="110"/>
      <c r="BI79" s="110"/>
      <c r="BJ79" s="110"/>
      <c r="BK79" s="110"/>
      <c r="BL79" s="110"/>
      <c r="BM79" s="110"/>
      <c r="BN79" s="110"/>
      <c r="BO79" s="110"/>
      <c r="BP79" s="110"/>
      <c r="BQ79" s="110"/>
      <c r="BR79" s="110"/>
      <c r="BS79" s="110"/>
      <c r="BT79" s="110"/>
      <c r="BU79" s="110"/>
      <c r="BV79" s="110"/>
      <c r="BW79" s="110"/>
      <c r="BX79" s="110"/>
      <c r="BY79" s="110"/>
      <c r="BZ79" s="110"/>
      <c r="CA79" s="110"/>
      <c r="CB79" s="37"/>
    </row>
    <row r="80" spans="1:80">
      <c r="A80" s="94"/>
      <c r="B80" s="502"/>
      <c r="C80" s="98"/>
      <c r="D80" s="98"/>
      <c r="E80" s="98"/>
      <c r="F80" s="98"/>
      <c r="G80" s="98"/>
      <c r="H80" s="98"/>
      <c r="I80" s="98"/>
      <c r="J80" s="98"/>
      <c r="K80" s="103"/>
      <c r="L80" s="103"/>
      <c r="M80" s="103"/>
      <c r="N80" s="103"/>
      <c r="O80" s="103"/>
      <c r="P80" s="103"/>
      <c r="Q80" s="103"/>
      <c r="R80" s="103"/>
      <c r="S80" s="103"/>
      <c r="T80" s="103"/>
      <c r="U80" s="103"/>
      <c r="V80" s="103"/>
      <c r="W80" s="103"/>
      <c r="X80" s="103"/>
      <c r="Y80" s="103"/>
      <c r="Z80" s="510"/>
      <c r="AA80" s="103"/>
      <c r="AB80" s="103"/>
      <c r="AC80" s="103"/>
      <c r="AD80" s="103"/>
      <c r="AE80" s="103"/>
      <c r="AF80" s="103"/>
      <c r="AG80" s="103"/>
      <c r="AH80" s="103"/>
      <c r="AI80" s="103"/>
      <c r="AJ80" s="103"/>
      <c r="AK80" s="103"/>
      <c r="AL80" s="103"/>
      <c r="AM80" s="103"/>
      <c r="AN80" s="103"/>
      <c r="AO80" s="103"/>
      <c r="AP80" s="110"/>
      <c r="AQ80" s="110"/>
      <c r="AR80" s="110"/>
      <c r="AS80" s="110"/>
      <c r="AT80" s="110"/>
      <c r="AU80" s="110"/>
      <c r="AV80" s="110"/>
      <c r="AW80" s="110"/>
      <c r="AX80" s="110"/>
      <c r="AY80" s="110"/>
      <c r="AZ80" s="110"/>
      <c r="BA80" s="508"/>
      <c r="BB80" s="110"/>
      <c r="BC80" s="110"/>
      <c r="BD80" s="110"/>
      <c r="BE80" s="110"/>
      <c r="BF80" s="110"/>
      <c r="BG80" s="508"/>
      <c r="BH80" s="110"/>
      <c r="BI80" s="110"/>
      <c r="BJ80" s="110"/>
      <c r="BK80" s="110"/>
      <c r="BL80" s="110"/>
      <c r="BM80" s="110"/>
      <c r="BN80" s="110"/>
      <c r="BO80" s="110"/>
      <c r="BP80" s="110"/>
      <c r="BQ80" s="110"/>
      <c r="BR80" s="110"/>
      <c r="BS80" s="110"/>
      <c r="BT80" s="110"/>
      <c r="BU80" s="110"/>
      <c r="BV80" s="110"/>
      <c r="BW80" s="110"/>
      <c r="BX80" s="110"/>
      <c r="BY80" s="110"/>
      <c r="BZ80" s="110"/>
      <c r="CA80" s="110"/>
      <c r="CB80" s="37"/>
    </row>
    <row r="81" spans="1:80">
      <c r="A81" s="94"/>
      <c r="B81" s="502"/>
      <c r="C81" s="98"/>
      <c r="D81" s="98"/>
      <c r="E81" s="98"/>
      <c r="F81" s="98"/>
      <c r="G81" s="98"/>
      <c r="H81" s="98"/>
      <c r="I81" s="98"/>
      <c r="J81" s="98"/>
      <c r="K81" s="103"/>
      <c r="L81" s="103"/>
      <c r="M81" s="103"/>
      <c r="N81" s="103"/>
      <c r="O81" s="103"/>
      <c r="P81" s="103"/>
      <c r="Q81" s="103"/>
      <c r="R81" s="103"/>
      <c r="S81" s="103"/>
      <c r="T81" s="103"/>
      <c r="U81" s="103"/>
      <c r="V81" s="103"/>
      <c r="W81" s="103"/>
      <c r="X81" s="103"/>
      <c r="Y81" s="103"/>
      <c r="Z81" s="510"/>
      <c r="AA81" s="103"/>
      <c r="AB81" s="103"/>
      <c r="AC81" s="103"/>
      <c r="AD81" s="103"/>
      <c r="AE81" s="103"/>
      <c r="AF81" s="103"/>
      <c r="AG81" s="103"/>
      <c r="AH81" s="103"/>
      <c r="AI81" s="103"/>
      <c r="AJ81" s="103"/>
      <c r="AK81" s="103"/>
      <c r="AL81" s="103"/>
      <c r="AM81" s="103"/>
      <c r="AN81" s="103"/>
      <c r="AO81" s="103"/>
      <c r="AP81" s="110"/>
      <c r="AQ81" s="110"/>
      <c r="AR81" s="110"/>
      <c r="AS81" s="110"/>
      <c r="AT81" s="110"/>
      <c r="AU81" s="110"/>
      <c r="AV81" s="110"/>
      <c r="AW81" s="110"/>
      <c r="AX81" s="110"/>
      <c r="AY81" s="110"/>
      <c r="AZ81" s="110"/>
      <c r="BA81" s="508"/>
      <c r="BB81" s="110"/>
      <c r="BC81" s="110"/>
      <c r="BD81" s="110"/>
      <c r="BE81" s="110"/>
      <c r="BF81" s="110"/>
      <c r="BG81" s="508"/>
      <c r="BH81" s="110"/>
      <c r="BI81" s="110"/>
      <c r="BJ81" s="110"/>
      <c r="BK81" s="110"/>
      <c r="BL81" s="110"/>
      <c r="BM81" s="110"/>
      <c r="BN81" s="110"/>
      <c r="BO81" s="110"/>
      <c r="BP81" s="110"/>
      <c r="BQ81" s="110"/>
      <c r="BR81" s="110"/>
      <c r="BS81" s="110"/>
      <c r="BT81" s="110"/>
      <c r="BU81" s="110"/>
      <c r="BV81" s="110"/>
      <c r="BW81" s="110"/>
      <c r="BX81" s="110"/>
      <c r="BY81" s="110"/>
      <c r="BZ81" s="110"/>
      <c r="CA81" s="110"/>
      <c r="CB81" s="37"/>
    </row>
    <row r="82" spans="1:80">
      <c r="A82" s="94"/>
      <c r="B82" s="502"/>
      <c r="C82" s="98"/>
      <c r="D82" s="98"/>
      <c r="E82" s="98"/>
      <c r="F82" s="98"/>
      <c r="G82" s="98"/>
      <c r="H82" s="98"/>
      <c r="I82" s="98"/>
      <c r="J82" s="98"/>
      <c r="K82" s="103"/>
      <c r="L82" s="103"/>
      <c r="M82" s="103"/>
      <c r="N82" s="103"/>
      <c r="O82" s="103"/>
      <c r="P82" s="103"/>
      <c r="Q82" s="103"/>
      <c r="R82" s="103"/>
      <c r="S82" s="103"/>
      <c r="T82" s="103"/>
      <c r="U82" s="103"/>
      <c r="V82" s="103"/>
      <c r="W82" s="103"/>
      <c r="X82" s="103"/>
      <c r="Y82" s="103"/>
      <c r="Z82" s="510"/>
      <c r="AA82" s="103"/>
      <c r="AB82" s="103"/>
      <c r="AC82" s="103"/>
      <c r="AD82" s="103"/>
      <c r="AE82" s="103"/>
      <c r="AF82" s="103"/>
      <c r="AG82" s="103"/>
      <c r="AH82" s="103"/>
      <c r="AI82" s="103"/>
      <c r="AJ82" s="103"/>
      <c r="AK82" s="103"/>
      <c r="AL82" s="103"/>
      <c r="AM82" s="103"/>
      <c r="AN82" s="103"/>
      <c r="AO82" s="103"/>
      <c r="AP82" s="110"/>
      <c r="AQ82" s="110"/>
      <c r="AR82" s="110"/>
      <c r="AS82" s="110"/>
      <c r="AT82" s="110"/>
      <c r="AU82" s="110"/>
      <c r="AV82" s="110"/>
      <c r="AW82" s="110"/>
      <c r="AX82" s="110"/>
      <c r="AY82" s="110"/>
      <c r="AZ82" s="110"/>
      <c r="BA82" s="508"/>
      <c r="BB82" s="110"/>
      <c r="BC82" s="110"/>
      <c r="BD82" s="110"/>
      <c r="BE82" s="110"/>
      <c r="BF82" s="110"/>
      <c r="BG82" s="508"/>
      <c r="BH82" s="110"/>
      <c r="BI82" s="110"/>
      <c r="BJ82" s="110"/>
      <c r="BK82" s="110"/>
      <c r="BL82" s="110"/>
      <c r="BM82" s="110"/>
      <c r="BN82" s="110"/>
      <c r="BO82" s="110"/>
      <c r="BP82" s="110"/>
      <c r="BQ82" s="110"/>
      <c r="BR82" s="110"/>
      <c r="BS82" s="110"/>
      <c r="BT82" s="110"/>
      <c r="BU82" s="110"/>
      <c r="BV82" s="110"/>
      <c r="BW82" s="110"/>
      <c r="BX82" s="110"/>
      <c r="BY82" s="110"/>
      <c r="BZ82" s="110"/>
      <c r="CA82" s="110"/>
      <c r="CB82" s="37"/>
    </row>
    <row r="83" spans="1:80">
      <c r="A83" s="94"/>
    </row>
    <row r="84" spans="1:80">
      <c r="A84" s="94"/>
    </row>
    <row r="85" spans="1:80">
      <c r="A85" s="94"/>
    </row>
    <row r="86" spans="1:80">
      <c r="A86" s="94"/>
    </row>
    <row r="87" spans="1:80">
      <c r="A87" s="94"/>
    </row>
    <row r="88" spans="1:80">
      <c r="A88" s="94"/>
    </row>
    <row r="89" spans="1:80">
      <c r="A89" s="94"/>
    </row>
    <row r="90" spans="1:80">
      <c r="A90" s="94"/>
    </row>
    <row r="91" spans="1:80">
      <c r="A91" s="94"/>
    </row>
    <row r="92" spans="1:80">
      <c r="A92" s="94"/>
    </row>
    <row r="93" spans="1:80">
      <c r="A93" s="94"/>
    </row>
    <row r="94" spans="1:80">
      <c r="A94" s="94"/>
    </row>
    <row r="95" spans="1:80">
      <c r="A95" s="94"/>
    </row>
    <row r="96" spans="1:80">
      <c r="A96" s="94"/>
    </row>
    <row r="97" spans="1:1">
      <c r="A97" s="94"/>
    </row>
    <row r="98" spans="1:1">
      <c r="A98" s="94"/>
    </row>
    <row r="99" spans="1:1">
      <c r="A99" s="94"/>
    </row>
    <row r="100" spans="1:1">
      <c r="A100" s="94"/>
    </row>
    <row r="101" spans="1:1">
      <c r="A101" s="94"/>
    </row>
    <row r="102" spans="1:1">
      <c r="A102" s="94"/>
    </row>
    <row r="103" spans="1:1">
      <c r="A103" s="94"/>
    </row>
    <row r="104" spans="1:1">
      <c r="A104" s="94"/>
    </row>
    <row r="105" spans="1:1">
      <c r="A105" s="94"/>
    </row>
    <row r="106" spans="1:1">
      <c r="A106" s="94"/>
    </row>
    <row r="107" spans="1:1">
      <c r="A107" s="94"/>
    </row>
    <row r="108" spans="1:1">
      <c r="A108" s="94"/>
    </row>
    <row r="109" spans="1:1">
      <c r="A109" s="94"/>
    </row>
    <row r="110" spans="1:1">
      <c r="A110" s="94"/>
    </row>
    <row r="111" spans="1:1">
      <c r="A111" s="94"/>
    </row>
    <row r="112" spans="1:1">
      <c r="A112" s="94"/>
    </row>
    <row r="113" spans="1:1">
      <c r="A113" s="94"/>
    </row>
    <row r="114" spans="1:1">
      <c r="A114" s="94"/>
    </row>
    <row r="115" spans="1:1">
      <c r="A115" s="94"/>
    </row>
    <row r="116" spans="1:1">
      <c r="A116" s="94"/>
    </row>
    <row r="117" spans="1:1">
      <c r="A117" s="94"/>
    </row>
    <row r="118" spans="1:1">
      <c r="A118" s="94"/>
    </row>
    <row r="119" spans="1:1">
      <c r="A119" s="94"/>
    </row>
    <row r="120" spans="1:1">
      <c r="A120" s="94"/>
    </row>
    <row r="121" spans="1:1">
      <c r="A121" s="94"/>
    </row>
    <row r="122" spans="1:1">
      <c r="A122" s="94"/>
    </row>
    <row r="123" spans="1:1">
      <c r="A123" s="94"/>
    </row>
    <row r="124" spans="1:1">
      <c r="A124" s="94"/>
    </row>
    <row r="125" spans="1:1">
      <c r="A125" s="94"/>
    </row>
    <row r="126" spans="1:1">
      <c r="A126" s="94"/>
    </row>
    <row r="127" spans="1:1">
      <c r="A127" s="94"/>
    </row>
    <row r="128" spans="1:1">
      <c r="A128" s="94"/>
    </row>
    <row r="129" spans="1:1">
      <c r="A129" s="94"/>
    </row>
    <row r="130" spans="1:1">
      <c r="A130" s="94"/>
    </row>
    <row r="131" spans="1:1">
      <c r="A131" s="94"/>
    </row>
    <row r="132" spans="1:1">
      <c r="A132" s="94"/>
    </row>
    <row r="133" spans="1:1">
      <c r="A133" s="94"/>
    </row>
    <row r="134" spans="1:1">
      <c r="A134" s="94"/>
    </row>
    <row r="135" spans="1:1">
      <c r="A135" s="94"/>
    </row>
    <row r="136" spans="1:1">
      <c r="A136" s="94"/>
    </row>
    <row r="137" spans="1:1">
      <c r="A137" s="94"/>
    </row>
    <row r="138" spans="1:1">
      <c r="A138" s="94"/>
    </row>
    <row r="139" spans="1:1">
      <c r="A139" s="94"/>
    </row>
    <row r="140" spans="1:1">
      <c r="A140" s="94"/>
    </row>
    <row r="141" spans="1:1">
      <c r="A141" s="94"/>
    </row>
    <row r="142" spans="1:1">
      <c r="A142" s="94"/>
    </row>
    <row r="143" spans="1:1">
      <c r="A143" s="94"/>
    </row>
    <row r="144" spans="1:1">
      <c r="A144" s="94"/>
    </row>
    <row r="145" spans="1:1">
      <c r="A145" s="94"/>
    </row>
    <row r="146" spans="1:1">
      <c r="A146" s="94"/>
    </row>
    <row r="147" spans="1:1">
      <c r="A147" s="94"/>
    </row>
    <row r="148" spans="1:1">
      <c r="A148" s="94"/>
    </row>
    <row r="149" spans="1:1">
      <c r="A149" s="94"/>
    </row>
    <row r="150" spans="1:1">
      <c r="A150" s="94"/>
    </row>
    <row r="151" spans="1:1">
      <c r="A151" s="94"/>
    </row>
    <row r="152" spans="1:1">
      <c r="A152" s="94"/>
    </row>
    <row r="153" spans="1:1">
      <c r="A153" s="94"/>
    </row>
    <row r="154" spans="1:1">
      <c r="A154" s="94"/>
    </row>
    <row r="155" spans="1:1">
      <c r="A155" s="94"/>
    </row>
    <row r="156" spans="1:1">
      <c r="A156" s="94"/>
    </row>
    <row r="157" spans="1:1">
      <c r="A157" s="94"/>
    </row>
    <row r="158" spans="1:1">
      <c r="A158" s="94"/>
    </row>
    <row r="159" spans="1:1">
      <c r="A159" s="94"/>
    </row>
    <row r="160" spans="1:1">
      <c r="A160" s="94"/>
    </row>
    <row r="161" spans="1:1">
      <c r="A161" s="94"/>
    </row>
    <row r="162" spans="1:1">
      <c r="A162" s="94"/>
    </row>
    <row r="163" spans="1:1">
      <c r="A163" s="94"/>
    </row>
    <row r="164" spans="1:1">
      <c r="A164" s="94"/>
    </row>
    <row r="165" spans="1:1">
      <c r="A165" s="94"/>
    </row>
    <row r="166" spans="1:1">
      <c r="A166" s="94"/>
    </row>
    <row r="167" spans="1:1">
      <c r="A167" s="94"/>
    </row>
    <row r="168" spans="1:1">
      <c r="A168" s="94"/>
    </row>
    <row r="169" spans="1:1">
      <c r="A169" s="94"/>
    </row>
    <row r="170" spans="1:1">
      <c r="A170" s="94"/>
    </row>
    <row r="171" spans="1:1">
      <c r="A171" s="94"/>
    </row>
    <row r="172" spans="1:1">
      <c r="A172" s="94"/>
    </row>
    <row r="173" spans="1:1">
      <c r="A173" s="94"/>
    </row>
    <row r="174" spans="1:1">
      <c r="A174" s="94"/>
    </row>
    <row r="175" spans="1:1">
      <c r="A175" s="94"/>
    </row>
    <row r="176" spans="1:1">
      <c r="A176" s="94"/>
    </row>
    <row r="177" spans="1:1">
      <c r="A177" s="94"/>
    </row>
    <row r="178" spans="1:1">
      <c r="A178" s="94"/>
    </row>
    <row r="179" spans="1:1">
      <c r="A179" s="94"/>
    </row>
    <row r="180" spans="1:1">
      <c r="A180" s="94"/>
    </row>
    <row r="181" spans="1:1">
      <c r="A181" s="94"/>
    </row>
    <row r="182" spans="1:1">
      <c r="A182" s="94"/>
    </row>
    <row r="183" spans="1:1">
      <c r="A183" s="94"/>
    </row>
    <row r="184" spans="1:1">
      <c r="A184" s="94"/>
    </row>
    <row r="185" spans="1:1">
      <c r="A185" s="94"/>
    </row>
    <row r="186" spans="1:1">
      <c r="A186" s="94"/>
    </row>
    <row r="187" spans="1:1">
      <c r="A187" s="94"/>
    </row>
    <row r="188" spans="1:1">
      <c r="A188" s="94"/>
    </row>
    <row r="189" spans="1:1">
      <c r="A189" s="94"/>
    </row>
    <row r="190" spans="1:1">
      <c r="A190" s="94"/>
    </row>
    <row r="191" spans="1:1">
      <c r="A191" s="94"/>
    </row>
    <row r="192" spans="1:1">
      <c r="A192" s="94"/>
    </row>
    <row r="193" spans="1:1">
      <c r="A193" s="94"/>
    </row>
    <row r="194" spans="1:1">
      <c r="A194" s="94"/>
    </row>
    <row r="195" spans="1:1">
      <c r="A195" s="94"/>
    </row>
    <row r="196" spans="1:1">
      <c r="A196" s="94"/>
    </row>
    <row r="197" spans="1:1">
      <c r="A197" s="94"/>
    </row>
    <row r="198" spans="1:1">
      <c r="A198" s="94"/>
    </row>
    <row r="199" spans="1:1">
      <c r="A199" s="94"/>
    </row>
    <row r="200" spans="1:1">
      <c r="A200" s="94"/>
    </row>
    <row r="201" spans="1:1">
      <c r="A201" s="94"/>
    </row>
    <row r="202" spans="1:1">
      <c r="A202" s="94"/>
    </row>
    <row r="203" spans="1:1">
      <c r="A203" s="94"/>
    </row>
    <row r="204" spans="1:1">
      <c r="A204" s="94"/>
    </row>
    <row r="205" spans="1:1">
      <c r="A205" s="94"/>
    </row>
    <row r="206" spans="1:1">
      <c r="A206" s="94"/>
    </row>
    <row r="207" spans="1:1">
      <c r="A207" s="94"/>
    </row>
    <row r="208" spans="1:1">
      <c r="A208" s="94"/>
    </row>
    <row r="209" spans="1:1">
      <c r="A209" s="94"/>
    </row>
    <row r="210" spans="1:1">
      <c r="A210" s="94"/>
    </row>
    <row r="211" spans="1:1">
      <c r="A211" s="94"/>
    </row>
    <row r="212" spans="1:1">
      <c r="A212" s="94"/>
    </row>
    <row r="213" spans="1:1">
      <c r="A213" s="94"/>
    </row>
    <row r="214" spans="1:1">
      <c r="A214" s="94"/>
    </row>
    <row r="215" spans="1:1">
      <c r="A215" s="94"/>
    </row>
    <row r="216" spans="1:1">
      <c r="A216" s="94"/>
    </row>
    <row r="217" spans="1:1">
      <c r="A217" s="94"/>
    </row>
    <row r="218" spans="1:1">
      <c r="A218" s="94"/>
    </row>
    <row r="219" spans="1:1">
      <c r="A219" s="94"/>
    </row>
    <row r="220" spans="1:1">
      <c r="A220" s="94"/>
    </row>
    <row r="221" spans="1:1">
      <c r="A221" s="94"/>
    </row>
    <row r="222" spans="1:1">
      <c r="A222" s="94"/>
    </row>
    <row r="223" spans="1:1">
      <c r="A223" s="94"/>
    </row>
    <row r="224" spans="1:1">
      <c r="A224" s="94"/>
    </row>
    <row r="225" spans="1:1">
      <c r="A225" s="94"/>
    </row>
    <row r="226" spans="1:1">
      <c r="A226" s="94"/>
    </row>
    <row r="227" spans="1:1">
      <c r="A227" s="94"/>
    </row>
    <row r="228" spans="1:1">
      <c r="A228" s="94"/>
    </row>
    <row r="229" spans="1:1">
      <c r="A229" s="94"/>
    </row>
    <row r="230" spans="1:1">
      <c r="A230" s="94"/>
    </row>
    <row r="231" spans="1:1">
      <c r="A231" s="94"/>
    </row>
    <row r="232" spans="1:1">
      <c r="A232" s="94"/>
    </row>
    <row r="233" spans="1:1">
      <c r="A233" s="94"/>
    </row>
    <row r="234" spans="1:1">
      <c r="A234" s="94"/>
    </row>
    <row r="235" spans="1:1">
      <c r="A235" s="94"/>
    </row>
    <row r="236" spans="1:1">
      <c r="A236" s="94"/>
    </row>
    <row r="237" spans="1:1">
      <c r="A237" s="94"/>
    </row>
    <row r="238" spans="1:1">
      <c r="A238" s="94"/>
    </row>
    <row r="239" spans="1:1">
      <c r="A239" s="94"/>
    </row>
    <row r="240" spans="1:1">
      <c r="A240" s="94"/>
    </row>
    <row r="241" spans="1:1">
      <c r="A241" s="94"/>
    </row>
    <row r="242" spans="1:1">
      <c r="A242" s="94"/>
    </row>
    <row r="243" spans="1:1">
      <c r="A243" s="94"/>
    </row>
    <row r="244" spans="1:1">
      <c r="A244" s="94"/>
    </row>
    <row r="245" spans="1:1">
      <c r="A245" s="94"/>
    </row>
    <row r="246" spans="1:1">
      <c r="A246" s="94"/>
    </row>
    <row r="247" spans="1:1">
      <c r="A247" s="94"/>
    </row>
    <row r="248" spans="1:1">
      <c r="A248" s="94"/>
    </row>
    <row r="249" spans="1:1">
      <c r="A249" s="94"/>
    </row>
    <row r="250" spans="1:1">
      <c r="A250" s="94"/>
    </row>
    <row r="251" spans="1:1">
      <c r="A251" s="94"/>
    </row>
    <row r="252" spans="1:1">
      <c r="A252" s="94"/>
    </row>
    <row r="253" spans="1:1">
      <c r="A253" s="94"/>
    </row>
    <row r="254" spans="1:1">
      <c r="A254" s="94"/>
    </row>
    <row r="255" spans="1:1">
      <c r="A255" s="94"/>
    </row>
    <row r="256" spans="1:1">
      <c r="A256" s="94"/>
    </row>
    <row r="257" spans="1:1">
      <c r="A257" s="94"/>
    </row>
    <row r="258" spans="1:1">
      <c r="A258" s="94"/>
    </row>
    <row r="259" spans="1:1">
      <c r="A259" s="94"/>
    </row>
    <row r="260" spans="1:1">
      <c r="A260" s="94"/>
    </row>
    <row r="261" spans="1:1">
      <c r="A261" s="94"/>
    </row>
    <row r="262" spans="1:1">
      <c r="A262" s="94"/>
    </row>
    <row r="263" spans="1:1">
      <c r="A263" s="94"/>
    </row>
    <row r="264" spans="1:1">
      <c r="A264" s="94"/>
    </row>
    <row r="265" spans="1:1">
      <c r="A265" s="94"/>
    </row>
    <row r="266" spans="1:1">
      <c r="A266" s="94"/>
    </row>
    <row r="267" spans="1:1">
      <c r="A267" s="94"/>
    </row>
    <row r="268" spans="1:1">
      <c r="A268" s="94"/>
    </row>
    <row r="269" spans="1:1">
      <c r="A269" s="94"/>
    </row>
    <row r="270" spans="1:1">
      <c r="A270" s="94"/>
    </row>
    <row r="271" spans="1:1">
      <c r="A271" s="94"/>
    </row>
    <row r="272" spans="1:1">
      <c r="A272" s="94"/>
    </row>
    <row r="273" spans="1:1">
      <c r="A273" s="94"/>
    </row>
    <row r="274" spans="1:1">
      <c r="A274" s="94"/>
    </row>
    <row r="275" spans="1:1">
      <c r="A275" s="94"/>
    </row>
    <row r="276" spans="1:1">
      <c r="A276" s="94"/>
    </row>
    <row r="277" spans="1:1">
      <c r="A277" s="94"/>
    </row>
    <row r="278" spans="1:1">
      <c r="A278" s="94"/>
    </row>
    <row r="279" spans="1:1">
      <c r="A279" s="94"/>
    </row>
    <row r="280" spans="1:1">
      <c r="A280" s="94"/>
    </row>
    <row r="281" spans="1:1">
      <c r="A281" s="94"/>
    </row>
    <row r="282" spans="1:1">
      <c r="A282" s="94"/>
    </row>
    <row r="283" spans="1:1">
      <c r="A283" s="94"/>
    </row>
    <row r="284" spans="1:1">
      <c r="A284" s="94"/>
    </row>
    <row r="285" spans="1:1">
      <c r="A285" s="94"/>
    </row>
    <row r="286" spans="1:1">
      <c r="A286" s="94"/>
    </row>
    <row r="287" spans="1:1">
      <c r="A287" s="94"/>
    </row>
    <row r="288" spans="1:1">
      <c r="A288" s="94"/>
    </row>
    <row r="289" spans="1:1">
      <c r="A289" s="94"/>
    </row>
    <row r="290" spans="1:1">
      <c r="A290" s="94"/>
    </row>
    <row r="291" spans="1:1">
      <c r="A291" s="94"/>
    </row>
    <row r="292" spans="1:1">
      <c r="A292" s="94"/>
    </row>
    <row r="293" spans="1:1">
      <c r="A293" s="94"/>
    </row>
    <row r="294" spans="1:1">
      <c r="A294" s="94"/>
    </row>
    <row r="295" spans="1:1">
      <c r="A295" s="94"/>
    </row>
    <row r="296" spans="1:1">
      <c r="A296" s="94"/>
    </row>
    <row r="297" spans="1:1">
      <c r="A297" s="94"/>
    </row>
    <row r="298" spans="1:1">
      <c r="A298" s="94"/>
    </row>
    <row r="299" spans="1:1">
      <c r="A299" s="94"/>
    </row>
    <row r="300" spans="1:1">
      <c r="A300" s="94"/>
    </row>
    <row r="301" spans="1:1">
      <c r="A301" s="94"/>
    </row>
    <row r="302" spans="1:1">
      <c r="A302" s="94"/>
    </row>
    <row r="303" spans="1:1">
      <c r="A303" s="94"/>
    </row>
    <row r="304" spans="1:1">
      <c r="A304" s="94"/>
    </row>
    <row r="305" spans="1:1">
      <c r="A305" s="94"/>
    </row>
    <row r="306" spans="1:1">
      <c r="A306" s="94"/>
    </row>
    <row r="307" spans="1:1">
      <c r="A307" s="94"/>
    </row>
    <row r="308" spans="1:1">
      <c r="A308" s="94"/>
    </row>
    <row r="309" spans="1:1">
      <c r="A309" s="94"/>
    </row>
    <row r="310" spans="1:1">
      <c r="A310" s="94"/>
    </row>
    <row r="311" spans="1:1">
      <c r="A311" s="94"/>
    </row>
    <row r="312" spans="1:1">
      <c r="A312" s="94"/>
    </row>
    <row r="313" spans="1:1">
      <c r="A313" s="94"/>
    </row>
    <row r="314" spans="1:1">
      <c r="A314" s="94"/>
    </row>
    <row r="315" spans="1:1">
      <c r="A315" s="94"/>
    </row>
    <row r="316" spans="1:1">
      <c r="A316" s="94"/>
    </row>
    <row r="317" spans="1:1">
      <c r="A317" s="94"/>
    </row>
    <row r="318" spans="1:1">
      <c r="A318" s="94"/>
    </row>
    <row r="319" spans="1:1">
      <c r="A319" s="94"/>
    </row>
    <row r="320" spans="1:1">
      <c r="A320" s="94"/>
    </row>
    <row r="321" spans="1:1">
      <c r="A321" s="94"/>
    </row>
    <row r="322" spans="1:1">
      <c r="A322" s="94"/>
    </row>
    <row r="323" spans="1:1">
      <c r="A323" s="94"/>
    </row>
    <row r="324" spans="1:1">
      <c r="A324" s="94"/>
    </row>
    <row r="325" spans="1:1">
      <c r="A325" s="94"/>
    </row>
    <row r="326" spans="1:1">
      <c r="A326" s="94"/>
    </row>
    <row r="327" spans="1:1">
      <c r="A327" s="94"/>
    </row>
    <row r="328" spans="1:1">
      <c r="A328" s="94"/>
    </row>
    <row r="329" spans="1:1">
      <c r="A329" s="94"/>
    </row>
    <row r="330" spans="1:1">
      <c r="A330" s="94"/>
    </row>
    <row r="331" spans="1:1">
      <c r="A331" s="94"/>
    </row>
    <row r="332" spans="1:1">
      <c r="A332" s="94"/>
    </row>
    <row r="333" spans="1:1">
      <c r="A333" s="94"/>
    </row>
    <row r="334" spans="1:1">
      <c r="A334" s="94"/>
    </row>
    <row r="335" spans="1:1">
      <c r="A335" s="94"/>
    </row>
    <row r="336" spans="1:1">
      <c r="A336" s="94"/>
    </row>
    <row r="337" spans="1:1">
      <c r="A337" s="94"/>
    </row>
    <row r="338" spans="1:1">
      <c r="A338" s="94"/>
    </row>
    <row r="339" spans="1:1">
      <c r="A339" s="94"/>
    </row>
    <row r="340" spans="1:1">
      <c r="A340" s="94"/>
    </row>
    <row r="341" spans="1:1">
      <c r="A341" s="94"/>
    </row>
    <row r="342" spans="1:1">
      <c r="A342" s="94"/>
    </row>
    <row r="343" spans="1:1">
      <c r="A343" s="94"/>
    </row>
    <row r="344" spans="1:1">
      <c r="A344" s="94"/>
    </row>
    <row r="345" spans="1:1">
      <c r="A345" s="94"/>
    </row>
    <row r="346" spans="1:1">
      <c r="A346" s="94"/>
    </row>
    <row r="347" spans="1:1">
      <c r="A347" s="94"/>
    </row>
    <row r="348" spans="1:1">
      <c r="A348" s="94"/>
    </row>
    <row r="349" spans="1:1">
      <c r="A349" s="94"/>
    </row>
    <row r="350" spans="1:1">
      <c r="A350" s="94"/>
    </row>
    <row r="351" spans="1:1">
      <c r="A351" s="94"/>
    </row>
    <row r="352" spans="1:1">
      <c r="A352" s="94"/>
    </row>
    <row r="353" spans="1:1">
      <c r="A353" s="94"/>
    </row>
    <row r="354" spans="1:1">
      <c r="A354" s="94"/>
    </row>
    <row r="355" spans="1:1">
      <c r="A355" s="94"/>
    </row>
    <row r="356" spans="1:1">
      <c r="A356" s="94"/>
    </row>
    <row r="357" spans="1:1">
      <c r="A357" s="94"/>
    </row>
    <row r="358" spans="1:1">
      <c r="A358" s="94"/>
    </row>
    <row r="359" spans="1:1">
      <c r="A359" s="94"/>
    </row>
    <row r="360" spans="1:1">
      <c r="A360" s="94"/>
    </row>
    <row r="361" spans="1:1">
      <c r="A361" s="94"/>
    </row>
    <row r="362" spans="1:1">
      <c r="A362" s="94"/>
    </row>
    <row r="363" spans="1:1">
      <c r="A363" s="94"/>
    </row>
    <row r="364" spans="1:1">
      <c r="A364" s="94"/>
    </row>
    <row r="365" spans="1:1">
      <c r="A365" s="94"/>
    </row>
    <row r="366" spans="1:1">
      <c r="A366" s="94"/>
    </row>
    <row r="367" spans="1:1">
      <c r="A367" s="94"/>
    </row>
    <row r="368" spans="1:1">
      <c r="A368" s="94"/>
    </row>
    <row r="369" spans="1:1">
      <c r="A369" s="94"/>
    </row>
    <row r="370" spans="1:1">
      <c r="A370" s="94"/>
    </row>
    <row r="371" spans="1:1">
      <c r="A371" s="94"/>
    </row>
    <row r="372" spans="1:1">
      <c r="A372" s="94"/>
    </row>
    <row r="373" spans="1:1">
      <c r="A373" s="94"/>
    </row>
    <row r="374" spans="1:1">
      <c r="A374" s="94"/>
    </row>
    <row r="375" spans="1:1">
      <c r="A375" s="94"/>
    </row>
    <row r="376" spans="1:1">
      <c r="A376" s="94"/>
    </row>
    <row r="377" spans="1:1">
      <c r="A377" s="94"/>
    </row>
    <row r="378" spans="1:1">
      <c r="A378" s="94"/>
    </row>
    <row r="379" spans="1:1">
      <c r="A379" s="94"/>
    </row>
    <row r="380" spans="1:1">
      <c r="A380" s="94"/>
    </row>
    <row r="381" spans="1:1">
      <c r="A381" s="94"/>
    </row>
    <row r="382" spans="1:1">
      <c r="A382" s="94"/>
    </row>
    <row r="383" spans="1:1">
      <c r="A383" s="94"/>
    </row>
    <row r="384" spans="1:1">
      <c r="A384" s="94"/>
    </row>
    <row r="385" spans="1:1">
      <c r="A385" s="94"/>
    </row>
    <row r="386" spans="1:1">
      <c r="A386" s="94"/>
    </row>
    <row r="387" spans="1:1">
      <c r="A387" s="94"/>
    </row>
    <row r="388" spans="1:1">
      <c r="A388" s="94"/>
    </row>
    <row r="389" spans="1:1">
      <c r="A389" s="94"/>
    </row>
    <row r="390" spans="1:1">
      <c r="A390" s="94"/>
    </row>
    <row r="391" spans="1:1">
      <c r="A391" s="94"/>
    </row>
    <row r="392" spans="1:1">
      <c r="A392" s="94"/>
    </row>
    <row r="393" spans="1:1">
      <c r="A393" s="94"/>
    </row>
    <row r="394" spans="1:1">
      <c r="A394" s="94"/>
    </row>
    <row r="395" spans="1:1">
      <c r="A395" s="94"/>
    </row>
    <row r="396" spans="1:1">
      <c r="A396" s="94"/>
    </row>
    <row r="397" spans="1:1">
      <c r="A397" s="94"/>
    </row>
    <row r="398" spans="1:1">
      <c r="A398" s="94"/>
    </row>
    <row r="399" spans="1:1">
      <c r="A399" s="94"/>
    </row>
    <row r="400" spans="1:1">
      <c r="A400" s="94"/>
    </row>
    <row r="401" spans="1:1">
      <c r="A401" s="94"/>
    </row>
    <row r="402" spans="1:1">
      <c r="A402" s="94"/>
    </row>
    <row r="403" spans="1:1">
      <c r="A403" s="94"/>
    </row>
    <row r="404" spans="1:1">
      <c r="A404" s="94"/>
    </row>
    <row r="405" spans="1:1">
      <c r="A405" s="94"/>
    </row>
    <row r="406" spans="1:1">
      <c r="A406" s="94"/>
    </row>
    <row r="407" spans="1:1">
      <c r="A407" s="94"/>
    </row>
    <row r="408" spans="1:1">
      <c r="A408" s="94"/>
    </row>
    <row r="409" spans="1:1">
      <c r="A409" s="94"/>
    </row>
    <row r="410" spans="1:1">
      <c r="A410" s="94"/>
    </row>
    <row r="411" spans="1:1">
      <c r="A411" s="94"/>
    </row>
    <row r="412" spans="1:1">
      <c r="A412" s="94"/>
    </row>
    <row r="413" spans="1:1">
      <c r="A413" s="94"/>
    </row>
    <row r="414" spans="1:1">
      <c r="A414" s="94"/>
    </row>
    <row r="415" spans="1:1">
      <c r="A415" s="94"/>
    </row>
    <row r="416" spans="1:1">
      <c r="A416" s="94"/>
    </row>
    <row r="417" spans="1:1">
      <c r="A417" s="94"/>
    </row>
    <row r="418" spans="1:1">
      <c r="A418" s="94"/>
    </row>
    <row r="419" spans="1:1">
      <c r="A419" s="94"/>
    </row>
    <row r="420" spans="1:1">
      <c r="A420" s="94"/>
    </row>
    <row r="421" spans="1:1">
      <c r="A421" s="94"/>
    </row>
    <row r="422" spans="1:1">
      <c r="A422" s="94"/>
    </row>
    <row r="423" spans="1:1">
      <c r="A423" s="94"/>
    </row>
    <row r="424" spans="1:1">
      <c r="A424" s="94"/>
    </row>
    <row r="425" spans="1:1">
      <c r="A425" s="94"/>
    </row>
    <row r="426" spans="1:1">
      <c r="A426" s="94"/>
    </row>
    <row r="427" spans="1:1">
      <c r="A427" s="94"/>
    </row>
    <row r="428" spans="1:1">
      <c r="A428" s="94"/>
    </row>
    <row r="429" spans="1:1">
      <c r="A429" s="94"/>
    </row>
    <row r="430" spans="1:1">
      <c r="A430" s="94"/>
    </row>
    <row r="431" spans="1:1">
      <c r="A431" s="94"/>
    </row>
    <row r="432" spans="1:1">
      <c r="A432" s="94"/>
    </row>
    <row r="433" spans="1:1">
      <c r="A433" s="94"/>
    </row>
    <row r="434" spans="1:1">
      <c r="A434" s="94"/>
    </row>
    <row r="435" spans="1:1">
      <c r="A435" s="94"/>
    </row>
    <row r="436" spans="1:1">
      <c r="A436" s="94"/>
    </row>
    <row r="437" spans="1:1">
      <c r="A437" s="94"/>
    </row>
    <row r="438" spans="1:1">
      <c r="A438" s="94"/>
    </row>
    <row r="439" spans="1:1">
      <c r="A439" s="94"/>
    </row>
    <row r="440" spans="1:1">
      <c r="A440" s="94"/>
    </row>
    <row r="441" spans="1:1">
      <c r="A441" s="94"/>
    </row>
    <row r="442" spans="1:1">
      <c r="A442" s="94"/>
    </row>
    <row r="443" spans="1:1">
      <c r="A443" s="94"/>
    </row>
    <row r="444" spans="1:1">
      <c r="A444" s="94"/>
    </row>
    <row r="445" spans="1:1">
      <c r="A445" s="94"/>
    </row>
    <row r="446" spans="1:1">
      <c r="A446" s="94"/>
    </row>
  </sheetData>
  <mergeCells count="2">
    <mergeCell ref="AP1:CA1"/>
    <mergeCell ref="K1:AO1"/>
  </mergeCells>
  <phoneticPr fontId="5" type="noConversion"/>
  <pageMargins left="0" right="0" top="0" bottom="0" header="0" footer="0"/>
  <pageSetup orientation="landscape" r:id="rId1"/>
  <headerFooter alignWithMargins="0"/>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tint="0.79998168889431442"/>
  </sheetPr>
  <dimension ref="A1:T24"/>
  <sheetViews>
    <sheetView zoomScale="85" zoomScaleNormal="85" workbookViewId="0">
      <selection activeCell="O24" sqref="O24"/>
    </sheetView>
  </sheetViews>
  <sheetFormatPr baseColWidth="10" defaultColWidth="8.83203125" defaultRowHeight="13"/>
  <cols>
    <col min="10" max="10" width="19.33203125" customWidth="1"/>
    <col min="11" max="11" width="13.33203125" customWidth="1"/>
    <col min="12" max="12" width="23" bestFit="1" customWidth="1"/>
    <col min="15" max="15" width="20.83203125" bestFit="1" customWidth="1"/>
  </cols>
  <sheetData>
    <row r="1" spans="1:20" ht="82">
      <c r="A1" s="93" t="s">
        <v>351</v>
      </c>
      <c r="B1" s="93" t="s">
        <v>1</v>
      </c>
      <c r="C1" s="255" t="s">
        <v>409</v>
      </c>
      <c r="D1" s="255" t="s">
        <v>410</v>
      </c>
      <c r="E1" s="255" t="s">
        <v>411</v>
      </c>
      <c r="F1" s="255" t="s">
        <v>5</v>
      </c>
      <c r="G1" s="255" t="s">
        <v>480</v>
      </c>
      <c r="H1" s="291" t="s">
        <v>472</v>
      </c>
      <c r="I1" s="291" t="s">
        <v>473</v>
      </c>
      <c r="J1" s="59" t="s">
        <v>109</v>
      </c>
      <c r="K1" s="104" t="s">
        <v>479</v>
      </c>
      <c r="L1" s="105" t="s">
        <v>61</v>
      </c>
      <c r="M1" s="255" t="s">
        <v>480</v>
      </c>
      <c r="N1" s="291" t="s">
        <v>472</v>
      </c>
      <c r="O1" s="291" t="s">
        <v>473</v>
      </c>
      <c r="P1" s="104" t="s">
        <v>479</v>
      </c>
      <c r="Q1" s="59" t="s">
        <v>109</v>
      </c>
      <c r="R1" s="93" t="s">
        <v>351</v>
      </c>
      <c r="S1" s="93" t="s">
        <v>1</v>
      </c>
      <c r="T1" s="104" t="s">
        <v>479</v>
      </c>
    </row>
    <row r="2" spans="1:20">
      <c r="A2" s="95">
        <f>'In Process Calc.'!B3</f>
        <v>1.8750000002910383E-2</v>
      </c>
      <c r="B2" s="95">
        <f>'In Process Calc.'!C3</f>
        <v>0.45000000006984919</v>
      </c>
      <c r="C2" s="290">
        <f>'Measured Data'!H7</f>
        <v>0.26</v>
      </c>
      <c r="D2" s="252">
        <f>E2-C2</f>
        <v>2.096774193548423E-3</v>
      </c>
      <c r="E2" s="252">
        <f>C2/F2*100</f>
        <v>0.26209677419354843</v>
      </c>
      <c r="F2" s="290">
        <f>'Measured Data'!K7</f>
        <v>99.2</v>
      </c>
      <c r="G2">
        <f>$H$24/(1+$I$24*EXP(-$J$24*B2))</f>
        <v>0.33474713929727501</v>
      </c>
      <c r="H2" s="296">
        <f>G2-C2</f>
        <v>7.4747139297275E-2</v>
      </c>
      <c r="I2" s="296">
        <f>H2^2</f>
        <v>5.5871348331262326E-3</v>
      </c>
      <c r="J2">
        <v>0</v>
      </c>
      <c r="K2">
        <f>$H$24*$I$24*$J$24*(1+$I$24*EXP(-$J$24*B2))^-2*EXP(-$J$24*B2)</f>
        <v>9.5288678864901555E-3</v>
      </c>
      <c r="L2">
        <f>'In Process Calc.'!AS3</f>
        <v>0</v>
      </c>
      <c r="M2">
        <f>$N$24*$M$24/($M$24+($N$24-$M$24)*EXP(-$O$24*B2))</f>
        <v>0.26312174644284919</v>
      </c>
      <c r="N2" s="296">
        <f>M2-E2</f>
        <v>1.0249722493007596E-3</v>
      </c>
      <c r="O2" s="292">
        <f>N2^2</f>
        <v>1.0505681118366585E-6</v>
      </c>
      <c r="P2">
        <f>($N$24-$M$24)*$O$24*EXP(-$O$24*B2)/($M$24+($N$24-$M$24)*EXP(-$O$24*B2))</f>
        <v>2.6520367508222929E-2</v>
      </c>
      <c r="Q2">
        <f>P2*'Post Process Calc.'!A4*1000</f>
        <v>12.284233866871624</v>
      </c>
      <c r="R2" s="477">
        <f>AVERAGE(A2:A3)</f>
        <v>0.4493055555576575</v>
      </c>
      <c r="S2" s="477">
        <f>AVERAGE(B2:B3)</f>
        <v>10.78333333338378</v>
      </c>
      <c r="T2">
        <f>($N$24-$M$24)*$O$24*EXP(-$O$24*S2)/($M$24+($N$24-$M$24)*EXP(-$O$24*S2))</f>
        <v>2.639774849984023E-2</v>
      </c>
    </row>
    <row r="3" spans="1:20">
      <c r="A3" s="95">
        <f>'In Process Calc.'!B4</f>
        <v>0.87986111111240461</v>
      </c>
      <c r="B3" s="95">
        <f>'In Process Calc.'!C4</f>
        <v>21.116666666697711</v>
      </c>
      <c r="C3" s="290">
        <f>'Measured Data'!H8</f>
        <v>0.46319998631477349</v>
      </c>
      <c r="D3" s="252">
        <f t="shared" ref="D3:D13" si="0">E3-C3</f>
        <v>2.0470985318967738E-3</v>
      </c>
      <c r="E3" s="252">
        <f t="shared" ref="E3:E13" si="1">C3/F3*100</f>
        <v>0.46524708484667027</v>
      </c>
      <c r="F3" s="290">
        <f>'Measured Data'!K8</f>
        <v>99.55999755859375</v>
      </c>
      <c r="G3">
        <f t="shared" ref="G3:G13" si="2">$H$24/(1+$I$24*EXP(-$J$24*B3))</f>
        <v>0.59089473133626991</v>
      </c>
      <c r="H3" s="296">
        <f t="shared" ref="H3:H13" si="3">G3-C3</f>
        <v>0.12769474502149641</v>
      </c>
      <c r="I3" s="296">
        <f t="shared" ref="I3:I13" si="4">H3^2</f>
        <v>1.6305947906104984E-2</v>
      </c>
      <c r="J3">
        <v>1</v>
      </c>
      <c r="K3">
        <f t="shared" ref="K3:K13" si="5">$H$24*$I$24*$J$24*(1+$I$24*EXP(-$J$24*B3))^-2*EXP(-$J$24*B3)</f>
        <v>1.5573282202712204E-2</v>
      </c>
      <c r="L3">
        <f>'In Process Calc.'!AS4</f>
        <v>2.6834957824069076E-2</v>
      </c>
      <c r="M3">
        <f t="shared" ref="M3:M13" si="6">$N$24*$M$24/($M$24+($N$24-$M$24)*EXP(-$O$24*B3))</f>
        <v>0.45397453878320843</v>
      </c>
      <c r="N3" s="296">
        <f>M3-E3</f>
        <v>-1.1272546063461841E-2</v>
      </c>
      <c r="O3" s="292">
        <f t="shared" ref="O3:O13" si="7">N3^2</f>
        <v>1.2707029475286905E-4</v>
      </c>
      <c r="P3">
        <f t="shared" ref="P3:P13" si="8">($N$24-$M$24)*$O$24*EXP(-$O$24*B3)/($M$24+($N$24-$M$24)*EXP(-$O$24*B3))</f>
        <v>2.62375468366388E-2</v>
      </c>
      <c r="Q3">
        <f>P3*'Post Process Calc.'!A5*1000</f>
        <v>21.514788406043813</v>
      </c>
      <c r="R3" s="477">
        <f t="shared" ref="R3:R15" si="9">AVERAGE(A3:A4)</f>
        <v>1.4479166666678793</v>
      </c>
      <c r="S3" s="477">
        <f t="shared" ref="S3:S15" si="10">AVERAGE(B3:B4)</f>
        <v>34.750000000029104</v>
      </c>
      <c r="T3">
        <f t="shared" ref="T3:T16" si="11">($N$24-$M$24)*$O$24*EXP(-$O$24*S3)/($M$24+($N$24-$M$24)*EXP(-$O$24*S3))</f>
        <v>2.5950016920830748E-2</v>
      </c>
    </row>
    <row r="4" spans="1:20">
      <c r="A4" s="95">
        <f>'In Process Calc.'!B5</f>
        <v>2.015972222223354</v>
      </c>
      <c r="B4" s="95">
        <f>'In Process Calc.'!C5</f>
        <v>48.383333333360497</v>
      </c>
      <c r="C4" s="290">
        <f>'Measured Data'!H9</f>
        <v>0.81999999999999984</v>
      </c>
      <c r="D4" s="252">
        <f t="shared" si="0"/>
        <v>1.0800405268490354E-2</v>
      </c>
      <c r="E4" s="252">
        <f t="shared" si="1"/>
        <v>0.83080040526849019</v>
      </c>
      <c r="F4" s="290">
        <f>'Measured Data'!K9</f>
        <v>98.7</v>
      </c>
      <c r="G4">
        <f t="shared" si="2"/>
        <v>1.1447040172456437</v>
      </c>
      <c r="H4" s="296">
        <f t="shared" si="3"/>
        <v>0.32470401724564391</v>
      </c>
      <c r="I4" s="296">
        <f t="shared" si="4"/>
        <v>0.10543269881545941</v>
      </c>
      <c r="J4">
        <v>2</v>
      </c>
      <c r="K4">
        <f t="shared" si="5"/>
        <v>2.4945961838599581E-2</v>
      </c>
      <c r="L4">
        <f>'In Process Calc.'!AS5</f>
        <v>2.062754228994701E-2</v>
      </c>
      <c r="M4">
        <f t="shared" si="6"/>
        <v>0.92065329127926943</v>
      </c>
      <c r="N4" s="296">
        <f t="shared" ref="N4:N13" si="12">M4-E4</f>
        <v>8.9852886010779232E-2</v>
      </c>
      <c r="O4" s="292">
        <f t="shared" si="7"/>
        <v>8.0735411244660868E-3</v>
      </c>
      <c r="P4">
        <f t="shared" si="8"/>
        <v>2.5545985573235321E-2</v>
      </c>
      <c r="Q4">
        <f>P4*'Post Process Calc.'!A6*1000</f>
        <v>37.340565733477725</v>
      </c>
      <c r="R4" s="477">
        <f t="shared" si="9"/>
        <v>2.484722222223354</v>
      </c>
      <c r="S4" s="477">
        <f t="shared" si="10"/>
        <v>59.633333333360497</v>
      </c>
      <c r="T4">
        <f t="shared" si="11"/>
        <v>2.5096138703402583E-2</v>
      </c>
    </row>
    <row r="5" spans="1:20">
      <c r="A5" s="95">
        <f>'In Process Calc.'!B6</f>
        <v>2.953472222223354</v>
      </c>
      <c r="B5" s="95">
        <f>'In Process Calc.'!C6</f>
        <v>70.883333333360497</v>
      </c>
      <c r="C5" s="290">
        <f>'Measured Data'!H10</f>
        <v>1.4616999460220337</v>
      </c>
      <c r="D5" s="252">
        <f t="shared" si="0"/>
        <v>1.0747341887436646E-2</v>
      </c>
      <c r="E5" s="252">
        <f t="shared" si="1"/>
        <v>1.4724472879094703</v>
      </c>
      <c r="F5" s="290">
        <f>'Measured Data'!K10</f>
        <v>99.270103454589844</v>
      </c>
      <c r="G5">
        <f t="shared" si="2"/>
        <v>1.7671543369967064</v>
      </c>
      <c r="H5" s="296">
        <f t="shared" si="3"/>
        <v>0.30545439097467275</v>
      </c>
      <c r="I5" s="296">
        <f t="shared" si="4"/>
        <v>9.3302384965708238E-2</v>
      </c>
      <c r="J5">
        <v>3</v>
      </c>
      <c r="K5">
        <f t="shared" si="5"/>
        <v>2.9447910532992155E-2</v>
      </c>
      <c r="L5">
        <f>'In Process Calc.'!AS6</f>
        <v>2.4361174541124284E-2</v>
      </c>
      <c r="M5">
        <f t="shared" si="6"/>
        <v>1.6184804611919212</v>
      </c>
      <c r="N5" s="296">
        <f t="shared" si="12"/>
        <v>0.14603317328245091</v>
      </c>
      <c r="O5" s="292">
        <f t="shared" si="7"/>
        <v>2.1325687698942334E-2</v>
      </c>
      <c r="P5">
        <f t="shared" si="8"/>
        <v>2.4511890413168775E-2</v>
      </c>
      <c r="Q5">
        <f>P5*'Post Process Calc.'!A7*1000</f>
        <v>67.040020223913345</v>
      </c>
      <c r="R5" s="477">
        <f t="shared" si="9"/>
        <v>3.4635416666678793</v>
      </c>
      <c r="S5" s="477">
        <f t="shared" si="10"/>
        <v>83.125000000029104</v>
      </c>
      <c r="T5">
        <f t="shared" si="11"/>
        <v>2.3688154565311054E-2</v>
      </c>
    </row>
    <row r="6" spans="1:20">
      <c r="A6" s="95">
        <f>'In Process Calc.'!B7</f>
        <v>3.9736111111124046</v>
      </c>
      <c r="B6" s="95">
        <f>'In Process Calc.'!C7</f>
        <v>95.366666666697711</v>
      </c>
      <c r="C6" s="290">
        <f>'Measured Data'!H11</f>
        <v>2.7349999977111819</v>
      </c>
      <c r="D6" s="252">
        <f t="shared" si="0"/>
        <v>3.0707600483526498E-2</v>
      </c>
      <c r="E6" s="252">
        <f t="shared" si="1"/>
        <v>2.7657075981947083</v>
      </c>
      <c r="F6" s="290">
        <f>'Measured Data'!K11</f>
        <v>98.889701843261719</v>
      </c>
      <c r="G6">
        <f t="shared" si="2"/>
        <v>2.4722898353850731</v>
      </c>
      <c r="H6" s="296">
        <f t="shared" si="3"/>
        <v>-0.26271016232610878</v>
      </c>
      <c r="I6" s="296">
        <f t="shared" si="4"/>
        <v>6.9016629389410417E-2</v>
      </c>
      <c r="J6">
        <v>4</v>
      </c>
      <c r="K6">
        <f t="shared" si="5"/>
        <v>2.6834977786166322E-2</v>
      </c>
      <c r="L6">
        <f>'In Process Calc.'!AS7</f>
        <v>2.4872307264792629E-2</v>
      </c>
      <c r="M6">
        <f t="shared" si="6"/>
        <v>2.8878112626714771</v>
      </c>
      <c r="N6" s="296">
        <f t="shared" si="12"/>
        <v>0.12210366447676879</v>
      </c>
      <c r="O6" s="292">
        <f t="shared" si="7"/>
        <v>1.4909304878655329E-2</v>
      </c>
      <c r="P6">
        <f t="shared" si="8"/>
        <v>2.2630896243082663E-2</v>
      </c>
      <c r="Q6">
        <f>P6*'Post Process Calc.'!A8*1000</f>
        <v>91.521610863521303</v>
      </c>
      <c r="R6" s="477">
        <f t="shared" si="9"/>
        <v>4.3993055555583851</v>
      </c>
      <c r="S6" s="477">
        <f t="shared" si="10"/>
        <v>105.58333333340124</v>
      </c>
      <c r="T6">
        <f t="shared" si="11"/>
        <v>2.1546625104600588E-2</v>
      </c>
    </row>
    <row r="7" spans="1:20">
      <c r="A7" s="95">
        <f>'In Process Calc.'!B8</f>
        <v>4.8250000000043656</v>
      </c>
      <c r="B7" s="95">
        <f>'In Process Calc.'!C8</f>
        <v>115.80000000010477</v>
      </c>
      <c r="C7" s="290">
        <f>'Measured Data'!H12</f>
        <v>4.0441001487731931</v>
      </c>
      <c r="D7" s="252">
        <f t="shared" si="0"/>
        <v>3.0194454565775963E-2</v>
      </c>
      <c r="E7" s="252">
        <f t="shared" si="1"/>
        <v>4.0742946033389691</v>
      </c>
      <c r="F7" s="290">
        <f>'Measured Data'!K12</f>
        <v>99.258903503417969</v>
      </c>
      <c r="G7">
        <f t="shared" si="2"/>
        <v>2.9571462962006612</v>
      </c>
      <c r="H7" s="296">
        <f t="shared" si="3"/>
        <v>-1.086953852572532</v>
      </c>
      <c r="I7" s="296">
        <f t="shared" si="4"/>
        <v>1.1814686776222696</v>
      </c>
      <c r="J7">
        <v>5</v>
      </c>
      <c r="K7">
        <f t="shared" si="5"/>
        <v>2.0284510965629495E-2</v>
      </c>
      <c r="L7">
        <f>'In Process Calc.'!AS8</f>
        <v>1.9186203612854853E-2</v>
      </c>
      <c r="M7">
        <f t="shared" si="6"/>
        <v>4.4821628769554982</v>
      </c>
      <c r="N7" s="296">
        <f t="shared" si="12"/>
        <v>0.40786827361652911</v>
      </c>
      <c r="O7" s="292">
        <f t="shared" si="7"/>
        <v>0.16635652862292785</v>
      </c>
      <c r="P7">
        <f t="shared" si="8"/>
        <v>2.0268260681068424E-2</v>
      </c>
      <c r="Q7">
        <f>P7*'Post Process Calc.'!A9*1000</f>
        <v>136.3385125716936</v>
      </c>
      <c r="R7" s="477">
        <f t="shared" si="9"/>
        <v>5.3500000000021828</v>
      </c>
      <c r="S7" s="477">
        <f t="shared" si="10"/>
        <v>128.40000000005239</v>
      </c>
      <c r="T7">
        <f t="shared" si="11"/>
        <v>1.8431940847904265E-2</v>
      </c>
    </row>
    <row r="8" spans="1:20">
      <c r="A8" s="95">
        <f>'In Process Calc.'!B9</f>
        <v>5.875</v>
      </c>
      <c r="B8" s="95">
        <f>'In Process Calc.'!C9</f>
        <v>141</v>
      </c>
      <c r="C8" s="290">
        <f>'Measured Data'!H13</f>
        <v>6.7267001701354987</v>
      </c>
      <c r="D8" s="252">
        <f t="shared" si="0"/>
        <v>4.8107793918330088E-2</v>
      </c>
      <c r="E8" s="252">
        <f t="shared" si="1"/>
        <v>6.7748079640538288</v>
      </c>
      <c r="F8" s="290">
        <f>'Measured Data'!K13</f>
        <v>99.289901733398438</v>
      </c>
      <c r="G8">
        <f t="shared" si="2"/>
        <v>3.359125905902915</v>
      </c>
      <c r="H8" s="296">
        <f t="shared" si="3"/>
        <v>-3.3675742642325837</v>
      </c>
      <c r="I8" s="296">
        <f t="shared" si="4"/>
        <v>11.340556425121628</v>
      </c>
      <c r="J8">
        <v>6</v>
      </c>
      <c r="K8">
        <f t="shared" si="5"/>
        <v>1.1916539881766537E-2</v>
      </c>
      <c r="L8">
        <f>'In Process Calc.'!AS9</f>
        <v>2.0124180894227961E-2</v>
      </c>
      <c r="M8">
        <f t="shared" si="6"/>
        <v>7.1246659960472165</v>
      </c>
      <c r="N8" s="296">
        <f t="shared" si="12"/>
        <v>0.34985803199338772</v>
      </c>
      <c r="O8" s="292">
        <f t="shared" si="7"/>
        <v>0.12240064255028631</v>
      </c>
      <c r="P8">
        <f t="shared" si="8"/>
        <v>1.6352391818789065E-2</v>
      </c>
      <c r="Q8">
        <f>P8*'Post Process Calc.'!A10*1000</f>
        <v>162.63597605116539</v>
      </c>
      <c r="R8" s="477">
        <f t="shared" si="9"/>
        <v>6.3677083333350311</v>
      </c>
      <c r="S8" s="477">
        <f t="shared" si="10"/>
        <v>152.82500000004075</v>
      </c>
      <c r="T8">
        <f t="shared" si="11"/>
        <v>1.4256699941642798E-2</v>
      </c>
    </row>
    <row r="9" spans="1:20">
      <c r="A9" s="95">
        <f>'In Process Calc.'!B10</f>
        <v>6.8604166666700621</v>
      </c>
      <c r="B9" s="95">
        <f>'In Process Calc.'!C10</f>
        <v>164.65000000008149</v>
      </c>
      <c r="C9" s="290">
        <f>'Measured Data'!H14</f>
        <v>9.945699555969238</v>
      </c>
      <c r="D9" s="252">
        <f t="shared" si="0"/>
        <v>8.0853773553254626E-2</v>
      </c>
      <c r="E9" s="252">
        <f t="shared" si="1"/>
        <v>10.026553329522493</v>
      </c>
      <c r="F9" s="290">
        <f>'Measured Data'!K14</f>
        <v>99.193603515625</v>
      </c>
      <c r="G9">
        <f t="shared" si="2"/>
        <v>3.5709682411085821</v>
      </c>
      <c r="H9" s="296">
        <f t="shared" si="3"/>
        <v>-6.3747313148606555</v>
      </c>
      <c r="I9" s="296">
        <f t="shared" si="4"/>
        <v>40.637199336665063</v>
      </c>
      <c r="J9">
        <v>7</v>
      </c>
      <c r="K9">
        <f t="shared" si="5"/>
        <v>6.4352709949047279E-3</v>
      </c>
      <c r="L9">
        <f>'In Process Calc.'!AS10</f>
        <v>1.675477257443438E-2</v>
      </c>
      <c r="M9">
        <f t="shared" si="6"/>
        <v>9.979929171209017</v>
      </c>
      <c r="N9" s="296">
        <f t="shared" si="12"/>
        <v>-4.6624158313475661E-2</v>
      </c>
      <c r="O9" s="292">
        <f t="shared" si="7"/>
        <v>2.1738121384400418E-3</v>
      </c>
      <c r="P9">
        <f t="shared" si="8"/>
        <v>1.2121238379291103E-2</v>
      </c>
      <c r="Q9">
        <f>P9*'Post Process Calc.'!A11*1000</f>
        <v>151.55911601434883</v>
      </c>
      <c r="R9" s="477">
        <f t="shared" si="9"/>
        <v>7.3684027777781012</v>
      </c>
      <c r="S9" s="477">
        <f t="shared" si="10"/>
        <v>176.84166666667443</v>
      </c>
      <c r="T9">
        <f t="shared" si="11"/>
        <v>9.9894961211078673E-3</v>
      </c>
    </row>
    <row r="10" spans="1:20">
      <c r="A10" s="95">
        <f>'In Process Calc.'!B11</f>
        <v>7.8763888888861402</v>
      </c>
      <c r="B10" s="95">
        <f>'In Process Calc.'!C11</f>
        <v>189.03333333326736</v>
      </c>
      <c r="C10" s="290">
        <f>'Measured Data'!H15</f>
        <v>12.503599984741211</v>
      </c>
      <c r="D10" s="252">
        <f t="shared" si="0"/>
        <v>9.7240433242664182E-2</v>
      </c>
      <c r="E10" s="252">
        <f t="shared" si="1"/>
        <v>12.600840417983875</v>
      </c>
      <c r="F10" s="290">
        <f>'Measured Data'!K15</f>
        <v>99.228302001953125</v>
      </c>
      <c r="G10">
        <f t="shared" si="2"/>
        <v>3.6842979979677515</v>
      </c>
      <c r="H10" s="296">
        <f t="shared" si="3"/>
        <v>-8.8193019867734588</v>
      </c>
      <c r="I10" s="296">
        <f t="shared" si="4"/>
        <v>77.780087533906283</v>
      </c>
      <c r="J10">
        <v>8</v>
      </c>
      <c r="K10">
        <f t="shared" si="5"/>
        <v>3.1993175777603479E-3</v>
      </c>
      <c r="L10">
        <f>'In Process Calc.'!AS11</f>
        <v>9.9429606149002946E-3</v>
      </c>
      <c r="M10">
        <f t="shared" si="6"/>
        <v>12.741369068235198</v>
      </c>
      <c r="N10" s="296">
        <f t="shared" si="12"/>
        <v>0.14052865025132277</v>
      </c>
      <c r="O10" s="292">
        <f t="shared" si="7"/>
        <v>1.97483015414586E-2</v>
      </c>
      <c r="P10">
        <f t="shared" si="8"/>
        <v>8.029119649252462E-3</v>
      </c>
      <c r="Q10">
        <f>P10*'Post Process Calc.'!A12*1000</f>
        <v>125.78659462503072</v>
      </c>
      <c r="R10" s="477">
        <f t="shared" si="9"/>
        <v>8.3753472222197161</v>
      </c>
      <c r="S10" s="477">
        <f t="shared" si="10"/>
        <v>201.00833333327319</v>
      </c>
      <c r="T10">
        <f t="shared" si="11"/>
        <v>6.3381982350687559E-3</v>
      </c>
    </row>
    <row r="11" spans="1:20">
      <c r="A11" s="95">
        <f>'In Process Calc.'!B12</f>
        <v>8.8743055555532919</v>
      </c>
      <c r="B11" s="95">
        <f>'In Process Calc.'!C12</f>
        <v>212.98333333327901</v>
      </c>
      <c r="C11" s="290">
        <f>'Measured Data'!H16</f>
        <v>15.666299684143066</v>
      </c>
      <c r="D11" s="252">
        <f t="shared" si="0"/>
        <v>0.13919889284012044</v>
      </c>
      <c r="E11" s="252">
        <f t="shared" si="1"/>
        <v>15.805498576983187</v>
      </c>
      <c r="F11" s="290">
        <f>'Measured Data'!K16</f>
        <v>99.119300842285156</v>
      </c>
      <c r="G11">
        <f t="shared" si="2"/>
        <v>3.7390572556805162</v>
      </c>
      <c r="H11" s="296">
        <f t="shared" si="3"/>
        <v>-11.92724242846255</v>
      </c>
      <c r="I11" s="296">
        <f t="shared" si="4"/>
        <v>142.25911194731725</v>
      </c>
      <c r="J11">
        <v>9</v>
      </c>
      <c r="K11">
        <f t="shared" si="5"/>
        <v>1.5599160638420622E-3</v>
      </c>
      <c r="L11">
        <f>'In Process Calc.'!AS12</f>
        <v>9.4532237602280769E-3</v>
      </c>
      <c r="M11">
        <f t="shared" si="6"/>
        <v>14.845695238494136</v>
      </c>
      <c r="N11" s="296">
        <f t="shared" si="12"/>
        <v>-0.95980333848905097</v>
      </c>
      <c r="O11" s="292">
        <f t="shared" si="7"/>
        <v>0.92122244857472779</v>
      </c>
      <c r="P11">
        <f t="shared" si="8"/>
        <v>4.910763698539748E-3</v>
      </c>
      <c r="Q11">
        <f>P11*'Post Process Calc.'!A13*1000</f>
        <v>80.884203338968192</v>
      </c>
      <c r="R11" s="477">
        <f t="shared" si="9"/>
        <v>9.3975694444452529</v>
      </c>
      <c r="S11" s="477">
        <f t="shared" si="10"/>
        <v>225.54166666668607</v>
      </c>
      <c r="T11">
        <f t="shared" si="11"/>
        <v>3.695927174746266E-3</v>
      </c>
    </row>
    <row r="12" spans="1:20">
      <c r="A12" s="95">
        <f>'In Process Calc.'!B13</f>
        <v>9.9208333333372138</v>
      </c>
      <c r="B12" s="95">
        <f>'In Process Calc.'!C13</f>
        <v>238.10000000009313</v>
      </c>
      <c r="C12" s="290">
        <f>'Measured Data'!H17</f>
        <v>16.470799310302734</v>
      </c>
      <c r="D12" s="252">
        <f t="shared" si="0"/>
        <v>0.30194314722507087</v>
      </c>
      <c r="E12" s="252">
        <f t="shared" si="1"/>
        <v>16.772742457527805</v>
      </c>
      <c r="F12" s="290">
        <f>'Measured Data'!K17</f>
        <v>98.199798583984375</v>
      </c>
      <c r="G12">
        <f t="shared" si="2"/>
        <v>3.7664103214224061</v>
      </c>
      <c r="H12" s="296">
        <f t="shared" si="3"/>
        <v>-12.704388988880329</v>
      </c>
      <c r="I12" s="296">
        <f t="shared" si="4"/>
        <v>161.40149958078374</v>
      </c>
      <c r="J12">
        <v>9</v>
      </c>
      <c r="K12">
        <f t="shared" si="5"/>
        <v>7.2250520186335125E-4</v>
      </c>
      <c r="L12">
        <f>'In Process Calc.'!AS13</f>
        <v>1.2016913337084495E-3</v>
      </c>
      <c r="M12">
        <f t="shared" si="6"/>
        <v>16.307779021724748</v>
      </c>
      <c r="N12" s="296">
        <f t="shared" si="12"/>
        <v>-0.46496343580305677</v>
      </c>
      <c r="O12" s="292">
        <f t="shared" si="7"/>
        <v>0.2161909966337833</v>
      </c>
      <c r="P12">
        <f t="shared" si="8"/>
        <v>2.7441330068173207E-3</v>
      </c>
      <c r="Q12">
        <f>P12*'Post Process Calc.'!A14*1000</f>
        <v>43.346872876913324</v>
      </c>
      <c r="R12" s="477">
        <f t="shared" si="9"/>
        <v>10.413541666668607</v>
      </c>
      <c r="S12" s="477">
        <f t="shared" si="10"/>
        <v>249.92500000004657</v>
      </c>
      <c r="T12">
        <f t="shared" si="11"/>
        <v>2.0532785072087762E-3</v>
      </c>
    </row>
    <row r="13" spans="1:20">
      <c r="A13" s="95">
        <f>'In Process Calc.'!B14</f>
        <v>10.90625</v>
      </c>
      <c r="B13" s="95">
        <f>'In Process Calc.'!C14</f>
        <v>261.75</v>
      </c>
      <c r="C13" s="290">
        <f>'Measured Data'!H18</f>
        <v>15.796199662780761</v>
      </c>
      <c r="D13" s="252">
        <f t="shared" si="0"/>
        <v>0.34595935503624275</v>
      </c>
      <c r="E13" s="252">
        <f t="shared" si="1"/>
        <v>16.142159017817004</v>
      </c>
      <c r="F13" s="290">
        <f>'Measured Data'!K18</f>
        <v>97.856796264648438</v>
      </c>
      <c r="G13">
        <f t="shared" si="2"/>
        <v>3.7785313438541572</v>
      </c>
      <c r="H13" s="296">
        <f t="shared" si="3"/>
        <v>-12.017668318926605</v>
      </c>
      <c r="I13" s="296">
        <f t="shared" si="4"/>
        <v>144.4243518237322</v>
      </c>
      <c r="J13">
        <v>9</v>
      </c>
      <c r="K13">
        <f t="shared" si="5"/>
        <v>3.474793754994663E-4</v>
      </c>
      <c r="L13">
        <f>'In Process Calc.'!AS14</f>
        <v>-1.8789030298561901E-3</v>
      </c>
      <c r="M13">
        <f t="shared" si="6"/>
        <v>17.130221507064192</v>
      </c>
      <c r="N13" s="296">
        <f t="shared" si="12"/>
        <v>0.98806248924718787</v>
      </c>
      <c r="O13" s="292">
        <f t="shared" si="7"/>
        <v>0.97626748265734919</v>
      </c>
      <c r="P13">
        <f t="shared" si="8"/>
        <v>1.5253730757170826E-3</v>
      </c>
      <c r="Q13">
        <f>P13*'Post Process Calc.'!A15*1000</f>
        <v>24.412071509103161</v>
      </c>
      <c r="R13" s="477">
        <f t="shared" si="9"/>
        <v>11.385416666667879</v>
      </c>
      <c r="S13" s="477">
        <f t="shared" si="10"/>
        <v>273.2500000000291</v>
      </c>
      <c r="T13">
        <f t="shared" si="11"/>
        <v>1.1365221248339484E-3</v>
      </c>
    </row>
    <row r="14" spans="1:20">
      <c r="A14" s="95">
        <f>'In Process Calc.'!B15</f>
        <v>11.864583333335759</v>
      </c>
      <c r="B14" s="95">
        <f>'In Process Calc.'!C15</f>
        <v>284.75000000005821</v>
      </c>
      <c r="C14" s="290">
        <f>'Measured Data'!H19</f>
        <v>16.004000527954101</v>
      </c>
      <c r="D14" s="252">
        <f t="shared" ref="D14" si="13">E14-C14</f>
        <v>0.569086624144024</v>
      </c>
      <c r="E14" s="252">
        <f t="shared" ref="E14" si="14">C14/F14*100</f>
        <v>16.573087152098125</v>
      </c>
      <c r="F14" s="290">
        <f>'Measured Data'!K19</f>
        <v>96.566200256347656</v>
      </c>
      <c r="G14">
        <f t="shared" ref="G14" si="15">$H$24/(1+$I$24*EXP(-$J$24*B14))</f>
        <v>3.7842416748047407</v>
      </c>
      <c r="H14" s="296">
        <f t="shared" ref="H14" si="16">G14-C14</f>
        <v>-12.219758853149361</v>
      </c>
      <c r="I14" s="296">
        <f t="shared" ref="I14" si="17">H14^2</f>
        <v>149.3225064291222</v>
      </c>
      <c r="J14">
        <v>10</v>
      </c>
      <c r="K14">
        <f t="shared" ref="K14" si="18">$H$24*$I$24*$J$24*(1+$I$24*EXP(-$J$24*B14))^-2*EXP(-$J$24*B14)</f>
        <v>1.6996214402955492E-4</v>
      </c>
      <c r="L14">
        <f>'In Process Calc.'!AS15</f>
        <v>8.2918680996893392E-5</v>
      </c>
      <c r="M14">
        <f t="shared" ref="M14" si="19">$N$24*$M$24/($M$24+($N$24-$M$24)*EXP(-$O$24*B14))</f>
        <v>17.590359820200682</v>
      </c>
      <c r="N14" s="296">
        <f t="shared" ref="N14" si="20">M14-E14</f>
        <v>1.0172726681025566</v>
      </c>
      <c r="O14" s="292">
        <f t="shared" ref="O14" si="21">N14^2</f>
        <v>1.0348436812684942</v>
      </c>
      <c r="P14">
        <f t="shared" ref="P14" si="22">($N$24-$M$24)*$O$24*EXP(-$O$24*B14)/($M$24+($N$24-$M$24)*EXP(-$O$24*B14))</f>
        <v>8.4350394953332426E-4</v>
      </c>
      <c r="Q14">
        <f>P14*'Post Process Calc.'!A16*1000</f>
        <v>13.434740723115771</v>
      </c>
      <c r="R14" s="477">
        <f t="shared" si="9"/>
        <v>12.361111111113132</v>
      </c>
      <c r="S14" s="477">
        <f t="shared" si="10"/>
        <v>296.66666666671517</v>
      </c>
      <c r="T14">
        <f t="shared" si="11"/>
        <v>6.1740195207724935E-4</v>
      </c>
    </row>
    <row r="15" spans="1:20">
      <c r="A15" s="95">
        <f>'In Process Calc.'!B16</f>
        <v>12.857638888890506</v>
      </c>
      <c r="B15" s="95">
        <f>'In Process Calc.'!C16</f>
        <v>308.58333333337214</v>
      </c>
      <c r="C15" s="290">
        <f>'Measured Data'!H20</f>
        <v>15.927300317382812</v>
      </c>
      <c r="D15" s="252">
        <f t="shared" ref="D15:D16" si="23">E15-C15</f>
        <v>1.1258860445321801</v>
      </c>
      <c r="E15" s="252">
        <f t="shared" ref="E15:E16" si="24">C15/F15*100</f>
        <v>17.053186361914992</v>
      </c>
      <c r="F15" s="290">
        <f>'Measured Data'!K20</f>
        <v>93.397796630859375</v>
      </c>
      <c r="G15">
        <f t="shared" ref="G15:G16" si="25">$H$24/(1+$I$24*EXP(-$J$24*B15))</f>
        <v>3.7871008837115094</v>
      </c>
      <c r="H15" s="296">
        <f t="shared" ref="H15:H16" si="26">G15-C15</f>
        <v>-12.140199433671302</v>
      </c>
      <c r="I15" s="296">
        <f t="shared" ref="I15:I16" si="27">H15^2</f>
        <v>147.384442289313</v>
      </c>
      <c r="J15">
        <v>11</v>
      </c>
      <c r="K15">
        <f t="shared" ref="K15:K16" si="28">$H$24*$I$24*$J$24*(1+$I$24*EXP(-$J$24*B15))^-2*EXP(-$J$24*B15)</f>
        <v>8.0875953132556903E-5</v>
      </c>
      <c r="L15">
        <f>'In Process Calc.'!AS16</f>
        <v>1.1189336595018567E-3</v>
      </c>
      <c r="M15">
        <f t="shared" ref="M15:M16" si="29">$N$24*$M$24/($M$24+($N$24-$M$24)*EXP(-$O$24*B15))</f>
        <v>17.855324453128624</v>
      </c>
      <c r="N15" s="296">
        <f t="shared" ref="N15:N16" si="30">M15-E15</f>
        <v>0.80213809121363155</v>
      </c>
      <c r="O15" s="292">
        <f t="shared" ref="O15:O16" si="31">N15^2</f>
        <v>0.6434255173758483</v>
      </c>
      <c r="P15">
        <f t="shared" ref="P15:P16" si="32">($N$24-$M$24)*$O$24*EXP(-$O$24*B15)/($M$24+($N$24-$M$24)*EXP(-$O$24*B15))</f>
        <v>4.5085852626342119E-4</v>
      </c>
      <c r="Q15">
        <f>P15*'Post Process Calc.'!A17*1000</f>
        <v>6.0120633924237632</v>
      </c>
      <c r="R15" s="477">
        <f t="shared" si="9"/>
        <v>13.364930555555475</v>
      </c>
      <c r="S15" s="477">
        <f t="shared" si="10"/>
        <v>320.75833333333139</v>
      </c>
      <c r="T15">
        <f t="shared" si="11"/>
        <v>3.264290265521532E-4</v>
      </c>
    </row>
    <row r="16" spans="1:20">
      <c r="A16" s="95">
        <f>'In Process Calc.'!B17</f>
        <v>13.872222222220444</v>
      </c>
      <c r="B16" s="95">
        <f>'In Process Calc.'!C17</f>
        <v>332.93333333329065</v>
      </c>
      <c r="C16" s="290">
        <f>'Measured Data'!H21</f>
        <v>13.334700448608398</v>
      </c>
      <c r="D16" s="252">
        <f t="shared" si="23"/>
        <v>2.8771689708698567</v>
      </c>
      <c r="E16" s="252">
        <f t="shared" si="24"/>
        <v>16.211869419478255</v>
      </c>
      <c r="F16" s="290">
        <f>'Measured Data'!K21</f>
        <v>82.252700805664062</v>
      </c>
      <c r="G16">
        <f t="shared" si="25"/>
        <v>3.7884805989784804</v>
      </c>
      <c r="H16" s="296">
        <f t="shared" si="26"/>
        <v>-9.5462198496299173</v>
      </c>
      <c r="I16" s="296">
        <f t="shared" si="27"/>
        <v>91.130313417468244</v>
      </c>
      <c r="J16">
        <v>12</v>
      </c>
      <c r="K16">
        <f t="shared" si="28"/>
        <v>3.7839099977840481E-5</v>
      </c>
      <c r="L16">
        <f>'In Process Calc.'!AS17</f>
        <v>-2.4175193017752792E-3</v>
      </c>
      <c r="M16">
        <f t="shared" si="29"/>
        <v>18.00029236735109</v>
      </c>
      <c r="N16" s="296">
        <f t="shared" si="30"/>
        <v>1.7884229478728351</v>
      </c>
      <c r="O16" s="292">
        <f t="shared" si="31"/>
        <v>3.1984566404781614</v>
      </c>
      <c r="P16">
        <f t="shared" si="32"/>
        <v>2.3603367431453538E-4</v>
      </c>
      <c r="Q16">
        <f>P16*'Post Process Calc.'!A18*1000</f>
        <v>0</v>
      </c>
      <c r="T16">
        <f t="shared" si="11"/>
        <v>2.652499355751807E-2</v>
      </c>
    </row>
    <row r="17" spans="1:15">
      <c r="A17" s="95"/>
      <c r="B17" s="95"/>
      <c r="C17" s="290"/>
      <c r="D17" s="252"/>
      <c r="E17" s="252"/>
      <c r="F17" s="290"/>
      <c r="H17" s="296"/>
      <c r="I17" s="296"/>
      <c r="N17" s="296"/>
      <c r="O17" s="292"/>
    </row>
    <row r="23" spans="1:15">
      <c r="G23" s="291" t="s">
        <v>474</v>
      </c>
      <c r="H23" t="s">
        <v>469</v>
      </c>
      <c r="I23" t="s">
        <v>470</v>
      </c>
      <c r="J23" t="s">
        <v>471</v>
      </c>
      <c r="L23" t="s">
        <v>474</v>
      </c>
      <c r="M23" t="s">
        <v>589</v>
      </c>
      <c r="N23" t="s">
        <v>590</v>
      </c>
      <c r="O23" t="s">
        <v>591</v>
      </c>
    </row>
    <row r="24" spans="1:15">
      <c r="G24" s="296">
        <f>SUM(I3:I16)</f>
        <v>967.1455951221285</v>
      </c>
      <c r="H24">
        <v>3.7896928499098297</v>
      </c>
      <c r="I24">
        <v>10.467103523431467</v>
      </c>
      <c r="J24">
        <v>3.1223904954928154E-2</v>
      </c>
      <c r="L24" s="292">
        <f>SUM(O2:O13)</f>
        <v>2.4687968672839018</v>
      </c>
      <c r="M24">
        <f>C2</f>
        <v>0.26</v>
      </c>
      <c r="N24">
        <v>18.159572400090436</v>
      </c>
      <c r="O24">
        <v>2.6910281997420685E-2</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9" tint="0.79998168889431442"/>
  </sheetPr>
  <dimension ref="A1:DL102"/>
  <sheetViews>
    <sheetView zoomScale="130" zoomScaleNormal="130" workbookViewId="0">
      <selection activeCell="AD24" sqref="AD24"/>
    </sheetView>
  </sheetViews>
  <sheetFormatPr baseColWidth="10" defaultColWidth="8.83203125" defaultRowHeight="13"/>
  <cols>
    <col min="1" max="1" width="6.33203125" style="112" bestFit="1" customWidth="1"/>
    <col min="2" max="2" width="5.5" style="112" bestFit="1" customWidth="1"/>
    <col min="3" max="3" width="7.1640625" style="112" bestFit="1" customWidth="1"/>
    <col min="4" max="4" width="4.6640625" style="112" bestFit="1" customWidth="1"/>
    <col min="5" max="5" width="5.5" style="112" bestFit="1" customWidth="1"/>
    <col min="6" max="9" width="5.33203125" style="112" bestFit="1" customWidth="1"/>
    <col min="10" max="11" width="4.6640625" style="112" bestFit="1" customWidth="1"/>
    <col min="12" max="12" width="10.5" style="112" customWidth="1"/>
    <col min="13" max="16" width="5.33203125" style="112" bestFit="1" customWidth="1"/>
    <col min="17" max="18" width="4.6640625" style="112" bestFit="1" customWidth="1"/>
    <col min="19" max="19" width="5.33203125" style="112" bestFit="1" customWidth="1"/>
    <col min="20" max="21" width="4.6640625" style="112" bestFit="1" customWidth="1"/>
    <col min="22" max="22" width="6.33203125" style="112" bestFit="1" customWidth="1"/>
    <col min="23" max="23" width="5.33203125" style="112" bestFit="1" customWidth="1"/>
    <col min="24" max="24" width="4.6640625" style="112" bestFit="1" customWidth="1"/>
    <col min="25" max="25" width="5.33203125" style="112" bestFit="1" customWidth="1"/>
    <col min="26" max="26" width="4.6640625" style="112" bestFit="1" customWidth="1"/>
    <col min="27" max="28" width="5.33203125" style="112" bestFit="1" customWidth="1"/>
    <col min="29" max="29" width="4.6640625" style="112" bestFit="1" customWidth="1"/>
    <col min="30" max="30" width="5.33203125" style="112" bestFit="1" customWidth="1"/>
    <col min="31" max="31" width="6.5" style="112" bestFit="1" customWidth="1"/>
    <col min="32" max="32" width="5.5" style="112" bestFit="1" customWidth="1"/>
    <col min="33" max="33" width="2.1640625" customWidth="1"/>
    <col min="34" max="34" width="6.33203125" style="112" bestFit="1" customWidth="1"/>
    <col min="35" max="35" width="5.5" style="112" bestFit="1" customWidth="1"/>
    <col min="36" max="36" width="7.1640625" style="112" bestFit="1" customWidth="1"/>
    <col min="37" max="37" width="4.6640625" style="112" bestFit="1" customWidth="1"/>
    <col min="38" max="38" width="5.5" style="112" bestFit="1" customWidth="1"/>
    <col min="39" max="42" width="5.33203125" style="112" bestFit="1" customWidth="1"/>
    <col min="43" max="45" width="4.6640625" style="112" bestFit="1" customWidth="1"/>
    <col min="46" max="49" width="5.33203125" style="112" bestFit="1" customWidth="1"/>
    <col min="50" max="51" width="4.6640625" style="112" bestFit="1" customWidth="1"/>
    <col min="52" max="52" width="5.33203125" style="112" bestFit="1" customWidth="1"/>
    <col min="53" max="54" width="4.6640625" style="112" bestFit="1" customWidth="1"/>
    <col min="55" max="55" width="6.33203125" style="112" bestFit="1" customWidth="1"/>
    <col min="56" max="56" width="5.33203125" style="112" bestFit="1" customWidth="1"/>
    <col min="57" max="57" width="4.6640625" style="112" bestFit="1" customWidth="1"/>
    <col min="58" max="58" width="5.33203125" style="112" bestFit="1" customWidth="1"/>
    <col min="59" max="59" width="4.6640625" style="112" bestFit="1" customWidth="1"/>
    <col min="60" max="61" width="5.33203125" style="112" bestFit="1" customWidth="1"/>
    <col min="62" max="62" width="4.6640625" style="112" bestFit="1" customWidth="1"/>
    <col min="63" max="63" width="5.33203125" style="112" bestFit="1" customWidth="1"/>
    <col min="64" max="64" width="6.5" style="112" bestFit="1" customWidth="1"/>
    <col min="65" max="65" width="5.5" style="112" bestFit="1" customWidth="1"/>
    <col min="66" max="66" width="2.1640625" customWidth="1"/>
    <col min="67" max="67" width="35.33203125" customWidth="1"/>
    <col min="68" max="76" width="6.6640625" customWidth="1"/>
    <col min="77" max="77" width="11.1640625" bestFit="1" customWidth="1"/>
    <col min="78" max="78" width="9.5" customWidth="1"/>
    <col min="79" max="79" width="9.33203125" bestFit="1" customWidth="1"/>
    <col min="80" max="80" width="9.1640625" customWidth="1"/>
    <col min="81" max="82" width="9.1640625" bestFit="1" customWidth="1"/>
    <col min="83" max="83" width="8.83203125" bestFit="1" customWidth="1"/>
    <col min="84" max="84" width="2.33203125" customWidth="1"/>
    <col min="85" max="86" width="6.33203125" bestFit="1" customWidth="1"/>
    <col min="87" max="87" width="8.33203125" bestFit="1" customWidth="1"/>
    <col min="88" max="88" width="6" bestFit="1" customWidth="1"/>
    <col min="89" max="89" width="6.33203125" bestFit="1" customWidth="1"/>
    <col min="90" max="90" width="20.6640625" bestFit="1" customWidth="1"/>
    <col min="91" max="91" width="21.33203125" customWidth="1"/>
    <col min="92" max="105" width="5.83203125" bestFit="1" customWidth="1"/>
    <col min="106" max="106" width="6.33203125" bestFit="1" customWidth="1"/>
    <col min="107" max="112" width="5.83203125" bestFit="1" customWidth="1"/>
    <col min="113" max="113" width="6" bestFit="1" customWidth="1"/>
    <col min="114" max="114" width="5.83203125" bestFit="1" customWidth="1"/>
    <col min="115" max="115" width="6.5" bestFit="1" customWidth="1"/>
    <col min="116" max="116" width="6.33203125" bestFit="1" customWidth="1"/>
  </cols>
  <sheetData>
    <row r="1" spans="1:116" ht="23" customHeight="1">
      <c r="A1" s="533" t="s">
        <v>368</v>
      </c>
      <c r="B1" s="533"/>
      <c r="C1" s="533"/>
      <c r="D1" s="533"/>
      <c r="E1" s="533"/>
      <c r="F1" s="533"/>
      <c r="G1" s="533"/>
      <c r="H1" s="533"/>
      <c r="I1" s="533"/>
      <c r="J1" s="533"/>
      <c r="K1" s="533"/>
      <c r="L1" s="533"/>
      <c r="M1" s="533"/>
      <c r="N1" s="533"/>
      <c r="O1" s="533"/>
      <c r="P1" s="533"/>
      <c r="Q1" s="533"/>
      <c r="R1" s="533"/>
      <c r="S1" s="533"/>
      <c r="T1" s="533"/>
      <c r="U1" s="533"/>
      <c r="V1" s="533"/>
      <c r="W1" s="533"/>
      <c r="X1" s="533"/>
      <c r="Y1" s="533"/>
      <c r="Z1" s="533"/>
      <c r="AA1" s="533"/>
      <c r="AB1" s="533"/>
      <c r="AC1" s="533"/>
      <c r="AD1" s="533"/>
      <c r="AE1" s="533"/>
      <c r="AF1" s="533"/>
      <c r="AH1" s="533" t="s">
        <v>484</v>
      </c>
      <c r="AI1" s="533"/>
      <c r="AJ1" s="533"/>
      <c r="AK1" s="533"/>
      <c r="AL1" s="533"/>
      <c r="AM1" s="533"/>
      <c r="AN1" s="533"/>
      <c r="AO1" s="533"/>
      <c r="AP1" s="533"/>
      <c r="AQ1" s="533"/>
      <c r="AR1" s="533"/>
      <c r="AS1" s="533"/>
      <c r="AT1" s="533"/>
      <c r="AU1" s="533"/>
      <c r="AV1" s="533"/>
      <c r="AW1" s="533"/>
      <c r="AX1" s="533"/>
      <c r="AY1" s="533"/>
      <c r="AZ1" s="533"/>
      <c r="BA1" s="533"/>
      <c r="BB1" s="533"/>
      <c r="BC1" s="533"/>
      <c r="BD1" s="533"/>
      <c r="BE1" s="533"/>
      <c r="BF1" s="533"/>
      <c r="BG1" s="533"/>
      <c r="BH1" s="533"/>
      <c r="BI1" s="533"/>
      <c r="BJ1" s="533"/>
      <c r="BK1" s="533"/>
      <c r="BL1" s="533"/>
      <c r="BM1" s="533"/>
      <c r="BO1" s="536" t="s">
        <v>375</v>
      </c>
      <c r="BP1" s="536"/>
      <c r="BQ1" s="536"/>
      <c r="BR1" s="536"/>
      <c r="BS1" s="536"/>
      <c r="BT1" s="536"/>
      <c r="BU1" s="536"/>
      <c r="BV1" s="536"/>
      <c r="BW1" s="536"/>
      <c r="BX1" s="536"/>
      <c r="BY1" s="536"/>
      <c r="BZ1" s="536"/>
      <c r="CA1" s="536"/>
      <c r="CB1" s="536"/>
      <c r="CC1" s="536"/>
      <c r="CD1" s="536"/>
      <c r="CE1" s="536"/>
      <c r="CG1" s="535" t="s">
        <v>376</v>
      </c>
      <c r="CH1" s="535"/>
      <c r="CI1" s="535"/>
      <c r="CJ1" s="535"/>
      <c r="CK1" s="535"/>
      <c r="CL1" s="535"/>
      <c r="CM1" s="535"/>
      <c r="CN1" s="535"/>
      <c r="CO1" s="535"/>
      <c r="CP1" s="535"/>
      <c r="CQ1" s="535"/>
      <c r="CR1" s="535"/>
      <c r="CS1" s="535"/>
      <c r="CT1" s="535"/>
      <c r="CU1" s="535"/>
      <c r="CV1" s="535"/>
      <c r="CW1" s="535"/>
      <c r="CX1" s="535"/>
      <c r="CY1" s="535"/>
      <c r="CZ1" s="535"/>
      <c r="DA1" s="535"/>
      <c r="DB1" s="535"/>
      <c r="DC1" s="535"/>
      <c r="DD1" s="535"/>
      <c r="DE1" s="535"/>
      <c r="DF1" s="535"/>
      <c r="DG1" s="535"/>
      <c r="DH1" s="535"/>
      <c r="DI1" s="535"/>
      <c r="DJ1" s="535"/>
      <c r="DK1" s="535"/>
      <c r="DL1" s="535"/>
    </row>
    <row r="2" spans="1:116" s="51" customFormat="1" ht="91" customHeight="1">
      <c r="A2" s="72" t="s">
        <v>1</v>
      </c>
      <c r="B2" s="73" t="s">
        <v>367</v>
      </c>
      <c r="C2" s="72" t="s">
        <v>109</v>
      </c>
      <c r="D2" s="72" t="s">
        <v>108</v>
      </c>
      <c r="E2" s="72" t="s">
        <v>104</v>
      </c>
      <c r="F2" s="72" t="s">
        <v>289</v>
      </c>
      <c r="G2" s="72" t="s">
        <v>53</v>
      </c>
      <c r="H2" s="72" t="s">
        <v>48</v>
      </c>
      <c r="I2" s="72" t="s">
        <v>46</v>
      </c>
      <c r="J2" s="72" t="s">
        <v>346</v>
      </c>
      <c r="K2" s="72" t="s">
        <v>105</v>
      </c>
      <c r="L2" s="72" t="s">
        <v>50</v>
      </c>
      <c r="M2" s="72" t="s">
        <v>47</v>
      </c>
      <c r="N2" s="72" t="s">
        <v>51</v>
      </c>
      <c r="O2" s="72" t="s">
        <v>329</v>
      </c>
      <c r="P2" s="72" t="s">
        <v>58</v>
      </c>
      <c r="Q2" s="72" t="s">
        <v>107</v>
      </c>
      <c r="R2" s="72" t="s">
        <v>59</v>
      </c>
      <c r="S2" s="72" t="s">
        <v>60</v>
      </c>
      <c r="T2" s="72" t="s">
        <v>56</v>
      </c>
      <c r="U2" s="72" t="s">
        <v>106</v>
      </c>
      <c r="V2" s="72" t="s">
        <v>63</v>
      </c>
      <c r="W2" s="72" t="s">
        <v>358</v>
      </c>
      <c r="X2" s="72" t="s">
        <v>49</v>
      </c>
      <c r="Y2" s="72" t="s">
        <v>52</v>
      </c>
      <c r="Z2" s="72" t="s">
        <v>347</v>
      </c>
      <c r="AA2" s="72" t="s">
        <v>54</v>
      </c>
      <c r="AB2" s="72" t="s">
        <v>57</v>
      </c>
      <c r="AC2" s="72" t="s">
        <v>55</v>
      </c>
      <c r="AD2" s="72" t="s">
        <v>111</v>
      </c>
      <c r="AE2" s="72" t="s">
        <v>110</v>
      </c>
      <c r="AF2" s="72" t="s">
        <v>242</v>
      </c>
      <c r="AH2" s="72" t="s">
        <v>1</v>
      </c>
      <c r="AI2" s="73" t="s">
        <v>367</v>
      </c>
      <c r="AJ2" s="72" t="s">
        <v>109</v>
      </c>
      <c r="AK2" s="72" t="s">
        <v>108</v>
      </c>
      <c r="AL2" s="72" t="s">
        <v>104</v>
      </c>
      <c r="AM2" s="72" t="s">
        <v>289</v>
      </c>
      <c r="AN2" s="72" t="s">
        <v>53</v>
      </c>
      <c r="AO2" s="72" t="s">
        <v>48</v>
      </c>
      <c r="AP2" s="72" t="s">
        <v>46</v>
      </c>
      <c r="AQ2" s="72" t="s">
        <v>346</v>
      </c>
      <c r="AR2" s="72" t="s">
        <v>105</v>
      </c>
      <c r="AS2" s="72" t="s">
        <v>50</v>
      </c>
      <c r="AT2" s="72" t="s">
        <v>47</v>
      </c>
      <c r="AU2" s="72" t="s">
        <v>51</v>
      </c>
      <c r="AV2" s="72" t="s">
        <v>329</v>
      </c>
      <c r="AW2" s="72" t="s">
        <v>58</v>
      </c>
      <c r="AX2" s="72" t="s">
        <v>107</v>
      </c>
      <c r="AY2" s="72" t="s">
        <v>59</v>
      </c>
      <c r="AZ2" s="72" t="s">
        <v>60</v>
      </c>
      <c r="BA2" s="72" t="s">
        <v>56</v>
      </c>
      <c r="BB2" s="72" t="s">
        <v>106</v>
      </c>
      <c r="BC2" s="72" t="s">
        <v>63</v>
      </c>
      <c r="BD2" s="72" t="s">
        <v>358</v>
      </c>
      <c r="BE2" s="72" t="s">
        <v>49</v>
      </c>
      <c r="BF2" s="72" t="s">
        <v>52</v>
      </c>
      <c r="BG2" s="72" t="s">
        <v>347</v>
      </c>
      <c r="BH2" s="72" t="s">
        <v>54</v>
      </c>
      <c r="BI2" s="72" t="s">
        <v>57</v>
      </c>
      <c r="BJ2" s="72" t="s">
        <v>55</v>
      </c>
      <c r="BK2" s="72" t="s">
        <v>111</v>
      </c>
      <c r="BL2" s="72" t="s">
        <v>110</v>
      </c>
      <c r="BM2" s="72" t="s">
        <v>242</v>
      </c>
      <c r="BO2" s="53"/>
      <c r="BP2" s="534" t="s">
        <v>352</v>
      </c>
      <c r="BQ2" s="534"/>
      <c r="BR2" s="534"/>
      <c r="BS2" s="534"/>
      <c r="BT2" s="534" t="s">
        <v>353</v>
      </c>
      <c r="BU2" s="534"/>
      <c r="BV2" s="534"/>
      <c r="BW2" s="534"/>
      <c r="BX2" s="534"/>
      <c r="BY2" s="534" t="s">
        <v>354</v>
      </c>
      <c r="BZ2" s="534"/>
      <c r="CA2" s="534"/>
      <c r="CB2" s="534"/>
      <c r="CC2" s="534"/>
      <c r="CD2" s="534"/>
      <c r="CE2" s="534"/>
      <c r="CF2" s="52"/>
      <c r="CG2" s="74" t="s">
        <v>366</v>
      </c>
      <c r="CH2" s="75" t="s">
        <v>367</v>
      </c>
      <c r="CI2" s="59" t="s">
        <v>109</v>
      </c>
      <c r="CJ2" s="59" t="s">
        <v>108</v>
      </c>
      <c r="CK2" s="59" t="s">
        <v>104</v>
      </c>
      <c r="CL2" s="59" t="s">
        <v>289</v>
      </c>
      <c r="CM2" s="59" t="s">
        <v>53</v>
      </c>
      <c r="CN2" s="59" t="s">
        <v>48</v>
      </c>
      <c r="CO2" s="59" t="s">
        <v>46</v>
      </c>
      <c r="CP2" s="59" t="s">
        <v>346</v>
      </c>
      <c r="CQ2" s="59" t="s">
        <v>105</v>
      </c>
      <c r="CR2" s="59" t="s">
        <v>50</v>
      </c>
      <c r="CS2" s="59" t="s">
        <v>47</v>
      </c>
      <c r="CT2" s="59" t="s">
        <v>51</v>
      </c>
      <c r="CU2" s="59" t="s">
        <v>329</v>
      </c>
      <c r="CV2" s="59" t="s">
        <v>58</v>
      </c>
      <c r="CW2" s="59" t="s">
        <v>107</v>
      </c>
      <c r="CX2" s="59" t="s">
        <v>59</v>
      </c>
      <c r="CY2" s="59" t="s">
        <v>60</v>
      </c>
      <c r="CZ2" s="59" t="s">
        <v>56</v>
      </c>
      <c r="DA2" s="59" t="s">
        <v>106</v>
      </c>
      <c r="DB2" s="59" t="s">
        <v>63</v>
      </c>
      <c r="DC2" s="59" t="s">
        <v>358</v>
      </c>
      <c r="DD2" s="59" t="s">
        <v>49</v>
      </c>
      <c r="DE2" s="59" t="s">
        <v>52</v>
      </c>
      <c r="DF2" s="59" t="s">
        <v>347</v>
      </c>
      <c r="DG2" s="59" t="s">
        <v>54</v>
      </c>
      <c r="DH2" s="59" t="s">
        <v>57</v>
      </c>
      <c r="DI2" s="59" t="s">
        <v>55</v>
      </c>
      <c r="DJ2" s="59" t="s">
        <v>111</v>
      </c>
      <c r="DK2" s="59" t="s">
        <v>110</v>
      </c>
      <c r="DL2" s="59" t="s">
        <v>242</v>
      </c>
    </row>
    <row r="3" spans="1:116" s="48" customFormat="1" ht="11">
      <c r="A3" s="111">
        <f>IF(ISBLANK('In Process Calc.'!C3),"",'In Process Calc.'!C3)</f>
        <v>0.45000000006984919</v>
      </c>
      <c r="B3" s="111">
        <f>IF(ISBLANK('Measured Data'!H7),"",'Measured Data'!H7)</f>
        <v>0.26</v>
      </c>
      <c r="C3" s="111">
        <f>IF(ISBLANK('In Process Calc.'!L3),"",'In Process Calc.'!L3)</f>
        <v>0</v>
      </c>
      <c r="D3" s="111">
        <f>IF(ISBLANK('In Process Calc.'!M3),"",'In Process Calc.'!M3)</f>
        <v>0</v>
      </c>
      <c r="E3" s="111">
        <f>IF(ISBLANK('In Process Calc.'!N3),"",'In Process Calc.'!N3)</f>
        <v>0</v>
      </c>
      <c r="F3" s="111">
        <f>IF(ISBLANK('In Process Calc.'!O3),"",'In Process Calc.'!O3)</f>
        <v>0</v>
      </c>
      <c r="G3" s="111">
        <f>IF(ISBLANK('In Process Calc.'!P3),"",'In Process Calc.'!P3)</f>
        <v>0</v>
      </c>
      <c r="H3" s="111">
        <f>IF(ISBLANK('In Process Calc.'!Q3),"",'In Process Calc.'!Q3)</f>
        <v>0</v>
      </c>
      <c r="I3" s="111">
        <f>IF(ISBLANK('In Process Calc.'!R3),"",'In Process Calc.'!R3)</f>
        <v>0</v>
      </c>
      <c r="J3" s="111">
        <f>IF(ISBLANK('In Process Calc.'!S3),"",'In Process Calc.'!S3)</f>
        <v>0</v>
      </c>
      <c r="K3" s="111">
        <f>IF(ISBLANK('In Process Calc.'!T3),"",'In Process Calc.'!T3)</f>
        <v>0</v>
      </c>
      <c r="L3" s="111">
        <f>IF(ISBLANK('In Process Calc.'!U3),"",'In Process Calc.'!U3)</f>
        <v>0</v>
      </c>
      <c r="M3" s="111">
        <f>IF(ISBLANK('In Process Calc.'!V3),"",'In Process Calc.'!V3)</f>
        <v>0</v>
      </c>
      <c r="N3" s="111">
        <f>IF(ISBLANK('In Process Calc.'!W3),"",'In Process Calc.'!W3)</f>
        <v>0</v>
      </c>
      <c r="O3" s="111">
        <f>IF(ISBLANK('In Process Calc.'!X3),"",'In Process Calc.'!X3)</f>
        <v>0</v>
      </c>
      <c r="P3" s="111">
        <f>IF(ISBLANK('In Process Calc.'!Y3),"",'In Process Calc.'!Y3)</f>
        <v>0</v>
      </c>
      <c r="Q3" s="111">
        <v>0</v>
      </c>
      <c r="R3" s="111">
        <f>IF(ISBLANK('In Process Calc.'!AA3),"",'In Process Calc.'!AA3)</f>
        <v>0</v>
      </c>
      <c r="S3" s="111">
        <f>IF(ISBLANK('In Process Calc.'!AB3),"",'In Process Calc.'!AB3)</f>
        <v>0</v>
      </c>
      <c r="T3" s="111">
        <f>IF(ISBLANK('In Process Calc.'!AC3),"",'In Process Calc.'!AC3)</f>
        <v>0</v>
      </c>
      <c r="U3" s="111">
        <f>IF(ISBLANK('In Process Calc.'!AD3),"",'In Process Calc.'!AD3)</f>
        <v>0</v>
      </c>
      <c r="V3" s="111">
        <f>IF(ISBLANK('In Process Calc.'!AE3),"",'In Process Calc.'!AE3)</f>
        <v>0</v>
      </c>
      <c r="W3" s="111">
        <f>IF(ISBLANK('In Process Calc.'!AF3),"",'In Process Calc.'!AF3)</f>
        <v>0</v>
      </c>
      <c r="X3" s="111">
        <f>IF(ISBLANK('In Process Calc.'!AG3),"",'In Process Calc.'!AG3)</f>
        <v>0</v>
      </c>
      <c r="Y3" s="111">
        <f>IF(ISBLANK('In Process Calc.'!AH3),"",'In Process Calc.'!AH3)</f>
        <v>0</v>
      </c>
      <c r="Z3" s="111">
        <f>IF(ISBLANK('In Process Calc.'!AI3),"",'In Process Calc.'!AI3)</f>
        <v>0</v>
      </c>
      <c r="AA3" s="111">
        <f>IF(ISBLANK('In Process Calc.'!AJ3),"",'In Process Calc.'!AJ3)</f>
        <v>0</v>
      </c>
      <c r="AB3" s="111">
        <f>IF(ISBLANK('In Process Calc.'!AK3),"",'In Process Calc.'!AK3)</f>
        <v>0</v>
      </c>
      <c r="AC3" s="111">
        <f>IF(ISBLANK('In Process Calc.'!AL3),"",'In Process Calc.'!AL3)</f>
        <v>0</v>
      </c>
      <c r="AD3" s="111">
        <f>IF(ISBLANK('In Process Calc.'!AM3),"",'In Process Calc.'!AM3)</f>
        <v>0</v>
      </c>
      <c r="AE3" s="111">
        <f>IF(ISBLANK('In Process Calc.'!AN3),"",'In Process Calc.'!AN3)</f>
        <v>0</v>
      </c>
      <c r="AF3" s="111">
        <f>IF(ISBLANK('In Process Calc.'!AO3),"",'In Process Calc.'!AO3)</f>
        <v>0</v>
      </c>
      <c r="AH3" s="111">
        <f>IF(ISBLANK('In Process Calc.'!C3),"",'In Process Calc.'!C3)</f>
        <v>0.45000000006984919</v>
      </c>
      <c r="AI3" s="111">
        <f>IF(ISBLANK('Measured Data'!H7),"",'Measured Data'!H7)</f>
        <v>0.26</v>
      </c>
      <c r="AJ3" s="111">
        <f>IF(ISBLANK('In Process Calc.'!L3),"",'In Process Calc.'!L3)</f>
        <v>0</v>
      </c>
      <c r="AK3" s="111">
        <f>IF(ISBLANK('In Process Calc.'!M3),"",'In Process Calc.'!M3)</f>
        <v>0</v>
      </c>
      <c r="AL3" s="111">
        <f>IF(ISBLANK('In Process Calc.'!N3),"",'In Process Calc.'!N3)</f>
        <v>0</v>
      </c>
      <c r="AM3" s="111">
        <f>IF(ISBLANK('In Process Calc.'!O3),"",'In Process Calc.'!O3)</f>
        <v>0</v>
      </c>
      <c r="AN3" s="111">
        <f>IF(ISBLANK('In Process Calc.'!P3),"",'In Process Calc.'!P3)</f>
        <v>0</v>
      </c>
      <c r="AO3" s="111">
        <f>IF(ISBLANK('In Process Calc.'!Q3),"",'In Process Calc.'!Q3)</f>
        <v>0</v>
      </c>
      <c r="AP3" s="111">
        <f>IF(ISBLANK('In Process Calc.'!R3),"",'In Process Calc.'!R3)</f>
        <v>0</v>
      </c>
      <c r="AQ3" s="111">
        <f>IF(ISBLANK('In Process Calc.'!S3),"",'In Process Calc.'!S3)</f>
        <v>0</v>
      </c>
      <c r="AR3" s="111">
        <f>IF(ISBLANK('In Process Calc.'!T3),"",'In Process Calc.'!T3)</f>
        <v>0</v>
      </c>
      <c r="AS3" s="111">
        <f>IF(ISBLANK('In Process Calc.'!U3),"",'In Process Calc.'!U3)</f>
        <v>0</v>
      </c>
      <c r="AT3" s="111">
        <f>IF(ISBLANK('In Process Calc.'!V3),"",'In Process Calc.'!V3)</f>
        <v>0</v>
      </c>
      <c r="AU3" s="111">
        <f>IF(ISBLANK('In Process Calc.'!W3),"",'In Process Calc.'!W3)</f>
        <v>0</v>
      </c>
      <c r="AV3" s="111">
        <f>IF(ISBLANK('In Process Calc.'!X3),"",'In Process Calc.'!X3)</f>
        <v>0</v>
      </c>
      <c r="AW3" s="111">
        <f>IF(ISBLANK('In Process Calc.'!Y3),"",'In Process Calc.'!Y3)</f>
        <v>0</v>
      </c>
      <c r="AX3" s="111">
        <f>IF(ISBLANK('In Process Calc.'!Z3),"",'In Process Calc.'!Z3)</f>
        <v>0</v>
      </c>
      <c r="AY3" s="111">
        <f>IF(ISBLANK('In Process Calc.'!AA3),"",'In Process Calc.'!AA3)</f>
        <v>0</v>
      </c>
      <c r="AZ3" s="111">
        <f>IF(ISBLANK('In Process Calc.'!AB3),"",'In Process Calc.'!AB3)</f>
        <v>0</v>
      </c>
      <c r="BA3" s="111">
        <f>IF(ISBLANK('In Process Calc.'!AC3),"",'In Process Calc.'!AC3)</f>
        <v>0</v>
      </c>
      <c r="BB3" s="111">
        <f>IF(ISBLANK('In Process Calc.'!AD3),"",'In Process Calc.'!AD3)</f>
        <v>0</v>
      </c>
      <c r="BC3" s="111">
        <f>IF(ISBLANK('In Process Calc.'!AE3),"",'In Process Calc.'!AE3)</f>
        <v>0</v>
      </c>
      <c r="BD3" s="111">
        <f>IF(ISBLANK('In Process Calc.'!AF3),"",'In Process Calc.'!AF3)</f>
        <v>0</v>
      </c>
      <c r="BE3" s="111">
        <f>IF(ISBLANK('In Process Calc.'!AG3),"",'In Process Calc.'!AG3)</f>
        <v>0</v>
      </c>
      <c r="BF3" s="111">
        <f>IF(ISBLANK('In Process Calc.'!AH3),"",'In Process Calc.'!AH3)</f>
        <v>0</v>
      </c>
      <c r="BG3" s="111">
        <f>IF(ISBLANK('In Process Calc.'!AI3),"",'In Process Calc.'!AI3)</f>
        <v>0</v>
      </c>
      <c r="BH3" s="111">
        <f>IF(ISBLANK('In Process Calc.'!AJ3),"",'In Process Calc.'!AJ3)</f>
        <v>0</v>
      </c>
      <c r="BI3" s="111">
        <f>IF(ISBLANK('In Process Calc.'!AK3),"",'In Process Calc.'!AK3)</f>
        <v>0</v>
      </c>
      <c r="BJ3" s="111">
        <f>IF(ISBLANK('In Process Calc.'!AL3),"",'In Process Calc.'!AL3)</f>
        <v>0</v>
      </c>
      <c r="BK3" s="111">
        <f>IF(ISBLANK('In Process Calc.'!AM3),"",'In Process Calc.'!AM3)</f>
        <v>0</v>
      </c>
      <c r="BL3" s="111">
        <f>IF(ISBLANK('In Process Calc.'!AN3),"",'In Process Calc.'!AN3)</f>
        <v>0</v>
      </c>
      <c r="BM3" s="111">
        <f>IF(ISBLANK('In Process Calc.'!AO3),"",'In Process Calc.'!AO3)</f>
        <v>0</v>
      </c>
      <c r="BO3" s="53"/>
      <c r="BP3" s="60" t="s">
        <v>290</v>
      </c>
      <c r="BQ3" s="60" t="s">
        <v>291</v>
      </c>
      <c r="BR3" s="60" t="s">
        <v>292</v>
      </c>
      <c r="BS3" s="60" t="s">
        <v>293</v>
      </c>
      <c r="BT3" s="60" t="s">
        <v>290</v>
      </c>
      <c r="BU3" s="60" t="s">
        <v>291</v>
      </c>
      <c r="BV3" s="60" t="s">
        <v>292</v>
      </c>
      <c r="BW3" s="60" t="s">
        <v>293</v>
      </c>
      <c r="BX3" s="60" t="s">
        <v>294</v>
      </c>
      <c r="BY3" s="60" t="s">
        <v>359</v>
      </c>
      <c r="BZ3" s="60" t="s">
        <v>360</v>
      </c>
      <c r="CA3" s="60" t="s">
        <v>361</v>
      </c>
      <c r="CB3" s="60" t="s">
        <v>362</v>
      </c>
      <c r="CC3" s="60" t="s">
        <v>363</v>
      </c>
      <c r="CD3" s="60" t="s">
        <v>364</v>
      </c>
      <c r="CE3" s="60" t="s">
        <v>365</v>
      </c>
      <c r="CF3" s="50"/>
      <c r="CG3" s="76">
        <f>IF(ISBLANK('In Process Calc.'!C3),"",'In Process Calc.'!C3)</f>
        <v>0.45000000006984919</v>
      </c>
      <c r="CH3" s="76">
        <f>$BY$4+$BZ$4*$CG3+$CA$4*$CG3^2+$CB$4*$CG3^3+$CC$4*$CG3^4+$CD$4*$CG3^5+$CE$4*$CG3^6</f>
        <v>0.77195298061299733</v>
      </c>
      <c r="CI3" s="76">
        <f>$BY$5+$BZ$5*$CG3+$CA$5*$CG3^2+$CB$5*$CG3^3+$CC$5*$CG3^4+$CD$5*$CG3^5+$CE$5*$CG3^6</f>
        <v>887.15993046496351</v>
      </c>
      <c r="CJ3" s="76">
        <f>$BY$6+$BZ$6*$CG3+$CA$6*$CG3^2+$CB$6*$CG3^3+$CC$6*$CG3^4+$CD$6*$CG3^5+$CE$6*$CG3^6</f>
        <v>0</v>
      </c>
      <c r="CK3" s="76">
        <f>$BY$7+$BZ$7*$CG3+$CA$7*$CG3^2+$CB$7*$CG3^3+$CC$7*$CG3^4+$CD$7*$CG3^5+$CE$7*$CG3^6</f>
        <v>229.5230596319727</v>
      </c>
      <c r="CL3" s="76">
        <f>$BY$8+$BZ$8*$CG3+$CA$8*$CG3^2+$CB$8*$CG3^3+$CC$8*$CG3^4+$CD$8*$CG3^5+$CE$8*$CG3^6</f>
        <v>-1.1163387045892685</v>
      </c>
      <c r="CM3" s="76">
        <f>$BY$9+$BZ$9*$CG3+$CA$9*$CG3^2+$CB$9*$CG3^3+$CC$9*$CG3^4+$CD$9*$CG3^5+$CE$9*$CG3^6</f>
        <v>0.39944108830973751</v>
      </c>
      <c r="CN3" s="76">
        <f>$BY$10+$BZ$10*$CG3+$CA$10*$CG3^2+$CB$10*$CG3^3+$CC$10*$CG3^4+$CD$10*$CG3^5+$CE$10*$CG3^6</f>
        <v>0.31449594517216584</v>
      </c>
      <c r="CO3" s="76">
        <f>$BY$11+$BZ$11*$CG3+$CA$11*$CG3^2+$CB$11*$CG3^3+$CC$11*$CG3^4+$CD$11*$CG3^5+$CE$11*$CG3^6</f>
        <v>-0.69643954541362907</v>
      </c>
      <c r="CP3" s="76">
        <f>$BY$12+$BZ$12*$CG3+$CA$12*$CG3^2+$CB$12*$CG3^3+$CC$12*$CG3^4+$CD$12*$CG3^5+$CE$12*$CG3^6</f>
        <v>2.2826212468095618E-3</v>
      </c>
      <c r="CQ3" s="76">
        <f>$BY$13+$BZ$13*$CG3+$CA$13*$CG3^2+$CB$13*$CG3^3+$CC$13*$CG3^4+$CD$13*$CG3^5+$CE$13*$CG3^6</f>
        <v>-0.42745446146290605</v>
      </c>
      <c r="CR3" s="76">
        <f>$BY$14+$BZ$14*$CG3+$CA$14*$CG3^2+$CB$14*$CG3^3+$CC$14*$CG3^4+$CD$14*$CG3^5+$CE$14*$CG3^6</f>
        <v>0.19093692521423913</v>
      </c>
      <c r="CS3" s="76">
        <f>$BY$15+$BZ$15*$CG3+$CA$15*$CG3^2+$CB$15*$CG3^3+$CC$15*$CG3^4+$CD$15*$CG3^5+$CE$15*$CG3^6</f>
        <v>4.3482593564835677</v>
      </c>
      <c r="CT3" s="76">
        <f>$BY$16+$BZ$16*$CG3+$CA$16*$CG3^2+$CB$16*$CG3^3+$CC$16*$CG3^4+$CD$16*$CG3^5+$CE$16*$CG3^6</f>
        <v>0</v>
      </c>
      <c r="CU3" s="76">
        <f>$BY$17+$BZ$17*$CG3+$CA$17*$CG3^2+$CB$17*$CG3^3+$CC$17*$CG3^4+$CD$17*$CG3^5+$CE$17*$CG3^6</f>
        <v>0</v>
      </c>
      <c r="CV3" s="76">
        <f>$BY$18+$BZ$18*$CG3+$CA$18*$CG3^2+$CB$18*$CG3^3+$CC$18*$CG3^4+$CD$18*$CG3^5+$CE$18*$CG3^6</f>
        <v>0</v>
      </c>
      <c r="CW3" s="76">
        <f>$BY$19+$BZ$19*$CG3+$CA$19*$CG3^2+$CB$19*$CG3^3+$CC$19*$CG3^4+$CD$19*$CG3^5+$CE$19*$CG3^6</f>
        <v>0.33209359547014722</v>
      </c>
      <c r="CX3" s="76">
        <f>$BY$20+$BZ$20*$CG3+$CA$20*$CG3^2+$CB$20*$CG3^3+$CC$20*$CG3^4+$CD$20*$CG3^5+$CE$20*$CG3^6</f>
        <v>0</v>
      </c>
      <c r="CY3" s="76">
        <f>$BY$21+$BZ$21*$CG3+$CA$21*$CG3^2+$CB$21*$CG3^3+$CC$21*$CG3^4+$CD$21*$CG3^5+$CE$21*$CG3^6</f>
        <v>0</v>
      </c>
      <c r="CZ3" s="76">
        <f>$BY$22+$BZ$22*$CG3+$CA$22*$CG3^2+$CB$22*$CG3^3+$CC$22*$CG3^4+$CD$22*$CG3^5+$CE$22*$CG3^6</f>
        <v>0</v>
      </c>
      <c r="DA3" s="76">
        <f>$BY$23+$BZ$23*$CG3+$CA$23*$CG3^2+$CB$23*$CG3^3+$CC$23*$CG3^4+$CD$23*$CG3^5+$CE$23*$CG3^6</f>
        <v>0</v>
      </c>
      <c r="DB3" s="76">
        <f>$BY$24+$BZ$24*$CG3+$CA$24*$CG3^2+$CB$24*$CG3^3+$CC$24*$CG3^4+$CD$24*$CG3^5+$CE$24*$CG3^6</f>
        <v>0</v>
      </c>
      <c r="DC3" s="76">
        <f>$BY$25+$BZ$25*$CG3+$CA$25*$CG3^2+$CB$25*$CG3^3+$CC$25*$CG3^4+$CD$25*$CG3^5+$CE$25*$CG3^6</f>
        <v>0</v>
      </c>
      <c r="DD3" s="76">
        <f>$BY$26+$BZ$26*$CG3+$CA$26*$CG3^2+$CB$26*$CG3^3+$CC$26*$CG3^4+$CD$26*$CG3^5+$CE$26*$CG3^6</f>
        <v>0</v>
      </c>
      <c r="DE3" s="76">
        <f>$BY$27+$BZ$27*$CG3+$CA$27*$CG3^2+$CB$27*$CG3^3+$CC$27*$CG3^4+$CD$27*$CG3^5+$CE$27*$CG3^6</f>
        <v>0</v>
      </c>
      <c r="DF3" s="76">
        <f>$BY$28+$BZ$28*$CG3+$CA$28*$CG3^2+$CB$28*$CG3^3+$CC$28*$CG3^4+$CD$28*$CG3^5+$CE$28*$CG3^6</f>
        <v>0</v>
      </c>
      <c r="DG3" s="76">
        <f>$BY$29+$BZ$29*$CG3+$CA$29*$CG3^2+$CB$29*$CG3^3+$CC$29*$CG3^4+$CD$29*$CG3^5+$CE$29*$CG3^6</f>
        <v>0</v>
      </c>
      <c r="DH3" s="76">
        <f>$BY$30+$BZ$30*$CG3+$CA$30*$CG3^2+$CB$30*$CG3^3+$CC$30*$CG3^4+$CD$30*$CG3^5+$CE$30*$CG3^6</f>
        <v>0</v>
      </c>
      <c r="DI3" s="76">
        <f>$BY$31+$BZ$31*$CG3+$CA$31*$CG3^2+$CB$31*$CG3^3+$CC$31*$CG3^4+$CD$31*$CG3^5+$CE$31*$CG3^6</f>
        <v>0</v>
      </c>
      <c r="DJ3" s="76">
        <f>$BY$32+$BZ$32*$CG3+$CA$32*$CG3^2+$CB$32*$CG3^3+$CC$32*$CG3^4+$CD$32*$CG3^5+$CE$32*$CG3^6</f>
        <v>8.3679292700291636</v>
      </c>
      <c r="DK3" s="76">
        <f>$BY$33+$BZ$33*$CG3+$CA$33*$CG3^2+$CB$33*$CG3^3+$CC$33*$CG3^4+$CD$33*$CG3^5+$CE$33*$CG3^6</f>
        <v>7.2515905654398987</v>
      </c>
      <c r="DL3" s="76">
        <f>$BY$34+$BZ$34*$CG3+$CA$34*$CG3^2+$CB$34*$CG3^3+$CC$34*$CG3^4+$CD$34*$CG3^5+$CE$34*$CG3^6</f>
        <v>34.833629135683999</v>
      </c>
    </row>
    <row r="4" spans="1:116" s="48" customFormat="1" ht="14">
      <c r="A4" s="111">
        <f>IF(ISBLANK('In Process Calc.'!C4),"",'In Process Calc.'!C4)</f>
        <v>21.116666666697711</v>
      </c>
      <c r="B4" s="111">
        <f>IF(ISBLANK('Measured Data'!H8),"",'Measured Data'!H8)</f>
        <v>0.46319998631477349</v>
      </c>
      <c r="C4" s="111">
        <f>IF(ISBLANK('In Process Calc.'!L4),"",'In Process Calc.'!L4)</f>
        <v>386.24397372436511</v>
      </c>
      <c r="D4" s="111">
        <f>IF(ISBLANK('In Process Calc.'!M4),"",'In Process Calc.'!M4)</f>
        <v>0</v>
      </c>
      <c r="E4" s="111">
        <f>IF(ISBLANK('In Process Calc.'!N4),"",'In Process Calc.'!N4)</f>
        <v>0</v>
      </c>
      <c r="F4" s="111">
        <f>IF(ISBLANK('In Process Calc.'!O4),"",'In Process Calc.'!O4)</f>
        <v>-1.4475000000000023E-2</v>
      </c>
      <c r="G4" s="111">
        <f>IF(ISBLANK('In Process Calc.'!P4),"",'In Process Calc.'!P4)</f>
        <v>-0.17880000000000018</v>
      </c>
      <c r="H4" s="111">
        <f>IF(ISBLANK('In Process Calc.'!Q4),"",'In Process Calc.'!Q4)</f>
        <v>-0.14578499999999986</v>
      </c>
      <c r="I4" s="111">
        <f>IF(ISBLANK('In Process Calc.'!R4),"",'In Process Calc.'!R4)</f>
        <v>-0.21643499999999993</v>
      </c>
      <c r="J4" s="111">
        <f>IF(ISBLANK('In Process Calc.'!S4),"",'In Process Calc.'!S4)</f>
        <v>-0.17484000000000013</v>
      </c>
      <c r="K4" s="111">
        <f>IF(ISBLANK('In Process Calc.'!T4),"",'In Process Calc.'!T4)</f>
        <v>-9.3651299855319114E-2</v>
      </c>
      <c r="L4" s="111">
        <f>IF(ISBLANK('In Process Calc.'!U4),"",'In Process Calc.'!U4)</f>
        <v>0</v>
      </c>
      <c r="M4" s="111">
        <f>IF(ISBLANK('In Process Calc.'!V4),"",'In Process Calc.'!V4)</f>
        <v>-0.22727999999999973</v>
      </c>
      <c r="N4" s="111">
        <f>IF(ISBLANK('In Process Calc.'!W4),"",'In Process Calc.'!W4)</f>
        <v>0</v>
      </c>
      <c r="O4" s="111">
        <f>IF(ISBLANK('In Process Calc.'!X4),"",'In Process Calc.'!X4)</f>
        <v>0</v>
      </c>
      <c r="P4" s="111">
        <f>IF(ISBLANK('In Process Calc.'!Y4),"",'In Process Calc.'!Y4)</f>
        <v>0</v>
      </c>
      <c r="Q4" s="111">
        <f>IF(ISBLANK('In Process Calc.'!Z4),"",'In Process Calc.'!Z4)</f>
        <v>1.0507326820603913</v>
      </c>
      <c r="R4" s="111">
        <f>IF(ISBLANK('In Process Calc.'!AA4),"",'In Process Calc.'!AA4)</f>
        <v>0</v>
      </c>
      <c r="S4" s="111">
        <f>IF(ISBLANK('In Process Calc.'!AB4),"",'In Process Calc.'!AB4)</f>
        <v>0</v>
      </c>
      <c r="T4" s="111">
        <f>IF(ISBLANK('In Process Calc.'!AC4),"",'In Process Calc.'!AC4)</f>
        <v>0</v>
      </c>
      <c r="U4" s="111">
        <f>IF(ISBLANK('In Process Calc.'!AD4),"",'In Process Calc.'!AD4)</f>
        <v>0</v>
      </c>
      <c r="V4" s="111">
        <f>IF(ISBLANK('In Process Calc.'!AE4),"",'In Process Calc.'!AE4)</f>
        <v>0</v>
      </c>
      <c r="W4" s="111">
        <f>IF(ISBLANK('In Process Calc.'!AF4),"",'In Process Calc.'!AF4)</f>
        <v>0</v>
      </c>
      <c r="X4" s="111">
        <f>IF(ISBLANK('In Process Calc.'!AG4),"",'In Process Calc.'!AG4)</f>
        <v>0</v>
      </c>
      <c r="Y4" s="111">
        <f>IF(ISBLANK('In Process Calc.'!AH4),"",'In Process Calc.'!AH4)</f>
        <v>0</v>
      </c>
      <c r="Z4" s="111">
        <f>IF(ISBLANK('In Process Calc.'!AI4),"",'In Process Calc.'!AI4)</f>
        <v>0</v>
      </c>
      <c r="AA4" s="111">
        <f>IF(ISBLANK('In Process Calc.'!AJ4),"",'In Process Calc.'!AJ4)</f>
        <v>0</v>
      </c>
      <c r="AB4" s="111">
        <f>IF(ISBLANK('In Process Calc.'!AK4),"",'In Process Calc.'!AK4)</f>
        <v>0</v>
      </c>
      <c r="AC4" s="111">
        <f>IF(ISBLANK('In Process Calc.'!AL4),"",'In Process Calc.'!AL4)</f>
        <v>0</v>
      </c>
      <c r="AD4" s="111">
        <f>IF(ISBLANK('In Process Calc.'!AM4),"",'In Process Calc.'!AM4)</f>
        <v>-1.8146400000000003</v>
      </c>
      <c r="AE4" s="111">
        <f>IF(ISBLANK('In Process Calc.'!AN4),"",'In Process Calc.'!AN4)</f>
        <v>-1.8291150000000003</v>
      </c>
      <c r="AF4" s="111">
        <f>IF(ISBLANK('In Process Calc.'!AO4),"",'In Process Calc.'!AO4)</f>
        <v>-4.6636950000000006</v>
      </c>
      <c r="AH4" s="111">
        <f>IF(ISBLANK('In Process Calc.'!C4),"",'In Process Calc.'!C4)</f>
        <v>21.116666666697711</v>
      </c>
      <c r="AI4" s="111">
        <f>IF(ISBLANK('Measured Data'!H8),"",'Measured Data'!H8)</f>
        <v>0.46319998631477349</v>
      </c>
      <c r="AJ4" s="111">
        <f>IF(ISBLANK('In Process Calc.'!L4),"",'In Process Calc.'!L4)</f>
        <v>386.24397372436511</v>
      </c>
      <c r="AK4" s="111">
        <f>IF(ISBLANK('In Process Calc.'!M4),"",'In Process Calc.'!M4)</f>
        <v>0</v>
      </c>
      <c r="AL4" s="111">
        <f>IF(ISBLANK('In Process Calc.'!N4),"",'In Process Calc.'!N4)</f>
        <v>0</v>
      </c>
      <c r="AM4" s="111">
        <f>IF(ISBLANK('In Process Calc.'!O4),"",'In Process Calc.'!O4)</f>
        <v>-1.4475000000000023E-2</v>
      </c>
      <c r="AN4" s="111">
        <f>IF(ISBLANK('In Process Calc.'!P4),"",'In Process Calc.'!P4)</f>
        <v>-0.17880000000000018</v>
      </c>
      <c r="AO4" s="111">
        <f>IF(ISBLANK('In Process Calc.'!Q4),"",'In Process Calc.'!Q4)</f>
        <v>-0.14578499999999986</v>
      </c>
      <c r="AP4" s="111">
        <f>IF(ISBLANK('In Process Calc.'!R4),"",'In Process Calc.'!R4)</f>
        <v>-0.21643499999999993</v>
      </c>
      <c r="AQ4" s="111">
        <f>IF(ISBLANK('In Process Calc.'!S4),"",'In Process Calc.'!S4)</f>
        <v>-0.17484000000000013</v>
      </c>
      <c r="AR4" s="111">
        <f>IF(ISBLANK('In Process Calc.'!T4),"",'In Process Calc.'!T4)</f>
        <v>-9.3651299855319114E-2</v>
      </c>
      <c r="AS4" s="111">
        <f>IF(ISBLANK('In Process Calc.'!U4),"",'In Process Calc.'!U4)</f>
        <v>0</v>
      </c>
      <c r="AT4" s="111">
        <f>IF(ISBLANK('In Process Calc.'!V4),"",'In Process Calc.'!V4)</f>
        <v>-0.22727999999999973</v>
      </c>
      <c r="AU4" s="111">
        <f>IF(ISBLANK('In Process Calc.'!W4),"",'In Process Calc.'!W4)</f>
        <v>0</v>
      </c>
      <c r="AV4" s="111">
        <f>IF(ISBLANK('In Process Calc.'!X4),"",'In Process Calc.'!X4)</f>
        <v>0</v>
      </c>
      <c r="AW4" s="111">
        <f>IF(ISBLANK('In Process Calc.'!Y4),"",'In Process Calc.'!Y4)</f>
        <v>0</v>
      </c>
      <c r="AX4" s="111">
        <f>IF(ISBLANK('In Process Calc.'!Z4),"",'In Process Calc.'!Z4)</f>
        <v>1.0507326820603913</v>
      </c>
      <c r="AY4" s="111">
        <f>IF(ISBLANK('In Process Calc.'!AA4),"",'In Process Calc.'!AA4)</f>
        <v>0</v>
      </c>
      <c r="AZ4" s="111">
        <f>IF(ISBLANK('In Process Calc.'!AB4),"",'In Process Calc.'!AB4)</f>
        <v>0</v>
      </c>
      <c r="BA4" s="111">
        <f>IF(ISBLANK('In Process Calc.'!AC4),"",'In Process Calc.'!AC4)</f>
        <v>0</v>
      </c>
      <c r="BB4" s="111">
        <f>IF(ISBLANK('In Process Calc.'!AD4),"",'In Process Calc.'!AD4)</f>
        <v>0</v>
      </c>
      <c r="BC4" s="111">
        <f>IF(ISBLANK('In Process Calc.'!AE4),"",'In Process Calc.'!AE4)</f>
        <v>0</v>
      </c>
      <c r="BD4" s="111">
        <f>IF(ISBLANK('In Process Calc.'!AF4),"",'In Process Calc.'!AF4)</f>
        <v>0</v>
      </c>
      <c r="BE4" s="111">
        <f>IF(ISBLANK('In Process Calc.'!AG4),"",'In Process Calc.'!AG4)</f>
        <v>0</v>
      </c>
      <c r="BF4" s="111">
        <f>IF(ISBLANK('In Process Calc.'!AH4),"",'In Process Calc.'!AH4)</f>
        <v>0</v>
      </c>
      <c r="BG4" s="111">
        <f>IF(ISBLANK('In Process Calc.'!AI4),"",'In Process Calc.'!AI4)</f>
        <v>0</v>
      </c>
      <c r="BH4" s="111">
        <f>IF(ISBLANK('In Process Calc.'!AJ4),"",'In Process Calc.'!AJ4)</f>
        <v>0</v>
      </c>
      <c r="BI4" s="111">
        <f>IF(ISBLANK('In Process Calc.'!AK4),"",'In Process Calc.'!AK4)</f>
        <v>0</v>
      </c>
      <c r="BJ4" s="111">
        <f>IF(ISBLANK('In Process Calc.'!AL4),"",'In Process Calc.'!AL4)</f>
        <v>0</v>
      </c>
      <c r="BK4" s="111">
        <f>IF(ISBLANK('In Process Calc.'!AM4),"",'In Process Calc.'!AM4)</f>
        <v>-1.8146400000000003</v>
      </c>
      <c r="BL4" s="111">
        <f>IF(ISBLANK('In Process Calc.'!AN4),"",'In Process Calc.'!AN4)</f>
        <v>-1.8291150000000003</v>
      </c>
      <c r="BM4" s="111">
        <f>IF(ISBLANK('In Process Calc.'!AO4),"",'In Process Calc.'!AO4)</f>
        <v>-4.6636950000000006</v>
      </c>
      <c r="BO4" s="55" t="s">
        <v>333</v>
      </c>
      <c r="BP4" s="56">
        <f t="array" ref="BP4:BS4">LINEST($B3:INDEX($B:$B,COUNT($B:$B)+2), $A$3:INDEX($A:$A,COUNT($A:$A)+2)^{1,2,3},TRUE,TRUE)</f>
        <v>-2.3815409867747292E-6</v>
      </c>
      <c r="BQ4" s="56">
        <v>1.078773042252889E-3</v>
      </c>
      <c r="BR4" s="56">
        <v>-5.8061976308127462E-2</v>
      </c>
      <c r="BS4" s="56">
        <v>0.78576779177076261</v>
      </c>
      <c r="BT4" s="56">
        <f t="array" ref="BT4:BX4">LINEST($B3:INDEX($B:$B,COUNT($B:$B)+2), $A$3:INDEX($A:$A,COUNT($A:$A)+2)^{1,2,3,4},TRUE,TRUE)</f>
        <v>1.1476995537319962E-10</v>
      </c>
      <c r="BU4" s="56">
        <v>-2.4580857752535237E-6</v>
      </c>
      <c r="BV4" s="56">
        <v>1.0948430560836912E-3</v>
      </c>
      <c r="BW4" s="56">
        <v>-5.9163437438999759E-2</v>
      </c>
      <c r="BX4" s="56">
        <v>0.7983550457341142</v>
      </c>
      <c r="BY4" s="57">
        <f>IF('Kinetic Curves'!$B$4=6,#REF!,IF('Kinetic Curves'!$B$4=5,#REF!, IF( 'Kinetic Curves'!$B$4=4, BX4,IF('Kinetic Curves'!$B$4=3, BS4, 0))))</f>
        <v>0.7983550457341142</v>
      </c>
      <c r="BZ4" s="57">
        <f>IF('Kinetic Curves'!$B$4=6,#REF!,IF('Kinetic Curves'!$B$4=5,#REF!, IF( 'Kinetic Curves'!$B$4=4, BW4,IF('Kinetic Curves'!$B$4=3, BR4, 0))))</f>
        <v>-5.9163437438999759E-2</v>
      </c>
      <c r="CA4" s="57">
        <f>IF('Kinetic Curves'!$B$4=6,#REF!,IF('Kinetic Curves'!$B$4=5,#REF!, IF( 'Kinetic Curves'!$B$4=4, BV4,IF('Kinetic Curves'!$B$4=3, BQ4, 0))))</f>
        <v>1.0948430560836912E-3</v>
      </c>
      <c r="CB4" s="57">
        <f>IF('Kinetic Curves'!$B$4=6,#REF!,IF('Kinetic Curves'!$B$4=5,#REF!, IF( 'Kinetic Curves'!$B$4=4, BU4,IF('Kinetic Curves'!$B$4=3, BP4, 0))))</f>
        <v>-2.4580857752535237E-6</v>
      </c>
      <c r="CC4" s="57">
        <f>IF('Kinetic Curves'!$B$4=6,#REF!,IF('Kinetic Curves'!$B$4=5,#REF!, IF( 'Kinetic Curves'!$B$4=4,BT4, 0)))</f>
        <v>1.1476995537319962E-10</v>
      </c>
      <c r="CD4" s="57">
        <f>IF('Kinetic Curves'!$B$4=6,#REF!,IF('Kinetic Curves'!$B$4=5,#REF!, 0))</f>
        <v>0</v>
      </c>
      <c r="CE4" s="57">
        <f>IF('Kinetic Curves'!$B$4=6,#REF!,0)</f>
        <v>0</v>
      </c>
      <c r="CF4" s="49"/>
      <c r="CG4" s="76">
        <f>IF(ISBLANK('In Process Calc.'!C4),"",'In Process Calc.'!C4)</f>
        <v>21.116666666697711</v>
      </c>
      <c r="CH4" s="76">
        <f t="shared" ref="CH4:CH17" si="0">$BY$4+$BZ$4*$CG4+$CA$4*$CG4^2+$CB$4*$CG4^3+$CC$4*$CG4^4+$CD$4*$CG4^5+$CE$4*$CG4^6</f>
        <v>1.4102850339589154E-2</v>
      </c>
      <c r="CI4" s="76">
        <f t="shared" ref="CI4:CI17" si="1">$BY$5+$BZ$5*$CG4+$CA$5*$CG4^2+$CB$5*$CG4^3+$CC$5*$CG4^4+$CD$5*$CG4^5+$CE$5*$CG4^6</f>
        <v>-497.94518683128467</v>
      </c>
      <c r="CJ4" s="76">
        <f t="shared" ref="CJ4:CJ17" si="2">$BY$6+$BZ$6*$CG4+$CA$6*$CG4^2+$CB$6*$CG4^3+$CC$6*$CG4^4+$CD$6*$CG4^5+$CE$6*$CG4^6</f>
        <v>0</v>
      </c>
      <c r="CK4" s="76">
        <f t="shared" ref="CK4:CK17" si="3">$BY$7+$BZ$7*$CG4+$CA$7*$CG4^2+$CB$7*$CG4^3+$CC$7*$CG4^4+$CD$7*$CG4^5+$CE$7*$CG4^6</f>
        <v>-48.963478091507909</v>
      </c>
      <c r="CL4" s="76">
        <f t="shared" ref="CL4:CL17" si="4">$BY$8+$BZ$8*$CG4+$CA$8*$CG4^2+$CB$8*$CG4^3+$CC$8*$CG4^4+$CD$8*$CG4^5+$CE$8*$CG4^6</f>
        <v>0.60376035056368538</v>
      </c>
      <c r="CM4" s="76">
        <f t="shared" ref="CM4:CM17" si="5">$BY$9+$BZ$9*$CG4+$CA$9*$CG4^2+$CB$9*$CG4^3+$CC$9*$CG4^4+$CD$9*$CG4^5+$CE$9*$CG4^6</f>
        <v>0.19847758727512943</v>
      </c>
      <c r="CN4" s="76">
        <f t="shared" ref="CN4:CN17" si="6">$BY$10+$BZ$10*$CG4+$CA$10*$CG4^2+$CB$10*$CG4^3+$CC$10*$CG4^4+$CD$10*$CG4^5+$CE$10*$CG4^6</f>
        <v>0.55576788220391127</v>
      </c>
      <c r="CO4" s="76">
        <f t="shared" ref="CO4:CO17" si="7">$BY$11+$BZ$11*$CG4+$CA$11*$CG4^2+$CB$11*$CG4^3+$CC$11*$CG4^4+$CD$11*$CG4^5+$CE$11*$CG4^6</f>
        <v>0.43392391196958741</v>
      </c>
      <c r="CP4" s="76">
        <f t="shared" ref="CP4:CP17" si="8">$BY$12+$BZ$12*$CG4+$CA$12*$CG4^2+$CB$12*$CG4^3+$CC$12*$CG4^4+$CD$12*$CG4^5+$CE$12*$CG4^6</f>
        <v>-7.0490567092186707E-2</v>
      </c>
      <c r="CQ4" s="76">
        <f t="shared" ref="CQ4:CQ17" si="9">$BY$13+$BZ$13*$CG4+$CA$13*$CG4^2+$CB$13*$CG4^3+$CC$13*$CG4^4+$CD$13*$CG4^5+$CE$13*$CG4^6</f>
        <v>0.65234599372360258</v>
      </c>
      <c r="CR4" s="76">
        <f t="shared" ref="CR4:CR17" si="10">$BY$14+$BZ$14*$CG4+$CA$14*$CG4^2+$CB$14*$CG4^3+$CC$14*$CG4^4+$CD$14*$CG4^5+$CE$14*$CG4^6</f>
        <v>-0.47639746210412753</v>
      </c>
      <c r="CS4" s="76">
        <f t="shared" ref="CS4:CS17" si="11">$BY$15+$BZ$15*$CG4+$CA$15*$CG4^2+$CB$15*$CG4^3+$CC$15*$CG4^4+$CD$15*$CG4^5+$CE$15*$CG4^6</f>
        <v>0.7399606267343033</v>
      </c>
      <c r="CT4" s="76">
        <f t="shared" ref="CT4:CT17" si="12">$BY$16+$BZ$16*$CG4+$CA$16*$CG4^2+$CB$16*$CG4^3+$CC$16*$CG4^4+$CD$16*$CG4^5+$CE$16*$CG4^6</f>
        <v>0</v>
      </c>
      <c r="CU4" s="76">
        <f t="shared" ref="CU4:CU17" si="13">$BY$17+$BZ$17*$CG4+$CA$17*$CG4^2+$CB$17*$CG4^3+$CC$17*$CG4^4+$CD$17*$CG4^5+$CE$17*$CG4^6</f>
        <v>0</v>
      </c>
      <c r="CV4" s="76">
        <f t="shared" ref="CV4:CV17" si="14">$BY$18+$BZ$18*$CG4+$CA$18*$CG4^2+$CB$18*$CG4^3+$CC$18*$CG4^4+$CD$18*$CG4^5+$CE$18*$CG4^6</f>
        <v>0</v>
      </c>
      <c r="CW4" s="76">
        <f t="shared" ref="CW4:CW17" si="15">$BY$19+$BZ$19*$CG4+$CA$19*$CG4^2+$CB$19*$CG4^3+$CC$19*$CG4^4+$CD$19*$CG4^5+$CE$19*$CG4^6</f>
        <v>0.68718293325873592</v>
      </c>
      <c r="CX4" s="76">
        <f t="shared" ref="CX4:CX17" si="16">$BY$20+$BZ$20*$CG4+$CA$20*$CG4^2+$CB$20*$CG4^3+$CC$20*$CG4^4+$CD$20*$CG4^5+$CE$20*$CG4^6</f>
        <v>0</v>
      </c>
      <c r="CY4" s="76">
        <f t="shared" ref="CY4:CY17" si="17">$BY$21+$BZ$21*$CG4+$CA$21*$CG4^2+$CB$21*$CG4^3+$CC$21*$CG4^4+$CD$21*$CG4^5+$CE$21*$CG4^6</f>
        <v>0</v>
      </c>
      <c r="CZ4" s="76">
        <f t="shared" ref="CZ4:CZ17" si="18">$BY$22+$BZ$22*$CG4+$CA$22*$CG4^2+$CB$22*$CG4^3+$CC$22*$CG4^4+$CD$22*$CG4^5+$CE$22*$CG4^6</f>
        <v>0</v>
      </c>
      <c r="DA4" s="76">
        <f t="shared" ref="DA4:DA17" si="19">$BY$23+$BZ$23*$CG4+$CA$23*$CG4^2+$CB$23*$CG4^3+$CC$23*$CG4^4+$CD$23*$CG4^5+$CE$23*$CG4^6</f>
        <v>0</v>
      </c>
      <c r="DB4" s="76">
        <f t="shared" ref="DB4:DB17" si="20">$BY$24+$BZ$24*$CG4+$CA$24*$CG4^2+$CB$24*$CG4^3+$CC$24*$CG4^4+$CD$24*$CG4^5+$CE$24*$CG4^6</f>
        <v>0</v>
      </c>
      <c r="DC4" s="76">
        <f t="shared" ref="DC4:DC17" si="21">$BY$25+$BZ$25*$CG4+$CA$25*$CG4^2+$CB$25*$CG4^3+$CC$25*$CG4^4+$CD$25*$CG4^5+$CE$25*$CG4^6</f>
        <v>0</v>
      </c>
      <c r="DD4" s="76">
        <f t="shared" ref="DD4:DD17" si="22">$BY$26+$BZ$26*$CG4+$CA$26*$CG4^2+$CB$26*$CG4^3+$CC$26*$CG4^4+$CD$26*$CG4^5+$CE$26*$CG4^6</f>
        <v>0</v>
      </c>
      <c r="DE4" s="76">
        <f t="shared" ref="DE4:DE17" si="23">$BY$27+$BZ$27*$CG4+$CA$27*$CG4^2+$CB$27*$CG4^3+$CC$27*$CG4^4+$CD$27*$CG4^5+$CE$27*$CG4^6</f>
        <v>0</v>
      </c>
      <c r="DF4" s="76">
        <f t="shared" ref="DF4:DF17" si="24">$BY$28+$BZ$28*$CG4+$CA$28*$CG4^2+$CB$28*$CG4^3+$CC$28*$CG4^4+$CD$28*$CG4^5+$CE$28*$CG4^6</f>
        <v>0</v>
      </c>
      <c r="DG4" s="76">
        <f t="shared" ref="DG4:DG17" si="25">$BY$29+$BZ$29*$CG4+$CA$29*$CG4^2+$CB$29*$CG4^3+$CC$29*$CG4^4+$CD$29*$CG4^5+$CE$29*$CG4^6</f>
        <v>0</v>
      </c>
      <c r="DH4" s="76">
        <f t="shared" ref="DH4:DH17" si="26">$BY$30+$BZ$30*$CG4+$CA$30*$CG4^2+$CB$30*$CG4^3+$CC$30*$CG4^4+$CD$30*$CG4^5+$CE$30*$CG4^6</f>
        <v>0</v>
      </c>
      <c r="DI4" s="76">
        <f t="shared" ref="DI4:DI17" si="27">$BY$31+$BZ$31*$CG4+$CA$31*$CG4^2+$CB$31*$CG4^3+$CC$31*$CG4^4+$CD$31*$CG4^5+$CE$31*$CG4^6</f>
        <v>0</v>
      </c>
      <c r="DJ4" s="76">
        <f t="shared" ref="DJ4:DJ17" si="28">$BY$32+$BZ$32*$CG4+$CA$32*$CG4^2+$CB$32*$CG4^3+$CC$32*$CG4^4+$CD$32*$CG4^5+$CE$32*$CG4^6</f>
        <v>2.613399793446447</v>
      </c>
      <c r="DK4" s="76">
        <f t="shared" ref="DK4:DK17" si="29">$BY$33+$BZ$33*$CG4+$CA$33*$CG4^2+$CB$33*$CG4^3+$CC$33*$CG4^4+$CD$33*$CG4^5+$CE$33*$CG4^6</f>
        <v>3.2171601440101383</v>
      </c>
      <c r="DL4" s="76">
        <f t="shared" ref="DL4:DL17" si="30">$BY$34+$BZ$34*$CG4+$CA$34*$CG4^2+$CB$34*$CG4^3+$CC$34*$CG4^4+$CD$34*$CG4^5+$CE$34*$CG4^6</f>
        <v>4.3428175981952348</v>
      </c>
    </row>
    <row r="5" spans="1:116" s="48" customFormat="1" ht="14">
      <c r="A5" s="111">
        <f>IF(ISBLANK('In Process Calc.'!C5),"",'In Process Calc.'!C5)</f>
        <v>48.383333333360497</v>
      </c>
      <c r="B5" s="111">
        <f>IF(ISBLANK('Measured Data'!H9),"",'Measured Data'!H9)</f>
        <v>0.81999999999999984</v>
      </c>
      <c r="C5" s="111">
        <f>IF(ISBLANK('In Process Calc.'!L5),"",'In Process Calc.'!L5)</f>
        <v>1058.9999999999995</v>
      </c>
      <c r="D5" s="111">
        <f>IF(ISBLANK('In Process Calc.'!M5),"",'In Process Calc.'!M5)</f>
        <v>0</v>
      </c>
      <c r="E5" s="111">
        <f>IF(ISBLANK('In Process Calc.'!N5),"",'In Process Calc.'!N5)</f>
        <v>0</v>
      </c>
      <c r="F5" s="111">
        <f>IF(ISBLANK('In Process Calc.'!O5),"",'In Process Calc.'!O5)</f>
        <v>-1.1565000000000013E-2</v>
      </c>
      <c r="G5" s="111">
        <f>IF(ISBLANK('In Process Calc.'!P5),"",'In Process Calc.'!P5)</f>
        <v>0.30857999999999991</v>
      </c>
      <c r="H5" s="111">
        <f>IF(ISBLANK('In Process Calc.'!Q5),"",'In Process Calc.'!Q5)</f>
        <v>1.1179500000000007</v>
      </c>
      <c r="I5" s="111">
        <f>IF(ISBLANK('In Process Calc.'!R5),"",'In Process Calc.'!R5)</f>
        <v>3.3825000000000272E-2</v>
      </c>
      <c r="J5" s="111">
        <f>IF(ISBLANK('In Process Calc.'!S5),"",'In Process Calc.'!S5)</f>
        <v>3.8099999999999523E-3</v>
      </c>
      <c r="K5" s="111">
        <f>IF(ISBLANK('In Process Calc.'!T5),"",'In Process Calc.'!T5)</f>
        <v>2.0986998078639494</v>
      </c>
      <c r="L5" s="111">
        <f>IF(ISBLANK('In Process Calc.'!U5),"",'In Process Calc.'!U5)</f>
        <v>-0.52387499999999998</v>
      </c>
      <c r="M5" s="111">
        <f>IF(ISBLANK('In Process Calc.'!V5),"",'In Process Calc.'!V5)</f>
        <v>7.3394999999999516E-2</v>
      </c>
      <c r="N5" s="111">
        <f>IF(ISBLANK('In Process Calc.'!W5),"",'In Process Calc.'!W5)</f>
        <v>0</v>
      </c>
      <c r="O5" s="111">
        <f>IF(ISBLANK('In Process Calc.'!X5),"",'In Process Calc.'!X5)</f>
        <v>0</v>
      </c>
      <c r="P5" s="111">
        <f>IF(ISBLANK('In Process Calc.'!Y5),"",'In Process Calc.'!Y5)</f>
        <v>0</v>
      </c>
      <c r="Q5" s="111">
        <f>IF(ISBLANK('In Process Calc.'!Z5),"",'In Process Calc.'!Z5)</f>
        <v>3.1422069271758435</v>
      </c>
      <c r="R5" s="111">
        <f>IF(ISBLANK('In Process Calc.'!AA5),"",'In Process Calc.'!AA5)</f>
        <v>0</v>
      </c>
      <c r="S5" s="111">
        <f>IF(ISBLANK('In Process Calc.'!AB5),"",'In Process Calc.'!AB5)</f>
        <v>0</v>
      </c>
      <c r="T5" s="111">
        <f>IF(ISBLANK('In Process Calc.'!AC5),"",'In Process Calc.'!AC5)</f>
        <v>0</v>
      </c>
      <c r="U5" s="111">
        <f>IF(ISBLANK('In Process Calc.'!AD5),"",'In Process Calc.'!AD5)</f>
        <v>0</v>
      </c>
      <c r="V5" s="111">
        <f>IF(ISBLANK('In Process Calc.'!AE5),"",'In Process Calc.'!AE5)</f>
        <v>0</v>
      </c>
      <c r="W5" s="111">
        <f>IF(ISBLANK('In Process Calc.'!AF5),"",'In Process Calc.'!AF5)</f>
        <v>0</v>
      </c>
      <c r="X5" s="111">
        <f>IF(ISBLANK('In Process Calc.'!AG5),"",'In Process Calc.'!AG5)</f>
        <v>0</v>
      </c>
      <c r="Y5" s="111">
        <f>IF(ISBLANK('In Process Calc.'!AH5),"",'In Process Calc.'!AH5)</f>
        <v>0</v>
      </c>
      <c r="Z5" s="111">
        <f>IF(ISBLANK('In Process Calc.'!AI5),"",'In Process Calc.'!AI5)</f>
        <v>0</v>
      </c>
      <c r="AA5" s="111">
        <f>IF(ISBLANK('In Process Calc.'!AJ5),"",'In Process Calc.'!AJ5)</f>
        <v>0</v>
      </c>
      <c r="AB5" s="111">
        <f>IF(ISBLANK('In Process Calc.'!AK5),"",'In Process Calc.'!AK5)</f>
        <v>0</v>
      </c>
      <c r="AC5" s="111">
        <f>IF(ISBLANK('In Process Calc.'!AL5),"",'In Process Calc.'!AL5)</f>
        <v>0</v>
      </c>
      <c r="AD5" s="111">
        <f>IF(ISBLANK('In Process Calc.'!AM5),"",'In Process Calc.'!AM5)</f>
        <v>2.5257450000000006</v>
      </c>
      <c r="AE5" s="111">
        <f>IF(ISBLANK('In Process Calc.'!AN5),"",'In Process Calc.'!AN5)</f>
        <v>2.5141800000000005</v>
      </c>
      <c r="AF5" s="111">
        <f>IF(ISBLANK('In Process Calc.'!AO5),"",'In Process Calc.'!AO5)</f>
        <v>4.2637350000000005</v>
      </c>
      <c r="AH5" s="111">
        <f>IF(ISBLANK('In Process Calc.'!C5),"",'In Process Calc.'!C5)</f>
        <v>48.383333333360497</v>
      </c>
      <c r="AI5" s="111">
        <f>IF(ISBLANK('Measured Data'!H9),"",'Measured Data'!H9)</f>
        <v>0.81999999999999984</v>
      </c>
      <c r="AJ5" s="111">
        <f>IF(ISBLANK('In Process Calc.'!L5),"",'In Process Calc.'!L5)</f>
        <v>1058.9999999999995</v>
      </c>
      <c r="AK5" s="111">
        <f>IF(ISBLANK('In Process Calc.'!M5),"",'In Process Calc.'!M5)</f>
        <v>0</v>
      </c>
      <c r="AL5" s="111">
        <f>IF(ISBLANK('In Process Calc.'!N5),"",'In Process Calc.'!N5)</f>
        <v>0</v>
      </c>
      <c r="AM5" s="111">
        <f>IF(ISBLANK('In Process Calc.'!O5),"",'In Process Calc.'!O5)</f>
        <v>-1.1565000000000013E-2</v>
      </c>
      <c r="AN5" s="111">
        <f>IF(ISBLANK('In Process Calc.'!P5),"",'In Process Calc.'!P5)</f>
        <v>0.30857999999999991</v>
      </c>
      <c r="AO5" s="111">
        <f>IF(ISBLANK('In Process Calc.'!Q5),"",'In Process Calc.'!Q5)</f>
        <v>1.1179500000000007</v>
      </c>
      <c r="AP5" s="111">
        <f>IF(ISBLANK('In Process Calc.'!R5),"",'In Process Calc.'!R5)</f>
        <v>3.3825000000000272E-2</v>
      </c>
      <c r="AQ5" s="111">
        <f>IF(ISBLANK('In Process Calc.'!S5),"",'In Process Calc.'!S5)</f>
        <v>3.8099999999999523E-3</v>
      </c>
      <c r="AR5" s="111">
        <f>IF(ISBLANK('In Process Calc.'!T5),"",'In Process Calc.'!T5)</f>
        <v>2.0986998078639494</v>
      </c>
      <c r="AS5" s="111">
        <f>IF(ISBLANK('In Process Calc.'!U5),"",'In Process Calc.'!U5)</f>
        <v>-0.52387499999999998</v>
      </c>
      <c r="AT5" s="111">
        <f>IF(ISBLANK('In Process Calc.'!V5),"",'In Process Calc.'!V5)</f>
        <v>7.3394999999999516E-2</v>
      </c>
      <c r="AU5" s="111">
        <f>IF(ISBLANK('In Process Calc.'!W5),"",'In Process Calc.'!W5)</f>
        <v>0</v>
      </c>
      <c r="AV5" s="111">
        <f>IF(ISBLANK('In Process Calc.'!X5),"",'In Process Calc.'!X5)</f>
        <v>0</v>
      </c>
      <c r="AW5" s="111">
        <f>IF(ISBLANK('In Process Calc.'!Y5),"",'In Process Calc.'!Y5)</f>
        <v>0</v>
      </c>
      <c r="AX5" s="111">
        <f>IF(ISBLANK('In Process Calc.'!Z5),"",'In Process Calc.'!Z5)</f>
        <v>3.1422069271758435</v>
      </c>
      <c r="AY5" s="111">
        <f>IF(ISBLANK('In Process Calc.'!AA5),"",'In Process Calc.'!AA5)</f>
        <v>0</v>
      </c>
      <c r="AZ5" s="111">
        <f>IF(ISBLANK('In Process Calc.'!AB5),"",'In Process Calc.'!AB5)</f>
        <v>0</v>
      </c>
      <c r="BA5" s="111">
        <f>IF(ISBLANK('In Process Calc.'!AC5),"",'In Process Calc.'!AC5)</f>
        <v>0</v>
      </c>
      <c r="BB5" s="111">
        <f>IF(ISBLANK('In Process Calc.'!AD5),"",'In Process Calc.'!AD5)</f>
        <v>0</v>
      </c>
      <c r="BC5" s="111">
        <f>IF(ISBLANK('In Process Calc.'!AE5),"",'In Process Calc.'!AE5)</f>
        <v>0</v>
      </c>
      <c r="BD5" s="111">
        <f>IF(ISBLANK('In Process Calc.'!AF5),"",'In Process Calc.'!AF5)</f>
        <v>0</v>
      </c>
      <c r="BE5" s="111">
        <f>IF(ISBLANK('In Process Calc.'!AG5),"",'In Process Calc.'!AG5)</f>
        <v>0</v>
      </c>
      <c r="BF5" s="111">
        <f>IF(ISBLANK('In Process Calc.'!AH5),"",'In Process Calc.'!AH5)</f>
        <v>0</v>
      </c>
      <c r="BG5" s="111">
        <f>IF(ISBLANK('In Process Calc.'!AI5),"",'In Process Calc.'!AI5)</f>
        <v>0</v>
      </c>
      <c r="BH5" s="111">
        <f>IF(ISBLANK('In Process Calc.'!AJ5),"",'In Process Calc.'!AJ5)</f>
        <v>0</v>
      </c>
      <c r="BI5" s="111">
        <f>IF(ISBLANK('In Process Calc.'!AK5),"",'In Process Calc.'!AK5)</f>
        <v>0</v>
      </c>
      <c r="BJ5" s="111">
        <f>IF(ISBLANK('In Process Calc.'!AL5),"",'In Process Calc.'!AL5)</f>
        <v>0</v>
      </c>
      <c r="BK5" s="111">
        <f>IF(ISBLANK('In Process Calc.'!AM5),"",'In Process Calc.'!AM5)</f>
        <v>2.5257450000000006</v>
      </c>
      <c r="BL5" s="111">
        <f>IF(ISBLANK('In Process Calc.'!AN5),"",'In Process Calc.'!AN5)</f>
        <v>2.5141800000000005</v>
      </c>
      <c r="BM5" s="111">
        <f>IF(ISBLANK('In Process Calc.'!AO5),"",'In Process Calc.'!AO5)</f>
        <v>4.2637350000000005</v>
      </c>
      <c r="BO5" s="54" t="s">
        <v>109</v>
      </c>
      <c r="BP5" s="56">
        <f t="array" ref="BP5:BS5">LINEST($C3:INDEX($C:$C,COUNT($C:$C)+2), $A$3:INDEX($A:$A,COUNT($A:$A)+2)^{1,2,3},TRUE,TRUE)</f>
        <v>-4.5988163809168765E-3</v>
      </c>
      <c r="BQ5" s="56">
        <v>2.0558864246836963</v>
      </c>
      <c r="BR5" s="56">
        <v>-109.26452624681437</v>
      </c>
      <c r="BS5" s="56">
        <v>935.91306934967724</v>
      </c>
      <c r="BT5" s="56">
        <f t="array" ref="BT5:BX5">LINEST($C3:INDEX($C:$C,COUNT($C:$C)+2),$A$3:INDEX($A:$A,COUNT($A:$A)+2)^{1,2,3,4},TRUE,TRUE)</f>
        <v>2.3539438599327671E-6</v>
      </c>
      <c r="BU5" s="56">
        <v>-6.1687580460818162E-3</v>
      </c>
      <c r="BV5" s="56">
        <v>2.3854840991189978</v>
      </c>
      <c r="BW5" s="56">
        <v>-131.85560992843091</v>
      </c>
      <c r="BX5" s="56">
        <v>1194.0789724738888</v>
      </c>
      <c r="BY5" s="57">
        <f>IF('Cumulative Curves'!$B$9=6,#REF!,IF('Cumulative Curves'!$B$9=5,#REF!, IF( 'Cumulative Curves'!$B$9=4, BX5,IF('Cumulative Curves'!$B$9=3, BS5, 0))))</f>
        <v>935.91306934967724</v>
      </c>
      <c r="BZ5" s="57">
        <f>IF('Cumulative Curves'!$B$9=6,#REF!,IF('Cumulative Curves'!$B$9=5,#REF!, IF( 'Cumulative Curves'!$B$9=4, BW5,IF('Cumulative Curves'!$B$9=3, BR5, 0))))</f>
        <v>-109.26452624681437</v>
      </c>
      <c r="CA5" s="57">
        <f>IF('Cumulative Curves'!$B$9=6,#REF!,IF('Cumulative Curves'!$B$9=5,#REF!, IF( 'Cumulative Curves'!$B$9=4, BV5,IF('Cumulative Curves'!$B$9=3, BQ5, 0))))</f>
        <v>2.0558864246836963</v>
      </c>
      <c r="CB5" s="57">
        <f>IF('Cumulative Curves'!$B$9=6,#REF!,IF('Cumulative Curves'!$B$9=5,#REF!, IF( 'Cumulative Curves'!$B$9=4, BU5,IF('Cumulative Curves'!$B$9=3, BP5, 0))))</f>
        <v>-4.5988163809168765E-3</v>
      </c>
      <c r="CC5" s="57">
        <f>IF('Cumulative Curves'!$B$9=6,#REF!,IF('Cumulative Curves'!$B$9=5,#REF!, IF( 'Cumulative Curves'!$B$9=4,BT5, 0)))</f>
        <v>0</v>
      </c>
      <c r="CD5" s="57">
        <f>IF('Cumulative Curves'!$B$9=6,#REF!,IF('Cumulative Curves'!$B$9=5,#REF!, 0))</f>
        <v>0</v>
      </c>
      <c r="CE5" s="57">
        <f>IF('Cumulative Curves'!$B$9=6,#REF!,0)</f>
        <v>0</v>
      </c>
      <c r="CF5" s="49"/>
      <c r="CG5" s="76">
        <f>IF(ISBLANK('In Process Calc.'!C5),"",'In Process Calc.'!C5)</f>
        <v>48.383333333360497</v>
      </c>
      <c r="CH5" s="76">
        <f t="shared" si="0"/>
        <v>0.22101946317714158</v>
      </c>
      <c r="CI5" s="76">
        <f t="shared" si="1"/>
        <v>-58.822776650242531</v>
      </c>
      <c r="CJ5" s="76">
        <f t="shared" si="2"/>
        <v>0</v>
      </c>
      <c r="CK5" s="76">
        <f t="shared" si="3"/>
        <v>-219.69541498467464</v>
      </c>
      <c r="CL5" s="76">
        <f t="shared" si="4"/>
        <v>1.3283926298995117</v>
      </c>
      <c r="CM5" s="76">
        <f t="shared" si="5"/>
        <v>-0.12476451606233363</v>
      </c>
      <c r="CN5" s="76">
        <f t="shared" si="6"/>
        <v>0.4116516696954079</v>
      </c>
      <c r="CO5" s="76">
        <f t="shared" si="7"/>
        <v>0.79023249855156952</v>
      </c>
      <c r="CP5" s="76">
        <f t="shared" si="8"/>
        <v>-3.9237699529391219E-2</v>
      </c>
      <c r="CQ5" s="76">
        <f t="shared" si="9"/>
        <v>2.3802406813074923</v>
      </c>
      <c r="CR5" s="76">
        <f t="shared" si="10"/>
        <v>-0.33813474976097008</v>
      </c>
      <c r="CS5" s="76">
        <f t="shared" si="11"/>
        <v>-3.8717120392974165</v>
      </c>
      <c r="CT5" s="76">
        <f t="shared" si="12"/>
        <v>0</v>
      </c>
      <c r="CU5" s="76">
        <f t="shared" si="13"/>
        <v>0</v>
      </c>
      <c r="CV5" s="76">
        <f t="shared" si="14"/>
        <v>0</v>
      </c>
      <c r="CW5" s="76">
        <f t="shared" si="15"/>
        <v>2.5812406619182164</v>
      </c>
      <c r="CX5" s="76">
        <f t="shared" si="16"/>
        <v>0</v>
      </c>
      <c r="CY5" s="76">
        <f t="shared" si="17"/>
        <v>0</v>
      </c>
      <c r="CZ5" s="76">
        <f t="shared" si="18"/>
        <v>0</v>
      </c>
      <c r="DA5" s="76">
        <f t="shared" si="19"/>
        <v>0</v>
      </c>
      <c r="DB5" s="76">
        <f t="shared" si="20"/>
        <v>0</v>
      </c>
      <c r="DC5" s="76">
        <f t="shared" si="21"/>
        <v>0</v>
      </c>
      <c r="DD5" s="76">
        <f t="shared" si="22"/>
        <v>0</v>
      </c>
      <c r="DE5" s="76">
        <f t="shared" si="23"/>
        <v>0</v>
      </c>
      <c r="DF5" s="76">
        <f t="shared" si="24"/>
        <v>0</v>
      </c>
      <c r="DG5" s="76">
        <f t="shared" si="25"/>
        <v>0</v>
      </c>
      <c r="DH5" s="76">
        <f t="shared" si="26"/>
        <v>0</v>
      </c>
      <c r="DI5" s="76">
        <f t="shared" si="27"/>
        <v>0</v>
      </c>
      <c r="DJ5" s="76">
        <f t="shared" si="28"/>
        <v>-5.1844431459141891</v>
      </c>
      <c r="DK5" s="76">
        <f t="shared" si="29"/>
        <v>-3.8560505160146699</v>
      </c>
      <c r="DL5" s="76">
        <f t="shared" si="30"/>
        <v>-28.582332584870816</v>
      </c>
    </row>
    <row r="6" spans="1:116" s="48" customFormat="1" ht="12">
      <c r="A6" s="111">
        <f>IF(ISBLANK('In Process Calc.'!C6),"",'In Process Calc.'!C6)</f>
        <v>70.883333333360497</v>
      </c>
      <c r="B6" s="111">
        <f>IF(ISBLANK('Measured Data'!H10),"",'Measured Data'!H10)</f>
        <v>1.4616999460220337</v>
      </c>
      <c r="C6" s="111">
        <f>IF(ISBLANK('In Process Calc.'!L6),"",'In Process Calc.'!L6)</f>
        <v>2239.049098737335</v>
      </c>
      <c r="D6" s="111">
        <f>IF(ISBLANK('In Process Calc.'!M6),"",'In Process Calc.'!M6)</f>
        <v>0</v>
      </c>
      <c r="E6" s="111">
        <f>IF(ISBLANK('In Process Calc.'!N6),"",'In Process Calc.'!N6)</f>
        <v>0</v>
      </c>
      <c r="F6" s="111">
        <f>IF(ISBLANK('In Process Calc.'!O6),"",'In Process Calc.'!O6)</f>
        <v>-7.9062999999999994E-2</v>
      </c>
      <c r="G6" s="111">
        <f>IF(ISBLANK('In Process Calc.'!P6),"",'In Process Calc.'!P6)</f>
        <v>0.6113519999999999</v>
      </c>
      <c r="H6" s="111">
        <f>IF(ISBLANK('In Process Calc.'!Q6),"",'In Process Calc.'!Q6)</f>
        <v>3.0061669999999996</v>
      </c>
      <c r="I6" s="111">
        <f>IF(ISBLANK('In Process Calc.'!R6),"",'In Process Calc.'!R6)</f>
        <v>0.15276899999999977</v>
      </c>
      <c r="J6" s="111">
        <f>IF(ISBLANK('In Process Calc.'!S6),"",'In Process Calc.'!S6)</f>
        <v>0.19689200000000007</v>
      </c>
      <c r="K6" s="111">
        <f>IF(ISBLANK('In Process Calc.'!T6),"",'In Process Calc.'!T6)</f>
        <v>5.7751611128562113</v>
      </c>
      <c r="L6" s="111">
        <f>IF(ISBLANK('In Process Calc.'!U6),"",'In Process Calc.'!U6)</f>
        <v>-0.686616</v>
      </c>
      <c r="M6" s="111">
        <f>IF(ISBLANK('In Process Calc.'!V6),"",'In Process Calc.'!V6)</f>
        <v>0.1856319999999996</v>
      </c>
      <c r="N6" s="111">
        <f>IF(ISBLANK('In Process Calc.'!W6),"",'In Process Calc.'!W6)</f>
        <v>0</v>
      </c>
      <c r="O6" s="111">
        <f>IF(ISBLANK('In Process Calc.'!X6),"",'In Process Calc.'!X6)</f>
        <v>0</v>
      </c>
      <c r="P6" s="111">
        <f>IF(ISBLANK('In Process Calc.'!Y6),"",'In Process Calc.'!Y6)</f>
        <v>0</v>
      </c>
      <c r="Q6" s="111">
        <f>IF(ISBLANK('In Process Calc.'!Z6),"",'In Process Calc.'!Z6)</f>
        <v>5.3557948490230913</v>
      </c>
      <c r="R6" s="111">
        <f>IF(ISBLANK('In Process Calc.'!AA6),"",'In Process Calc.'!AA6)</f>
        <v>0</v>
      </c>
      <c r="S6" s="111">
        <f>IF(ISBLANK('In Process Calc.'!AB6),"",'In Process Calc.'!AB6)</f>
        <v>0</v>
      </c>
      <c r="T6" s="111">
        <f>IF(ISBLANK('In Process Calc.'!AC6),"",'In Process Calc.'!AC6)</f>
        <v>0</v>
      </c>
      <c r="U6" s="111">
        <f>IF(ISBLANK('In Process Calc.'!AD6),"",'In Process Calc.'!AD6)</f>
        <v>0</v>
      </c>
      <c r="V6" s="111">
        <f>IF(ISBLANK('In Process Calc.'!AE6),"",'In Process Calc.'!AE6)</f>
        <v>0</v>
      </c>
      <c r="W6" s="111">
        <f>IF(ISBLANK('In Process Calc.'!AF6),"",'In Process Calc.'!AF6)</f>
        <v>0</v>
      </c>
      <c r="X6" s="111">
        <f>IF(ISBLANK('In Process Calc.'!AG6),"",'In Process Calc.'!AG6)</f>
        <v>0</v>
      </c>
      <c r="Y6" s="111">
        <f>IF(ISBLANK('In Process Calc.'!AH6),"",'In Process Calc.'!AH6)</f>
        <v>0</v>
      </c>
      <c r="Z6" s="111">
        <f>IF(ISBLANK('In Process Calc.'!AI6),"",'In Process Calc.'!AI6)</f>
        <v>0</v>
      </c>
      <c r="AA6" s="111">
        <f>IF(ISBLANK('In Process Calc.'!AJ6),"",'In Process Calc.'!AJ6)</f>
        <v>0</v>
      </c>
      <c r="AB6" s="111">
        <f>IF(ISBLANK('In Process Calc.'!AK6),"",'In Process Calc.'!AK6)</f>
        <v>0</v>
      </c>
      <c r="AC6" s="111">
        <f>IF(ISBLANK('In Process Calc.'!AL6),"",'In Process Calc.'!AL6)</f>
        <v>0</v>
      </c>
      <c r="AD6" s="111">
        <f>IF(ISBLANK('In Process Calc.'!AM6),"",'In Process Calc.'!AM6)</f>
        <v>7.7376319999999978</v>
      </c>
      <c r="AE6" s="111">
        <f>IF(ISBLANK('In Process Calc.'!AN6),"",'In Process Calc.'!AN6)</f>
        <v>7.6585689999999982</v>
      </c>
      <c r="AF6" s="111">
        <f>IF(ISBLANK('In Process Calc.'!AO6),"",'In Process Calc.'!AO6)</f>
        <v>15.217476999999995</v>
      </c>
      <c r="AH6" s="111">
        <f>IF(ISBLANK('In Process Calc.'!C6),"",'In Process Calc.'!C6)</f>
        <v>70.883333333360497</v>
      </c>
      <c r="AI6" s="111">
        <f>IF(ISBLANK('Measured Data'!H10),"",'Measured Data'!H10)</f>
        <v>1.4616999460220337</v>
      </c>
      <c r="AJ6" s="111">
        <f>IF(ISBLANK('In Process Calc.'!L6),"",'In Process Calc.'!L6)</f>
        <v>2239.049098737335</v>
      </c>
      <c r="AK6" s="111">
        <f>IF(ISBLANK('In Process Calc.'!M6),"",'In Process Calc.'!M6)</f>
        <v>0</v>
      </c>
      <c r="AL6" s="111">
        <f>IF(ISBLANK('In Process Calc.'!N6),"",'In Process Calc.'!N6)</f>
        <v>0</v>
      </c>
      <c r="AM6" s="111">
        <f>IF(ISBLANK('In Process Calc.'!O6),"",'In Process Calc.'!O6)</f>
        <v>-7.9062999999999994E-2</v>
      </c>
      <c r="AN6" s="111">
        <f>IF(ISBLANK('In Process Calc.'!P6),"",'In Process Calc.'!P6)</f>
        <v>0.6113519999999999</v>
      </c>
      <c r="AO6" s="111">
        <f>IF(ISBLANK('In Process Calc.'!Q6),"",'In Process Calc.'!Q6)</f>
        <v>3.0061669999999996</v>
      </c>
      <c r="AP6" s="111">
        <f>IF(ISBLANK('In Process Calc.'!R6),"",'In Process Calc.'!R6)</f>
        <v>0.15276899999999977</v>
      </c>
      <c r="AQ6" s="111">
        <f>IF(ISBLANK('In Process Calc.'!S6),"",'In Process Calc.'!S6)</f>
        <v>0.19689200000000007</v>
      </c>
      <c r="AR6" s="111">
        <f>IF(ISBLANK('In Process Calc.'!T6),"",'In Process Calc.'!T6)</f>
        <v>5.7751611128562113</v>
      </c>
      <c r="AS6" s="111">
        <f>IF(ISBLANK('In Process Calc.'!U6),"",'In Process Calc.'!U6)</f>
        <v>-0.686616</v>
      </c>
      <c r="AT6" s="111">
        <f>IF(ISBLANK('In Process Calc.'!V6),"",'In Process Calc.'!V6)</f>
        <v>0.1856319999999996</v>
      </c>
      <c r="AU6" s="111">
        <f>IF(ISBLANK('In Process Calc.'!W6),"",'In Process Calc.'!W6)</f>
        <v>0</v>
      </c>
      <c r="AV6" s="111">
        <f>IF(ISBLANK('In Process Calc.'!X6),"",'In Process Calc.'!X6)</f>
        <v>0</v>
      </c>
      <c r="AW6" s="111">
        <f>IF(ISBLANK('In Process Calc.'!Y6),"",'In Process Calc.'!Y6)</f>
        <v>0</v>
      </c>
      <c r="AX6" s="111">
        <f>IF(ISBLANK('In Process Calc.'!Z6),"",'In Process Calc.'!Z6)</f>
        <v>5.3557948490230913</v>
      </c>
      <c r="AY6" s="111">
        <f>IF(ISBLANK('In Process Calc.'!AA6),"",'In Process Calc.'!AA6)</f>
        <v>0</v>
      </c>
      <c r="AZ6" s="111">
        <f>IF(ISBLANK('In Process Calc.'!AB6),"",'In Process Calc.'!AB6)</f>
        <v>0</v>
      </c>
      <c r="BA6" s="111">
        <f>IF(ISBLANK('In Process Calc.'!AC6),"",'In Process Calc.'!AC6)</f>
        <v>0</v>
      </c>
      <c r="BB6" s="111">
        <f>IF(ISBLANK('In Process Calc.'!AD6),"",'In Process Calc.'!AD6)</f>
        <v>0</v>
      </c>
      <c r="BC6" s="111">
        <f>IF(ISBLANK('In Process Calc.'!AE6),"",'In Process Calc.'!AE6)</f>
        <v>0</v>
      </c>
      <c r="BD6" s="111">
        <f>IF(ISBLANK('In Process Calc.'!AF6),"",'In Process Calc.'!AF6)</f>
        <v>0</v>
      </c>
      <c r="BE6" s="111">
        <f>IF(ISBLANK('In Process Calc.'!AG6),"",'In Process Calc.'!AG6)</f>
        <v>0</v>
      </c>
      <c r="BF6" s="111">
        <f>IF(ISBLANK('In Process Calc.'!AH6),"",'In Process Calc.'!AH6)</f>
        <v>0</v>
      </c>
      <c r="BG6" s="111">
        <f>IF(ISBLANK('In Process Calc.'!AI6),"",'In Process Calc.'!AI6)</f>
        <v>0</v>
      </c>
      <c r="BH6" s="111">
        <f>IF(ISBLANK('In Process Calc.'!AJ6),"",'In Process Calc.'!AJ6)</f>
        <v>0</v>
      </c>
      <c r="BI6" s="111">
        <f>IF(ISBLANK('In Process Calc.'!AK6),"",'In Process Calc.'!AK6)</f>
        <v>0</v>
      </c>
      <c r="BJ6" s="111">
        <f>IF(ISBLANK('In Process Calc.'!AL6),"",'In Process Calc.'!AL6)</f>
        <v>0</v>
      </c>
      <c r="BK6" s="111">
        <f>IF(ISBLANK('In Process Calc.'!AM6),"",'In Process Calc.'!AM6)</f>
        <v>7.7376319999999978</v>
      </c>
      <c r="BL6" s="111">
        <f>IF(ISBLANK('In Process Calc.'!AN6),"",'In Process Calc.'!AN6)</f>
        <v>7.6585689999999982</v>
      </c>
      <c r="BM6" s="111">
        <f>IF(ISBLANK('In Process Calc.'!AO6),"",'In Process Calc.'!AO6)</f>
        <v>15.217476999999995</v>
      </c>
      <c r="BO6" s="54" t="s">
        <v>108</v>
      </c>
      <c r="BP6" s="56">
        <f t="array" ref="BP6:BS6">LINEST($D3:INDEX($D:$D,COUNT($D:$D)+2),$A$3:INDEX($A:$A,COUNT($A:$A)+2)^{1,2,3},TRUE,TRUE)</f>
        <v>0</v>
      </c>
      <c r="BQ6" s="56">
        <v>0</v>
      </c>
      <c r="BR6" s="56">
        <v>0</v>
      </c>
      <c r="BS6" s="56">
        <v>0</v>
      </c>
      <c r="BT6" s="56">
        <f t="array" ref="BT6:BX6">LINEST($D3:INDEX($D:$D,COUNT($D:$D)+2),$A$3:INDEX($A:$A,COUNT($A:$A)+2)^{1,2,3,4},TRUE,TRUE)</f>
        <v>0</v>
      </c>
      <c r="BU6" s="56">
        <v>0</v>
      </c>
      <c r="BV6" s="56">
        <v>0</v>
      </c>
      <c r="BW6" s="56">
        <v>0</v>
      </c>
      <c r="BX6" s="56">
        <v>0</v>
      </c>
      <c r="BY6" s="57">
        <f>IF('Cumulative Curves'!$B$25=6,#REF!,IF('Cumulative Curves'!$B$25=5,#REF!, IF( 'Cumulative Curves'!$B$25=4, BX6,IF('Cumulative Curves'!$B$25=3, BS6, 0))))</f>
        <v>0</v>
      </c>
      <c r="BZ6" s="57">
        <f>IF('Cumulative Curves'!$B$25=6,#REF!,IF('Cumulative Curves'!$B$25=5,#REF!, IF( 'Cumulative Curves'!$B$25=4, BW6,IF('Cumulative Curves'!$B$25=3, BR6, 0))))</f>
        <v>0</v>
      </c>
      <c r="CA6" s="57">
        <f>IF('Cumulative Curves'!$B$25=6,#REF!,IF('Cumulative Curves'!$B$25=5,#REF!, IF( 'Cumulative Curves'!$B$25=4, BV6,IF('Cumulative Curves'!$B$25=3, BQ6, 0))))</f>
        <v>0</v>
      </c>
      <c r="CB6" s="57">
        <f>IF('Cumulative Curves'!$B$25=6,#REF!,IF('Cumulative Curves'!$B$25=5,#REF!, IF( 'Cumulative Curves'!$B$25=4, BU6,IF('Cumulative Curves'!$B$25=3, BP6, 0))))</f>
        <v>0</v>
      </c>
      <c r="CC6" s="57">
        <f>IF('Cumulative Curves'!$B$25=6,#REF!,IF('Cumulative Curves'!$B$25=5,#REF!, IF( 'Cumulative Curves'!$B$25=4,BT6, 0)))</f>
        <v>0</v>
      </c>
      <c r="CD6" s="57">
        <f>IF('Cumulative Curves'!$B$25=6,#REF!,IF('Cumulative Curves'!$B$25=5,#REF!, 0))</f>
        <v>0</v>
      </c>
      <c r="CE6" s="57">
        <f>IF('Cumulative Curves'!$B$25=6,#REF!,0)</f>
        <v>0</v>
      </c>
      <c r="CF6" s="49"/>
      <c r="CG6" s="76">
        <f>IF(ISBLANK('In Process Calc.'!C6),"",'In Process Calc.'!C6)</f>
        <v>70.883333333360497</v>
      </c>
      <c r="CH6" s="76">
        <f t="shared" si="0"/>
        <v>1.2330854748451967</v>
      </c>
      <c r="CI6" s="76">
        <f t="shared" si="1"/>
        <v>1882.7051250567854</v>
      </c>
      <c r="CJ6" s="76">
        <f t="shared" si="2"/>
        <v>0</v>
      </c>
      <c r="CK6" s="76">
        <f t="shared" si="3"/>
        <v>-207.06699490588858</v>
      </c>
      <c r="CL6" s="76">
        <f t="shared" si="4"/>
        <v>0.85175217136419779</v>
      </c>
      <c r="CM6" s="76">
        <f t="shared" si="5"/>
        <v>-0.4154735163115042</v>
      </c>
      <c r="CN6" s="76">
        <f t="shared" si="6"/>
        <v>0.26377275749905216</v>
      </c>
      <c r="CO6" s="76">
        <f t="shared" si="7"/>
        <v>0.4557741768949708</v>
      </c>
      <c r="CP6" s="76">
        <f t="shared" si="8"/>
        <v>7.5251490278354108E-2</v>
      </c>
      <c r="CQ6" s="76">
        <f t="shared" si="9"/>
        <v>4.6803512478579448</v>
      </c>
      <c r="CR6" s="76">
        <f t="shared" si="10"/>
        <v>-0.39399295887388974</v>
      </c>
      <c r="CS6" s="76">
        <f t="shared" si="11"/>
        <v>-7.4227367113818215</v>
      </c>
      <c r="CT6" s="76">
        <f t="shared" si="12"/>
        <v>0</v>
      </c>
      <c r="CU6" s="76">
        <f t="shared" si="13"/>
        <v>0</v>
      </c>
      <c r="CV6" s="76">
        <f t="shared" si="14"/>
        <v>0</v>
      </c>
      <c r="CW6" s="76">
        <f t="shared" si="15"/>
        <v>5.3251125007164486</v>
      </c>
      <c r="CX6" s="76">
        <f t="shared" si="16"/>
        <v>0</v>
      </c>
      <c r="CY6" s="76">
        <f t="shared" si="17"/>
        <v>0</v>
      </c>
      <c r="CZ6" s="76">
        <f t="shared" si="18"/>
        <v>0</v>
      </c>
      <c r="DA6" s="76">
        <f t="shared" si="19"/>
        <v>0</v>
      </c>
      <c r="DB6" s="76">
        <f t="shared" si="20"/>
        <v>0</v>
      </c>
      <c r="DC6" s="76">
        <f t="shared" si="21"/>
        <v>0</v>
      </c>
      <c r="DD6" s="76">
        <f t="shared" si="22"/>
        <v>0</v>
      </c>
      <c r="DE6" s="76">
        <f t="shared" si="23"/>
        <v>0</v>
      </c>
      <c r="DF6" s="76">
        <f t="shared" si="24"/>
        <v>0</v>
      </c>
      <c r="DG6" s="76">
        <f t="shared" si="25"/>
        <v>0</v>
      </c>
      <c r="DH6" s="76">
        <f t="shared" si="26"/>
        <v>0</v>
      </c>
      <c r="DI6" s="76">
        <f t="shared" si="27"/>
        <v>0</v>
      </c>
      <c r="DJ6" s="76">
        <f t="shared" si="28"/>
        <v>-11.44304370779196</v>
      </c>
      <c r="DK6" s="76">
        <f t="shared" si="29"/>
        <v>-10.591291536427756</v>
      </c>
      <c r="DL6" s="76">
        <f t="shared" si="30"/>
        <v>-49.585057108888549</v>
      </c>
    </row>
    <row r="7" spans="1:116" s="48" customFormat="1" ht="12">
      <c r="A7" s="111">
        <f>IF(ISBLANK('In Process Calc.'!C7),"",'In Process Calc.'!C7)</f>
        <v>95.366666666697711</v>
      </c>
      <c r="B7" s="111">
        <f>IF(ISBLANK('Measured Data'!H11),"",'Measured Data'!H11)</f>
        <v>2.7349999977111819</v>
      </c>
      <c r="C7" s="111">
        <f>IF(ISBLANK('In Process Calc.'!L7),"",'In Process Calc.'!L7)</f>
        <v>4586.7349957405095</v>
      </c>
      <c r="D7" s="111">
        <f>IF(ISBLANK('In Process Calc.'!M7),"",'In Process Calc.'!M7)</f>
        <v>0</v>
      </c>
      <c r="E7" s="111">
        <f>IF(ISBLANK('In Process Calc.'!N7),"",'In Process Calc.'!N7)</f>
        <v>47.362449999999995</v>
      </c>
      <c r="F7" s="111">
        <f>IF(ISBLANK('In Process Calc.'!O7),"",'In Process Calc.'!O7)</f>
        <v>-0.39761000000000002</v>
      </c>
      <c r="G7" s="111">
        <f>IF(ISBLANK('In Process Calc.'!P7),"",'In Process Calc.'!P7)</f>
        <v>-7.4980000000000491E-2</v>
      </c>
      <c r="H7" s="111">
        <f>IF(ISBLANK('In Process Calc.'!Q7),"",'In Process Calc.'!Q7)</f>
        <v>0.75444199999999917</v>
      </c>
      <c r="I7" s="111">
        <f>IF(ISBLANK('In Process Calc.'!R7),"",'In Process Calc.'!R7)</f>
        <v>0.23180300000000031</v>
      </c>
      <c r="J7" s="111">
        <f>IF(ISBLANK('In Process Calc.'!S7),"",'In Process Calc.'!S7)</f>
        <v>0.35433400000000004</v>
      </c>
      <c r="K7" s="111">
        <f>IF(ISBLANK('In Process Calc.'!T7),"",'In Process Calc.'!T7)</f>
        <v>8.3995945045974914</v>
      </c>
      <c r="L7" s="111">
        <f>IF(ISBLANK('In Process Calc.'!U7),"",'In Process Calc.'!U7)</f>
        <v>-1.2431480000000001</v>
      </c>
      <c r="M7" s="111">
        <f>IF(ISBLANK('In Process Calc.'!V7),"",'In Process Calc.'!V7)</f>
        <v>-7.5766770000000001</v>
      </c>
      <c r="N7" s="111">
        <f>IF(ISBLANK('In Process Calc.'!W7),"",'In Process Calc.'!W7)</f>
        <v>0</v>
      </c>
      <c r="O7" s="111">
        <f>IF(ISBLANK('In Process Calc.'!X7),"",'In Process Calc.'!X7)</f>
        <v>0</v>
      </c>
      <c r="P7" s="111">
        <f>IF(ISBLANK('In Process Calc.'!Y7),"",'In Process Calc.'!Y7)</f>
        <v>0</v>
      </c>
      <c r="Q7" s="111">
        <f>IF(ISBLANK('In Process Calc.'!Z7),"",'In Process Calc.'!Z7)</f>
        <v>8.3964253996447624</v>
      </c>
      <c r="R7" s="111">
        <f>IF(ISBLANK('In Process Calc.'!AA7),"",'In Process Calc.'!AA7)</f>
        <v>0</v>
      </c>
      <c r="S7" s="111">
        <f>IF(ISBLANK('In Process Calc.'!AB7),"",'In Process Calc.'!AB7)</f>
        <v>0</v>
      </c>
      <c r="T7" s="111">
        <f>IF(ISBLANK('In Process Calc.'!AC7),"",'In Process Calc.'!AC7)</f>
        <v>0</v>
      </c>
      <c r="U7" s="111">
        <f>IF(ISBLANK('In Process Calc.'!AD7),"",'In Process Calc.'!AD7)</f>
        <v>0</v>
      </c>
      <c r="V7" s="111">
        <f>IF(ISBLANK('In Process Calc.'!AE7),"",'In Process Calc.'!AE7)</f>
        <v>0</v>
      </c>
      <c r="W7" s="111">
        <f>IF(ISBLANK('In Process Calc.'!AF7),"",'In Process Calc.'!AF7)</f>
        <v>0</v>
      </c>
      <c r="X7" s="111">
        <f>IF(ISBLANK('In Process Calc.'!AG7),"",'In Process Calc.'!AG7)</f>
        <v>0</v>
      </c>
      <c r="Y7" s="111">
        <f>IF(ISBLANK('In Process Calc.'!AH7),"",'In Process Calc.'!AH7)</f>
        <v>0</v>
      </c>
      <c r="Z7" s="111">
        <f>IF(ISBLANK('In Process Calc.'!AI7),"",'In Process Calc.'!AI7)</f>
        <v>0</v>
      </c>
      <c r="AA7" s="111">
        <f>IF(ISBLANK('In Process Calc.'!AJ7),"",'In Process Calc.'!AJ7)</f>
        <v>0</v>
      </c>
      <c r="AB7" s="111">
        <f>IF(ISBLANK('In Process Calc.'!AK7),"",'In Process Calc.'!AK7)</f>
        <v>0</v>
      </c>
      <c r="AC7" s="111">
        <f>IF(ISBLANK('In Process Calc.'!AL7),"",'In Process Calc.'!AL7)</f>
        <v>0</v>
      </c>
      <c r="AD7" s="111">
        <f>IF(ISBLANK('In Process Calc.'!AM7),"",'In Process Calc.'!AM7)</f>
        <v>-8.3111480000000029</v>
      </c>
      <c r="AE7" s="111">
        <f>IF(ISBLANK('In Process Calc.'!AN7),"",'In Process Calc.'!AN7)</f>
        <v>-8.7087580000000031</v>
      </c>
      <c r="AF7" s="111">
        <f>IF(ISBLANK('In Process Calc.'!AO7),"",'In Process Calc.'!AO7)</f>
        <v>-37.285191000000012</v>
      </c>
      <c r="AH7" s="111">
        <f>IF(ISBLANK('In Process Calc.'!C7),"",'In Process Calc.'!C7)</f>
        <v>95.366666666697711</v>
      </c>
      <c r="AI7" s="111">
        <f>IF(ISBLANK('Measured Data'!H11),"",'Measured Data'!H11)</f>
        <v>2.7349999977111819</v>
      </c>
      <c r="AJ7" s="111">
        <f>IF(ISBLANK('In Process Calc.'!L7),"",'In Process Calc.'!L7)</f>
        <v>4586.7349957405095</v>
      </c>
      <c r="AK7" s="111">
        <f>IF(ISBLANK('In Process Calc.'!M7),"",'In Process Calc.'!M7)</f>
        <v>0</v>
      </c>
      <c r="AL7" s="111">
        <f>IF(ISBLANK('In Process Calc.'!N7),"",'In Process Calc.'!N7)</f>
        <v>47.362449999999995</v>
      </c>
      <c r="AM7" s="111">
        <f>IF(ISBLANK('In Process Calc.'!O7),"",'In Process Calc.'!O7)</f>
        <v>-0.39761000000000002</v>
      </c>
      <c r="AN7" s="111">
        <f>IF(ISBLANK('In Process Calc.'!P7),"",'In Process Calc.'!P7)</f>
        <v>-7.4980000000000491E-2</v>
      </c>
      <c r="AO7" s="111">
        <f>IF(ISBLANK('In Process Calc.'!Q7),"",'In Process Calc.'!Q7)</f>
        <v>0.75444199999999917</v>
      </c>
      <c r="AP7" s="111">
        <f>IF(ISBLANK('In Process Calc.'!R7),"",'In Process Calc.'!R7)</f>
        <v>0.23180300000000031</v>
      </c>
      <c r="AQ7" s="111">
        <f>IF(ISBLANK('In Process Calc.'!S7),"",'In Process Calc.'!S7)</f>
        <v>0.35433400000000004</v>
      </c>
      <c r="AR7" s="111">
        <f>IF(ISBLANK('In Process Calc.'!T7),"",'In Process Calc.'!T7)</f>
        <v>8.3995945045974914</v>
      </c>
      <c r="AS7" s="111">
        <f>IF(ISBLANK('In Process Calc.'!U7),"",'In Process Calc.'!U7)</f>
        <v>-1.2431480000000001</v>
      </c>
      <c r="AT7" s="111">
        <f>IF(ISBLANK('In Process Calc.'!V7),"",'In Process Calc.'!V7)</f>
        <v>-7.5766770000000001</v>
      </c>
      <c r="AU7" s="111">
        <f>IF(ISBLANK('In Process Calc.'!W7),"",'In Process Calc.'!W7)</f>
        <v>0</v>
      </c>
      <c r="AV7" s="111">
        <f>IF(ISBLANK('In Process Calc.'!X7),"",'In Process Calc.'!X7)</f>
        <v>0</v>
      </c>
      <c r="AW7" s="111">
        <f>IF(ISBLANK('In Process Calc.'!Y7),"",'In Process Calc.'!Y7)</f>
        <v>0</v>
      </c>
      <c r="AX7" s="111">
        <f>IF(ISBLANK('In Process Calc.'!Z7),"",'In Process Calc.'!Z7)</f>
        <v>8.3964253996447624</v>
      </c>
      <c r="AY7" s="111">
        <f>IF(ISBLANK('In Process Calc.'!AA7),"",'In Process Calc.'!AA7)</f>
        <v>0</v>
      </c>
      <c r="AZ7" s="111">
        <f>IF(ISBLANK('In Process Calc.'!AB7),"",'In Process Calc.'!AB7)</f>
        <v>0</v>
      </c>
      <c r="BA7" s="111">
        <f>IF(ISBLANK('In Process Calc.'!AC7),"",'In Process Calc.'!AC7)</f>
        <v>0</v>
      </c>
      <c r="BB7" s="111">
        <f>IF(ISBLANK('In Process Calc.'!AD7),"",'In Process Calc.'!AD7)</f>
        <v>0</v>
      </c>
      <c r="BC7" s="111">
        <f>IF(ISBLANK('In Process Calc.'!AE7),"",'In Process Calc.'!AE7)</f>
        <v>0</v>
      </c>
      <c r="BD7" s="111">
        <f>IF(ISBLANK('In Process Calc.'!AF7),"",'In Process Calc.'!AF7)</f>
        <v>0</v>
      </c>
      <c r="BE7" s="111">
        <f>IF(ISBLANK('In Process Calc.'!AG7),"",'In Process Calc.'!AG7)</f>
        <v>0</v>
      </c>
      <c r="BF7" s="111">
        <f>IF(ISBLANK('In Process Calc.'!AH7),"",'In Process Calc.'!AH7)</f>
        <v>0</v>
      </c>
      <c r="BG7" s="111">
        <f>IF(ISBLANK('In Process Calc.'!AI7),"",'In Process Calc.'!AI7)</f>
        <v>0</v>
      </c>
      <c r="BH7" s="111">
        <f>IF(ISBLANK('In Process Calc.'!AJ7),"",'In Process Calc.'!AJ7)</f>
        <v>0</v>
      </c>
      <c r="BI7" s="111">
        <f>IF(ISBLANK('In Process Calc.'!AK7),"",'In Process Calc.'!AK7)</f>
        <v>0</v>
      </c>
      <c r="BJ7" s="111">
        <f>IF(ISBLANK('In Process Calc.'!AL7),"",'In Process Calc.'!AL7)</f>
        <v>0</v>
      </c>
      <c r="BK7" s="111">
        <f>IF(ISBLANK('In Process Calc.'!AM7),"",'In Process Calc.'!AM7)</f>
        <v>-8.3111480000000029</v>
      </c>
      <c r="BL7" s="111">
        <f>IF(ISBLANK('In Process Calc.'!AN7),"",'In Process Calc.'!AN7)</f>
        <v>-8.7087580000000031</v>
      </c>
      <c r="BM7" s="111">
        <f>IF(ISBLANK('In Process Calc.'!AO7),"",'In Process Calc.'!AO7)</f>
        <v>-37.285191000000012</v>
      </c>
      <c r="BO7" s="54" t="s">
        <v>104</v>
      </c>
      <c r="BP7" s="56">
        <f t="array" ref="BP7:BS7">LINEST($E3:INDEX($E:$E,COUNT($E:$E)+2),$A$3:INDEX($A:$A,COUNT($A:$A)+2)^{1,2,3},TRUE,TRUE)</f>
        <v>-1.9019263127514088E-4</v>
      </c>
      <c r="BQ7" s="56">
        <v>0.16379617010895461</v>
      </c>
      <c r="BR7" s="56">
        <v>-16.921037150688747</v>
      </c>
      <c r="BS7" s="56">
        <v>237.10437495781071</v>
      </c>
      <c r="BT7" s="56">
        <f t="array" ref="BT7:BX7">LINEST($E3:INDEX($E:$E,COUNT($E:$E)+2),$A$3:INDEX($A:$A,COUNT($A:$A)+2)^{1,2,3,4},TRUE,TRUE)</f>
        <v>-2.4195292890001026E-6</v>
      </c>
      <c r="BU7" s="56">
        <v>1.4234906453500906E-3</v>
      </c>
      <c r="BV7" s="56">
        <v>-0.17498473306233234</v>
      </c>
      <c r="BW7" s="56">
        <v>6.2994778192325631</v>
      </c>
      <c r="BX7" s="56">
        <v>-28.254529586343779</v>
      </c>
      <c r="BY7" s="57">
        <f>IF('Cumulative Curves'!$B$5=6,#REF!,IF('Cumulative Curves'!$B$5=5,#REF!, IF( 'Cumulative Curves'!$B$5=4, BX7,IF('Cumulative Curves'!$B$5=3, BS7, 0))))</f>
        <v>237.10437495781071</v>
      </c>
      <c r="BZ7" s="57">
        <f>IF('Cumulative Curves'!$B$5=6,#REF!,IF('Cumulative Curves'!$B$5=5,#REF!, IF( 'Cumulative Curves'!$B$5=4, BW7,IF('Cumulative Curves'!$B$5=3, BR7, 0))))</f>
        <v>-16.921037150688747</v>
      </c>
      <c r="CA7" s="57">
        <f>IF('Cumulative Curves'!$B$5=6,#REF!,IF('Cumulative Curves'!$B$5=5,#REF!, IF( 'Cumulative Curves'!$B$5=4, BV7,IF('Cumulative Curves'!$B$5=3, BQ7, 0))))</f>
        <v>0.16379617010895461</v>
      </c>
      <c r="CB7" s="57">
        <f>IF('Cumulative Curves'!$B$5=6,#REF!,IF('Cumulative Curves'!$B$5=5,#REF!, IF( 'Cumulative Curves'!$B$5=4, BU7,IF('Cumulative Curves'!$B$5=3, BP7, 0))))</f>
        <v>-1.9019263127514088E-4</v>
      </c>
      <c r="CC7" s="57">
        <f>IF('Cumulative Curves'!$B$5=6,#REF!,IF('Cumulative Curves'!$B$5=5,#REF!, IF( 'Cumulative Curves'!$B$5=4,BT7, 0)))</f>
        <v>0</v>
      </c>
      <c r="CD7" s="57">
        <f>IF('Cumulative Curves'!$B$5=6,#REF!,IF('Cumulative Curves'!$B$5=5,#REF!, 0))</f>
        <v>0</v>
      </c>
      <c r="CE7" s="57">
        <f>IF('Cumulative Curves'!$B$5=6,#REF!,0)</f>
        <v>0</v>
      </c>
      <c r="CF7" s="49"/>
      <c r="CG7" s="76">
        <f>IF(ISBLANK('In Process Calc.'!C7),"",'In Process Calc.'!C7)</f>
        <v>95.366666666697711</v>
      </c>
      <c r="CH7" s="76">
        <f t="shared" si="0"/>
        <v>2.9910100702788553</v>
      </c>
      <c r="CI7" s="76">
        <f t="shared" si="1"/>
        <v>5224.8561735857929</v>
      </c>
      <c r="CJ7" s="76">
        <f t="shared" si="2"/>
        <v>0</v>
      </c>
      <c r="CK7" s="76">
        <f t="shared" si="3"/>
        <v>-51.866786253212922</v>
      </c>
      <c r="CL7" s="76">
        <f t="shared" si="4"/>
        <v>-0.50128232350712087</v>
      </c>
      <c r="CM7" s="76">
        <f t="shared" si="5"/>
        <v>-0.72849498034753846</v>
      </c>
      <c r="CN7" s="76">
        <f t="shared" si="6"/>
        <v>0.37084676250392712</v>
      </c>
      <c r="CO7" s="76">
        <f t="shared" si="7"/>
        <v>-0.24065663253221359</v>
      </c>
      <c r="CP7" s="76">
        <f t="shared" si="8"/>
        <v>0.26893118111539349</v>
      </c>
      <c r="CQ7" s="76">
        <f t="shared" si="9"/>
        <v>8.6034405511582381</v>
      </c>
      <c r="CR7" s="76">
        <f t="shared" si="10"/>
        <v>-1.0676014087611601</v>
      </c>
      <c r="CS7" s="76">
        <f t="shared" si="11"/>
        <v>-10.888024947234198</v>
      </c>
      <c r="CT7" s="76">
        <f t="shared" si="12"/>
        <v>0</v>
      </c>
      <c r="CU7" s="76">
        <f t="shared" si="13"/>
        <v>0</v>
      </c>
      <c r="CV7" s="76">
        <f t="shared" si="14"/>
        <v>0</v>
      </c>
      <c r="CW7" s="76">
        <f t="shared" si="15"/>
        <v>9.1169062967737968</v>
      </c>
      <c r="CX7" s="76">
        <f t="shared" si="16"/>
        <v>0</v>
      </c>
      <c r="CY7" s="76">
        <f t="shared" si="17"/>
        <v>0</v>
      </c>
      <c r="CZ7" s="76">
        <f t="shared" si="18"/>
        <v>0</v>
      </c>
      <c r="DA7" s="76">
        <f t="shared" si="19"/>
        <v>0</v>
      </c>
      <c r="DB7" s="76">
        <f t="shared" si="20"/>
        <v>0</v>
      </c>
      <c r="DC7" s="76">
        <f t="shared" si="21"/>
        <v>0</v>
      </c>
      <c r="DD7" s="76">
        <f t="shared" si="22"/>
        <v>0</v>
      </c>
      <c r="DE7" s="76">
        <f t="shared" si="23"/>
        <v>0</v>
      </c>
      <c r="DF7" s="76">
        <f t="shared" si="24"/>
        <v>0</v>
      </c>
      <c r="DG7" s="76">
        <f t="shared" si="25"/>
        <v>0</v>
      </c>
      <c r="DH7" s="76">
        <f t="shared" si="26"/>
        <v>0</v>
      </c>
      <c r="DI7" s="76">
        <f t="shared" si="27"/>
        <v>0</v>
      </c>
      <c r="DJ7" s="76">
        <f t="shared" si="28"/>
        <v>-17.691081808210139</v>
      </c>
      <c r="DK7" s="76">
        <f t="shared" si="29"/>
        <v>-18.192364131717259</v>
      </c>
      <c r="DL7" s="76">
        <f t="shared" si="30"/>
        <v>-66.202058398401036</v>
      </c>
    </row>
    <row r="8" spans="1:116" s="48" customFormat="1" ht="12">
      <c r="A8" s="111">
        <f>IF(ISBLANK('In Process Calc.'!C8),"",'In Process Calc.'!C8)</f>
        <v>115.80000000010477</v>
      </c>
      <c r="B8" s="111">
        <f>IF(ISBLANK('Measured Data'!H12),"",'Measured Data'!H12)</f>
        <v>4.0441001487731931</v>
      </c>
      <c r="C8" s="111">
        <f>IF(ISBLANK('In Process Calc.'!L8),"",'In Process Calc.'!L8)</f>
        <v>7069.4026378343078</v>
      </c>
      <c r="D8" s="111">
        <f>IF(ISBLANK('In Process Calc.'!M8),"",'In Process Calc.'!M8)</f>
        <v>0</v>
      </c>
      <c r="E8" s="111">
        <f>IF(ISBLANK('In Process Calc.'!N8),"",'In Process Calc.'!N8)</f>
        <v>154.21757481481481</v>
      </c>
      <c r="F8" s="111">
        <f>IF(ISBLANK('In Process Calc.'!O8),"",'In Process Calc.'!O8)</f>
        <v>-1.0074514074074075</v>
      </c>
      <c r="G8" s="111">
        <f>IF(ISBLANK('In Process Calc.'!P8),"",'In Process Calc.'!P8)</f>
        <v>-0.85278262962962981</v>
      </c>
      <c r="H8" s="111">
        <f>IF(ISBLANK('In Process Calc.'!Q8),"",'In Process Calc.'!Q8)</f>
        <v>-0.9669200370370381</v>
      </c>
      <c r="I8" s="111">
        <f>IF(ISBLANK('In Process Calc.'!R8),"",'In Process Calc.'!R8)</f>
        <v>2.008481481481475E-2</v>
      </c>
      <c r="J8" s="111">
        <f>IF(ISBLANK('In Process Calc.'!S8),"",'In Process Calc.'!S8)</f>
        <v>0.51104188888888891</v>
      </c>
      <c r="K8" s="111">
        <f>IF(ISBLANK('In Process Calc.'!T8),"",'In Process Calc.'!T8)</f>
        <v>13.105289423155925</v>
      </c>
      <c r="L8" s="111">
        <f>IF(ISBLANK('In Process Calc.'!U8),"",'In Process Calc.'!U8)</f>
        <v>-1.8837163703703705</v>
      </c>
      <c r="M8" s="111">
        <f>IF(ISBLANK('In Process Calc.'!V8),"",'In Process Calc.'!V8)</f>
        <v>-13.325845037037038</v>
      </c>
      <c r="N8" s="111">
        <f>IF(ISBLANK('In Process Calc.'!W8),"",'In Process Calc.'!W8)</f>
        <v>0</v>
      </c>
      <c r="O8" s="111">
        <f>IF(ISBLANK('In Process Calc.'!X8),"",'In Process Calc.'!X8)</f>
        <v>0</v>
      </c>
      <c r="P8" s="111">
        <f>IF(ISBLANK('In Process Calc.'!Y8),"",'In Process Calc.'!Y8)</f>
        <v>0</v>
      </c>
      <c r="Q8" s="111">
        <f>IF(ISBLANK('In Process Calc.'!Z8),"",'In Process Calc.'!Z8)</f>
        <v>11.578185645681208</v>
      </c>
      <c r="R8" s="111">
        <f>IF(ISBLANK('In Process Calc.'!AA8),"",'In Process Calc.'!AA8)</f>
        <v>0</v>
      </c>
      <c r="S8" s="111">
        <f>IF(ISBLANK('In Process Calc.'!AB8),"",'In Process Calc.'!AB8)</f>
        <v>0</v>
      </c>
      <c r="T8" s="111">
        <f>IF(ISBLANK('In Process Calc.'!AC8),"",'In Process Calc.'!AC8)</f>
        <v>0</v>
      </c>
      <c r="U8" s="111">
        <f>IF(ISBLANK('In Process Calc.'!AD8),"",'In Process Calc.'!AD8)</f>
        <v>0</v>
      </c>
      <c r="V8" s="111">
        <f>IF(ISBLANK('In Process Calc.'!AE8),"",'In Process Calc.'!AE8)</f>
        <v>0</v>
      </c>
      <c r="W8" s="111">
        <f>IF(ISBLANK('In Process Calc.'!AF8),"",'In Process Calc.'!AF8)</f>
        <v>0</v>
      </c>
      <c r="X8" s="111">
        <f>IF(ISBLANK('In Process Calc.'!AG8),"",'In Process Calc.'!AG8)</f>
        <v>0</v>
      </c>
      <c r="Y8" s="111">
        <f>IF(ISBLANK('In Process Calc.'!AH8),"",'In Process Calc.'!AH8)</f>
        <v>0</v>
      </c>
      <c r="Z8" s="111">
        <f>IF(ISBLANK('In Process Calc.'!AI8),"",'In Process Calc.'!AI8)</f>
        <v>0</v>
      </c>
      <c r="AA8" s="111">
        <f>IF(ISBLANK('In Process Calc.'!AJ8),"",'In Process Calc.'!AJ8)</f>
        <v>0</v>
      </c>
      <c r="AB8" s="111">
        <f>IF(ISBLANK('In Process Calc.'!AK8),"",'In Process Calc.'!AK8)</f>
        <v>0</v>
      </c>
      <c r="AC8" s="111">
        <f>IF(ISBLANK('In Process Calc.'!AL8),"",'In Process Calc.'!AL8)</f>
        <v>0</v>
      </c>
      <c r="AD8" s="111">
        <f>IF(ISBLANK('In Process Calc.'!AM8),"",'In Process Calc.'!AM8)</f>
        <v>-22.403531185185187</v>
      </c>
      <c r="AE8" s="111">
        <f>IF(ISBLANK('In Process Calc.'!AN8),"",'In Process Calc.'!AN8)</f>
        <v>-23.410982592592596</v>
      </c>
      <c r="AF8" s="111">
        <f>IF(ISBLANK('In Process Calc.'!AO8),"",'In Process Calc.'!AO8)</f>
        <v>-78.863238148148156</v>
      </c>
      <c r="AH8" s="111">
        <f>IF(ISBLANK('In Process Calc.'!C8),"",'In Process Calc.'!C8)</f>
        <v>115.80000000010477</v>
      </c>
      <c r="AI8" s="111">
        <f>IF(ISBLANK('Measured Data'!H12),"",'Measured Data'!H12)</f>
        <v>4.0441001487731931</v>
      </c>
      <c r="AJ8" s="111">
        <f>IF(ISBLANK('In Process Calc.'!L8),"",'In Process Calc.'!L8)</f>
        <v>7069.4026378343078</v>
      </c>
      <c r="AK8" s="111">
        <f>IF(ISBLANK('In Process Calc.'!M8),"",'In Process Calc.'!M8)</f>
        <v>0</v>
      </c>
      <c r="AL8" s="111">
        <f>IF(ISBLANK('In Process Calc.'!N8),"",'In Process Calc.'!N8)</f>
        <v>154.21757481481481</v>
      </c>
      <c r="AM8" s="111">
        <f>IF(ISBLANK('In Process Calc.'!O8),"",'In Process Calc.'!O8)</f>
        <v>-1.0074514074074075</v>
      </c>
      <c r="AN8" s="111">
        <f>IF(ISBLANK('In Process Calc.'!P8),"",'In Process Calc.'!P8)</f>
        <v>-0.85278262962962981</v>
      </c>
      <c r="AO8" s="111">
        <f>IF(ISBLANK('In Process Calc.'!Q8),"",'In Process Calc.'!Q8)</f>
        <v>-0.9669200370370381</v>
      </c>
      <c r="AP8" s="111">
        <f>IF(ISBLANK('In Process Calc.'!R8),"",'In Process Calc.'!R8)</f>
        <v>2.008481481481475E-2</v>
      </c>
      <c r="AQ8" s="111">
        <f>IF(ISBLANK('In Process Calc.'!S8),"",'In Process Calc.'!S8)</f>
        <v>0.51104188888888891</v>
      </c>
      <c r="AR8" s="111">
        <f>IF(ISBLANK('In Process Calc.'!T8),"",'In Process Calc.'!T8)</f>
        <v>13.105289423155925</v>
      </c>
      <c r="AS8" s="111">
        <f>IF(ISBLANK('In Process Calc.'!U8),"",'In Process Calc.'!U8)</f>
        <v>-1.8837163703703705</v>
      </c>
      <c r="AT8" s="111">
        <f>IF(ISBLANK('In Process Calc.'!V8),"",'In Process Calc.'!V8)</f>
        <v>-13.325845037037038</v>
      </c>
      <c r="AU8" s="111">
        <f>IF(ISBLANK('In Process Calc.'!W8),"",'In Process Calc.'!W8)</f>
        <v>0</v>
      </c>
      <c r="AV8" s="111">
        <f>IF(ISBLANK('In Process Calc.'!X8),"",'In Process Calc.'!X8)</f>
        <v>0</v>
      </c>
      <c r="AW8" s="111">
        <f>IF(ISBLANK('In Process Calc.'!Y8),"",'In Process Calc.'!Y8)</f>
        <v>0</v>
      </c>
      <c r="AX8" s="111">
        <f>IF(ISBLANK('In Process Calc.'!Z8),"",'In Process Calc.'!Z8)</f>
        <v>11.578185645681208</v>
      </c>
      <c r="AY8" s="111">
        <f>IF(ISBLANK('In Process Calc.'!AA8),"",'In Process Calc.'!AA8)</f>
        <v>0</v>
      </c>
      <c r="AZ8" s="111">
        <f>IF(ISBLANK('In Process Calc.'!AB8),"",'In Process Calc.'!AB8)</f>
        <v>0</v>
      </c>
      <c r="BA8" s="111">
        <f>IF(ISBLANK('In Process Calc.'!AC8),"",'In Process Calc.'!AC8)</f>
        <v>0</v>
      </c>
      <c r="BB8" s="111">
        <f>IF(ISBLANK('In Process Calc.'!AD8),"",'In Process Calc.'!AD8)</f>
        <v>0</v>
      </c>
      <c r="BC8" s="111">
        <f>IF(ISBLANK('In Process Calc.'!AE8),"",'In Process Calc.'!AE8)</f>
        <v>0</v>
      </c>
      <c r="BD8" s="111">
        <f>IF(ISBLANK('In Process Calc.'!AF8),"",'In Process Calc.'!AF8)</f>
        <v>0</v>
      </c>
      <c r="BE8" s="111">
        <f>IF(ISBLANK('In Process Calc.'!AG8),"",'In Process Calc.'!AG8)</f>
        <v>0</v>
      </c>
      <c r="BF8" s="111">
        <f>IF(ISBLANK('In Process Calc.'!AH8),"",'In Process Calc.'!AH8)</f>
        <v>0</v>
      </c>
      <c r="BG8" s="111">
        <f>IF(ISBLANK('In Process Calc.'!AI8),"",'In Process Calc.'!AI8)</f>
        <v>0</v>
      </c>
      <c r="BH8" s="111">
        <f>IF(ISBLANK('In Process Calc.'!AJ8),"",'In Process Calc.'!AJ8)</f>
        <v>0</v>
      </c>
      <c r="BI8" s="111">
        <f>IF(ISBLANK('In Process Calc.'!AK8),"",'In Process Calc.'!AK8)</f>
        <v>0</v>
      </c>
      <c r="BJ8" s="111">
        <f>IF(ISBLANK('In Process Calc.'!AL8),"",'In Process Calc.'!AL8)</f>
        <v>0</v>
      </c>
      <c r="BK8" s="111">
        <f>IF(ISBLANK('In Process Calc.'!AM8),"",'In Process Calc.'!AM8)</f>
        <v>-22.403531185185187</v>
      </c>
      <c r="BL8" s="111">
        <f>IF(ISBLANK('In Process Calc.'!AN8),"",'In Process Calc.'!AN8)</f>
        <v>-23.410982592592596</v>
      </c>
      <c r="BM8" s="111">
        <f>IF(ISBLANK('In Process Calc.'!AO8),"",'In Process Calc.'!AO8)</f>
        <v>-78.863238148148156</v>
      </c>
      <c r="BO8" s="54" t="s">
        <v>289</v>
      </c>
      <c r="BP8" s="56">
        <f t="array" ref="BP8:BS8">LINEST($AM3:INDEX($AM:$AM,COUNT($AM:$AM)+2),$AH$3:INDEX($AH:$AH,COUNT($AH:$AH)+2)^{1,2,3},TRUE,TRUE)</f>
        <v>3.155847116383953E-6</v>
      </c>
      <c r="BQ8" s="56">
        <v>-1.4027023432857501E-3</v>
      </c>
      <c r="BR8" s="56">
        <v>0.11204435063332378</v>
      </c>
      <c r="BS8" s="56">
        <v>-1.1664749027340555</v>
      </c>
      <c r="BT8" s="56">
        <f t="array" ref="BT8:BX8">LINEST($AM3:INDEX($AM:$AM,COUNT($AM:$AM)+2),$AH$3:INDEX($AH:$AH,COUNT($AH:$AH)+2)^{1,2,3,4},TRUE,TRUE)</f>
        <v>1.8968896488924469E-9</v>
      </c>
      <c r="BU8" s="56">
        <v>1.8907336424791884E-6</v>
      </c>
      <c r="BV8" s="56">
        <v>-1.1371010995274563E-3</v>
      </c>
      <c r="BW8" s="56">
        <v>9.3839671446902945E-2</v>
      </c>
      <c r="BX8" s="56">
        <v>-0.95843585912352136</v>
      </c>
      <c r="BY8" s="57">
        <f>IF('Cumulative Curves'!$B$4=6,#REF!,IF('Cumulative Curves'!$B$4=5,#REF!, IF( 'Cumulative Curves'!$B$4=4, BX8,IF('Cumulative Curves'!$B$4=3, BS8, 0))))</f>
        <v>-1.1664749027340555</v>
      </c>
      <c r="BZ8" s="57">
        <f>IF('Cumulative Curves'!$B$4=6,#REF!,IF('Cumulative Curves'!$B$4=5,#REF!, IF( 'Cumulative Curves'!$B$4=4, BW8,IF('Cumulative Curves'!$B$4=3, BR8, 0))))</f>
        <v>0.11204435063332378</v>
      </c>
      <c r="CA8" s="57">
        <f>IF('Cumulative Curves'!$B$4=6,#REF!,IF('Cumulative Curves'!$B$4=5,#REF!, IF( 'Cumulative Curves'!$B$4=4, BV8,IF('Cumulative Curves'!$B$4=3, BQ8, 0))))</f>
        <v>-1.4027023432857501E-3</v>
      </c>
      <c r="CB8" s="57">
        <f>IF('Cumulative Curves'!$B$4=6,#REF!,IF('Cumulative Curves'!$B$4=5,#REF!, IF( 'Cumulative Curves'!$B$4=4, BU8,IF('Cumulative Curves'!$B$4=3, BP8, 0))))</f>
        <v>3.155847116383953E-6</v>
      </c>
      <c r="CC8" s="57">
        <f>IF('Cumulative Curves'!$B$4=6,#REF!,IF('Cumulative Curves'!$B$4=5,#REF!, IF( 'Cumulative Curves'!$B$4=4,BT8, 0)))</f>
        <v>0</v>
      </c>
      <c r="CD8" s="57">
        <f>IF('Cumulative Curves'!$B$4=6,#REF!,IF('Cumulative Curves'!$B$4=5,#REF!, 0))</f>
        <v>0</v>
      </c>
      <c r="CE8" s="57">
        <f>IF('Cumulative Curves'!$B$4=6,#REF!,0)</f>
        <v>0</v>
      </c>
      <c r="CF8" s="49"/>
      <c r="CG8" s="76">
        <f>IF(ISBLANK('In Process Calc.'!C8),"",'In Process Calc.'!C8)</f>
        <v>115.80000000010477</v>
      </c>
      <c r="CH8" s="76">
        <f t="shared" si="0"/>
        <v>4.8323131339656378</v>
      </c>
      <c r="CI8" s="76">
        <f t="shared" si="1"/>
        <v>8710.568697374958</v>
      </c>
      <c r="CJ8" s="76">
        <f t="shared" si="2"/>
        <v>0</v>
      </c>
      <c r="CK8" s="76">
        <f t="shared" si="3"/>
        <v>178.75792333043012</v>
      </c>
      <c r="CL8" s="76">
        <f t="shared" si="4"/>
        <v>-2.100958552580992</v>
      </c>
      <c r="CM8" s="76">
        <f t="shared" si="5"/>
        <v>-0.96685097446921586</v>
      </c>
      <c r="CN8" s="76">
        <f t="shared" si="6"/>
        <v>0.81747863103543583</v>
      </c>
      <c r="CO8" s="76">
        <f t="shared" si="7"/>
        <v>-0.90321398440518386</v>
      </c>
      <c r="CP8" s="76">
        <f t="shared" si="8"/>
        <v>0.46975062002572587</v>
      </c>
      <c r="CQ8" s="76">
        <f t="shared" si="9"/>
        <v>13.285360510333309</v>
      </c>
      <c r="CR8" s="76">
        <f t="shared" si="10"/>
        <v>-2.0998545635243149</v>
      </c>
      <c r="CS8" s="76">
        <f t="shared" si="11"/>
        <v>-13.362429357793637</v>
      </c>
      <c r="CT8" s="76">
        <f t="shared" si="12"/>
        <v>0</v>
      </c>
      <c r="CU8" s="76">
        <f t="shared" si="13"/>
        <v>0</v>
      </c>
      <c r="CV8" s="76">
        <f t="shared" si="14"/>
        <v>0</v>
      </c>
      <c r="CW8" s="76">
        <f t="shared" si="15"/>
        <v>12.457907682159412</v>
      </c>
      <c r="CX8" s="76">
        <f t="shared" si="16"/>
        <v>0</v>
      </c>
      <c r="CY8" s="76">
        <f t="shared" si="17"/>
        <v>0</v>
      </c>
      <c r="CZ8" s="76">
        <f t="shared" si="18"/>
        <v>0</v>
      </c>
      <c r="DA8" s="76">
        <f t="shared" si="19"/>
        <v>0</v>
      </c>
      <c r="DB8" s="76">
        <f t="shared" si="20"/>
        <v>0</v>
      </c>
      <c r="DC8" s="76">
        <f t="shared" si="21"/>
        <v>0</v>
      </c>
      <c r="DD8" s="76">
        <f t="shared" si="22"/>
        <v>0</v>
      </c>
      <c r="DE8" s="76">
        <f t="shared" si="23"/>
        <v>0</v>
      </c>
      <c r="DF8" s="76">
        <f t="shared" si="24"/>
        <v>0</v>
      </c>
      <c r="DG8" s="76">
        <f t="shared" si="25"/>
        <v>0</v>
      </c>
      <c r="DH8" s="76">
        <f t="shared" si="26"/>
        <v>0</v>
      </c>
      <c r="DI8" s="76">
        <f t="shared" si="27"/>
        <v>0</v>
      </c>
      <c r="DJ8" s="76">
        <f t="shared" si="28"/>
        <v>-22.180681732927983</v>
      </c>
      <c r="DK8" s="76">
        <f t="shared" si="29"/>
        <v>-24.281640285508978</v>
      </c>
      <c r="DL8" s="76">
        <f t="shared" si="30"/>
        <v>-75.16475373396915</v>
      </c>
    </row>
    <row r="9" spans="1:116" s="48" customFormat="1" ht="12">
      <c r="A9" s="111">
        <f>IF(ISBLANK('In Process Calc.'!C9),"",'In Process Calc.'!C9)</f>
        <v>141</v>
      </c>
      <c r="B9" s="111">
        <f>IF(ISBLANK('Measured Data'!H13),"",'Measured Data'!H13)</f>
        <v>6.7267001701354987</v>
      </c>
      <c r="C9" s="111">
        <f>IF(ISBLANK('In Process Calc.'!L9),"",'In Process Calc.'!L9)</f>
        <v>12168.508298275252</v>
      </c>
      <c r="D9" s="111">
        <f>IF(ISBLANK('In Process Calc.'!M9),"",'In Process Calc.'!M9)</f>
        <v>0</v>
      </c>
      <c r="E9" s="111">
        <f>IF(ISBLANK('In Process Calc.'!N9),"",'In Process Calc.'!N9)</f>
        <v>394.08631111111106</v>
      </c>
      <c r="F9" s="111">
        <f>IF(ISBLANK('In Process Calc.'!O9),"",'In Process Calc.'!O9)</f>
        <v>-2.6060101111111109</v>
      </c>
      <c r="G9" s="111">
        <f>IF(ISBLANK('In Process Calc.'!P9),"",'In Process Calc.'!P9)</f>
        <v>-1.8050884444444455</v>
      </c>
      <c r="H9" s="111">
        <f>IF(ISBLANK('In Process Calc.'!Q9),"",'In Process Calc.'!Q9)</f>
        <v>-1.1663105555555557</v>
      </c>
      <c r="I9" s="111">
        <f>IF(ISBLANK('In Process Calc.'!R9),"",'In Process Calc.'!R9)</f>
        <v>-0.82472188888888887</v>
      </c>
      <c r="J9" s="111">
        <f>IF(ISBLANK('In Process Calc.'!S9),"",'In Process Calc.'!S9)</f>
        <v>0.66615333333333338</v>
      </c>
      <c r="K9" s="111">
        <f>IF(ISBLANK('In Process Calc.'!T9),"",'In Process Calc.'!T9)</f>
        <v>20.413562680083089</v>
      </c>
      <c r="L9" s="111">
        <f>IF(ISBLANK('In Process Calc.'!U9),"",'In Process Calc.'!U9)</f>
        <v>-3.1779331111111118</v>
      </c>
      <c r="M9" s="111">
        <f>IF(ISBLANK('In Process Calc.'!V9),"",'In Process Calc.'!V9)</f>
        <v>-20.133170000000003</v>
      </c>
      <c r="N9" s="111">
        <f>IF(ISBLANK('In Process Calc.'!W9),"",'In Process Calc.'!W9)</f>
        <v>0</v>
      </c>
      <c r="O9" s="111">
        <f>IF(ISBLANK('In Process Calc.'!X9),"",'In Process Calc.'!X9)</f>
        <v>0</v>
      </c>
      <c r="P9" s="111">
        <f>IF(ISBLANK('In Process Calc.'!Y9),"",'In Process Calc.'!Y9)</f>
        <v>0</v>
      </c>
      <c r="Q9" s="111">
        <f>IF(ISBLANK('In Process Calc.'!Z9),"",'In Process Calc.'!Z9)</f>
        <v>15.842152654430633</v>
      </c>
      <c r="R9" s="111">
        <f>IF(ISBLANK('In Process Calc.'!AA9),"",'In Process Calc.'!AA9)</f>
        <v>0</v>
      </c>
      <c r="S9" s="111">
        <f>IF(ISBLANK('In Process Calc.'!AB9),"",'In Process Calc.'!AB9)</f>
        <v>0</v>
      </c>
      <c r="T9" s="111">
        <f>IF(ISBLANK('In Process Calc.'!AC9),"",'In Process Calc.'!AC9)</f>
        <v>0</v>
      </c>
      <c r="U9" s="111">
        <f>IF(ISBLANK('In Process Calc.'!AD9),"",'In Process Calc.'!AD9)</f>
        <v>0</v>
      </c>
      <c r="V9" s="111">
        <f>IF(ISBLANK('In Process Calc.'!AE9),"",'In Process Calc.'!AE9)</f>
        <v>0</v>
      </c>
      <c r="W9" s="111">
        <f>IF(ISBLANK('In Process Calc.'!AF9),"",'In Process Calc.'!AF9)</f>
        <v>0</v>
      </c>
      <c r="X9" s="111">
        <f>IF(ISBLANK('In Process Calc.'!AG9),"",'In Process Calc.'!AG9)</f>
        <v>0</v>
      </c>
      <c r="Y9" s="111">
        <f>IF(ISBLANK('In Process Calc.'!AH9),"",'In Process Calc.'!AH9)</f>
        <v>0</v>
      </c>
      <c r="Z9" s="111">
        <f>IF(ISBLANK('In Process Calc.'!AI9),"",'In Process Calc.'!AI9)</f>
        <v>0</v>
      </c>
      <c r="AA9" s="111">
        <f>IF(ISBLANK('In Process Calc.'!AJ9),"",'In Process Calc.'!AJ9)</f>
        <v>0</v>
      </c>
      <c r="AB9" s="111">
        <f>IF(ISBLANK('In Process Calc.'!AK9),"",'In Process Calc.'!AK9)</f>
        <v>0</v>
      </c>
      <c r="AC9" s="111">
        <f>IF(ISBLANK('In Process Calc.'!AL9),"",'In Process Calc.'!AL9)</f>
        <v>0</v>
      </c>
      <c r="AD9" s="111">
        <f>IF(ISBLANK('In Process Calc.'!AM9),"",'In Process Calc.'!AM9)</f>
        <v>-38.140436444444447</v>
      </c>
      <c r="AE9" s="111">
        <f>IF(ISBLANK('In Process Calc.'!AN9),"",'In Process Calc.'!AN9)</f>
        <v>-40.746446555555558</v>
      </c>
      <c r="AF9" s="111">
        <f>IF(ISBLANK('In Process Calc.'!AO9),"",'In Process Calc.'!AO9)</f>
        <v>-123.53522566666669</v>
      </c>
      <c r="AH9" s="111">
        <f>IF(ISBLANK('In Process Calc.'!C9),"",'In Process Calc.'!C9)</f>
        <v>141</v>
      </c>
      <c r="AI9" s="111">
        <f>IF(ISBLANK('Measured Data'!H13),"",'Measured Data'!H13)</f>
        <v>6.7267001701354987</v>
      </c>
      <c r="AJ9" s="111">
        <f>IF(ISBLANK('In Process Calc.'!L9),"",'In Process Calc.'!L9)</f>
        <v>12168.508298275252</v>
      </c>
      <c r="AK9" s="111">
        <f>IF(ISBLANK('In Process Calc.'!M9),"",'In Process Calc.'!M9)</f>
        <v>0</v>
      </c>
      <c r="AL9" s="111">
        <f>IF(ISBLANK('In Process Calc.'!N9),"",'In Process Calc.'!N9)</f>
        <v>394.08631111111106</v>
      </c>
      <c r="AM9" s="111">
        <f>IF(ISBLANK('In Process Calc.'!O9),"",'In Process Calc.'!O9)</f>
        <v>-2.6060101111111109</v>
      </c>
      <c r="AN9" s="111">
        <f>IF(ISBLANK('In Process Calc.'!P9),"",'In Process Calc.'!P9)</f>
        <v>-1.8050884444444455</v>
      </c>
      <c r="AO9" s="111">
        <f>IF(ISBLANK('In Process Calc.'!Q9),"",'In Process Calc.'!Q9)</f>
        <v>-1.1663105555555557</v>
      </c>
      <c r="AP9" s="111">
        <f>IF(ISBLANK('In Process Calc.'!R9),"",'In Process Calc.'!R9)</f>
        <v>-0.82472188888888887</v>
      </c>
      <c r="AQ9" s="111">
        <f>IF(ISBLANK('In Process Calc.'!S9),"",'In Process Calc.'!S9)</f>
        <v>0.66615333333333338</v>
      </c>
      <c r="AR9" s="111">
        <f>IF(ISBLANK('In Process Calc.'!T9),"",'In Process Calc.'!T9)</f>
        <v>20.413562680083089</v>
      </c>
      <c r="AS9" s="111">
        <f>IF(ISBLANK('In Process Calc.'!U9),"",'In Process Calc.'!U9)</f>
        <v>-3.1779331111111118</v>
      </c>
      <c r="AT9" s="111">
        <f>IF(ISBLANK('In Process Calc.'!V9),"",'In Process Calc.'!V9)</f>
        <v>-20.133170000000003</v>
      </c>
      <c r="AU9" s="111">
        <f>IF(ISBLANK('In Process Calc.'!W9),"",'In Process Calc.'!W9)</f>
        <v>0</v>
      </c>
      <c r="AV9" s="111">
        <f>IF(ISBLANK('In Process Calc.'!X9),"",'In Process Calc.'!X9)</f>
        <v>0</v>
      </c>
      <c r="AW9" s="111">
        <f>IF(ISBLANK('In Process Calc.'!Y9),"",'In Process Calc.'!Y9)</f>
        <v>0</v>
      </c>
      <c r="AX9" s="111">
        <f>IF(ISBLANK('In Process Calc.'!Z9),"",'In Process Calc.'!Z9)</f>
        <v>15.842152654430633</v>
      </c>
      <c r="AY9" s="111">
        <f>IF(ISBLANK('In Process Calc.'!AA9),"",'In Process Calc.'!AA9)</f>
        <v>0</v>
      </c>
      <c r="AZ9" s="111">
        <f>IF(ISBLANK('In Process Calc.'!AB9),"",'In Process Calc.'!AB9)</f>
        <v>0</v>
      </c>
      <c r="BA9" s="111">
        <f>IF(ISBLANK('In Process Calc.'!AC9),"",'In Process Calc.'!AC9)</f>
        <v>0</v>
      </c>
      <c r="BB9" s="111">
        <f>IF(ISBLANK('In Process Calc.'!AD9),"",'In Process Calc.'!AD9)</f>
        <v>0</v>
      </c>
      <c r="BC9" s="111">
        <f>IF(ISBLANK('In Process Calc.'!AE9),"",'In Process Calc.'!AE9)</f>
        <v>0</v>
      </c>
      <c r="BD9" s="111">
        <f>IF(ISBLANK('In Process Calc.'!AF9),"",'In Process Calc.'!AF9)</f>
        <v>0</v>
      </c>
      <c r="BE9" s="111">
        <f>IF(ISBLANK('In Process Calc.'!AG9),"",'In Process Calc.'!AG9)</f>
        <v>0</v>
      </c>
      <c r="BF9" s="111">
        <f>IF(ISBLANK('In Process Calc.'!AH9),"",'In Process Calc.'!AH9)</f>
        <v>0</v>
      </c>
      <c r="BG9" s="111">
        <f>IF(ISBLANK('In Process Calc.'!AI9),"",'In Process Calc.'!AI9)</f>
        <v>0</v>
      </c>
      <c r="BH9" s="111">
        <f>IF(ISBLANK('In Process Calc.'!AJ9),"",'In Process Calc.'!AJ9)</f>
        <v>0</v>
      </c>
      <c r="BI9" s="111">
        <f>IF(ISBLANK('In Process Calc.'!AK9),"",'In Process Calc.'!AK9)</f>
        <v>0</v>
      </c>
      <c r="BJ9" s="111">
        <f>IF(ISBLANK('In Process Calc.'!AL9),"",'In Process Calc.'!AL9)</f>
        <v>0</v>
      </c>
      <c r="BK9" s="111">
        <f>IF(ISBLANK('In Process Calc.'!AM9),"",'In Process Calc.'!AM9)</f>
        <v>-38.140436444444447</v>
      </c>
      <c r="BL9" s="111">
        <f>IF(ISBLANK('In Process Calc.'!AN9),"",'In Process Calc.'!AN9)</f>
        <v>-40.746446555555558</v>
      </c>
      <c r="BM9" s="111">
        <f>IF(ISBLANK('In Process Calc.'!AO9),"",'In Process Calc.'!AO9)</f>
        <v>-123.53522566666669</v>
      </c>
      <c r="BO9" s="54" t="s">
        <v>53</v>
      </c>
      <c r="BP9" s="56">
        <f t="array" ref="BP9:BS9">LINEST($AN3:INDEX($AN:$AN,COUNT($AN:$AN)+2),$AH$3:INDEX($AH:$AH,COUNT($AH:$AH)+2)^{1,2,3},TRUE,TRUE)</f>
        <v>3.2715305592920529E-7</v>
      </c>
      <c r="BQ9" s="56">
        <v>-6.7337857507494153E-5</v>
      </c>
      <c r="BR9" s="56">
        <v>-8.4208442667063239E-3</v>
      </c>
      <c r="BS9" s="56">
        <v>0.4032440743346708</v>
      </c>
      <c r="BT9" s="56">
        <f t="array" ref="BT9:BX9">LINEST($AN3:INDEX($AN:$AN,COUNT($AN:$AN)+2),$AH$3:INDEX($AH:$AH,COUNT($AH:$AH)+2)^{1,2,3,4},TRUE,TRUE)</f>
        <v>-7.9721830362239436E-9</v>
      </c>
      <c r="BU9" s="56">
        <v>5.6441287595241683E-6</v>
      </c>
      <c r="BV9" s="56">
        <v>-1.1835976943019915E-3</v>
      </c>
      <c r="BW9" s="56">
        <v>6.8089159715139666E-2</v>
      </c>
      <c r="BX9" s="56">
        <v>-0.47109531346919553</v>
      </c>
      <c r="BY9" s="57">
        <f>IF('Cumulative Curves'!$B$6=6,#REF!,IF('Cumulative Curves'!$B$6=5,#REF!, IF( 'Cumulative Curves'!$B$6=4, BX9,IF('Cumulative Curves'!$B$6=3, BS9, 0))))</f>
        <v>0.4032440743346708</v>
      </c>
      <c r="BZ9" s="57">
        <f>IF('Cumulative Curves'!$B$6=6,#REF!,IF('Cumulative Curves'!$B$6=5,#REF!, IF( 'Cumulative Curves'!$B$6=4, BW9,IF('Cumulative Curves'!$B$6=3, BR9, 0))))</f>
        <v>-8.4208442667063239E-3</v>
      </c>
      <c r="CA9" s="57">
        <f>IF('Cumulative Curves'!$B$6=6,#REF!,IF('Cumulative Curves'!$B$6=5,#REF!, IF( 'Cumulative Curves'!$B$6=4, BV9,IF('Cumulative Curves'!$B$6=3, BQ9, 0))))</f>
        <v>-6.7337857507494153E-5</v>
      </c>
      <c r="CB9" s="57">
        <f>IF('Cumulative Curves'!$B$6=6,#REF!,IF('Cumulative Curves'!$B$6=5,#REF!, IF( 'Cumulative Curves'!$B$6=4, BU9,IF('Cumulative Curves'!$B$6=3, BP9, 0))))</f>
        <v>3.2715305592920529E-7</v>
      </c>
      <c r="CC9" s="57">
        <f>IF('Cumulative Curves'!$B$6=6,#REF!,IF('Cumulative Curves'!$B$6=5,#REF!, IF( 'Cumulative Curves'!$B$6=4,BT9, 0)))</f>
        <v>0</v>
      </c>
      <c r="CD9" s="57">
        <f>IF('Cumulative Curves'!$B$6=6,#REF!,IF('Cumulative Curves'!$B$6=5,#REF!, 0))</f>
        <v>0</v>
      </c>
      <c r="CE9" s="57">
        <f>IF('Cumulative Curves'!$B$6=6,#REF!,0)</f>
        <v>0</v>
      </c>
      <c r="CF9" s="49"/>
      <c r="CG9" s="76">
        <f>IF(ISBLANK('In Process Calc.'!C9),"",'In Process Calc.'!C9)</f>
        <v>141</v>
      </c>
      <c r="CH9" s="76">
        <f t="shared" si="0"/>
        <v>7.3776908022620935</v>
      </c>
      <c r="CI9" s="76">
        <f t="shared" si="1"/>
        <v>13511.194223555231</v>
      </c>
      <c r="CJ9" s="76">
        <f t="shared" si="2"/>
        <v>0</v>
      </c>
      <c r="CK9" s="76">
        <f t="shared" si="3"/>
        <v>574.51781661109226</v>
      </c>
      <c r="CL9" s="76">
        <f t="shared" si="4"/>
        <v>-4.4088098408624603</v>
      </c>
      <c r="CM9" s="76">
        <f t="shared" si="5"/>
        <v>-1.2057565957824896</v>
      </c>
      <c r="CN9" s="76">
        <f t="shared" si="6"/>
        <v>1.9107933138810997</v>
      </c>
      <c r="CO9" s="76">
        <f t="shared" si="7"/>
        <v>-1.6371939891733538</v>
      </c>
      <c r="CP9" s="76">
        <f t="shared" si="8"/>
        <v>0.74571551334656949</v>
      </c>
      <c r="CQ9" s="76">
        <f t="shared" si="9"/>
        <v>21.049183060634345</v>
      </c>
      <c r="CR9" s="76">
        <f t="shared" si="10"/>
        <v>-3.6928332347553896</v>
      </c>
      <c r="CS9" s="76">
        <f t="shared" si="11"/>
        <v>-15.761077855001879</v>
      </c>
      <c r="CT9" s="76">
        <f t="shared" si="12"/>
        <v>0</v>
      </c>
      <c r="CU9" s="76">
        <f t="shared" si="13"/>
        <v>0</v>
      </c>
      <c r="CV9" s="76">
        <f t="shared" si="14"/>
        <v>0</v>
      </c>
      <c r="CW9" s="76">
        <f t="shared" si="15"/>
        <v>16.092546643539457</v>
      </c>
      <c r="CX9" s="76">
        <f t="shared" si="16"/>
        <v>0</v>
      </c>
      <c r="CY9" s="76">
        <f t="shared" si="17"/>
        <v>0</v>
      </c>
      <c r="CZ9" s="76">
        <f t="shared" si="18"/>
        <v>0</v>
      </c>
      <c r="DA9" s="76">
        <f t="shared" si="19"/>
        <v>0</v>
      </c>
      <c r="DB9" s="76">
        <f t="shared" si="20"/>
        <v>0</v>
      </c>
      <c r="DC9" s="76">
        <f t="shared" si="21"/>
        <v>0</v>
      </c>
      <c r="DD9" s="76">
        <f t="shared" si="22"/>
        <v>0</v>
      </c>
      <c r="DE9" s="76">
        <f t="shared" si="23"/>
        <v>0</v>
      </c>
      <c r="DF9" s="76">
        <f t="shared" si="24"/>
        <v>0</v>
      </c>
      <c r="DG9" s="76">
        <f t="shared" si="25"/>
        <v>0</v>
      </c>
      <c r="DH9" s="76">
        <f t="shared" si="26"/>
        <v>0</v>
      </c>
      <c r="DI9" s="76">
        <f t="shared" si="27"/>
        <v>0</v>
      </c>
      <c r="DJ9" s="76">
        <f t="shared" si="28"/>
        <v>-26.449295697935966</v>
      </c>
      <c r="DK9" s="76">
        <f t="shared" si="29"/>
        <v>-30.858105538798426</v>
      </c>
      <c r="DL9" s="76">
        <f t="shared" si="30"/>
        <v>-80.16412948986553</v>
      </c>
    </row>
    <row r="10" spans="1:116" s="48" customFormat="1" ht="12">
      <c r="A10" s="111">
        <f>IF(ISBLANK('In Process Calc.'!C10),"",'In Process Calc.'!C10)</f>
        <v>164.65000000008149</v>
      </c>
      <c r="B10" s="111">
        <f>IF(ISBLANK('Measured Data'!H14),"",'Measured Data'!H14)</f>
        <v>9.945699555969238</v>
      </c>
      <c r="C10" s="111">
        <f>IF(ISBLANK('In Process Calc.'!L10),"",'In Process Calc.'!L10)</f>
        <v>18352.104561903609</v>
      </c>
      <c r="D10" s="111">
        <f>IF(ISBLANK('In Process Calc.'!M10),"",'In Process Calc.'!M10)</f>
        <v>0</v>
      </c>
      <c r="E10" s="111">
        <f>IF(ISBLANK('In Process Calc.'!N10),"",'In Process Calc.'!N10)</f>
        <v>778.13719074074072</v>
      </c>
      <c r="F10" s="111">
        <f>IF(ISBLANK('In Process Calc.'!O10),"",'In Process Calc.'!O10)</f>
        <v>-5.288907222222222</v>
      </c>
      <c r="G10" s="111">
        <f>IF(ISBLANK('In Process Calc.'!P10),"",'In Process Calc.'!P10)</f>
        <v>-2.7577387407407414</v>
      </c>
      <c r="H10" s="111">
        <f>IF(ISBLANK('In Process Calc.'!Q10),"",'In Process Calc.'!Q10)</f>
        <v>0.56920181481481458</v>
      </c>
      <c r="I10" s="111">
        <f>IF(ISBLANK('In Process Calc.'!R10),"",'In Process Calc.'!R10)</f>
        <v>-2.0984448888888889</v>
      </c>
      <c r="J10" s="111">
        <f>IF(ISBLANK('In Process Calc.'!S10),"",'In Process Calc.'!S10)</f>
        <v>0.85311670370370385</v>
      </c>
      <c r="K10" s="111">
        <f>IF(ISBLANK('In Process Calc.'!T10),"",'In Process Calc.'!T10)</f>
        <v>30.245775927447482</v>
      </c>
      <c r="L10" s="111">
        <f>IF(ISBLANK('In Process Calc.'!U10),"",'In Process Calc.'!U10)</f>
        <v>-5.0845753333333334</v>
      </c>
      <c r="M10" s="111">
        <f>IF(ISBLANK('In Process Calc.'!V10),"",'In Process Calc.'!V10)</f>
        <v>-25.480452629629632</v>
      </c>
      <c r="N10" s="111">
        <f>IF(ISBLANK('In Process Calc.'!W10),"",'In Process Calc.'!W10)</f>
        <v>0</v>
      </c>
      <c r="O10" s="111">
        <f>IF(ISBLANK('In Process Calc.'!X10),"",'In Process Calc.'!X10)</f>
        <v>0</v>
      </c>
      <c r="P10" s="111">
        <f>IF(ISBLANK('In Process Calc.'!Y10),"",'In Process Calc.'!Y10)</f>
        <v>0</v>
      </c>
      <c r="Q10" s="111">
        <f>IF(ISBLANK('In Process Calc.'!Z10),"",'In Process Calc.'!Z10)</f>
        <v>18.90216104203671</v>
      </c>
      <c r="R10" s="111">
        <f>IF(ISBLANK('In Process Calc.'!AA10),"",'In Process Calc.'!AA10)</f>
        <v>0</v>
      </c>
      <c r="S10" s="111">
        <f>IF(ISBLANK('In Process Calc.'!AB10),"",'In Process Calc.'!AB10)</f>
        <v>0</v>
      </c>
      <c r="T10" s="111">
        <f>IF(ISBLANK('In Process Calc.'!AC10),"",'In Process Calc.'!AC10)</f>
        <v>0</v>
      </c>
      <c r="U10" s="111">
        <f>IF(ISBLANK('In Process Calc.'!AD10),"",'In Process Calc.'!AD10)</f>
        <v>0</v>
      </c>
      <c r="V10" s="111">
        <f>IF(ISBLANK('In Process Calc.'!AE10),"",'In Process Calc.'!AE10)</f>
        <v>0</v>
      </c>
      <c r="W10" s="111">
        <f>IF(ISBLANK('In Process Calc.'!AF10),"",'In Process Calc.'!AF10)</f>
        <v>0</v>
      </c>
      <c r="X10" s="111">
        <f>IF(ISBLANK('In Process Calc.'!AG10),"",'In Process Calc.'!AG10)</f>
        <v>0</v>
      </c>
      <c r="Y10" s="111">
        <f>IF(ISBLANK('In Process Calc.'!AH10),"",'In Process Calc.'!AH10)</f>
        <v>0</v>
      </c>
      <c r="Z10" s="111">
        <f>IF(ISBLANK('In Process Calc.'!AI10),"",'In Process Calc.'!AI10)</f>
        <v>0</v>
      </c>
      <c r="AA10" s="111">
        <f>IF(ISBLANK('In Process Calc.'!AJ10),"",'In Process Calc.'!AJ10)</f>
        <v>0</v>
      </c>
      <c r="AB10" s="111">
        <f>IF(ISBLANK('In Process Calc.'!AK10),"",'In Process Calc.'!AK10)</f>
        <v>0</v>
      </c>
      <c r="AC10" s="111">
        <f>IF(ISBLANK('In Process Calc.'!AL10),"",'In Process Calc.'!AL10)</f>
        <v>0</v>
      </c>
      <c r="AD10" s="111">
        <f>IF(ISBLANK('In Process Calc.'!AM10),"",'In Process Calc.'!AM10)</f>
        <v>-51.223273333333339</v>
      </c>
      <c r="AE10" s="111">
        <f>IF(ISBLANK('In Process Calc.'!AN10),"",'In Process Calc.'!AN10)</f>
        <v>-56.51218055555556</v>
      </c>
      <c r="AF10" s="111">
        <f>IF(ISBLANK('In Process Calc.'!AO10),"",'In Process Calc.'!AO10)</f>
        <v>-154.50312266666668</v>
      </c>
      <c r="AH10" s="111">
        <f>IF(ISBLANK('In Process Calc.'!C10),"",'In Process Calc.'!C10)</f>
        <v>164.65000000008149</v>
      </c>
      <c r="AI10" s="111">
        <f>IF(ISBLANK('Measured Data'!H14),"",'Measured Data'!H14)</f>
        <v>9.945699555969238</v>
      </c>
      <c r="AJ10" s="111">
        <f>IF(ISBLANK('In Process Calc.'!L10),"",'In Process Calc.'!L10)</f>
        <v>18352.104561903609</v>
      </c>
      <c r="AK10" s="111">
        <f>IF(ISBLANK('In Process Calc.'!M10),"",'In Process Calc.'!M10)</f>
        <v>0</v>
      </c>
      <c r="AL10" s="111">
        <f>IF(ISBLANK('In Process Calc.'!N10),"",'In Process Calc.'!N10)</f>
        <v>778.13719074074072</v>
      </c>
      <c r="AM10" s="111">
        <f>IF(ISBLANK('In Process Calc.'!O10),"",'In Process Calc.'!O10)</f>
        <v>-5.288907222222222</v>
      </c>
      <c r="AN10" s="111">
        <f>IF(ISBLANK('In Process Calc.'!P10),"",'In Process Calc.'!P10)</f>
        <v>-2.7577387407407414</v>
      </c>
      <c r="AO10" s="111">
        <f>IF(ISBLANK('In Process Calc.'!Q10),"",'In Process Calc.'!Q10)</f>
        <v>0.56920181481481458</v>
      </c>
      <c r="AP10" s="111">
        <f>IF(ISBLANK('In Process Calc.'!R10),"",'In Process Calc.'!R10)</f>
        <v>-2.0984448888888889</v>
      </c>
      <c r="AQ10" s="111">
        <f>IF(ISBLANK('In Process Calc.'!S10),"",'In Process Calc.'!S10)</f>
        <v>0.85311670370370385</v>
      </c>
      <c r="AR10" s="111">
        <f>IF(ISBLANK('In Process Calc.'!T10),"",'In Process Calc.'!T10)</f>
        <v>30.245775927447482</v>
      </c>
      <c r="AS10" s="111">
        <f>IF(ISBLANK('In Process Calc.'!U10),"",'In Process Calc.'!U10)</f>
        <v>-5.0845753333333334</v>
      </c>
      <c r="AT10" s="111">
        <f>IF(ISBLANK('In Process Calc.'!V10),"",'In Process Calc.'!V10)</f>
        <v>-25.480452629629632</v>
      </c>
      <c r="AU10" s="111">
        <f>IF(ISBLANK('In Process Calc.'!W10),"",'In Process Calc.'!W10)</f>
        <v>0</v>
      </c>
      <c r="AV10" s="111">
        <f>IF(ISBLANK('In Process Calc.'!X10),"",'In Process Calc.'!X10)</f>
        <v>0</v>
      </c>
      <c r="AW10" s="111">
        <f>IF(ISBLANK('In Process Calc.'!Y10),"",'In Process Calc.'!Y10)</f>
        <v>0</v>
      </c>
      <c r="AX10" s="111">
        <f>IF(ISBLANK('In Process Calc.'!Z10),"",'In Process Calc.'!Z10)</f>
        <v>18.90216104203671</v>
      </c>
      <c r="AY10" s="111">
        <f>IF(ISBLANK('In Process Calc.'!AA10),"",'In Process Calc.'!AA10)</f>
        <v>0</v>
      </c>
      <c r="AZ10" s="111">
        <f>IF(ISBLANK('In Process Calc.'!AB10),"",'In Process Calc.'!AB10)</f>
        <v>0</v>
      </c>
      <c r="BA10" s="111">
        <f>IF(ISBLANK('In Process Calc.'!AC10),"",'In Process Calc.'!AC10)</f>
        <v>0</v>
      </c>
      <c r="BB10" s="111">
        <f>IF(ISBLANK('In Process Calc.'!AD10),"",'In Process Calc.'!AD10)</f>
        <v>0</v>
      </c>
      <c r="BC10" s="111">
        <f>IF(ISBLANK('In Process Calc.'!AE10),"",'In Process Calc.'!AE10)</f>
        <v>0</v>
      </c>
      <c r="BD10" s="111">
        <f>IF(ISBLANK('In Process Calc.'!AF10),"",'In Process Calc.'!AF10)</f>
        <v>0</v>
      </c>
      <c r="BE10" s="111">
        <f>IF(ISBLANK('In Process Calc.'!AG10),"",'In Process Calc.'!AG10)</f>
        <v>0</v>
      </c>
      <c r="BF10" s="111">
        <f>IF(ISBLANK('In Process Calc.'!AH10),"",'In Process Calc.'!AH10)</f>
        <v>0</v>
      </c>
      <c r="BG10" s="111">
        <f>IF(ISBLANK('In Process Calc.'!AI10),"",'In Process Calc.'!AI10)</f>
        <v>0</v>
      </c>
      <c r="BH10" s="111">
        <f>IF(ISBLANK('In Process Calc.'!AJ10),"",'In Process Calc.'!AJ10)</f>
        <v>0</v>
      </c>
      <c r="BI10" s="111">
        <f>IF(ISBLANK('In Process Calc.'!AK10),"",'In Process Calc.'!AK10)</f>
        <v>0</v>
      </c>
      <c r="BJ10" s="111">
        <f>IF(ISBLANK('In Process Calc.'!AL10),"",'In Process Calc.'!AL10)</f>
        <v>0</v>
      </c>
      <c r="BK10" s="111">
        <f>IF(ISBLANK('In Process Calc.'!AM10),"",'In Process Calc.'!AM10)</f>
        <v>-51.223273333333339</v>
      </c>
      <c r="BL10" s="111">
        <f>IF(ISBLANK('In Process Calc.'!AN10),"",'In Process Calc.'!AN10)</f>
        <v>-56.51218055555556</v>
      </c>
      <c r="BM10" s="111">
        <f>IF(ISBLANK('In Process Calc.'!AO10),"",'In Process Calc.'!AO10)</f>
        <v>-154.50312266666668</v>
      </c>
      <c r="BO10" s="54" t="s">
        <v>48</v>
      </c>
      <c r="BP10" s="56">
        <f t="array" ref="BP10:BS10">LINEST($AO3:INDEX($AO:$AO,COUNT($AO:$AO)+2),$AH$3:INDEX($AH:$AH,COUNT($AH:$AH)+2)^{1,2,3},TRUE,TRUE)</f>
        <v>-1.8310917425664701E-6</v>
      </c>
      <c r="BQ10" s="56">
        <v>9.7292227263916296E-4</v>
      </c>
      <c r="BR10" s="56">
        <v>-9.3208050063879333E-2</v>
      </c>
      <c r="BS10" s="56">
        <v>1.6557271487905183</v>
      </c>
      <c r="BT10" s="56">
        <f t="array" ref="BT10:BX10">LINEST($AO3:INDEX($AO:$AO,COUNT($AO:$AO)+2),$AH$3:INDEX($AH:$AH,COUNT($AH:$AH)+2)^{1,2,3,4},TRUE,TRUE)</f>
        <v>-1.2331020914642025E-8</v>
      </c>
      <c r="BU10" s="56">
        <v>6.3929716420503873E-6</v>
      </c>
      <c r="BV10" s="56">
        <v>-7.5365918329884654E-4</v>
      </c>
      <c r="BW10" s="56">
        <v>2.5134247772568057E-2</v>
      </c>
      <c r="BX10" s="56">
        <v>0.3033375676035277</v>
      </c>
      <c r="BY10" s="57">
        <f>IF('Cumulative Curves'!$B$7=6,#REF!,IF('Cumulative Curves'!$B$7=5,#REF!, IF( 'Cumulative Curves'!$B$7=4, BX10,IF('Cumulative Curves'!$B$7=3, BS10, 0))))</f>
        <v>0.3033375676035277</v>
      </c>
      <c r="BZ10" s="57">
        <f>IF('Cumulative Curves'!$B$7=6,#REF!,IF('Cumulative Curves'!$B$7=5,#REF!, IF( 'Cumulative Curves'!$B$7=4, BW10,IF('Cumulative Curves'!$B$7=3, BR10, 0))))</f>
        <v>2.5134247772568057E-2</v>
      </c>
      <c r="CA10" s="57">
        <f>IF('Cumulative Curves'!$B$7=6,#REF!,IF('Cumulative Curves'!$B$7=5,#REF!, IF( 'Cumulative Curves'!$B$7=4, BV10,IF('Cumulative Curves'!$B$7=3, BQ10, 0))))</f>
        <v>-7.5365918329884654E-4</v>
      </c>
      <c r="CB10" s="57">
        <f>IF('Cumulative Curves'!$B$7=6,#REF!,IF('Cumulative Curves'!$B$7=5,#REF!, IF( 'Cumulative Curves'!$B$7=4, BU10,IF('Cumulative Curves'!$B$7=3, BP10, 0))))</f>
        <v>6.3929716420503873E-6</v>
      </c>
      <c r="CC10" s="57">
        <f>IF('Cumulative Curves'!$B$7=6,#REF!,IF('Cumulative Curves'!$B$7=5,#REF!, IF( 'Cumulative Curves'!$B$7=4,BT10, 0)))</f>
        <v>-1.2331020914642025E-8</v>
      </c>
      <c r="CD10" s="57">
        <f>IF('Cumulative Curves'!$B$7=6,#REF!,IF('Cumulative Curves'!$B$7=5,#REF!, 0))</f>
        <v>0</v>
      </c>
      <c r="CE10" s="57">
        <f>IF('Cumulative Curves'!$B$7=6,#REF!,0)</f>
        <v>0</v>
      </c>
      <c r="CF10" s="49"/>
      <c r="CG10" s="76">
        <f>IF(ISBLANK('In Process Calc.'!C10),"",'In Process Calc.'!C10)</f>
        <v>164.65000000008149</v>
      </c>
      <c r="CH10" s="76">
        <f t="shared" si="0"/>
        <v>9.850315033750384</v>
      </c>
      <c r="CI10" s="76">
        <f t="shared" si="1"/>
        <v>18152.539914965884</v>
      </c>
      <c r="CJ10" s="76">
        <f t="shared" si="2"/>
        <v>0</v>
      </c>
      <c r="CK10" s="76">
        <f t="shared" si="3"/>
        <v>1042.5642423859854</v>
      </c>
      <c r="CL10" s="76">
        <f t="shared" si="4"/>
        <v>-6.6586664568788763</v>
      </c>
      <c r="CM10" s="76">
        <f t="shared" si="5"/>
        <v>-1.3484716651281414</v>
      </c>
      <c r="CN10" s="76">
        <f t="shared" si="6"/>
        <v>3.4834822159707013</v>
      </c>
      <c r="CO10" s="76">
        <f t="shared" si="7"/>
        <v>-2.1137678819848569</v>
      </c>
      <c r="CP10" s="76">
        <f t="shared" si="8"/>
        <v>1.0124981972974512</v>
      </c>
      <c r="CQ10" s="76">
        <f t="shared" si="9"/>
        <v>30.425873876786994</v>
      </c>
      <c r="CR10" s="76">
        <f t="shared" si="10"/>
        <v>-5.1446406179903388</v>
      </c>
      <c r="CS10" s="76">
        <f t="shared" si="11"/>
        <v>-17.227448350130622</v>
      </c>
      <c r="CT10" s="76">
        <f t="shared" si="12"/>
        <v>0</v>
      </c>
      <c r="CU10" s="76">
        <f t="shared" si="13"/>
        <v>0</v>
      </c>
      <c r="CV10" s="76">
        <f t="shared" si="14"/>
        <v>0</v>
      </c>
      <c r="CW10" s="76">
        <f t="shared" si="15"/>
        <v>18.332038423906472</v>
      </c>
      <c r="CX10" s="76">
        <f t="shared" si="16"/>
        <v>0</v>
      </c>
      <c r="CY10" s="76">
        <f t="shared" si="17"/>
        <v>0</v>
      </c>
      <c r="CZ10" s="76">
        <f t="shared" si="18"/>
        <v>0</v>
      </c>
      <c r="DA10" s="76">
        <f t="shared" si="19"/>
        <v>0</v>
      </c>
      <c r="DB10" s="76">
        <f t="shared" si="20"/>
        <v>0</v>
      </c>
      <c r="DC10" s="76">
        <f t="shared" si="21"/>
        <v>0</v>
      </c>
      <c r="DD10" s="76">
        <f t="shared" si="22"/>
        <v>0</v>
      </c>
      <c r="DE10" s="76">
        <f t="shared" si="23"/>
        <v>0</v>
      </c>
      <c r="DF10" s="76">
        <f t="shared" si="24"/>
        <v>0</v>
      </c>
      <c r="DG10" s="76">
        <f t="shared" si="25"/>
        <v>0</v>
      </c>
      <c r="DH10" s="76">
        <f t="shared" si="26"/>
        <v>0</v>
      </c>
      <c r="DI10" s="76">
        <f t="shared" si="27"/>
        <v>0</v>
      </c>
      <c r="DJ10" s="76">
        <f t="shared" si="28"/>
        <v>-28.823723057979137</v>
      </c>
      <c r="DK10" s="76">
        <f t="shared" si="29"/>
        <v>-35.482389514858006</v>
      </c>
      <c r="DL10" s="76">
        <f t="shared" si="30"/>
        <v>-78.865381983600869</v>
      </c>
    </row>
    <row r="11" spans="1:116" s="48" customFormat="1" ht="12">
      <c r="A11" s="111">
        <f>IF(ISBLANK('In Process Calc.'!C11),"",'In Process Calc.'!C11)</f>
        <v>189.03333333326736</v>
      </c>
      <c r="B11" s="111">
        <f>IF(ISBLANK('Measured Data'!H15),"",'Measured Data'!H15)</f>
        <v>12.503599984741211</v>
      </c>
      <c r="C11" s="111">
        <f>IF(ISBLANK('In Process Calc.'!L11),"",'In Process Calc.'!L11)</f>
        <v>23515.852474392137</v>
      </c>
      <c r="D11" s="111">
        <f>IF(ISBLANK('In Process Calc.'!M11),"",'In Process Calc.'!M11)</f>
        <v>0</v>
      </c>
      <c r="E11" s="111">
        <f>IF(ISBLANK('In Process Calc.'!N11),"",'In Process Calc.'!N11)</f>
        <v>1424.1058925925927</v>
      </c>
      <c r="F11" s="111">
        <f>IF(ISBLANK('In Process Calc.'!O11),"",'In Process Calc.'!O11)</f>
        <v>-9.2851067777777772</v>
      </c>
      <c r="G11" s="111">
        <f>IF(ISBLANK('In Process Calc.'!P11),"",'In Process Calc.'!P11)</f>
        <v>-2.0959375555555564</v>
      </c>
      <c r="H11" s="111">
        <f>IF(ISBLANK('In Process Calc.'!Q11),"",'In Process Calc.'!Q11)</f>
        <v>8.9346979629629626</v>
      </c>
      <c r="I11" s="111">
        <f>IF(ISBLANK('In Process Calc.'!R11),"",'In Process Calc.'!R11)</f>
        <v>-3.5645098888888898</v>
      </c>
      <c r="J11" s="111">
        <f>IF(ISBLANK('In Process Calc.'!S11),"",'In Process Calc.'!S11)</f>
        <v>1.1783651851851853</v>
      </c>
      <c r="K11" s="111">
        <f>IF(ISBLANK('In Process Calc.'!T11),"",'In Process Calc.'!T11)</f>
        <v>43.420829621683531</v>
      </c>
      <c r="L11" s="111">
        <f>IF(ISBLANK('In Process Calc.'!U11),"",'In Process Calc.'!U11)</f>
        <v>-6.6868720740740741</v>
      </c>
      <c r="M11" s="111">
        <f>IF(ISBLANK('In Process Calc.'!V11),"",'In Process Calc.'!V11)</f>
        <v>-23.68069925925926</v>
      </c>
      <c r="N11" s="111">
        <f>IF(ISBLANK('In Process Calc.'!W11),"",'In Process Calc.'!W11)</f>
        <v>0</v>
      </c>
      <c r="O11" s="111">
        <f>IF(ISBLANK('In Process Calc.'!X11),"",'In Process Calc.'!X11)</f>
        <v>0</v>
      </c>
      <c r="P11" s="111">
        <f>IF(ISBLANK('In Process Calc.'!Y11),"",'In Process Calc.'!Y11)</f>
        <v>0</v>
      </c>
      <c r="Q11" s="111">
        <f>IF(ISBLANK('In Process Calc.'!Z11),"",'In Process Calc.'!Z11)</f>
        <v>22.377306591671598</v>
      </c>
      <c r="R11" s="111">
        <f>IF(ISBLANK('In Process Calc.'!AA11),"",'In Process Calc.'!AA11)</f>
        <v>0</v>
      </c>
      <c r="S11" s="111">
        <f>IF(ISBLANK('In Process Calc.'!AB11),"",'In Process Calc.'!AB11)</f>
        <v>0</v>
      </c>
      <c r="T11" s="111">
        <f>IF(ISBLANK('In Process Calc.'!AC11),"",'In Process Calc.'!AC11)</f>
        <v>0</v>
      </c>
      <c r="U11" s="111">
        <f>IF(ISBLANK('In Process Calc.'!AD11),"",'In Process Calc.'!AD11)</f>
        <v>0</v>
      </c>
      <c r="V11" s="111">
        <f>IF(ISBLANK('In Process Calc.'!AE11),"",'In Process Calc.'!AE11)</f>
        <v>0</v>
      </c>
      <c r="W11" s="111">
        <f>IF(ISBLANK('In Process Calc.'!AF11),"",'In Process Calc.'!AF11)</f>
        <v>0</v>
      </c>
      <c r="X11" s="111">
        <f>IF(ISBLANK('In Process Calc.'!AG11),"",'In Process Calc.'!AG11)</f>
        <v>0</v>
      </c>
      <c r="Y11" s="111">
        <f>IF(ISBLANK('In Process Calc.'!AH11),"",'In Process Calc.'!AH11)</f>
        <v>0</v>
      </c>
      <c r="Z11" s="111">
        <f>IF(ISBLANK('In Process Calc.'!AI11),"",'In Process Calc.'!AI11)</f>
        <v>0</v>
      </c>
      <c r="AA11" s="111">
        <f>IF(ISBLANK('In Process Calc.'!AJ11),"",'In Process Calc.'!AJ11)</f>
        <v>0</v>
      </c>
      <c r="AB11" s="111">
        <f>IF(ISBLANK('In Process Calc.'!AK11),"",'In Process Calc.'!AK11)</f>
        <v>0</v>
      </c>
      <c r="AC11" s="111">
        <f>IF(ISBLANK('In Process Calc.'!AL11),"",'In Process Calc.'!AL11)</f>
        <v>0</v>
      </c>
      <c r="AD11" s="111">
        <f>IF(ISBLANK('In Process Calc.'!AM11),"",'In Process Calc.'!AM11)</f>
        <v>-38.061684000000007</v>
      </c>
      <c r="AE11" s="111">
        <f>IF(ISBLANK('In Process Calc.'!AN11),"",'In Process Calc.'!AN11)</f>
        <v>-47.346790777777784</v>
      </c>
      <c r="AF11" s="111">
        <f>IF(ISBLANK('In Process Calc.'!AO11),"",'In Process Calc.'!AO11)</f>
        <v>-108.00721825925926</v>
      </c>
      <c r="AH11" s="111">
        <f>IF(ISBLANK('In Process Calc.'!C11),"",'In Process Calc.'!C11)</f>
        <v>189.03333333326736</v>
      </c>
      <c r="AI11" s="111">
        <f>IF(ISBLANK('Measured Data'!H15),"",'Measured Data'!H15)</f>
        <v>12.503599984741211</v>
      </c>
      <c r="AJ11" s="111">
        <f>IF(ISBLANK('In Process Calc.'!L11),"",'In Process Calc.'!L11)</f>
        <v>23515.852474392137</v>
      </c>
      <c r="AK11" s="111">
        <f>IF(ISBLANK('In Process Calc.'!M11),"",'In Process Calc.'!M11)</f>
        <v>0</v>
      </c>
      <c r="AL11" s="111">
        <f>IF(ISBLANK('In Process Calc.'!N11),"",'In Process Calc.'!N11)</f>
        <v>1424.1058925925927</v>
      </c>
      <c r="AM11" s="111">
        <f>IF(ISBLANK('In Process Calc.'!O11),"",'In Process Calc.'!O11)</f>
        <v>-9.2851067777777772</v>
      </c>
      <c r="AN11" s="111">
        <f>IF(ISBLANK('In Process Calc.'!P11),"",'In Process Calc.'!P11)</f>
        <v>-2.0959375555555564</v>
      </c>
      <c r="AO11" s="111">
        <f>IF(ISBLANK('In Process Calc.'!Q11),"",'In Process Calc.'!Q11)</f>
        <v>8.9346979629629626</v>
      </c>
      <c r="AP11" s="111">
        <f>IF(ISBLANK('In Process Calc.'!R11),"",'In Process Calc.'!R11)</f>
        <v>-3.5645098888888898</v>
      </c>
      <c r="AQ11" s="111">
        <f>IF(ISBLANK('In Process Calc.'!S11),"",'In Process Calc.'!S11)</f>
        <v>1.1783651851851853</v>
      </c>
      <c r="AR11" s="111">
        <f>IF(ISBLANK('In Process Calc.'!T11),"",'In Process Calc.'!T11)</f>
        <v>43.420829621683531</v>
      </c>
      <c r="AS11" s="111">
        <f>IF(ISBLANK('In Process Calc.'!U11),"",'In Process Calc.'!U11)</f>
        <v>-6.6868720740740741</v>
      </c>
      <c r="AT11" s="111">
        <f>IF(ISBLANK('In Process Calc.'!V11),"",'In Process Calc.'!V11)</f>
        <v>-23.68069925925926</v>
      </c>
      <c r="AU11" s="111">
        <f>IF(ISBLANK('In Process Calc.'!W11),"",'In Process Calc.'!W11)</f>
        <v>0</v>
      </c>
      <c r="AV11" s="111">
        <f>IF(ISBLANK('In Process Calc.'!X11),"",'In Process Calc.'!X11)</f>
        <v>0</v>
      </c>
      <c r="AW11" s="111">
        <f>IF(ISBLANK('In Process Calc.'!Y11),"",'In Process Calc.'!Y11)</f>
        <v>0</v>
      </c>
      <c r="AX11" s="111">
        <f>IF(ISBLANK('In Process Calc.'!Z11),"",'In Process Calc.'!Z11)</f>
        <v>22.377306591671598</v>
      </c>
      <c r="AY11" s="111">
        <f>IF(ISBLANK('In Process Calc.'!AA11),"",'In Process Calc.'!AA11)</f>
        <v>0</v>
      </c>
      <c r="AZ11" s="111">
        <f>IF(ISBLANK('In Process Calc.'!AB11),"",'In Process Calc.'!AB11)</f>
        <v>0</v>
      </c>
      <c r="BA11" s="111">
        <f>IF(ISBLANK('In Process Calc.'!AC11),"",'In Process Calc.'!AC11)</f>
        <v>0</v>
      </c>
      <c r="BB11" s="111">
        <f>IF(ISBLANK('In Process Calc.'!AD11),"",'In Process Calc.'!AD11)</f>
        <v>0</v>
      </c>
      <c r="BC11" s="111">
        <f>IF(ISBLANK('In Process Calc.'!AE11),"",'In Process Calc.'!AE11)</f>
        <v>0</v>
      </c>
      <c r="BD11" s="111">
        <f>IF(ISBLANK('In Process Calc.'!AF11),"",'In Process Calc.'!AF11)</f>
        <v>0</v>
      </c>
      <c r="BE11" s="111">
        <f>IF(ISBLANK('In Process Calc.'!AG11),"",'In Process Calc.'!AG11)</f>
        <v>0</v>
      </c>
      <c r="BF11" s="111">
        <f>IF(ISBLANK('In Process Calc.'!AH11),"",'In Process Calc.'!AH11)</f>
        <v>0</v>
      </c>
      <c r="BG11" s="111">
        <f>IF(ISBLANK('In Process Calc.'!AI11),"",'In Process Calc.'!AI11)</f>
        <v>0</v>
      </c>
      <c r="BH11" s="111">
        <f>IF(ISBLANK('In Process Calc.'!AJ11),"",'In Process Calc.'!AJ11)</f>
        <v>0</v>
      </c>
      <c r="BI11" s="111">
        <f>IF(ISBLANK('In Process Calc.'!AK11),"",'In Process Calc.'!AK11)</f>
        <v>0</v>
      </c>
      <c r="BJ11" s="111">
        <f>IF(ISBLANK('In Process Calc.'!AL11),"",'In Process Calc.'!AL11)</f>
        <v>0</v>
      </c>
      <c r="BK11" s="111">
        <f>IF(ISBLANK('In Process Calc.'!AM11),"",'In Process Calc.'!AM11)</f>
        <v>-38.061684000000007</v>
      </c>
      <c r="BL11" s="111">
        <f>IF(ISBLANK('In Process Calc.'!AN11),"",'In Process Calc.'!AN11)</f>
        <v>-47.346790777777784</v>
      </c>
      <c r="BM11" s="111">
        <f>IF(ISBLANK('In Process Calc.'!AO11),"",'In Process Calc.'!AO11)</f>
        <v>-108.00721825925926</v>
      </c>
      <c r="BO11" s="54" t="s">
        <v>46</v>
      </c>
      <c r="BP11" s="56">
        <f t="array" ref="BP11:BS11">LINEST($AP3:INDEX($AP:$AP,COUNT($AP:$AP)+2),$AH$3:INDEX($AH:$AH,COUNT($AH:$AH)+2)^{1,2,3},TRUE,TRUE)</f>
        <v>5.0913283026237958E-7</v>
      </c>
      <c r="BQ11" s="56">
        <v>-1.9231579595932005E-4</v>
      </c>
      <c r="BR11" s="56">
        <v>8.2970517532627089E-3</v>
      </c>
      <c r="BS11" s="56">
        <v>7.1476425804849697E-2</v>
      </c>
      <c r="BT11" s="56">
        <f t="array" ref="BT11:BX11">LINEST($AP3:INDEX($AP:$AP,COUNT($AP:$AP)+2),$AH$3:INDEX($AH:$AH,COUNT($AH:$AH)+2)^{1,2,3,4},TRUE,TRUE)</f>
        <v>-7.3219409419473847E-9</v>
      </c>
      <c r="BU11" s="56">
        <v>5.3924354231154282E-6</v>
      </c>
      <c r="BV11" s="56">
        <v>-1.2175291614502865E-3</v>
      </c>
      <c r="BW11" s="56">
        <v>7.8566603779074914E-2</v>
      </c>
      <c r="BX11" s="56">
        <v>-0.73154845854986306</v>
      </c>
      <c r="BY11" s="57">
        <f>IF('Cumulative Curves'!$B$8=6,#REF!,IF('Cumulative Curves'!$B$8=5,#REF!, IF( 'Cumulative Curves'!$B$8=4, BX11,IF('Cumulative Curves'!$B$8=3, BS11, 0))))</f>
        <v>-0.73154845854986306</v>
      </c>
      <c r="BZ11" s="57">
        <f>IF('Cumulative Curves'!$B$8=6,#REF!,IF('Cumulative Curves'!$B$8=5,#REF!, IF( 'Cumulative Curves'!$B$8=4, BW11,IF('Cumulative Curves'!$B$8=3, BR11, 0))))</f>
        <v>7.8566603779074914E-2</v>
      </c>
      <c r="CA11" s="57">
        <f>IF('Cumulative Curves'!$B$8=6,#REF!,IF('Cumulative Curves'!$B$8=5,#REF!, IF( 'Cumulative Curves'!$B$8=4, BV11,IF('Cumulative Curves'!$B$8=3, BQ11, 0))))</f>
        <v>-1.2175291614502865E-3</v>
      </c>
      <c r="CB11" s="57">
        <f>IF('Cumulative Curves'!$B$8=6,#REF!,IF('Cumulative Curves'!$B$8=5,#REF!, IF( 'Cumulative Curves'!$B$8=4, BU11,IF('Cumulative Curves'!$B$8=3, BP11, 0))))</f>
        <v>5.3924354231154282E-6</v>
      </c>
      <c r="CC11" s="57">
        <f>IF('Cumulative Curves'!$B$8=6,#REF!,IF('Cumulative Curves'!$B$8=5,#REF!, IF( 'Cumulative Curves'!$B$8=4,BT11, 0)))</f>
        <v>-7.3219409419473847E-9</v>
      </c>
      <c r="CD11" s="57">
        <f>IF('Cumulative Curves'!$B$8=6,#REF!,IF('Cumulative Curves'!$B$8=5,#REF!, 0))</f>
        <v>0</v>
      </c>
      <c r="CE11" s="57">
        <f>IF('Cumulative Curves'!$B$8=6,#REF!,0)</f>
        <v>0</v>
      </c>
      <c r="CF11" s="49"/>
      <c r="CG11" s="76">
        <f>IF(ISBLANK('In Process Calc.'!C11),"",'In Process Calc.'!C11)</f>
        <v>189.03333333326736</v>
      </c>
      <c r="CH11" s="76">
        <f t="shared" si="0"/>
        <v>12.27974656666883</v>
      </c>
      <c r="CI11" s="76">
        <f t="shared" si="1"/>
        <v>22681.224088615687</v>
      </c>
      <c r="CJ11" s="76">
        <f t="shared" si="2"/>
        <v>0</v>
      </c>
      <c r="CK11" s="76">
        <f t="shared" si="3"/>
        <v>1606.7702026225409</v>
      </c>
      <c r="CL11" s="76">
        <f t="shared" si="4"/>
        <v>-8.7927160385692744</v>
      </c>
      <c r="CM11" s="76">
        <f t="shared" si="5"/>
        <v>-1.3849332124316911</v>
      </c>
      <c r="CN11" s="76">
        <f t="shared" si="6"/>
        <v>5.5617428434822145</v>
      </c>
      <c r="CO11" s="76">
        <f t="shared" si="7"/>
        <v>-2.3108100192311216</v>
      </c>
      <c r="CP11" s="76">
        <f t="shared" si="8"/>
        <v>1.2733371356350103</v>
      </c>
      <c r="CQ11" s="76">
        <f t="shared" si="9"/>
        <v>42.168438584598164</v>
      </c>
      <c r="CR11" s="76">
        <f t="shared" si="10"/>
        <v>-6.230245649150266</v>
      </c>
      <c r="CS11" s="76">
        <f t="shared" si="11"/>
        <v>-17.805799674982985</v>
      </c>
      <c r="CT11" s="76">
        <f t="shared" si="12"/>
        <v>0</v>
      </c>
      <c r="CU11" s="76">
        <f t="shared" si="13"/>
        <v>0</v>
      </c>
      <c r="CV11" s="76">
        <f t="shared" si="14"/>
        <v>0</v>
      </c>
      <c r="CW11" s="76">
        <f t="shared" si="15"/>
        <v>18.867629102871895</v>
      </c>
      <c r="CX11" s="76">
        <f t="shared" si="16"/>
        <v>0</v>
      </c>
      <c r="CY11" s="76">
        <f t="shared" si="17"/>
        <v>0</v>
      </c>
      <c r="CZ11" s="76">
        <f t="shared" si="18"/>
        <v>0</v>
      </c>
      <c r="DA11" s="76">
        <f t="shared" si="19"/>
        <v>0</v>
      </c>
      <c r="DB11" s="76">
        <f t="shared" si="20"/>
        <v>0</v>
      </c>
      <c r="DC11" s="76">
        <f t="shared" si="21"/>
        <v>0</v>
      </c>
      <c r="DD11" s="76">
        <f t="shared" si="22"/>
        <v>0</v>
      </c>
      <c r="DE11" s="76">
        <f t="shared" si="23"/>
        <v>0</v>
      </c>
      <c r="DF11" s="76">
        <f t="shared" si="24"/>
        <v>0</v>
      </c>
      <c r="DG11" s="76">
        <f t="shared" si="25"/>
        <v>0</v>
      </c>
      <c r="DH11" s="76">
        <f t="shared" si="26"/>
        <v>0</v>
      </c>
      <c r="DI11" s="76">
        <f t="shared" si="27"/>
        <v>0</v>
      </c>
      <c r="DJ11" s="76">
        <f t="shared" si="28"/>
        <v>-29.234666997937573</v>
      </c>
      <c r="DK11" s="76">
        <f t="shared" si="29"/>
        <v>-38.027383036506855</v>
      </c>
      <c r="DL11" s="76">
        <f t="shared" si="30"/>
        <v>-71.551431439844109</v>
      </c>
    </row>
    <row r="12" spans="1:116" s="48" customFormat="1" ht="12">
      <c r="A12" s="111">
        <f>IF(ISBLANK('In Process Calc.'!C12),"",'In Process Calc.'!C12)</f>
        <v>212.98333333327901</v>
      </c>
      <c r="B12" s="111">
        <f>IF(ISBLANK('Measured Data'!H16),"",'Measured Data'!H16)</f>
        <v>15.666299684143066</v>
      </c>
      <c r="C12" s="111">
        <f>IF(ISBLANK('In Process Calc.'!L12),"",'In Process Calc.'!L12)</f>
        <v>29557.482868931962</v>
      </c>
      <c r="D12" s="111">
        <f>IF(ISBLANK('In Process Calc.'!M12),"",'In Process Calc.'!M12)</f>
        <v>0</v>
      </c>
      <c r="E12" s="111">
        <f>IF(ISBLANK('In Process Calc.'!N12),"",'In Process Calc.'!N12)</f>
        <v>2265.8599163888889</v>
      </c>
      <c r="F12" s="111">
        <f>IF(ISBLANK('In Process Calc.'!O12),"",'In Process Calc.'!O12)</f>
        <v>-12.406041250000001</v>
      </c>
      <c r="G12" s="111">
        <f>IF(ISBLANK('In Process Calc.'!P12),"",'In Process Calc.'!P12)</f>
        <v>-1.1760944722222231</v>
      </c>
      <c r="H12" s="111">
        <f>IF(ISBLANK('In Process Calc.'!Q12),"",'In Process Calc.'!Q12)</f>
        <v>11.163015</v>
      </c>
      <c r="I12" s="111">
        <f>IF(ISBLANK('In Process Calc.'!R12),"",'In Process Calc.'!R12)</f>
        <v>-2.7720229444444451</v>
      </c>
      <c r="J12" s="111">
        <f>IF(ISBLANK('In Process Calc.'!S12),"",'In Process Calc.'!S12)</f>
        <v>1.5112030833333334</v>
      </c>
      <c r="K12" s="111">
        <f>IF(ISBLANK('In Process Calc.'!T12),"",'In Process Calc.'!T12)</f>
        <v>56.427587154105098</v>
      </c>
      <c r="L12" s="111">
        <f>IF(ISBLANK('In Process Calc.'!U12),"",'In Process Calc.'!U12)</f>
        <v>-6.890430750000001</v>
      </c>
      <c r="M12" s="111">
        <f>IF(ISBLANK('In Process Calc.'!V12),"",'In Process Calc.'!V12)</f>
        <v>-17.816032222222226</v>
      </c>
      <c r="N12" s="111">
        <f>IF(ISBLANK('In Process Calc.'!W12),"",'In Process Calc.'!W12)</f>
        <v>0</v>
      </c>
      <c r="O12" s="111">
        <f>IF(ISBLANK('In Process Calc.'!X12),"",'In Process Calc.'!X12)</f>
        <v>0</v>
      </c>
      <c r="P12" s="111">
        <f>IF(ISBLANK('In Process Calc.'!Y12),"",'In Process Calc.'!Y12)</f>
        <v>0</v>
      </c>
      <c r="Q12" s="111">
        <f>IF(ISBLANK('In Process Calc.'!Z12),"",'In Process Calc.'!Z12)</f>
        <v>15.320631660746004</v>
      </c>
      <c r="R12" s="111">
        <f>IF(ISBLANK('In Process Calc.'!AA12),"",'In Process Calc.'!AA12)</f>
        <v>0</v>
      </c>
      <c r="S12" s="111">
        <f>IF(ISBLANK('In Process Calc.'!AB12),"",'In Process Calc.'!AB12)</f>
        <v>0</v>
      </c>
      <c r="T12" s="111">
        <f>IF(ISBLANK('In Process Calc.'!AC12),"",'In Process Calc.'!AC12)</f>
        <v>0</v>
      </c>
      <c r="U12" s="111">
        <f>IF(ISBLANK('In Process Calc.'!AD12),"",'In Process Calc.'!AD12)</f>
        <v>0</v>
      </c>
      <c r="V12" s="111">
        <f>IF(ISBLANK('In Process Calc.'!AE12),"",'In Process Calc.'!AE12)</f>
        <v>0</v>
      </c>
      <c r="W12" s="111">
        <f>IF(ISBLANK('In Process Calc.'!AF12),"",'In Process Calc.'!AF12)</f>
        <v>0</v>
      </c>
      <c r="X12" s="111">
        <f>IF(ISBLANK('In Process Calc.'!AG12),"",'In Process Calc.'!AG12)</f>
        <v>0</v>
      </c>
      <c r="Y12" s="111">
        <f>IF(ISBLANK('In Process Calc.'!AH12),"",'In Process Calc.'!AH12)</f>
        <v>0</v>
      </c>
      <c r="Z12" s="111">
        <f>IF(ISBLANK('In Process Calc.'!AI12),"",'In Process Calc.'!AI12)</f>
        <v>0</v>
      </c>
      <c r="AA12" s="111">
        <f>IF(ISBLANK('In Process Calc.'!AJ12),"",'In Process Calc.'!AJ12)</f>
        <v>0</v>
      </c>
      <c r="AB12" s="111">
        <f>IF(ISBLANK('In Process Calc.'!AK12),"",'In Process Calc.'!AK12)</f>
        <v>0</v>
      </c>
      <c r="AC12" s="111">
        <f>IF(ISBLANK('In Process Calc.'!AL12),"",'In Process Calc.'!AL12)</f>
        <v>0</v>
      </c>
      <c r="AD12" s="111">
        <f>IF(ISBLANK('In Process Calc.'!AM12),"",'In Process Calc.'!AM12)</f>
        <v>-26.130899638888899</v>
      </c>
      <c r="AE12" s="111">
        <f>IF(ISBLANK('In Process Calc.'!AN12),"",'In Process Calc.'!AN12)</f>
        <v>-38.5369408888889</v>
      </c>
      <c r="AF12" s="111">
        <f>IF(ISBLANK('In Process Calc.'!AO12),"",'In Process Calc.'!AO12)</f>
        <v>-50.739571222222253</v>
      </c>
      <c r="AH12" s="111">
        <f>IF(ISBLANK('In Process Calc.'!C12),"",'In Process Calc.'!C12)</f>
        <v>212.98333333327901</v>
      </c>
      <c r="AI12" s="111">
        <f>IF(ISBLANK('Measured Data'!H16),"",'Measured Data'!H16)</f>
        <v>15.666299684143066</v>
      </c>
      <c r="AJ12" s="111">
        <f>IF(ISBLANK('In Process Calc.'!L12),"",'In Process Calc.'!L12)</f>
        <v>29557.482868931962</v>
      </c>
      <c r="AK12" s="111">
        <f>IF(ISBLANK('In Process Calc.'!M12),"",'In Process Calc.'!M12)</f>
        <v>0</v>
      </c>
      <c r="AL12" s="111">
        <f>IF(ISBLANK('In Process Calc.'!N12),"",'In Process Calc.'!N12)</f>
        <v>2265.8599163888889</v>
      </c>
      <c r="AM12" s="111">
        <f>IF(ISBLANK('In Process Calc.'!O12),"",'In Process Calc.'!O12)</f>
        <v>-12.406041250000001</v>
      </c>
      <c r="AN12" s="111">
        <f>IF(ISBLANK('In Process Calc.'!P12),"",'In Process Calc.'!P12)</f>
        <v>-1.1760944722222231</v>
      </c>
      <c r="AO12" s="111">
        <f>IF(ISBLANK('In Process Calc.'!Q12),"",'In Process Calc.'!Q12)</f>
        <v>11.163015</v>
      </c>
      <c r="AP12" s="111">
        <f>IF(ISBLANK('In Process Calc.'!R12),"",'In Process Calc.'!R12)</f>
        <v>-2.7720229444444451</v>
      </c>
      <c r="AQ12" s="111">
        <f>IF(ISBLANK('In Process Calc.'!S12),"",'In Process Calc.'!S12)</f>
        <v>1.5112030833333334</v>
      </c>
      <c r="AR12" s="111">
        <f>IF(ISBLANK('In Process Calc.'!T12),"",'In Process Calc.'!T12)</f>
        <v>56.427587154105098</v>
      </c>
      <c r="AS12" s="111">
        <f>IF(ISBLANK('In Process Calc.'!U12),"",'In Process Calc.'!U12)</f>
        <v>-6.890430750000001</v>
      </c>
      <c r="AT12" s="111">
        <f>IF(ISBLANK('In Process Calc.'!V12),"",'In Process Calc.'!V12)</f>
        <v>-17.816032222222226</v>
      </c>
      <c r="AU12" s="111">
        <f>IF(ISBLANK('In Process Calc.'!W12),"",'In Process Calc.'!W12)</f>
        <v>0</v>
      </c>
      <c r="AV12" s="111">
        <f>IF(ISBLANK('In Process Calc.'!X12),"",'In Process Calc.'!X12)</f>
        <v>0</v>
      </c>
      <c r="AW12" s="111">
        <f>IF(ISBLANK('In Process Calc.'!Y12),"",'In Process Calc.'!Y12)</f>
        <v>0</v>
      </c>
      <c r="AX12" s="111">
        <f>IF(ISBLANK('In Process Calc.'!Z12),"",'In Process Calc.'!Z12)</f>
        <v>15.320631660746004</v>
      </c>
      <c r="AY12" s="111">
        <f>IF(ISBLANK('In Process Calc.'!AA12),"",'In Process Calc.'!AA12)</f>
        <v>0</v>
      </c>
      <c r="AZ12" s="111">
        <f>IF(ISBLANK('In Process Calc.'!AB12),"",'In Process Calc.'!AB12)</f>
        <v>0</v>
      </c>
      <c r="BA12" s="111">
        <f>IF(ISBLANK('In Process Calc.'!AC12),"",'In Process Calc.'!AC12)</f>
        <v>0</v>
      </c>
      <c r="BB12" s="111">
        <f>IF(ISBLANK('In Process Calc.'!AD12),"",'In Process Calc.'!AD12)</f>
        <v>0</v>
      </c>
      <c r="BC12" s="111">
        <f>IF(ISBLANK('In Process Calc.'!AE12),"",'In Process Calc.'!AE12)</f>
        <v>0</v>
      </c>
      <c r="BD12" s="111">
        <f>IF(ISBLANK('In Process Calc.'!AF12),"",'In Process Calc.'!AF12)</f>
        <v>0</v>
      </c>
      <c r="BE12" s="111">
        <f>IF(ISBLANK('In Process Calc.'!AG12),"",'In Process Calc.'!AG12)</f>
        <v>0</v>
      </c>
      <c r="BF12" s="111">
        <f>IF(ISBLANK('In Process Calc.'!AH12),"",'In Process Calc.'!AH12)</f>
        <v>0</v>
      </c>
      <c r="BG12" s="111">
        <f>IF(ISBLANK('In Process Calc.'!AI12),"",'In Process Calc.'!AI12)</f>
        <v>0</v>
      </c>
      <c r="BH12" s="111">
        <f>IF(ISBLANK('In Process Calc.'!AJ12),"",'In Process Calc.'!AJ12)</f>
        <v>0</v>
      </c>
      <c r="BI12" s="111">
        <f>IF(ISBLANK('In Process Calc.'!AK12),"",'In Process Calc.'!AK12)</f>
        <v>0</v>
      </c>
      <c r="BJ12" s="111">
        <f>IF(ISBLANK('In Process Calc.'!AL12),"",'In Process Calc.'!AL12)</f>
        <v>0</v>
      </c>
      <c r="BK12" s="111">
        <f>IF(ISBLANK('In Process Calc.'!AM12),"",'In Process Calc.'!AM12)</f>
        <v>-26.130899638888899</v>
      </c>
      <c r="BL12" s="111">
        <f>IF(ISBLANK('In Process Calc.'!AN12),"",'In Process Calc.'!AN12)</f>
        <v>-38.5369408888889</v>
      </c>
      <c r="BM12" s="111">
        <f>IF(ISBLANK('In Process Calc.'!AO12),"",'In Process Calc.'!AO12)</f>
        <v>-50.739571222222253</v>
      </c>
      <c r="BO12" s="54" t="s">
        <v>346</v>
      </c>
      <c r="BP12" s="56">
        <f t="array" ref="BP12:BS12">LINEST($AQ3:INDEX($AQ:$AQ,COUNT($AQ:$AQ)+2),$AH$3:INDEX($AH:$AH,COUNT($AH:$AH)+2)^{1,2,3},TRUE,TRUE)</f>
        <v>-2.5783765607569235E-7</v>
      </c>
      <c r="BQ12" s="56">
        <v>1.1541007979293416E-4</v>
      </c>
      <c r="BR12" s="56">
        <v>-5.8928183928574065E-3</v>
      </c>
      <c r="BS12" s="56">
        <v>4.9110424782980999E-3</v>
      </c>
      <c r="BT12" s="56">
        <f t="array" ref="BT12:BX12">LINEST($AQ3:INDEX($AQ:$AQ,COUNT($AQ:$AQ)+2),$AH$3:INDEX($AH:$AH,COUNT($AH:$AH)+2)^{1,2,3,4},TRUE,TRUE)</f>
        <v>-8.0905938658048536E-10</v>
      </c>
      <c r="BU12" s="56">
        <v>2.8175721795913989E-7</v>
      </c>
      <c r="BV12" s="56">
        <v>2.1261154486891028E-6</v>
      </c>
      <c r="BW12" s="56">
        <v>1.8718223093890005E-3</v>
      </c>
      <c r="BX12" s="56">
        <v>-8.3821552539341315E-2</v>
      </c>
      <c r="BY12" s="57">
        <f>IF('Cumulative Curves'!$B$10=6,#REF!,IF('Cumulative Curves'!$B$10=5,#REF!, IF( 'Cumulative Curves'!$B$10=4, BX12,IF('Cumulative Curves'!$B$10=3, BS12, 0))))</f>
        <v>4.9110424782980999E-3</v>
      </c>
      <c r="BZ12" s="57">
        <f>IF('Cumulative Curves'!$B$10=6,#REF!,IF('Cumulative Curves'!$B$10=5,#REF!, IF( 'Cumulative Curves'!$B$10=4, BW12,IF('Cumulative Curves'!$B$10=3, BR12, 0))))</f>
        <v>-5.8928183928574065E-3</v>
      </c>
      <c r="CA12" s="57">
        <f>IF('Cumulative Curves'!$B$10=6,#REF!,IF('Cumulative Curves'!$B$10=5,#REF!, IF( 'Cumulative Curves'!$B$10=4, BV12,IF('Cumulative Curves'!$B$10=3, BQ12, 0))))</f>
        <v>1.1541007979293416E-4</v>
      </c>
      <c r="CB12" s="57">
        <f>IF('Cumulative Curves'!$B$10=6,#REF!,IF('Cumulative Curves'!$B$10=5,#REF!, IF( 'Cumulative Curves'!$B$10=4, BU12,IF('Cumulative Curves'!$B$10=3, BP12, 0))))</f>
        <v>-2.5783765607569235E-7</v>
      </c>
      <c r="CC12" s="57">
        <f>IF('Cumulative Curves'!$B$10=6,#REF!,IF('Cumulative Curves'!$B$10=5,#REF!, IF( 'Cumulative Curves'!$B$10=4,BT12, 0)))</f>
        <v>0</v>
      </c>
      <c r="CD12" s="57">
        <f>IF('Cumulative Curves'!$B$10=6,#REF!,IF('Cumulative Curves'!$B$10=5,#REF!, 0))</f>
        <v>0</v>
      </c>
      <c r="CE12" s="57">
        <f>IF('Cumulative Curves'!$B$10=6,#REF!,0)</f>
        <v>0</v>
      </c>
      <c r="CF12" s="49"/>
      <c r="CG12" s="76">
        <f>IF(ISBLANK('In Process Calc.'!C12),"",'In Process Calc.'!C12)</f>
        <v>212.98333333327901</v>
      </c>
      <c r="CH12" s="76">
        <f t="shared" si="0"/>
        <v>14.349478109640236</v>
      </c>
      <c r="CI12" s="76">
        <f t="shared" si="1"/>
        <v>26492.628219718434</v>
      </c>
      <c r="CJ12" s="76">
        <f t="shared" si="2"/>
        <v>0</v>
      </c>
      <c r="CK12" s="76">
        <f t="shared" si="3"/>
        <v>2225.7974812133589</v>
      </c>
      <c r="CL12" s="76">
        <f t="shared" si="4"/>
        <v>-10.44246303410663</v>
      </c>
      <c r="CM12" s="76">
        <f t="shared" si="5"/>
        <v>-1.2840953667071622</v>
      </c>
      <c r="CN12" s="76">
        <f t="shared" si="6"/>
        <v>7.8601349434188386</v>
      </c>
      <c r="CO12" s="76">
        <f t="shared" si="7"/>
        <v>-2.1958889362671083</v>
      </c>
      <c r="CP12" s="76">
        <f t="shared" si="8"/>
        <v>1.494005115382405</v>
      </c>
      <c r="CQ12" s="76">
        <f t="shared" si="9"/>
        <v>55.567282295158634</v>
      </c>
      <c r="CR12" s="76">
        <f t="shared" si="10"/>
        <v>-6.6506641483054487</v>
      </c>
      <c r="CS12" s="76">
        <f t="shared" si="11"/>
        <v>-17.3172411194553</v>
      </c>
      <c r="CT12" s="76">
        <f t="shared" si="12"/>
        <v>0</v>
      </c>
      <c r="CU12" s="76">
        <f t="shared" si="13"/>
        <v>0</v>
      </c>
      <c r="CV12" s="76">
        <f t="shared" si="14"/>
        <v>0</v>
      </c>
      <c r="CW12" s="76">
        <f t="shared" si="15"/>
        <v>17.348094508110563</v>
      </c>
      <c r="CX12" s="76">
        <f t="shared" si="16"/>
        <v>0</v>
      </c>
      <c r="CY12" s="76">
        <f t="shared" si="17"/>
        <v>0</v>
      </c>
      <c r="CZ12" s="76">
        <f t="shared" si="18"/>
        <v>0</v>
      </c>
      <c r="DA12" s="76">
        <f t="shared" si="19"/>
        <v>0</v>
      </c>
      <c r="DB12" s="76">
        <f t="shared" si="20"/>
        <v>0</v>
      </c>
      <c r="DC12" s="76">
        <f t="shared" si="21"/>
        <v>0</v>
      </c>
      <c r="DD12" s="76">
        <f t="shared" si="22"/>
        <v>0</v>
      </c>
      <c r="DE12" s="76">
        <f t="shared" si="23"/>
        <v>0</v>
      </c>
      <c r="DF12" s="76">
        <f t="shared" si="24"/>
        <v>0</v>
      </c>
      <c r="DG12" s="76">
        <f t="shared" si="25"/>
        <v>0</v>
      </c>
      <c r="DH12" s="76">
        <f t="shared" si="26"/>
        <v>0</v>
      </c>
      <c r="DI12" s="76">
        <f t="shared" si="27"/>
        <v>0</v>
      </c>
      <c r="DJ12" s="76">
        <f t="shared" si="28"/>
        <v>-27.252816973804549</v>
      </c>
      <c r="DK12" s="76">
        <f t="shared" si="29"/>
        <v>-37.69528000791118</v>
      </c>
      <c r="DL12" s="76">
        <f t="shared" si="30"/>
        <v>-58.557452001336699</v>
      </c>
    </row>
    <row r="13" spans="1:116" s="48" customFormat="1" ht="12">
      <c r="A13" s="111">
        <f>IF(ISBLANK('In Process Calc.'!C13),"",'In Process Calc.'!C13)</f>
        <v>238.10000000009313</v>
      </c>
      <c r="B13" s="111">
        <f>IF(ISBLANK('Measured Data'!H17),"",'Measured Data'!H17)</f>
        <v>16.470799310302734</v>
      </c>
      <c r="C13" s="111">
        <f>IF(ISBLANK('In Process Calc.'!L13),"",'In Process Calc.'!L13)</f>
        <v>30178.796459672551</v>
      </c>
      <c r="D13" s="111">
        <f>IF(ISBLANK('In Process Calc.'!M13),"",'In Process Calc.'!M13)</f>
        <v>0</v>
      </c>
      <c r="E13" s="111">
        <f>IF(ISBLANK('In Process Calc.'!N13),"",'In Process Calc.'!N13)</f>
        <v>2953.124275277778</v>
      </c>
      <c r="F13" s="111">
        <f>IF(ISBLANK('In Process Calc.'!O13),"",'In Process Calc.'!O13)</f>
        <v>-13.573730222222224</v>
      </c>
      <c r="G13" s="111">
        <f>IF(ISBLANK('In Process Calc.'!P13),"",'In Process Calc.'!P13)</f>
        <v>-0.62070363888888924</v>
      </c>
      <c r="H13" s="111">
        <f>IF(ISBLANK('In Process Calc.'!Q13),"",'In Process Calc.'!Q13)</f>
        <v>11.163015</v>
      </c>
      <c r="I13" s="111">
        <f>IF(ISBLANK('In Process Calc.'!R13),"",'In Process Calc.'!R13)</f>
        <v>-1.6656349722222223</v>
      </c>
      <c r="J13" s="111">
        <f>IF(ISBLANK('In Process Calc.'!S13),"",'In Process Calc.'!S13)</f>
        <v>1.7163440555555556</v>
      </c>
      <c r="K13" s="111">
        <f>IF(ISBLANK('In Process Calc.'!T13),"",'In Process Calc.'!T13)</f>
        <v>69.74347642302024</v>
      </c>
      <c r="L13" s="111">
        <f>IF(ISBLANK('In Process Calc.'!U13),"",'In Process Calc.'!U13)</f>
        <v>-6.5160938333333345</v>
      </c>
      <c r="M13" s="111">
        <f>IF(ISBLANK('In Process Calc.'!V13),"",'In Process Calc.'!V13)</f>
        <v>-12.301161305555556</v>
      </c>
      <c r="N13" s="111">
        <f>IF(ISBLANK('In Process Calc.'!W13),"",'In Process Calc.'!W13)</f>
        <v>0</v>
      </c>
      <c r="O13" s="111">
        <f>IF(ISBLANK('In Process Calc.'!X13),"",'In Process Calc.'!X13)</f>
        <v>0</v>
      </c>
      <c r="P13" s="111">
        <f>IF(ISBLANK('In Process Calc.'!Y13),"",'In Process Calc.'!Y13)</f>
        <v>0</v>
      </c>
      <c r="Q13" s="111">
        <f>IF(ISBLANK('In Process Calc.'!Z13),"",'In Process Calc.'!Z13)</f>
        <v>11.715160597986976</v>
      </c>
      <c r="R13" s="111">
        <f>IF(ISBLANK('In Process Calc.'!AA13),"",'In Process Calc.'!AA13)</f>
        <v>0</v>
      </c>
      <c r="S13" s="111">
        <f>IF(ISBLANK('In Process Calc.'!AB13),"",'In Process Calc.'!AB13)</f>
        <v>0</v>
      </c>
      <c r="T13" s="111">
        <f>IF(ISBLANK('In Process Calc.'!AC13),"",'In Process Calc.'!AC13)</f>
        <v>0</v>
      </c>
      <c r="U13" s="111">
        <f>IF(ISBLANK('In Process Calc.'!AD13),"",'In Process Calc.'!AD13)</f>
        <v>0</v>
      </c>
      <c r="V13" s="111">
        <f>IF(ISBLANK('In Process Calc.'!AE13),"",'In Process Calc.'!AE13)</f>
        <v>0</v>
      </c>
      <c r="W13" s="111">
        <f>IF(ISBLANK('In Process Calc.'!AF13),"",'In Process Calc.'!AF13)</f>
        <v>0</v>
      </c>
      <c r="X13" s="111">
        <f>IF(ISBLANK('In Process Calc.'!AG13),"",'In Process Calc.'!AG13)</f>
        <v>0</v>
      </c>
      <c r="Y13" s="111">
        <f>IF(ISBLANK('In Process Calc.'!AH13),"",'In Process Calc.'!AH13)</f>
        <v>0</v>
      </c>
      <c r="Z13" s="111">
        <f>IF(ISBLANK('In Process Calc.'!AI13),"",'In Process Calc.'!AI13)</f>
        <v>0</v>
      </c>
      <c r="AA13" s="111">
        <f>IF(ISBLANK('In Process Calc.'!AJ13),"",'In Process Calc.'!AJ13)</f>
        <v>0</v>
      </c>
      <c r="AB13" s="111">
        <f>IF(ISBLANK('In Process Calc.'!AK13),"",'In Process Calc.'!AK13)</f>
        <v>0</v>
      </c>
      <c r="AC13" s="111">
        <f>IF(ISBLANK('In Process Calc.'!AL13),"",'In Process Calc.'!AL13)</f>
        <v>0</v>
      </c>
      <c r="AD13" s="111">
        <f>IF(ISBLANK('In Process Calc.'!AM13),"",'In Process Calc.'!AM13)</f>
        <v>-17.29681061111112</v>
      </c>
      <c r="AE13" s="111">
        <f>IF(ISBLANK('In Process Calc.'!AN13),"",'In Process Calc.'!AN13)</f>
        <v>-30.870540833333344</v>
      </c>
      <c r="AF13" s="111">
        <f>IF(ISBLANK('In Process Calc.'!AO13),"",'In Process Calc.'!AO13)</f>
        <v>-8.8017224166666779</v>
      </c>
      <c r="AH13" s="111">
        <f>IF(ISBLANK('In Process Calc.'!C13),"",'In Process Calc.'!C13)</f>
        <v>238.10000000009313</v>
      </c>
      <c r="AI13" s="111">
        <f>IF(ISBLANK('Measured Data'!H17),"",'Measured Data'!H17)</f>
        <v>16.470799310302734</v>
      </c>
      <c r="AJ13" s="111">
        <f>IF(ISBLANK('In Process Calc.'!L13),"",'In Process Calc.'!L13)</f>
        <v>30178.796459672551</v>
      </c>
      <c r="AK13" s="111">
        <f>IF(ISBLANK('In Process Calc.'!M13),"",'In Process Calc.'!M13)</f>
        <v>0</v>
      </c>
      <c r="AL13" s="111">
        <f>IF(ISBLANK('In Process Calc.'!N13),"",'In Process Calc.'!N13)</f>
        <v>2953.124275277778</v>
      </c>
      <c r="AM13" s="111">
        <f>IF(ISBLANK('In Process Calc.'!O13),"",'In Process Calc.'!O13)</f>
        <v>-13.573730222222224</v>
      </c>
      <c r="AN13" s="111">
        <f>IF(ISBLANK('In Process Calc.'!P13),"",'In Process Calc.'!P13)</f>
        <v>-0.62070363888888924</v>
      </c>
      <c r="AO13" s="111">
        <f>IF(ISBLANK('In Process Calc.'!Q13),"",'In Process Calc.'!Q13)</f>
        <v>11.163015</v>
      </c>
      <c r="AP13" s="111">
        <f>IF(ISBLANK('In Process Calc.'!R13),"",'In Process Calc.'!R13)</f>
        <v>-1.6656349722222223</v>
      </c>
      <c r="AQ13" s="111">
        <f>IF(ISBLANK('In Process Calc.'!S13),"",'In Process Calc.'!S13)</f>
        <v>1.7163440555555556</v>
      </c>
      <c r="AR13" s="111">
        <f>IF(ISBLANK('In Process Calc.'!T13),"",'In Process Calc.'!T13)</f>
        <v>69.74347642302024</v>
      </c>
      <c r="AS13" s="111">
        <f>IF(ISBLANK('In Process Calc.'!U13),"",'In Process Calc.'!U13)</f>
        <v>-6.5160938333333345</v>
      </c>
      <c r="AT13" s="111">
        <f>IF(ISBLANK('In Process Calc.'!V13),"",'In Process Calc.'!V13)</f>
        <v>-12.301161305555556</v>
      </c>
      <c r="AU13" s="111">
        <f>IF(ISBLANK('In Process Calc.'!W13),"",'In Process Calc.'!W13)</f>
        <v>0</v>
      </c>
      <c r="AV13" s="111">
        <f>IF(ISBLANK('In Process Calc.'!X13),"",'In Process Calc.'!X13)</f>
        <v>0</v>
      </c>
      <c r="AW13" s="111">
        <f>IF(ISBLANK('In Process Calc.'!Y13),"",'In Process Calc.'!Y13)</f>
        <v>0</v>
      </c>
      <c r="AX13" s="111">
        <f>IF(ISBLANK('In Process Calc.'!Z13),"",'In Process Calc.'!Z13)</f>
        <v>11.715160597986976</v>
      </c>
      <c r="AY13" s="111">
        <f>IF(ISBLANK('In Process Calc.'!AA13),"",'In Process Calc.'!AA13)</f>
        <v>0</v>
      </c>
      <c r="AZ13" s="111">
        <f>IF(ISBLANK('In Process Calc.'!AB13),"",'In Process Calc.'!AB13)</f>
        <v>0</v>
      </c>
      <c r="BA13" s="111">
        <f>IF(ISBLANK('In Process Calc.'!AC13),"",'In Process Calc.'!AC13)</f>
        <v>0</v>
      </c>
      <c r="BB13" s="111">
        <f>IF(ISBLANK('In Process Calc.'!AD13),"",'In Process Calc.'!AD13)</f>
        <v>0</v>
      </c>
      <c r="BC13" s="111">
        <f>IF(ISBLANK('In Process Calc.'!AE13),"",'In Process Calc.'!AE13)</f>
        <v>0</v>
      </c>
      <c r="BD13" s="111">
        <f>IF(ISBLANK('In Process Calc.'!AF13),"",'In Process Calc.'!AF13)</f>
        <v>0</v>
      </c>
      <c r="BE13" s="111">
        <f>IF(ISBLANK('In Process Calc.'!AG13),"",'In Process Calc.'!AG13)</f>
        <v>0</v>
      </c>
      <c r="BF13" s="111">
        <f>IF(ISBLANK('In Process Calc.'!AH13),"",'In Process Calc.'!AH13)</f>
        <v>0</v>
      </c>
      <c r="BG13" s="111">
        <f>IF(ISBLANK('In Process Calc.'!AI13),"",'In Process Calc.'!AI13)</f>
        <v>0</v>
      </c>
      <c r="BH13" s="111">
        <f>IF(ISBLANK('In Process Calc.'!AJ13),"",'In Process Calc.'!AJ13)</f>
        <v>0</v>
      </c>
      <c r="BI13" s="111">
        <f>IF(ISBLANK('In Process Calc.'!AK13),"",'In Process Calc.'!AK13)</f>
        <v>0</v>
      </c>
      <c r="BJ13" s="111">
        <f>IF(ISBLANK('In Process Calc.'!AL13),"",'In Process Calc.'!AL13)</f>
        <v>0</v>
      </c>
      <c r="BK13" s="111">
        <f>IF(ISBLANK('In Process Calc.'!AM13),"",'In Process Calc.'!AM13)</f>
        <v>-17.29681061111112</v>
      </c>
      <c r="BL13" s="111">
        <f>IF(ISBLANK('In Process Calc.'!AN13),"",'In Process Calc.'!AN13)</f>
        <v>-30.870540833333344</v>
      </c>
      <c r="BM13" s="111">
        <f>IF(ISBLANK('In Process Calc.'!AO13),"",'In Process Calc.'!AO13)</f>
        <v>-8.8017224166666779</v>
      </c>
      <c r="BO13" s="54" t="s">
        <v>105</v>
      </c>
      <c r="BP13" s="56">
        <f t="array" ref="BP13:BS13">LINEST($K3:INDEX($K:$K,COUNT($K:$K)+2),$A$3:INDEX($A:$A,COUNT($A:$A)+2)^{1,2,3},TRUE,TRUE)</f>
        <v>-1.5121499546599232E-6</v>
      </c>
      <c r="BQ13" s="56">
        <v>2.0567322671591858E-3</v>
      </c>
      <c r="BR13" s="56">
        <v>-0.11293188885190154</v>
      </c>
      <c r="BS13" s="56">
        <v>1.4864662706853018</v>
      </c>
      <c r="BT13" s="56">
        <f t="array" ref="BT13:BX13">LINEST($K3:INDEX($K:$K,COUNT($K:$K)+2),$A$3:INDEX($A:$A,COUNT($A:$A)+2)^{1,2,3,4},TRUE,TRUE)</f>
        <v>-1.7683225430142732E-8</v>
      </c>
      <c r="BU13" s="56">
        <v>1.0281518046444457E-5</v>
      </c>
      <c r="BV13" s="56">
        <v>-4.1926135252580806E-4</v>
      </c>
      <c r="BW13" s="56">
        <v>5.6776162496719719E-2</v>
      </c>
      <c r="BX13" s="56">
        <v>-0.45291977034469255</v>
      </c>
      <c r="BY13" s="57">
        <f>IF('Cumulative Curves'!$B$12=6,#REF!,IF('Cumulative Curves'!$B$12=5,#REF!, IF( 'Cumulative Curves'!$B$12=4, BX13,IF('Cumulative Curves'!$B$12=3, BS13, 0))))</f>
        <v>-0.45291977034469255</v>
      </c>
      <c r="BZ13" s="57">
        <f>IF('Cumulative Curves'!$B$12=6,#REF!,IF('Cumulative Curves'!$B$12=5,#REF!, IF( 'Cumulative Curves'!$B$12=4, BW13,IF('Cumulative Curves'!$B$12=3, BR13, 0))))</f>
        <v>5.6776162496719719E-2</v>
      </c>
      <c r="CA13" s="57">
        <f>IF('Cumulative Curves'!$B$12=6,#REF!,IF('Cumulative Curves'!$B$12=5,#REF!, IF( 'Cumulative Curves'!$B$12=4, BV13,IF('Cumulative Curves'!$B$12=3, BQ13, 0))))</f>
        <v>-4.1926135252580806E-4</v>
      </c>
      <c r="CB13" s="57">
        <f>IF('Cumulative Curves'!$B$12=6,#REF!,IF('Cumulative Curves'!$B$12=5,#REF!, IF( 'Cumulative Curves'!$B$12=4, BU13,IF('Cumulative Curves'!$B$12=3, BP13, 0))))</f>
        <v>1.0281518046444457E-5</v>
      </c>
      <c r="CC13" s="57">
        <f>IF('Cumulative Curves'!$B$12=6,#REF!,IF('Cumulative Curves'!$B$12=5,#REF!, IF( 'Cumulative Curves'!$B$12=4,BT13, 0)))</f>
        <v>-1.7683225430142732E-8</v>
      </c>
      <c r="CD13" s="57">
        <f>IF('Cumulative Curves'!$B$12=6,#REF!,IF('Cumulative Curves'!$B$12=5,#REF!, 0))</f>
        <v>0</v>
      </c>
      <c r="CE13" s="57">
        <f>IF('Cumulative Curves'!$B$12=6,#REF!,0)</f>
        <v>0</v>
      </c>
      <c r="CF13" s="49"/>
      <c r="CG13" s="76">
        <f>IF(ISBLANK('In Process Calc.'!C13),"",'In Process Calc.'!C13)</f>
        <v>238.10000000009313</v>
      </c>
      <c r="CH13" s="76">
        <f t="shared" si="0"/>
        <v>15.968908501096609</v>
      </c>
      <c r="CI13" s="76">
        <f t="shared" si="1"/>
        <v>29395.46480658582</v>
      </c>
      <c r="CJ13" s="76">
        <f t="shared" si="2"/>
        <v>0</v>
      </c>
      <c r="CK13" s="76">
        <f t="shared" si="3"/>
        <v>2926.8020904887612</v>
      </c>
      <c r="CL13" s="76">
        <f t="shared" si="4"/>
        <v>-11.41168536507319</v>
      </c>
      <c r="CM13" s="76">
        <f t="shared" si="5"/>
        <v>-1.0032494554943074</v>
      </c>
      <c r="CN13" s="76">
        <f t="shared" si="6"/>
        <v>10.224577120074301</v>
      </c>
      <c r="CO13" s="76">
        <f t="shared" si="7"/>
        <v>-1.7922355061306519</v>
      </c>
      <c r="CP13" s="76">
        <f t="shared" si="8"/>
        <v>1.6642513153545506</v>
      </c>
      <c r="CQ13" s="76">
        <f t="shared" si="9"/>
        <v>71.246812537099999</v>
      </c>
      <c r="CR13" s="76">
        <f t="shared" si="10"/>
        <v>-6.3389308752906857</v>
      </c>
      <c r="CS13" s="76">
        <f t="shared" si="11"/>
        <v>-15.534394648268382</v>
      </c>
      <c r="CT13" s="76">
        <f t="shared" si="12"/>
        <v>0</v>
      </c>
      <c r="CU13" s="76">
        <f t="shared" si="13"/>
        <v>0</v>
      </c>
      <c r="CV13" s="76">
        <f t="shared" si="14"/>
        <v>0</v>
      </c>
      <c r="CW13" s="76">
        <f t="shared" si="15"/>
        <v>13.702572773125638</v>
      </c>
      <c r="CX13" s="76">
        <f t="shared" si="16"/>
        <v>0</v>
      </c>
      <c r="CY13" s="76">
        <f t="shared" si="17"/>
        <v>0</v>
      </c>
      <c r="CZ13" s="76">
        <f t="shared" si="18"/>
        <v>0</v>
      </c>
      <c r="DA13" s="76">
        <f t="shared" si="19"/>
        <v>0</v>
      </c>
      <c r="DB13" s="76">
        <f t="shared" si="20"/>
        <v>0</v>
      </c>
      <c r="DC13" s="76">
        <f t="shared" si="21"/>
        <v>0</v>
      </c>
      <c r="DD13" s="76">
        <f t="shared" si="22"/>
        <v>0</v>
      </c>
      <c r="DE13" s="76">
        <f t="shared" si="23"/>
        <v>0</v>
      </c>
      <c r="DF13" s="76">
        <f t="shared" si="24"/>
        <v>0</v>
      </c>
      <c r="DG13" s="76">
        <f t="shared" si="25"/>
        <v>0</v>
      </c>
      <c r="DH13" s="76">
        <f t="shared" si="26"/>
        <v>0</v>
      </c>
      <c r="DI13" s="76">
        <f t="shared" si="27"/>
        <v>0</v>
      </c>
      <c r="DJ13" s="76">
        <f t="shared" si="28"/>
        <v>-22.23057020438381</v>
      </c>
      <c r="DK13" s="76">
        <f t="shared" si="29"/>
        <v>-33.642255569457006</v>
      </c>
      <c r="DL13" s="76">
        <f t="shared" si="30"/>
        <v>-38.84865001196097</v>
      </c>
    </row>
    <row r="14" spans="1:116" s="48" customFormat="1" ht="12">
      <c r="A14" s="111">
        <f>IF(ISBLANK('In Process Calc.'!C14),"",'In Process Calc.'!C14)</f>
        <v>261.75</v>
      </c>
      <c r="B14" s="111">
        <f>IF(ISBLANK('Measured Data'!H18),"",'Measured Data'!H18)</f>
        <v>15.796199662780761</v>
      </c>
      <c r="C14" s="111">
        <f>IF(ISBLANK('In Process Calc.'!L14),"",'In Process Calc.'!L14)</f>
        <v>28768.135541780684</v>
      </c>
      <c r="D14" s="111">
        <f>IF(ISBLANK('In Process Calc.'!M14),"",'In Process Calc.'!M14)</f>
        <v>0</v>
      </c>
      <c r="E14" s="111">
        <f>IF(ISBLANK('In Process Calc.'!N14),"",'In Process Calc.'!N14)</f>
        <v>3744.339647222223</v>
      </c>
      <c r="F14" s="111">
        <f>IF(ISBLANK('In Process Calc.'!O14),"",'In Process Calc.'!O14)</f>
        <v>-11.380338611111114</v>
      </c>
      <c r="G14" s="111">
        <f>IF(ISBLANK('In Process Calc.'!P14),"",'In Process Calc.'!P14)</f>
        <v>3.3720555555555087E-2</v>
      </c>
      <c r="H14" s="111">
        <f>IF(ISBLANK('In Process Calc.'!Q14),"",'In Process Calc.'!Q14)</f>
        <v>11.037007222222222</v>
      </c>
      <c r="I14" s="111">
        <f>IF(ISBLANK('In Process Calc.'!R14),"",'In Process Calc.'!R14)</f>
        <v>-1.3265433333333343</v>
      </c>
      <c r="J14" s="111">
        <f>IF(ISBLANK('In Process Calc.'!S14),"",'In Process Calc.'!S14)</f>
        <v>1.8084502777777778</v>
      </c>
      <c r="K14" s="111">
        <f>IF(ISBLANK('In Process Calc.'!T14),"",'In Process Calc.'!T14)</f>
        <v>85.905125900117042</v>
      </c>
      <c r="L14" s="111">
        <f>IF(ISBLANK('In Process Calc.'!U14),"",'In Process Calc.'!U14)</f>
        <v>-4.7493813888888905</v>
      </c>
      <c r="M14" s="111">
        <f>IF(ISBLANK('In Process Calc.'!V14),"",'In Process Calc.'!V14)</f>
        <v>-7.5238444444444479</v>
      </c>
      <c r="N14" s="111">
        <f>IF(ISBLANK('In Process Calc.'!W14),"",'In Process Calc.'!W14)</f>
        <v>0</v>
      </c>
      <c r="O14" s="111">
        <f>IF(ISBLANK('In Process Calc.'!X14),"",'In Process Calc.'!X14)</f>
        <v>0</v>
      </c>
      <c r="P14" s="111">
        <f>IF(ISBLANK('In Process Calc.'!Y14),"",'In Process Calc.'!Y14)</f>
        <v>0</v>
      </c>
      <c r="Q14" s="111">
        <f>IF(ISBLANK('In Process Calc.'!Z14),"",'In Process Calc.'!Z14)</f>
        <v>8.9694654134596412</v>
      </c>
      <c r="R14" s="111">
        <f>IF(ISBLANK('In Process Calc.'!AA14),"",'In Process Calc.'!AA14)</f>
        <v>0</v>
      </c>
      <c r="S14" s="111">
        <f>IF(ISBLANK('In Process Calc.'!AB14),"",'In Process Calc.'!AB14)</f>
        <v>0</v>
      </c>
      <c r="T14" s="111">
        <f>IF(ISBLANK('In Process Calc.'!AC14),"",'In Process Calc.'!AC14)</f>
        <v>0</v>
      </c>
      <c r="U14" s="111">
        <f>IF(ISBLANK('In Process Calc.'!AD14),"",'In Process Calc.'!AD14)</f>
        <v>0</v>
      </c>
      <c r="V14" s="111">
        <f>IF(ISBLANK('In Process Calc.'!AE14),"",'In Process Calc.'!AE14)</f>
        <v>0</v>
      </c>
      <c r="W14" s="111">
        <f>IF(ISBLANK('In Process Calc.'!AF14),"",'In Process Calc.'!AF14)</f>
        <v>0</v>
      </c>
      <c r="X14" s="111">
        <f>IF(ISBLANK('In Process Calc.'!AG14),"",'In Process Calc.'!AG14)</f>
        <v>0</v>
      </c>
      <c r="Y14" s="111">
        <f>IF(ISBLANK('In Process Calc.'!AH14),"",'In Process Calc.'!AH14)</f>
        <v>0</v>
      </c>
      <c r="Z14" s="111">
        <f>IF(ISBLANK('In Process Calc.'!AI14),"",'In Process Calc.'!AI14)</f>
        <v>0</v>
      </c>
      <c r="AA14" s="111">
        <f>IF(ISBLANK('In Process Calc.'!AJ14),"",'In Process Calc.'!AJ14)</f>
        <v>0</v>
      </c>
      <c r="AB14" s="111">
        <f>IF(ISBLANK('In Process Calc.'!AK14),"",'In Process Calc.'!AK14)</f>
        <v>0</v>
      </c>
      <c r="AC14" s="111">
        <f>IF(ISBLANK('In Process Calc.'!AL14),"",'In Process Calc.'!AL14)</f>
        <v>0</v>
      </c>
      <c r="AD14" s="111">
        <f>IF(ISBLANK('In Process Calc.'!AM14),"",'In Process Calc.'!AM14)</f>
        <v>-3.9036919444444553</v>
      </c>
      <c r="AE14" s="111">
        <f>IF(ISBLANK('In Process Calc.'!AN14),"",'In Process Calc.'!AN14)</f>
        <v>-15.284030555555569</v>
      </c>
      <c r="AF14" s="111">
        <f>IF(ISBLANK('In Process Calc.'!AO14),"",'In Process Calc.'!AO14)</f>
        <v>22.669767222222205</v>
      </c>
      <c r="AH14" s="111">
        <f>IF(ISBLANK('In Process Calc.'!C14),"",'In Process Calc.'!C14)</f>
        <v>261.75</v>
      </c>
      <c r="AI14" s="111">
        <f>IF(ISBLANK('Measured Data'!H18),"",'Measured Data'!H18)</f>
        <v>15.796199662780761</v>
      </c>
      <c r="AJ14" s="111">
        <f>IF(ISBLANK('In Process Calc.'!L14),"",'In Process Calc.'!L14)</f>
        <v>28768.135541780684</v>
      </c>
      <c r="AK14" s="111">
        <f>IF(ISBLANK('In Process Calc.'!M14),"",'In Process Calc.'!M14)</f>
        <v>0</v>
      </c>
      <c r="AL14" s="111">
        <f>IF(ISBLANK('In Process Calc.'!N14),"",'In Process Calc.'!N14)</f>
        <v>3744.339647222223</v>
      </c>
      <c r="AM14" s="111">
        <f>IF(ISBLANK('In Process Calc.'!O14),"",'In Process Calc.'!O14)</f>
        <v>-11.380338611111114</v>
      </c>
      <c r="AN14" s="111">
        <f>IF(ISBLANK('In Process Calc.'!P14),"",'In Process Calc.'!P14)</f>
        <v>3.3720555555555087E-2</v>
      </c>
      <c r="AO14" s="111">
        <f>IF(ISBLANK('In Process Calc.'!Q14),"",'In Process Calc.'!Q14)</f>
        <v>11.037007222222222</v>
      </c>
      <c r="AP14" s="111">
        <f>IF(ISBLANK('In Process Calc.'!R14),"",'In Process Calc.'!R14)</f>
        <v>-1.3265433333333343</v>
      </c>
      <c r="AQ14" s="111">
        <f>IF(ISBLANK('In Process Calc.'!S14),"",'In Process Calc.'!S14)</f>
        <v>1.8084502777777778</v>
      </c>
      <c r="AR14" s="111">
        <f>IF(ISBLANK('In Process Calc.'!T14),"",'In Process Calc.'!T14)</f>
        <v>85.905125900117042</v>
      </c>
      <c r="AS14" s="111">
        <f>IF(ISBLANK('In Process Calc.'!U14),"",'In Process Calc.'!U14)</f>
        <v>-4.7493813888888905</v>
      </c>
      <c r="AT14" s="111">
        <f>IF(ISBLANK('In Process Calc.'!V14),"",'In Process Calc.'!V14)</f>
        <v>-7.5238444444444479</v>
      </c>
      <c r="AU14" s="111">
        <f>IF(ISBLANK('In Process Calc.'!W14),"",'In Process Calc.'!W14)</f>
        <v>0</v>
      </c>
      <c r="AV14" s="111">
        <f>IF(ISBLANK('In Process Calc.'!X14),"",'In Process Calc.'!X14)</f>
        <v>0</v>
      </c>
      <c r="AW14" s="111">
        <f>IF(ISBLANK('In Process Calc.'!Y14),"",'In Process Calc.'!Y14)</f>
        <v>0</v>
      </c>
      <c r="AX14" s="111">
        <f>IF(ISBLANK('In Process Calc.'!Z14),"",'In Process Calc.'!Z14)</f>
        <v>8.9694654134596412</v>
      </c>
      <c r="AY14" s="111">
        <f>IF(ISBLANK('In Process Calc.'!AA14),"",'In Process Calc.'!AA14)</f>
        <v>0</v>
      </c>
      <c r="AZ14" s="111">
        <f>IF(ISBLANK('In Process Calc.'!AB14),"",'In Process Calc.'!AB14)</f>
        <v>0</v>
      </c>
      <c r="BA14" s="111">
        <f>IF(ISBLANK('In Process Calc.'!AC14),"",'In Process Calc.'!AC14)</f>
        <v>0</v>
      </c>
      <c r="BB14" s="111">
        <f>IF(ISBLANK('In Process Calc.'!AD14),"",'In Process Calc.'!AD14)</f>
        <v>0</v>
      </c>
      <c r="BC14" s="111">
        <f>IF(ISBLANK('In Process Calc.'!AE14),"",'In Process Calc.'!AE14)</f>
        <v>0</v>
      </c>
      <c r="BD14" s="111">
        <f>IF(ISBLANK('In Process Calc.'!AF14),"",'In Process Calc.'!AF14)</f>
        <v>0</v>
      </c>
      <c r="BE14" s="111">
        <f>IF(ISBLANK('In Process Calc.'!AG14),"",'In Process Calc.'!AG14)</f>
        <v>0</v>
      </c>
      <c r="BF14" s="111">
        <f>IF(ISBLANK('In Process Calc.'!AH14),"",'In Process Calc.'!AH14)</f>
        <v>0</v>
      </c>
      <c r="BG14" s="111">
        <f>IF(ISBLANK('In Process Calc.'!AI14),"",'In Process Calc.'!AI14)</f>
        <v>0</v>
      </c>
      <c r="BH14" s="111">
        <f>IF(ISBLANK('In Process Calc.'!AJ14),"",'In Process Calc.'!AJ14)</f>
        <v>0</v>
      </c>
      <c r="BI14" s="111">
        <f>IF(ISBLANK('In Process Calc.'!AK14),"",'In Process Calc.'!AK14)</f>
        <v>0</v>
      </c>
      <c r="BJ14" s="111">
        <f>IF(ISBLANK('In Process Calc.'!AL14),"",'In Process Calc.'!AL14)</f>
        <v>0</v>
      </c>
      <c r="BK14" s="111">
        <f>IF(ISBLANK('In Process Calc.'!AM14),"",'In Process Calc.'!AM14)</f>
        <v>-3.9036919444444553</v>
      </c>
      <c r="BL14" s="111">
        <f>IF(ISBLANK('In Process Calc.'!AN14),"",'In Process Calc.'!AN14)</f>
        <v>-15.284030555555569</v>
      </c>
      <c r="BM14" s="111">
        <f>IF(ISBLANK('In Process Calc.'!AO14),"",'In Process Calc.'!AO14)</f>
        <v>22.669767222222205</v>
      </c>
      <c r="BO14" s="54" t="s">
        <v>50</v>
      </c>
      <c r="BP14" s="56">
        <f t="array" ref="BP14:BS14">LINEST($L3:INDEX($L:$L,COUNT($L:$L)+2),$A$3:INDEX($A:$A,COUNT($A:$A)+2)^{1,2,3},TRUE,TRUE)</f>
        <v>1.0307330500913038E-6</v>
      </c>
      <c r="BQ14" s="56">
        <v>-3.917074900223405E-4</v>
      </c>
      <c r="BR14" s="56">
        <v>8.2762640682631141E-3</v>
      </c>
      <c r="BS14" s="56">
        <v>0.11162844228354984</v>
      </c>
      <c r="BT14" s="56">
        <f t="array" ref="BT14:BX14">LINEST($L3:INDEX($L:$L,COUNT($L:$L)+2),$A$3:INDEX($A:$A,COUNT($A:$A)+2)^{1,2,3,4},TRUE,TRUE)</f>
        <v>-5.868614397764617E-9</v>
      </c>
      <c r="BU14" s="56">
        <v>4.9447525883910192E-6</v>
      </c>
      <c r="BV14" s="56">
        <v>-1.2134270265774659E-3</v>
      </c>
      <c r="BW14" s="56">
        <v>6.4598065625087894E-2</v>
      </c>
      <c r="BX14" s="56">
        <v>-0.53200463744925663</v>
      </c>
      <c r="BY14" s="57">
        <f t="array" ref="BY14">IF('Cumulative Curves'!$B$13=6,CB37,IF('Cumulative Curves'!$B$13=5,BU37, IF( 'Cumulative Curves'!$B$13=4, BX14,IF('Cumulative Curves'!$B$13=3, BS14, 0))))</f>
        <v>0.22257066100971201</v>
      </c>
      <c r="BZ14" s="57">
        <f t="array" ref="BZ14">IF('Cumulative Curves'!$B$13=6,CA37,IF('Cumulative Curves'!$B$13=5,BT37, IF( 'Cumulative Curves'!$B$13=4, BW14,IF('Cumulative Curves'!$B$13=3, BR14, 0))))</f>
        <v>-7.1368160204168002E-2</v>
      </c>
      <c r="CA14" s="57">
        <f>IF('Cumulative Curves'!$B$13=6,BZ37,IF('Cumulative Curves'!$B$13=5,BS37, IF( 'Cumulative Curves'!$B$13=4, BV14,IF('Cumulative Curves'!$B$13=3, BQ14, 0))))</f>
        <v>2.3936905922913704E-3</v>
      </c>
      <c r="CB14" s="57">
        <f>IF('Cumulative Curves'!$B$13=6,BY37,IF('Cumulative Curves'!$B$13=5,BR37, IF( 'Cumulative Curves'!$B$13=4, BU14,IF('Cumulative Curves'!$B$13=3, BP14, 0))))</f>
        <v>-3.0643084354969385E-5</v>
      </c>
      <c r="CC14" s="57">
        <f>IF('Cumulative Curves'!$B$13=6,BX37,IF('Cumulative Curves'!$B$13=5,BQ37, IF( 'Cumulative Curves'!$B$13=4,BT14, 0)))</f>
        <v>1.5396292431283129E-7</v>
      </c>
      <c r="CD14" s="57">
        <f>IF('Cumulative Curves'!$B$13=6,BW37,IF('Cumulative Curves'!$B$13=5,BP37, 0))</f>
        <v>-3.2964206228672864E-10</v>
      </c>
      <c r="CE14" s="57">
        <f>IF('Cumulative Curves'!$B$13=6,BV37,0)</f>
        <v>2.5128671539414321E-13</v>
      </c>
      <c r="CF14" s="49"/>
      <c r="CG14" s="76">
        <f>IF(ISBLANK('In Process Calc.'!C14),"",'In Process Calc.'!C14)</f>
        <v>261.75</v>
      </c>
      <c r="CH14" s="76">
        <f t="shared" si="0"/>
        <v>16.780535602227602</v>
      </c>
      <c r="CI14" s="76">
        <f t="shared" si="1"/>
        <v>30719.071717507773</v>
      </c>
      <c r="CJ14" s="76">
        <f t="shared" si="2"/>
        <v>0</v>
      </c>
      <c r="CK14" s="76">
        <f t="shared" si="3"/>
        <v>3619.4197466074547</v>
      </c>
      <c r="CL14" s="76">
        <f t="shared" si="4"/>
        <v>-11.347564936558186</v>
      </c>
      <c r="CM14" s="76">
        <f t="shared" si="5"/>
        <v>-0.54750278174350342</v>
      </c>
      <c r="CN14" s="76">
        <f t="shared" si="6"/>
        <v>12.011466759430817</v>
      </c>
      <c r="CO14" s="76">
        <f t="shared" si="7"/>
        <v>-1.248742749976401</v>
      </c>
      <c r="CP14" s="76">
        <f t="shared" si="8"/>
        <v>1.7456853192538873</v>
      </c>
      <c r="CQ14" s="76">
        <f t="shared" si="9"/>
        <v>87.059085752506149</v>
      </c>
      <c r="CR14" s="76">
        <f t="shared" si="10"/>
        <v>-5.487392680986261</v>
      </c>
      <c r="CS14" s="76">
        <f t="shared" si="11"/>
        <v>-12.531795912783107</v>
      </c>
      <c r="CT14" s="76">
        <f t="shared" si="12"/>
        <v>0</v>
      </c>
      <c r="CU14" s="76">
        <f t="shared" si="13"/>
        <v>0</v>
      </c>
      <c r="CV14" s="76">
        <f t="shared" si="14"/>
        <v>0</v>
      </c>
      <c r="CW14" s="76">
        <f t="shared" si="15"/>
        <v>9.0096852572813475</v>
      </c>
      <c r="CX14" s="76">
        <f t="shared" si="16"/>
        <v>0</v>
      </c>
      <c r="CY14" s="76">
        <f t="shared" si="17"/>
        <v>0</v>
      </c>
      <c r="CZ14" s="76">
        <f t="shared" si="18"/>
        <v>0</v>
      </c>
      <c r="DA14" s="76">
        <f t="shared" si="19"/>
        <v>0</v>
      </c>
      <c r="DB14" s="76">
        <f t="shared" si="20"/>
        <v>0</v>
      </c>
      <c r="DC14" s="76">
        <f t="shared" si="21"/>
        <v>0</v>
      </c>
      <c r="DD14" s="76">
        <f t="shared" si="22"/>
        <v>0</v>
      </c>
      <c r="DE14" s="76">
        <f t="shared" si="23"/>
        <v>0</v>
      </c>
      <c r="DF14" s="76">
        <f t="shared" si="24"/>
        <v>0</v>
      </c>
      <c r="DG14" s="76">
        <f t="shared" si="25"/>
        <v>0</v>
      </c>
      <c r="DH14" s="76">
        <f t="shared" si="26"/>
        <v>0</v>
      </c>
      <c r="DI14" s="76">
        <f t="shared" si="27"/>
        <v>0</v>
      </c>
      <c r="DJ14" s="76">
        <f t="shared" si="28"/>
        <v>-14.372091960210923</v>
      </c>
      <c r="DK14" s="76">
        <f t="shared" si="29"/>
        <v>-25.719656896769095</v>
      </c>
      <c r="DL14" s="76">
        <f t="shared" si="30"/>
        <v>-14.695042302398335</v>
      </c>
    </row>
    <row r="15" spans="1:116" s="48" customFormat="1" ht="12">
      <c r="A15" s="111">
        <f>IF(ISBLANK('In Process Calc.'!C15),"",'In Process Calc.'!C15)</f>
        <v>284.75000000005821</v>
      </c>
      <c r="B15" s="111">
        <f>IF(ISBLANK('Measured Data'!H19),"",'Measured Data'!H19)</f>
        <v>16.004000527954101</v>
      </c>
      <c r="C15" s="111">
        <f>IF(ISBLANK('In Process Calc.'!L15),"",'In Process Calc.'!L15)</f>
        <v>28435.689399102786</v>
      </c>
      <c r="D15" s="111">
        <f>IF(ISBLANK('In Process Calc.'!M15),"",'In Process Calc.'!M15)</f>
        <v>0</v>
      </c>
      <c r="E15" s="111">
        <f>IF(ISBLANK('In Process Calc.'!N15),"",'In Process Calc.'!N15)</f>
        <v>4536.1062666666667</v>
      </c>
      <c r="F15" s="111">
        <f>IF(ISBLANK('In Process Calc.'!O15),"",'In Process Calc.'!O15)</f>
        <v>-8.7425074444444455</v>
      </c>
      <c r="G15" s="111">
        <f>IF(ISBLANK('In Process Calc.'!P15),"",'In Process Calc.'!P15)</f>
        <v>0.73322133333333284</v>
      </c>
      <c r="H15" s="111">
        <f>IF(ISBLANK('In Process Calc.'!Q15),"",'In Process Calc.'!Q15)</f>
        <v>11.049097</v>
      </c>
      <c r="I15" s="111">
        <f>IF(ISBLANK('In Process Calc.'!R15),"",'In Process Calc.'!R15)</f>
        <v>-0.4301398888888901</v>
      </c>
      <c r="J15" s="111">
        <f>IF(ISBLANK('In Process Calc.'!S15),"",'In Process Calc.'!S15)</f>
        <v>1.7905624444444443</v>
      </c>
      <c r="K15" s="111">
        <f>IF(ISBLANK('In Process Calc.'!T15),"",'In Process Calc.'!T15)</f>
        <v>103.61341164067417</v>
      </c>
      <c r="L15" s="111">
        <f>IF(ISBLANK('In Process Calc.'!U15),"",'In Process Calc.'!U15)</f>
        <v>-4.4572677777777789</v>
      </c>
      <c r="M15" s="111">
        <f>IF(ISBLANK('In Process Calc.'!V15),"",'In Process Calc.'!V15)</f>
        <v>-3.1116388888888915</v>
      </c>
      <c r="N15" s="111">
        <f>IF(ISBLANK('In Process Calc.'!W15),"",'In Process Calc.'!W15)</f>
        <v>0</v>
      </c>
      <c r="O15" s="111">
        <f>IF(ISBLANK('In Process Calc.'!X15),"",'In Process Calc.'!X15)</f>
        <v>0</v>
      </c>
      <c r="P15" s="111">
        <f>IF(ISBLANK('In Process Calc.'!Y15),"",'In Process Calc.'!Y15)</f>
        <v>0</v>
      </c>
      <c r="Q15" s="111">
        <f>IF(ISBLANK('In Process Calc.'!Z15),"",'In Process Calc.'!Z15)</f>
        <v>6.0961244326031192</v>
      </c>
      <c r="R15" s="111">
        <f>IF(ISBLANK('In Process Calc.'!AA15),"",'In Process Calc.'!AA15)</f>
        <v>0</v>
      </c>
      <c r="S15" s="111">
        <f>IF(ISBLANK('In Process Calc.'!AB15),"",'In Process Calc.'!AB15)</f>
        <v>0</v>
      </c>
      <c r="T15" s="111">
        <f>IF(ISBLANK('In Process Calc.'!AC15),"",'In Process Calc.'!AC15)</f>
        <v>0</v>
      </c>
      <c r="U15" s="111">
        <f>IF(ISBLANK('In Process Calc.'!AD15),"",'In Process Calc.'!AD15)</f>
        <v>0</v>
      </c>
      <c r="V15" s="111">
        <f>IF(ISBLANK('In Process Calc.'!AE15),"",'In Process Calc.'!AE15)</f>
        <v>0</v>
      </c>
      <c r="W15" s="111">
        <f>IF(ISBLANK('In Process Calc.'!AF15),"",'In Process Calc.'!AF15)</f>
        <v>0</v>
      </c>
      <c r="X15" s="111">
        <f>IF(ISBLANK('In Process Calc.'!AG15),"",'In Process Calc.'!AG15)</f>
        <v>0</v>
      </c>
      <c r="Y15" s="111">
        <f>IF(ISBLANK('In Process Calc.'!AH15),"",'In Process Calc.'!AH15)</f>
        <v>0</v>
      </c>
      <c r="Z15" s="111">
        <f>IF(ISBLANK('In Process Calc.'!AI15),"",'In Process Calc.'!AI15)</f>
        <v>0</v>
      </c>
      <c r="AA15" s="111">
        <f>IF(ISBLANK('In Process Calc.'!AJ15),"",'In Process Calc.'!AJ15)</f>
        <v>0</v>
      </c>
      <c r="AB15" s="111">
        <f>IF(ISBLANK('In Process Calc.'!AK15),"",'In Process Calc.'!AK15)</f>
        <v>0</v>
      </c>
      <c r="AC15" s="111">
        <f>IF(ISBLANK('In Process Calc.'!AL15),"",'In Process Calc.'!AL15)</f>
        <v>0</v>
      </c>
      <c r="AD15" s="111">
        <f>IF(ISBLANK('In Process Calc.'!AM15),"",'In Process Calc.'!AM15)</f>
        <v>7.4133824444444345</v>
      </c>
      <c r="AE15" s="111">
        <f>IF(ISBLANK('In Process Calc.'!AN15),"",'In Process Calc.'!AN15)</f>
        <v>-1.329125000000011</v>
      </c>
      <c r="AF15" s="111">
        <f>IF(ISBLANK('In Process Calc.'!AO15),"",'In Process Calc.'!AO15)</f>
        <v>46.001520111111105</v>
      </c>
      <c r="AH15" s="111">
        <f>IF(ISBLANK('In Process Calc.'!C15),"",'In Process Calc.'!C15)</f>
        <v>284.75000000005821</v>
      </c>
      <c r="AI15" s="111">
        <f>IF(ISBLANK('Measured Data'!H19),"",'Measured Data'!H19)</f>
        <v>16.004000527954101</v>
      </c>
      <c r="AJ15" s="111">
        <f>IF(ISBLANK('In Process Calc.'!L15),"",'In Process Calc.'!L15)</f>
        <v>28435.689399102786</v>
      </c>
      <c r="AK15" s="111">
        <f>IF(ISBLANK('In Process Calc.'!M15),"",'In Process Calc.'!M15)</f>
        <v>0</v>
      </c>
      <c r="AL15" s="111">
        <f>IF(ISBLANK('In Process Calc.'!N15),"",'In Process Calc.'!N15)</f>
        <v>4536.1062666666667</v>
      </c>
      <c r="AM15" s="111">
        <f>IF(ISBLANK('In Process Calc.'!O15),"",'In Process Calc.'!O15)</f>
        <v>-8.7425074444444455</v>
      </c>
      <c r="AN15" s="111">
        <f>IF(ISBLANK('In Process Calc.'!P15),"",'In Process Calc.'!P15)</f>
        <v>0.73322133333333284</v>
      </c>
      <c r="AO15" s="111">
        <f>IF(ISBLANK('In Process Calc.'!Q15),"",'In Process Calc.'!Q15)</f>
        <v>11.049097</v>
      </c>
      <c r="AP15" s="111">
        <f>IF(ISBLANK('In Process Calc.'!R15),"",'In Process Calc.'!R15)</f>
        <v>-0.4301398888888901</v>
      </c>
      <c r="AQ15" s="111">
        <f>IF(ISBLANK('In Process Calc.'!S15),"",'In Process Calc.'!S15)</f>
        <v>1.7905624444444443</v>
      </c>
      <c r="AR15" s="111">
        <f>IF(ISBLANK('In Process Calc.'!T15),"",'In Process Calc.'!T15)</f>
        <v>103.61341164067417</v>
      </c>
      <c r="AS15" s="111">
        <f>IF(ISBLANK('In Process Calc.'!U15),"",'In Process Calc.'!U15)</f>
        <v>-4.4572677777777789</v>
      </c>
      <c r="AT15" s="111">
        <f>IF(ISBLANK('In Process Calc.'!V15),"",'In Process Calc.'!V15)</f>
        <v>-3.1116388888888915</v>
      </c>
      <c r="AU15" s="111">
        <f>IF(ISBLANK('In Process Calc.'!W15),"",'In Process Calc.'!W15)</f>
        <v>0</v>
      </c>
      <c r="AV15" s="111">
        <f>IF(ISBLANK('In Process Calc.'!X15),"",'In Process Calc.'!X15)</f>
        <v>0</v>
      </c>
      <c r="AW15" s="111">
        <f>IF(ISBLANK('In Process Calc.'!Y15),"",'In Process Calc.'!Y15)</f>
        <v>0</v>
      </c>
      <c r="AX15" s="111">
        <f>IF(ISBLANK('In Process Calc.'!Z15),"",'In Process Calc.'!Z15)</f>
        <v>6.0961244326031192</v>
      </c>
      <c r="AY15" s="111">
        <f>IF(ISBLANK('In Process Calc.'!AA15),"",'In Process Calc.'!AA15)</f>
        <v>0</v>
      </c>
      <c r="AZ15" s="111">
        <f>IF(ISBLANK('In Process Calc.'!AB15),"",'In Process Calc.'!AB15)</f>
        <v>0</v>
      </c>
      <c r="BA15" s="111">
        <f>IF(ISBLANK('In Process Calc.'!AC15),"",'In Process Calc.'!AC15)</f>
        <v>0</v>
      </c>
      <c r="BB15" s="111">
        <f>IF(ISBLANK('In Process Calc.'!AD15),"",'In Process Calc.'!AD15)</f>
        <v>0</v>
      </c>
      <c r="BC15" s="111">
        <f>IF(ISBLANK('In Process Calc.'!AE15),"",'In Process Calc.'!AE15)</f>
        <v>0</v>
      </c>
      <c r="BD15" s="111">
        <f>IF(ISBLANK('In Process Calc.'!AF15),"",'In Process Calc.'!AF15)</f>
        <v>0</v>
      </c>
      <c r="BE15" s="111">
        <f>IF(ISBLANK('In Process Calc.'!AG15),"",'In Process Calc.'!AG15)</f>
        <v>0</v>
      </c>
      <c r="BF15" s="111">
        <f>IF(ISBLANK('In Process Calc.'!AH15),"",'In Process Calc.'!AH15)</f>
        <v>0</v>
      </c>
      <c r="BG15" s="111">
        <f>IF(ISBLANK('In Process Calc.'!AI15),"",'In Process Calc.'!AI15)</f>
        <v>0</v>
      </c>
      <c r="BH15" s="111">
        <f>IF(ISBLANK('In Process Calc.'!AJ15),"",'In Process Calc.'!AJ15)</f>
        <v>0</v>
      </c>
      <c r="BI15" s="111">
        <f>IF(ISBLANK('In Process Calc.'!AK15),"",'In Process Calc.'!AK15)</f>
        <v>0</v>
      </c>
      <c r="BJ15" s="111">
        <f>IF(ISBLANK('In Process Calc.'!AL15),"",'In Process Calc.'!AL15)</f>
        <v>0</v>
      </c>
      <c r="BK15" s="111">
        <f>IF(ISBLANK('In Process Calc.'!AM15),"",'In Process Calc.'!AM15)</f>
        <v>7.4133824444444345</v>
      </c>
      <c r="BL15" s="111">
        <f>IF(ISBLANK('In Process Calc.'!AN15),"",'In Process Calc.'!AN15)</f>
        <v>-1.329125000000011</v>
      </c>
      <c r="BM15" s="111">
        <f>IF(ISBLANK('In Process Calc.'!AO15),"",'In Process Calc.'!AO15)</f>
        <v>46.001520111111105</v>
      </c>
      <c r="BO15" s="54" t="s">
        <v>47</v>
      </c>
      <c r="BP15" s="56">
        <f t="array" ref="BP15:BS15">LINEST($M3:INDEX($M:$M,COUNT($M:$M)+2),$A$3:INDEX($A:$A,COUNT($A:$A)+2)^{1,2,3},TRUE,TRUE)</f>
        <v>1.6082071182359536E-6</v>
      </c>
      <c r="BQ15" s="56">
        <v>1.4735851268827191E-6</v>
      </c>
      <c r="BR15" s="56">
        <v>-0.17535960923973601</v>
      </c>
      <c r="BS15" s="56">
        <v>4.427170735704836</v>
      </c>
      <c r="BT15" s="56">
        <f t="array" ref="BT15:BX15">LINEST($M3:INDEX($M:$M,COUNT($M:$M)+2),$A$3:INDEX($A:$A,COUNT($A:$A)+2)^{1,2,3,4},TRUE,TRUE)</f>
        <v>-6.1351725321501798E-8</v>
      </c>
      <c r="BU15" s="56">
        <v>4.2526187980673053E-5</v>
      </c>
      <c r="BV15" s="56">
        <v>-8.5889547308389269E-3</v>
      </c>
      <c r="BW15" s="56">
        <v>0.41344031260257119</v>
      </c>
      <c r="BX15" s="56">
        <v>-2.3015044232289483</v>
      </c>
      <c r="BY15" s="57">
        <f>IF('Cumulative Curves'!$B$14=6,#REF!,IF('Cumulative Curves'!$B$14=5,#REF!, IF( 'Cumulative Curves'!$B$14=4, BX15,IF('Cumulative Curves'!$B$14=3, BS15, 0))))</f>
        <v>4.427170735704836</v>
      </c>
      <c r="BZ15" s="57">
        <f>IF('Cumulative Curves'!$B$14=6,#REF!,IF('Cumulative Curves'!$B$14=5,#REF!, IF( 'Cumulative Curves'!$B$14=4, BW15,IF('Cumulative Curves'!$B$14=3, BR15, 0))))</f>
        <v>-0.17535960923973601</v>
      </c>
      <c r="CA15" s="57">
        <f>IF('Cumulative Curves'!$B$14=6,#REF!,IF('Cumulative Curves'!$B$14=5,#REF!, IF( 'Cumulative Curves'!$B$14=4, BV15,IF('Cumulative Curves'!$B$14=3, BQ15, 0))))</f>
        <v>1.4735851268827191E-6</v>
      </c>
      <c r="CB15" s="57">
        <f>IF('Cumulative Curves'!$B$14=6,#REF!,IF('Cumulative Curves'!$B$14=5,#REF!, IF( 'Cumulative Curves'!$B$14=4, BU15,IF('Cumulative Curves'!$B$14=3, BP15, 0))))</f>
        <v>1.6082071182359536E-6</v>
      </c>
      <c r="CC15" s="57">
        <f>IF('Cumulative Curves'!$B$14=6,#REF!,IF('Cumulative Curves'!$B$14=5,#REF!, IF( 'Cumulative Curves'!$B$14=4,BT15, 0)))</f>
        <v>0</v>
      </c>
      <c r="CD15" s="57">
        <f>IF('Cumulative Curves'!$B$14=6,#REF!,IF('Cumulative Curves'!$B$14=5,#REF!, 0))</f>
        <v>0</v>
      </c>
      <c r="CE15" s="57">
        <f>IF('Cumulative Curves'!$B$14=6,#REF!,0)</f>
        <v>0</v>
      </c>
      <c r="CF15" s="49"/>
      <c r="CG15" s="76">
        <f>IF(ISBLANK('In Process Calc.'!C15),"",'In Process Calc.'!C15)</f>
        <v>284.75000000005821</v>
      </c>
      <c r="CH15" s="76">
        <f t="shared" si="0"/>
        <v>16.7258656048189</v>
      </c>
      <c r="CI15" s="76">
        <f t="shared" si="1"/>
        <v>30340.71195700203</v>
      </c>
      <c r="CJ15" s="76">
        <f t="shared" si="2"/>
        <v>0</v>
      </c>
      <c r="CK15" s="76">
        <f t="shared" si="3"/>
        <v>4308.6353878632572</v>
      </c>
      <c r="CL15" s="76">
        <f t="shared" si="4"/>
        <v>-10.13352877044305</v>
      </c>
      <c r="CM15" s="76">
        <f t="shared" si="5"/>
        <v>9.8877337165403034E-2</v>
      </c>
      <c r="CN15" s="76">
        <f t="shared" si="6"/>
        <v>12.885444911607564</v>
      </c>
      <c r="CO15" s="76">
        <f t="shared" si="7"/>
        <v>-0.71537935457099167</v>
      </c>
      <c r="CP15" s="76">
        <f t="shared" si="8"/>
        <v>1.7316532563893707</v>
      </c>
      <c r="CQ15" s="76">
        <f t="shared" si="9"/>
        <v>102.84538822142818</v>
      </c>
      <c r="CR15" s="76">
        <f t="shared" si="10"/>
        <v>-4.4526811503815509</v>
      </c>
      <c r="CS15" s="76">
        <f t="shared" si="11"/>
        <v>-8.2562923851583676</v>
      </c>
      <c r="CT15" s="76">
        <f t="shared" si="12"/>
        <v>0</v>
      </c>
      <c r="CU15" s="76">
        <f t="shared" si="13"/>
        <v>0</v>
      </c>
      <c r="CV15" s="76">
        <f t="shared" si="14"/>
        <v>0</v>
      </c>
      <c r="CW15" s="76">
        <f t="shared" si="15"/>
        <v>4.4902627959175163</v>
      </c>
      <c r="CX15" s="76">
        <f t="shared" si="16"/>
        <v>0</v>
      </c>
      <c r="CY15" s="76">
        <f t="shared" si="17"/>
        <v>0</v>
      </c>
      <c r="CZ15" s="76">
        <f t="shared" si="18"/>
        <v>0</v>
      </c>
      <c r="DA15" s="76">
        <f t="shared" si="19"/>
        <v>0</v>
      </c>
      <c r="DB15" s="76">
        <f t="shared" si="20"/>
        <v>0</v>
      </c>
      <c r="DC15" s="76">
        <f t="shared" si="21"/>
        <v>0</v>
      </c>
      <c r="DD15" s="76">
        <f t="shared" si="22"/>
        <v>0</v>
      </c>
      <c r="DE15" s="76">
        <f t="shared" si="23"/>
        <v>0</v>
      </c>
      <c r="DF15" s="76">
        <f t="shared" si="24"/>
        <v>0</v>
      </c>
      <c r="DG15" s="76">
        <f t="shared" si="25"/>
        <v>0</v>
      </c>
      <c r="DH15" s="76">
        <f t="shared" si="26"/>
        <v>0</v>
      </c>
      <c r="DI15" s="76">
        <f t="shared" si="27"/>
        <v>0</v>
      </c>
      <c r="DJ15" s="76">
        <f t="shared" si="28"/>
        <v>-3.4743616471101291</v>
      </c>
      <c r="DK15" s="76">
        <f t="shared" si="29"/>
        <v>-13.607890417553193</v>
      </c>
      <c r="DL15" s="76">
        <f t="shared" si="30"/>
        <v>13.912265867155398</v>
      </c>
    </row>
    <row r="16" spans="1:116" s="48" customFormat="1" ht="12">
      <c r="A16" s="111">
        <f>IF(ISBLANK('In Process Calc.'!C16),"",'In Process Calc.'!C16)</f>
        <v>308.58333333337214</v>
      </c>
      <c r="B16" s="111">
        <f>IF(ISBLANK('Measured Data'!H20),"",'Measured Data'!H20)</f>
        <v>15.927300317382812</v>
      </c>
      <c r="C16" s="111">
        <f>IF(ISBLANK('In Process Calc.'!L16),"",'In Process Calc.'!L16)</f>
        <v>28204.089122047259</v>
      </c>
      <c r="D16" s="111">
        <f>IF(ISBLANK('In Process Calc.'!M16),"",'In Process Calc.'!M16)</f>
        <v>0</v>
      </c>
      <c r="E16" s="111">
        <f>IF(ISBLANK('In Process Calc.'!N16),"",'In Process Calc.'!N16)</f>
        <v>5200.0721833333337</v>
      </c>
      <c r="F16" s="111">
        <f>IF(ISBLANK('In Process Calc.'!O16),"",'In Process Calc.'!O16)</f>
        <v>-5.1722416111111125</v>
      </c>
      <c r="G16" s="111">
        <f>IF(ISBLANK('In Process Calc.'!P16),"",'In Process Calc.'!P16)</f>
        <v>1.4727088333333325</v>
      </c>
      <c r="H16" s="111">
        <f>IF(ISBLANK('In Process Calc.'!Q16),"",'In Process Calc.'!Q16)</f>
        <v>11.035045388888889</v>
      </c>
      <c r="I16" s="111">
        <f>IF(ISBLANK('In Process Calc.'!R16),"",'In Process Calc.'!R16)</f>
        <v>0.62002944444444363</v>
      </c>
      <c r="J16" s="111">
        <f>IF(ISBLANK('In Process Calc.'!S16),"",'In Process Calc.'!S16)</f>
        <v>1.6559491111111111</v>
      </c>
      <c r="K16" s="111">
        <f>IF(ISBLANK('In Process Calc.'!T16),"",'In Process Calc.'!T16)</f>
        <v>120.05977473905473</v>
      </c>
      <c r="L16" s="111">
        <f>IF(ISBLANK('In Process Calc.'!U16),"",'In Process Calc.'!U16)</f>
        <v>-4.0661893333333348</v>
      </c>
      <c r="M16" s="111">
        <f>IF(ISBLANK('In Process Calc.'!V16),"",'In Process Calc.'!V16)</f>
        <v>0.1171293888888858</v>
      </c>
      <c r="N16" s="111">
        <f>IF(ISBLANK('In Process Calc.'!W16),"",'In Process Calc.'!W16)</f>
        <v>0</v>
      </c>
      <c r="O16" s="111">
        <f>IF(ISBLANK('In Process Calc.'!X16),"",'In Process Calc.'!X16)</f>
        <v>0</v>
      </c>
      <c r="P16" s="111">
        <f>IF(ISBLANK('In Process Calc.'!Y16),"",'In Process Calc.'!Y16)</f>
        <v>0</v>
      </c>
      <c r="Q16" s="111">
        <f>IF(ISBLANK('In Process Calc.'!Z16),"",'In Process Calc.'!Z16)</f>
        <v>1.6682948490230904</v>
      </c>
      <c r="R16" s="111">
        <f>IF(ISBLANK('In Process Calc.'!AA16),"",'In Process Calc.'!AA16)</f>
        <v>0</v>
      </c>
      <c r="S16" s="111">
        <f>IF(ISBLANK('In Process Calc.'!AB16),"",'In Process Calc.'!AB16)</f>
        <v>0</v>
      </c>
      <c r="T16" s="111">
        <f>IF(ISBLANK('In Process Calc.'!AC16),"",'In Process Calc.'!AC16)</f>
        <v>0</v>
      </c>
      <c r="U16" s="111">
        <f>IF(ISBLANK('In Process Calc.'!AD16),"",'In Process Calc.'!AD16)</f>
        <v>0</v>
      </c>
      <c r="V16" s="111">
        <f>IF(ISBLANK('In Process Calc.'!AE16),"",'In Process Calc.'!AE16)</f>
        <v>0</v>
      </c>
      <c r="W16" s="111">
        <f>IF(ISBLANK('In Process Calc.'!AF16),"",'In Process Calc.'!AF16)</f>
        <v>0</v>
      </c>
      <c r="X16" s="111">
        <f>IF(ISBLANK('In Process Calc.'!AG16),"",'In Process Calc.'!AG16)</f>
        <v>0</v>
      </c>
      <c r="Y16" s="111">
        <f>IF(ISBLANK('In Process Calc.'!AH16),"",'In Process Calc.'!AH16)</f>
        <v>0</v>
      </c>
      <c r="Z16" s="111">
        <f>IF(ISBLANK('In Process Calc.'!AI16),"",'In Process Calc.'!AI16)</f>
        <v>0</v>
      </c>
      <c r="AA16" s="111">
        <f>IF(ISBLANK('In Process Calc.'!AJ16),"",'In Process Calc.'!AJ16)</f>
        <v>0</v>
      </c>
      <c r="AB16" s="111">
        <f>IF(ISBLANK('In Process Calc.'!AK16),"",'In Process Calc.'!AK16)</f>
        <v>0</v>
      </c>
      <c r="AC16" s="111">
        <f>IF(ISBLANK('In Process Calc.'!AL16),"",'In Process Calc.'!AL16)</f>
        <v>0</v>
      </c>
      <c r="AD16" s="111">
        <f>IF(ISBLANK('In Process Calc.'!AM16),"",'In Process Calc.'!AM16)</f>
        <v>18.705362888888878</v>
      </c>
      <c r="AE16" s="111">
        <f>IF(ISBLANK('In Process Calc.'!AN16),"",'In Process Calc.'!AN16)</f>
        <v>13.533121277777767</v>
      </c>
      <c r="AF16" s="111">
        <f>IF(ISBLANK('In Process Calc.'!AO16),"",'In Process Calc.'!AO16)</f>
        <v>61.16367211111109</v>
      </c>
      <c r="AH16" s="111">
        <f>IF(ISBLANK('In Process Calc.'!C16),"",'In Process Calc.'!C16)</f>
        <v>308.58333333337214</v>
      </c>
      <c r="AI16" s="111">
        <f>IF(ISBLANK('Measured Data'!H20),"",'Measured Data'!H20)</f>
        <v>15.927300317382812</v>
      </c>
      <c r="AJ16" s="111">
        <f>IF(ISBLANK('In Process Calc.'!L16),"",'In Process Calc.'!L16)</f>
        <v>28204.089122047259</v>
      </c>
      <c r="AK16" s="111">
        <f>IF(ISBLANK('In Process Calc.'!M16),"",'In Process Calc.'!M16)</f>
        <v>0</v>
      </c>
      <c r="AL16" s="111">
        <f>IF(ISBLANK('In Process Calc.'!N16),"",'In Process Calc.'!N16)</f>
        <v>5200.0721833333337</v>
      </c>
      <c r="AM16" s="111">
        <f>IF(ISBLANK('In Process Calc.'!O16),"",'In Process Calc.'!O16)</f>
        <v>-5.1722416111111125</v>
      </c>
      <c r="AN16" s="111">
        <f>IF(ISBLANK('In Process Calc.'!P16),"",'In Process Calc.'!P16)</f>
        <v>1.4727088333333325</v>
      </c>
      <c r="AO16" s="111">
        <f>IF(ISBLANK('In Process Calc.'!Q16),"",'In Process Calc.'!Q16)</f>
        <v>11.035045388888889</v>
      </c>
      <c r="AP16" s="111">
        <f>IF(ISBLANK('In Process Calc.'!R16),"",'In Process Calc.'!R16)</f>
        <v>0.62002944444444363</v>
      </c>
      <c r="AQ16" s="111">
        <f>IF(ISBLANK('In Process Calc.'!S16),"",'In Process Calc.'!S16)</f>
        <v>1.6559491111111111</v>
      </c>
      <c r="AR16" s="111">
        <f>IF(ISBLANK('In Process Calc.'!T16),"",'In Process Calc.'!T16)</f>
        <v>120.05977473905473</v>
      </c>
      <c r="AS16" s="111">
        <f>IF(ISBLANK('In Process Calc.'!U16),"",'In Process Calc.'!U16)</f>
        <v>-4.0661893333333348</v>
      </c>
      <c r="AT16" s="111">
        <f>IF(ISBLANK('In Process Calc.'!V16),"",'In Process Calc.'!V16)</f>
        <v>0.1171293888888858</v>
      </c>
      <c r="AU16" s="111">
        <f>IF(ISBLANK('In Process Calc.'!W16),"",'In Process Calc.'!W16)</f>
        <v>0</v>
      </c>
      <c r="AV16" s="111">
        <f>IF(ISBLANK('In Process Calc.'!X16),"",'In Process Calc.'!X16)</f>
        <v>0</v>
      </c>
      <c r="AW16" s="111">
        <f>IF(ISBLANK('In Process Calc.'!Y16),"",'In Process Calc.'!Y16)</f>
        <v>0</v>
      </c>
      <c r="AX16" s="111">
        <f>IF(ISBLANK('In Process Calc.'!Z16),"",'In Process Calc.'!Z16)</f>
        <v>1.6682948490230904</v>
      </c>
      <c r="AY16" s="111">
        <f>IF(ISBLANK('In Process Calc.'!AA16),"",'In Process Calc.'!AA16)</f>
        <v>0</v>
      </c>
      <c r="AZ16" s="111">
        <f>IF(ISBLANK('In Process Calc.'!AB16),"",'In Process Calc.'!AB16)</f>
        <v>0</v>
      </c>
      <c r="BA16" s="111">
        <f>IF(ISBLANK('In Process Calc.'!AC16),"",'In Process Calc.'!AC16)</f>
        <v>0</v>
      </c>
      <c r="BB16" s="111">
        <f>IF(ISBLANK('In Process Calc.'!AD16),"",'In Process Calc.'!AD16)</f>
        <v>0</v>
      </c>
      <c r="BC16" s="111">
        <f>IF(ISBLANK('In Process Calc.'!AE16),"",'In Process Calc.'!AE16)</f>
        <v>0</v>
      </c>
      <c r="BD16" s="111">
        <f>IF(ISBLANK('In Process Calc.'!AF16),"",'In Process Calc.'!AF16)</f>
        <v>0</v>
      </c>
      <c r="BE16" s="111">
        <f>IF(ISBLANK('In Process Calc.'!AG16),"",'In Process Calc.'!AG16)</f>
        <v>0</v>
      </c>
      <c r="BF16" s="111">
        <f>IF(ISBLANK('In Process Calc.'!AH16),"",'In Process Calc.'!AH16)</f>
        <v>0</v>
      </c>
      <c r="BG16" s="111">
        <f>IF(ISBLANK('In Process Calc.'!AI16),"",'In Process Calc.'!AI16)</f>
        <v>0</v>
      </c>
      <c r="BH16" s="111">
        <f>IF(ISBLANK('In Process Calc.'!AJ16),"",'In Process Calc.'!AJ16)</f>
        <v>0</v>
      </c>
      <c r="BI16" s="111">
        <f>IF(ISBLANK('In Process Calc.'!AK16),"",'In Process Calc.'!AK16)</f>
        <v>0</v>
      </c>
      <c r="BJ16" s="111">
        <f>IF(ISBLANK('In Process Calc.'!AL16),"",'In Process Calc.'!AL16)</f>
        <v>0</v>
      </c>
      <c r="BK16" s="111">
        <f>IF(ISBLANK('In Process Calc.'!AM16),"",'In Process Calc.'!AM16)</f>
        <v>18.705362888888878</v>
      </c>
      <c r="BL16" s="111">
        <f>IF(ISBLANK('In Process Calc.'!AN16),"",'In Process Calc.'!AN16)</f>
        <v>13.533121277777767</v>
      </c>
      <c r="BM16" s="111">
        <f>IF(ISBLANK('In Process Calc.'!AO16),"",'In Process Calc.'!AO16)</f>
        <v>61.16367211111109</v>
      </c>
      <c r="BO16" s="54" t="s">
        <v>51</v>
      </c>
      <c r="BP16" s="56">
        <f t="array" ref="BP16:BS16">LINEST($AU3:INDEX($AU:$AU,COUNT($AU:$AU)+2),$AH$3:INDEX($AH:$AH,COUNT($AH:$AH)+2)^{1,2,3},TRUE,TRUE)</f>
        <v>0</v>
      </c>
      <c r="BQ16" s="56">
        <v>0</v>
      </c>
      <c r="BR16" s="56">
        <v>0</v>
      </c>
      <c r="BS16" s="56">
        <v>0</v>
      </c>
      <c r="BT16" s="56">
        <f t="array" ref="BT16:BX16">LINEST($AU3:INDEX($AU:$AU,COUNT($AU:$AU)+2),$AH$3:INDEX($AH:$AH,COUNT($AH:$AH)+2)^{1,2,3,4},TRUE,TRUE)</f>
        <v>0</v>
      </c>
      <c r="BU16" s="56">
        <v>0</v>
      </c>
      <c r="BV16" s="56">
        <v>0</v>
      </c>
      <c r="BW16" s="56">
        <v>0</v>
      </c>
      <c r="BX16" s="56">
        <v>0</v>
      </c>
      <c r="BY16" s="57">
        <f>IF('Cumulative Curves'!$B$15=6,#REF!,IF('Cumulative Curves'!$B$15=5,#REF!, IF( 'Cumulative Curves'!$B$15=4, BX16,IF('Cumulative Curves'!$B$15=3, BS16, 0))))</f>
        <v>0</v>
      </c>
      <c r="BZ16" s="57">
        <f>IF('Cumulative Curves'!$B$15=6,#REF!,IF('Cumulative Curves'!$B$15=5,#REF!, IF( 'Cumulative Curves'!$B$15=4, BW16,IF('Cumulative Curves'!$B$15=3, BR16, 0))))</f>
        <v>0</v>
      </c>
      <c r="CA16" s="57">
        <f>IF('Cumulative Curves'!$B$15=6,#REF!,IF('Cumulative Curves'!$B$15=5,#REF!, IF( 'Cumulative Curves'!$B$15=4, BV16,IF('Cumulative Curves'!$B$15=3, BQ16, 0))))</f>
        <v>0</v>
      </c>
      <c r="CB16" s="57">
        <f>IF('Cumulative Curves'!$B$15=6,#REF!,IF('Cumulative Curves'!$B$15=5,#REF!, IF( 'Cumulative Curves'!$B$15=4, BU16,IF('Cumulative Curves'!$B$15=3, BP16, 0))))</f>
        <v>0</v>
      </c>
      <c r="CC16" s="57">
        <f>IF('Cumulative Curves'!$B$15=6,#REF!,IF('Cumulative Curves'!$B$15=5,#REF!, IF( 'Cumulative Curves'!$B$15=4,BT16, 0)))</f>
        <v>0</v>
      </c>
      <c r="CD16" s="57">
        <f>IF('Cumulative Curves'!$B$15=6,#REF!,IF('Cumulative Curves'!$B$15=5,#REF!, 0))</f>
        <v>0</v>
      </c>
      <c r="CE16" s="57">
        <f>IF('Cumulative Curves'!$B$15=6,#REF!,0)</f>
        <v>0</v>
      </c>
      <c r="CF16" s="49"/>
      <c r="CG16" s="76">
        <f>IF(ISBLANK('In Process Calc.'!C16),"",'In Process Calc.'!C16)</f>
        <v>308.58333333337214</v>
      </c>
      <c r="CH16" s="76">
        <f t="shared" si="0"/>
        <v>15.607693644651452</v>
      </c>
      <c r="CI16" s="76">
        <f t="shared" si="1"/>
        <v>27854.121583155124</v>
      </c>
      <c r="CJ16" s="76">
        <f t="shared" si="2"/>
        <v>0</v>
      </c>
      <c r="CK16" s="76">
        <f t="shared" si="3"/>
        <v>5024.1236699868705</v>
      </c>
      <c r="CL16" s="76">
        <f t="shared" si="4"/>
        <v>-7.4291299434911195</v>
      </c>
      <c r="CM16" s="76">
        <f t="shared" si="5"/>
        <v>1.0057626057845059</v>
      </c>
      <c r="CN16" s="76">
        <f t="shared" si="6"/>
        <v>12.334909996161088</v>
      </c>
      <c r="CO16" s="76">
        <f t="shared" si="7"/>
        <v>-0.36316684230527585</v>
      </c>
      <c r="CP16" s="76">
        <f t="shared" si="8"/>
        <v>1.599842492083269</v>
      </c>
      <c r="CQ16" s="76">
        <f t="shared" si="9"/>
        <v>118.91679175706039</v>
      </c>
      <c r="CR16" s="76">
        <f t="shared" si="10"/>
        <v>-3.6252881877490211</v>
      </c>
      <c r="CS16" s="76">
        <f t="shared" si="11"/>
        <v>-2.2892984800811575</v>
      </c>
      <c r="CT16" s="76">
        <f t="shared" si="12"/>
        <v>0</v>
      </c>
      <c r="CU16" s="76">
        <f t="shared" si="13"/>
        <v>0</v>
      </c>
      <c r="CV16" s="76">
        <f t="shared" si="14"/>
        <v>0</v>
      </c>
      <c r="CW16" s="76">
        <f t="shared" si="15"/>
        <v>1.8408118300055207</v>
      </c>
      <c r="CX16" s="76">
        <f t="shared" si="16"/>
        <v>0</v>
      </c>
      <c r="CY16" s="76">
        <f t="shared" si="17"/>
        <v>0</v>
      </c>
      <c r="CZ16" s="76">
        <f t="shared" si="18"/>
        <v>0</v>
      </c>
      <c r="DA16" s="76">
        <f t="shared" si="19"/>
        <v>0</v>
      </c>
      <c r="DB16" s="76">
        <f t="shared" si="20"/>
        <v>0</v>
      </c>
      <c r="DC16" s="76">
        <f t="shared" si="21"/>
        <v>0</v>
      </c>
      <c r="DD16" s="76">
        <f t="shared" si="22"/>
        <v>0</v>
      </c>
      <c r="DE16" s="76">
        <f t="shared" si="23"/>
        <v>0</v>
      </c>
      <c r="DF16" s="76">
        <f t="shared" si="24"/>
        <v>0</v>
      </c>
      <c r="DG16" s="76">
        <f t="shared" si="25"/>
        <v>0</v>
      </c>
      <c r="DH16" s="76">
        <f t="shared" si="26"/>
        <v>0</v>
      </c>
      <c r="DI16" s="76">
        <f t="shared" si="27"/>
        <v>0</v>
      </c>
      <c r="DJ16" s="76">
        <f t="shared" si="28"/>
        <v>11.555956812125913</v>
      </c>
      <c r="DK16" s="76">
        <f t="shared" si="29"/>
        <v>4.1268268686348506</v>
      </c>
      <c r="DL16" s="76">
        <f t="shared" si="30"/>
        <v>48.789807379759445</v>
      </c>
    </row>
    <row r="17" spans="1:116" s="48" customFormat="1" ht="12">
      <c r="A17" s="111">
        <f>IF(ISBLANK('In Process Calc.'!C17),"",'In Process Calc.'!C17)</f>
        <v>332.93333333329065</v>
      </c>
      <c r="B17" s="111">
        <f>IF(ISBLANK('Measured Data'!H21),"",'Measured Data'!H21)</f>
        <v>13.334700448608398</v>
      </c>
      <c r="C17" s="111">
        <f>IF(ISBLANK('In Process Calc.'!L17),"",'In Process Calc.'!L17)</f>
        <v>23502.324074261476</v>
      </c>
      <c r="D17" s="111">
        <f>IF(ISBLANK('In Process Calc.'!M17),"",'In Process Calc.'!M17)</f>
        <v>0</v>
      </c>
      <c r="E17" s="111">
        <f>IF(ISBLANK('In Process Calc.'!N17),"",'In Process Calc.'!N17)</f>
        <v>5452.5130666666673</v>
      </c>
      <c r="F17" s="111">
        <f>IF(ISBLANK('In Process Calc.'!O17),"",'In Process Calc.'!O17)</f>
        <v>-4.4764016666666677</v>
      </c>
      <c r="G17" s="111">
        <f>IF(ISBLANK('In Process Calc.'!P17),"",'In Process Calc.'!P17)</f>
        <v>1.3043462222222213</v>
      </c>
      <c r="H17" s="111">
        <f>IF(ISBLANK('In Process Calc.'!Q17),"",'In Process Calc.'!Q17)</f>
        <v>11.008195888888888</v>
      </c>
      <c r="I17" s="111">
        <f>IF(ISBLANK('In Process Calc.'!R17),"",'In Process Calc.'!R17)</f>
        <v>-1.1877874444444463</v>
      </c>
      <c r="J17" s="111">
        <f>IF(ISBLANK('In Process Calc.'!S17),"",'In Process Calc.'!S17)</f>
        <v>1.2224682222222223</v>
      </c>
      <c r="K17" s="111">
        <f>IF(ISBLANK('In Process Calc.'!T17),"",'In Process Calc.'!T17)</f>
        <v>133.47772652711561</v>
      </c>
      <c r="L17" s="111">
        <f>IF(ISBLANK('In Process Calc.'!U17),"",'In Process Calc.'!U17)</f>
        <v>-3.4366242222222239</v>
      </c>
      <c r="M17" s="111">
        <f>IF(ISBLANK('In Process Calc.'!V17),"",'In Process Calc.'!V17)</f>
        <v>-0.82288044444444775</v>
      </c>
      <c r="N17" s="111">
        <f>IF(ISBLANK('In Process Calc.'!W17),"",'In Process Calc.'!W17)</f>
        <v>0</v>
      </c>
      <c r="O17" s="111">
        <f>IF(ISBLANK('In Process Calc.'!X17),"",'In Process Calc.'!X17)</f>
        <v>0</v>
      </c>
      <c r="P17" s="111">
        <f>IF(ISBLANK('In Process Calc.'!Y17),"",'In Process Calc.'!Y17)</f>
        <v>0</v>
      </c>
      <c r="Q17" s="111">
        <f>IF(ISBLANK('In Process Calc.'!Z17),"",'In Process Calc.'!Z17)</f>
        <v>4.0621299585553583</v>
      </c>
      <c r="R17" s="111">
        <f>IF(ISBLANK('In Process Calc.'!AA17),"",'In Process Calc.'!AA17)</f>
        <v>0</v>
      </c>
      <c r="S17" s="111">
        <f>IF(ISBLANK('In Process Calc.'!AB17),"",'In Process Calc.'!AB17)</f>
        <v>0</v>
      </c>
      <c r="T17" s="111">
        <f>IF(ISBLANK('In Process Calc.'!AC17),"",'In Process Calc.'!AC17)</f>
        <v>0</v>
      </c>
      <c r="U17" s="111">
        <f>IF(ISBLANK('In Process Calc.'!AD17),"",'In Process Calc.'!AD17)</f>
        <v>0</v>
      </c>
      <c r="V17" s="111">
        <f>IF(ISBLANK('In Process Calc.'!AE17),"",'In Process Calc.'!AE17)</f>
        <v>0</v>
      </c>
      <c r="W17" s="111">
        <f>IF(ISBLANK('In Process Calc.'!AF17),"",'In Process Calc.'!AF17)</f>
        <v>0</v>
      </c>
      <c r="X17" s="111">
        <f>IF(ISBLANK('In Process Calc.'!AG17),"",'In Process Calc.'!AG17)</f>
        <v>0</v>
      </c>
      <c r="Y17" s="111">
        <f>IF(ISBLANK('In Process Calc.'!AH17),"",'In Process Calc.'!AH17)</f>
        <v>0</v>
      </c>
      <c r="Z17" s="111">
        <f>IF(ISBLANK('In Process Calc.'!AI17),"",'In Process Calc.'!AI17)</f>
        <v>0</v>
      </c>
      <c r="AA17" s="111">
        <f>IF(ISBLANK('In Process Calc.'!AJ17),"",'In Process Calc.'!AJ17)</f>
        <v>0</v>
      </c>
      <c r="AB17" s="111">
        <f>IF(ISBLANK('In Process Calc.'!AK17),"",'In Process Calc.'!AK17)</f>
        <v>0</v>
      </c>
      <c r="AC17" s="111">
        <f>IF(ISBLANK('In Process Calc.'!AL17),"",'In Process Calc.'!AL17)</f>
        <v>0</v>
      </c>
      <c r="AD17" s="111">
        <f>IF(ISBLANK('In Process Calc.'!AM17),"",'In Process Calc.'!AM17)</f>
        <v>16.318395111111098</v>
      </c>
      <c r="AE17" s="111">
        <f>IF(ISBLANK('In Process Calc.'!AN17),"",'In Process Calc.'!AN17)</f>
        <v>11.84199344444443</v>
      </c>
      <c r="AF17" s="111">
        <f>IF(ISBLANK('In Process Calc.'!AO17),"",'In Process Calc.'!AO17)</f>
        <v>46.574202111111077</v>
      </c>
      <c r="AH17" s="111">
        <f>IF(ISBLANK('In Process Calc.'!C17),"",'In Process Calc.'!C17)</f>
        <v>332.93333333329065</v>
      </c>
      <c r="AI17" s="111">
        <f>IF(ISBLANK('Measured Data'!H21),"",'Measured Data'!H21)</f>
        <v>13.334700448608398</v>
      </c>
      <c r="AJ17" s="111">
        <f>IF(ISBLANK('In Process Calc.'!L17),"",'In Process Calc.'!L17)</f>
        <v>23502.324074261476</v>
      </c>
      <c r="AK17" s="111">
        <f>IF(ISBLANK('In Process Calc.'!M17),"",'In Process Calc.'!M17)</f>
        <v>0</v>
      </c>
      <c r="AL17" s="111">
        <f>IF(ISBLANK('In Process Calc.'!N17),"",'In Process Calc.'!N17)</f>
        <v>5452.5130666666673</v>
      </c>
      <c r="AM17" s="111">
        <f>IF(ISBLANK('In Process Calc.'!O17),"",'In Process Calc.'!O17)</f>
        <v>-4.4764016666666677</v>
      </c>
      <c r="AN17" s="111">
        <f>IF(ISBLANK('In Process Calc.'!P17),"",'In Process Calc.'!P17)</f>
        <v>1.3043462222222213</v>
      </c>
      <c r="AO17" s="111">
        <f>IF(ISBLANK('In Process Calc.'!Q17),"",'In Process Calc.'!Q17)</f>
        <v>11.008195888888888</v>
      </c>
      <c r="AP17" s="111">
        <f>IF(ISBLANK('In Process Calc.'!R17),"",'In Process Calc.'!R17)</f>
        <v>-1.1877874444444463</v>
      </c>
      <c r="AQ17" s="111">
        <f>IF(ISBLANK('In Process Calc.'!S17),"",'In Process Calc.'!S17)</f>
        <v>1.2224682222222223</v>
      </c>
      <c r="AR17" s="111">
        <f>IF(ISBLANK('In Process Calc.'!T17),"",'In Process Calc.'!T17)</f>
        <v>133.47772652711561</v>
      </c>
      <c r="AS17" s="111">
        <f>IF(ISBLANK('In Process Calc.'!U17),"",'In Process Calc.'!U17)</f>
        <v>-3.4366242222222239</v>
      </c>
      <c r="AT17" s="111">
        <f>IF(ISBLANK('In Process Calc.'!V17),"",'In Process Calc.'!V17)</f>
        <v>-0.82288044444444775</v>
      </c>
      <c r="AU17" s="111">
        <f>IF(ISBLANK('In Process Calc.'!W17),"",'In Process Calc.'!W17)</f>
        <v>0</v>
      </c>
      <c r="AV17" s="111">
        <f>IF(ISBLANK('In Process Calc.'!X17),"",'In Process Calc.'!X17)</f>
        <v>0</v>
      </c>
      <c r="AW17" s="111">
        <f>IF(ISBLANK('In Process Calc.'!Y17),"",'In Process Calc.'!Y17)</f>
        <v>0</v>
      </c>
      <c r="AX17" s="111">
        <f>IF(ISBLANK('In Process Calc.'!Z17),"",'In Process Calc.'!Z17)</f>
        <v>4.0621299585553583</v>
      </c>
      <c r="AY17" s="111">
        <f>IF(ISBLANK('In Process Calc.'!AA17),"",'In Process Calc.'!AA17)</f>
        <v>0</v>
      </c>
      <c r="AZ17" s="111">
        <f>IF(ISBLANK('In Process Calc.'!AB17),"",'In Process Calc.'!AB17)</f>
        <v>0</v>
      </c>
      <c r="BA17" s="111">
        <f>IF(ISBLANK('In Process Calc.'!AC17),"",'In Process Calc.'!AC17)</f>
        <v>0</v>
      </c>
      <c r="BB17" s="111">
        <f>IF(ISBLANK('In Process Calc.'!AD17),"",'In Process Calc.'!AD17)</f>
        <v>0</v>
      </c>
      <c r="BC17" s="111">
        <f>IF(ISBLANK('In Process Calc.'!AE17),"",'In Process Calc.'!AE17)</f>
        <v>0</v>
      </c>
      <c r="BD17" s="111">
        <f>IF(ISBLANK('In Process Calc.'!AF17),"",'In Process Calc.'!AF17)</f>
        <v>0</v>
      </c>
      <c r="BE17" s="111">
        <f>IF(ISBLANK('In Process Calc.'!AG17),"",'In Process Calc.'!AG17)</f>
        <v>0</v>
      </c>
      <c r="BF17" s="111">
        <f>IF(ISBLANK('In Process Calc.'!AH17),"",'In Process Calc.'!AH17)</f>
        <v>0</v>
      </c>
      <c r="BG17" s="111">
        <f>IF(ISBLANK('In Process Calc.'!AI17),"",'In Process Calc.'!AI17)</f>
        <v>0</v>
      </c>
      <c r="BH17" s="111">
        <f>IF(ISBLANK('In Process Calc.'!AJ17),"",'In Process Calc.'!AJ17)</f>
        <v>0</v>
      </c>
      <c r="BI17" s="111">
        <f>IF(ISBLANK('In Process Calc.'!AK17),"",'In Process Calc.'!AK17)</f>
        <v>0</v>
      </c>
      <c r="BJ17" s="111">
        <f>IF(ISBLANK('In Process Calc.'!AL17),"",'In Process Calc.'!AL17)</f>
        <v>0</v>
      </c>
      <c r="BK17" s="111">
        <f>IF(ISBLANK('In Process Calc.'!AM17),"",'In Process Calc.'!AM17)</f>
        <v>16.318395111111098</v>
      </c>
      <c r="BL17" s="111">
        <f>IF(ISBLANK('In Process Calc.'!AN17),"",'In Process Calc.'!AN17)</f>
        <v>11.84199344444443</v>
      </c>
      <c r="BM17" s="111">
        <f>IF(ISBLANK('In Process Calc.'!AO17),"",'In Process Calc.'!AO17)</f>
        <v>46.574202111111077</v>
      </c>
      <c r="BO17" s="54" t="s">
        <v>329</v>
      </c>
      <c r="BP17" s="56">
        <f t="array" ref="BP17:BS17">LINEST($AV3:INDEX($AV:$AV,COUNT($AV:$AV)+2),$AH$3:INDEX($AH:$AH,COUNT($AH:$AH)+2)^{1,2,3},TRUE,TRUE)</f>
        <v>0</v>
      </c>
      <c r="BQ17" s="56">
        <v>0</v>
      </c>
      <c r="BR17" s="56">
        <v>0</v>
      </c>
      <c r="BS17" s="56">
        <v>0</v>
      </c>
      <c r="BT17" s="56">
        <f t="array" ref="BT17:BX17">LINEST($AV3:INDEX($AV:$AV,COUNT($AV:$AV)+2),$AH$3:INDEX($AH:$AH,COUNT($AH:$AH)+2)^{1,2,3,4},TRUE,TRUE)</f>
        <v>0</v>
      </c>
      <c r="BU17" s="56">
        <v>0</v>
      </c>
      <c r="BV17" s="56">
        <v>0</v>
      </c>
      <c r="BW17" s="56">
        <v>0</v>
      </c>
      <c r="BX17" s="56">
        <v>0</v>
      </c>
      <c r="BY17" s="57">
        <f>IF('Cumulative Curves'!$B$16=6,#REF!,IF('Cumulative Curves'!$B$16=5,#REF!, IF( 'Cumulative Curves'!$B$16=4, BX17,IF('Cumulative Curves'!$B$16=3, BS17, 0))))</f>
        <v>0</v>
      </c>
      <c r="BZ17" s="57">
        <f>IF('Cumulative Curves'!$B$16=6,#REF!,IF('Cumulative Curves'!$B$16=5,#REF!, IF( 'Cumulative Curves'!$B$16=4, BW17,IF('Cumulative Curves'!$B$16=3, BR17, 0))))</f>
        <v>0</v>
      </c>
      <c r="CA17" s="57">
        <f>IF('Cumulative Curves'!$B$16=6,#REF!,IF('Cumulative Curves'!$B$16=5,#REF!, IF( 'Cumulative Curves'!$B$16=4, BV17,IF('Cumulative Curves'!$B$16=3, BQ17, 0))))</f>
        <v>0</v>
      </c>
      <c r="CB17" s="57">
        <f>IF('Cumulative Curves'!$B$16=6,#REF!,IF('Cumulative Curves'!$B$16=5,#REF!, IF( 'Cumulative Curves'!$B$16=4, BU17,IF('Cumulative Curves'!$B$16=3, BP17, 0))))</f>
        <v>0</v>
      </c>
      <c r="CC17" s="57">
        <f>IF('Cumulative Curves'!$B$16=6,#REF!,IF('Cumulative Curves'!$B$16=5,#REF!, IF( 'Cumulative Curves'!$B$16=4,BT17, 0)))</f>
        <v>0</v>
      </c>
      <c r="CD17" s="57">
        <f>IF('Cumulative Curves'!$B$16=6,#REF!,IF('Cumulative Curves'!$B$16=5,#REF!, 0))</f>
        <v>0</v>
      </c>
      <c r="CE17" s="57">
        <f>IF('Cumulative Curves'!$B$16=6,#REF!,0)</f>
        <v>0</v>
      </c>
      <c r="CF17" s="49"/>
      <c r="CG17" s="76">
        <f>IF(ISBLANK('In Process Calc.'!C17),"",'In Process Calc.'!C17)</f>
        <v>332.93333333329065</v>
      </c>
      <c r="CH17" s="76">
        <f t="shared" si="0"/>
        <v>13.155581902503357</v>
      </c>
      <c r="CI17" s="76">
        <f t="shared" si="1"/>
        <v>22727.93503229713</v>
      </c>
      <c r="CJ17" s="76">
        <f t="shared" si="2"/>
        <v>0</v>
      </c>
      <c r="CK17" s="76">
        <f t="shared" si="3"/>
        <v>5740.6058283083676</v>
      </c>
      <c r="CL17" s="76">
        <f t="shared" si="4"/>
        <v>-2.8822105092412329</v>
      </c>
      <c r="CM17" s="76">
        <f t="shared" si="5"/>
        <v>2.208837908906073</v>
      </c>
      <c r="CN17" s="76">
        <f t="shared" si="6"/>
        <v>9.552252933048635</v>
      </c>
      <c r="CO17" s="76">
        <f t="shared" si="7"/>
        <v>-0.49016413616591592</v>
      </c>
      <c r="CP17" s="76">
        <f t="shared" si="8"/>
        <v>1.3203743147683227</v>
      </c>
      <c r="CQ17" s="76">
        <f t="shared" si="9"/>
        <v>134.13922355372884</v>
      </c>
      <c r="CR17" s="76">
        <f t="shared" si="10"/>
        <v>-3.5950024320259786</v>
      </c>
      <c r="CS17" s="76">
        <f t="shared" si="11"/>
        <v>5.556506655758362</v>
      </c>
      <c r="CT17" s="76">
        <f t="shared" si="12"/>
        <v>0</v>
      </c>
      <c r="CU17" s="76">
        <f t="shared" si="13"/>
        <v>0</v>
      </c>
      <c r="CV17" s="76">
        <f t="shared" si="14"/>
        <v>0</v>
      </c>
      <c r="CW17" s="76">
        <f t="shared" si="15"/>
        <v>4.2926876990429719</v>
      </c>
      <c r="CX17" s="76">
        <f t="shared" si="16"/>
        <v>0</v>
      </c>
      <c r="CY17" s="76">
        <f t="shared" si="17"/>
        <v>0</v>
      </c>
      <c r="CZ17" s="76">
        <f t="shared" si="18"/>
        <v>0</v>
      </c>
      <c r="DA17" s="76">
        <f t="shared" si="19"/>
        <v>0</v>
      </c>
      <c r="DB17" s="76">
        <f t="shared" si="20"/>
        <v>0</v>
      </c>
      <c r="DC17" s="76">
        <f t="shared" si="21"/>
        <v>0</v>
      </c>
      <c r="DD17" s="76">
        <f t="shared" si="22"/>
        <v>0</v>
      </c>
      <c r="DE17" s="76">
        <f t="shared" si="23"/>
        <v>0</v>
      </c>
      <c r="DF17" s="76">
        <f t="shared" si="24"/>
        <v>0</v>
      </c>
      <c r="DG17" s="76">
        <f t="shared" si="25"/>
        <v>0</v>
      </c>
      <c r="DH17" s="76">
        <f t="shared" si="26"/>
        <v>0</v>
      </c>
      <c r="DI17" s="76">
        <f t="shared" si="27"/>
        <v>0</v>
      </c>
      <c r="DJ17" s="76">
        <f t="shared" si="28"/>
        <v>31.213893345641793</v>
      </c>
      <c r="DK17" s="76">
        <f t="shared" si="29"/>
        <v>28.331682836400574</v>
      </c>
      <c r="DL17" s="76">
        <f t="shared" si="30"/>
        <v>89.829158250266943</v>
      </c>
    </row>
    <row r="18" spans="1:116" s="48" customFormat="1" ht="12">
      <c r="A18" s="111" t="str">
        <f>IF(ISBLANK('In Process Calc.'!C18),"",'In Process Calc.'!C18)</f>
        <v/>
      </c>
      <c r="B18" s="111" t="str">
        <f>IF(ISBLANK('Measured Data'!H22),"",'Measured Data'!H22)</f>
        <v/>
      </c>
      <c r="C18" s="111" t="str">
        <f>IF(ISBLANK('In Process Calc.'!L18),"",'In Process Calc.'!L18)</f>
        <v/>
      </c>
      <c r="D18" s="111" t="str">
        <f>IF(ISBLANK('In Process Calc.'!M18),"",'In Process Calc.'!M18)</f>
        <v/>
      </c>
      <c r="E18" s="111" t="str">
        <f>IF(ISBLANK('In Process Calc.'!N18),"",'In Process Calc.'!N18)</f>
        <v/>
      </c>
      <c r="F18" s="111" t="str">
        <f>IF(ISBLANK('In Process Calc.'!O18),"",'In Process Calc.'!O18)</f>
        <v/>
      </c>
      <c r="G18" s="111" t="str">
        <f>IF(ISBLANK('In Process Calc.'!P18),"",'In Process Calc.'!P18)</f>
        <v/>
      </c>
      <c r="H18" s="111" t="str">
        <f>IF(ISBLANK('In Process Calc.'!Q18),"",'In Process Calc.'!Q18)</f>
        <v/>
      </c>
      <c r="I18" s="111" t="str">
        <f>IF(ISBLANK('In Process Calc.'!R18),"",'In Process Calc.'!R18)</f>
        <v/>
      </c>
      <c r="J18" s="111" t="str">
        <f>IF(ISBLANK('In Process Calc.'!S18),"",'In Process Calc.'!S18)</f>
        <v/>
      </c>
      <c r="K18" s="111" t="str">
        <f>IF(ISBLANK('In Process Calc.'!T18),"",'In Process Calc.'!T18)</f>
        <v/>
      </c>
      <c r="L18" s="111" t="str">
        <f>IF(ISBLANK('In Process Calc.'!U18),"",'In Process Calc.'!U18)</f>
        <v/>
      </c>
      <c r="M18" s="111" t="str">
        <f>IF(ISBLANK('In Process Calc.'!V18),"",'In Process Calc.'!V18)</f>
        <v/>
      </c>
      <c r="N18" s="111" t="str">
        <f>IF(ISBLANK('In Process Calc.'!W18),"",'In Process Calc.'!W18)</f>
        <v/>
      </c>
      <c r="O18" s="111" t="str">
        <f>IF(ISBLANK('In Process Calc.'!X18),"",'In Process Calc.'!X18)</f>
        <v/>
      </c>
      <c r="P18" s="111" t="str">
        <f>IF(ISBLANK('In Process Calc.'!Y18),"",'In Process Calc.'!Y18)</f>
        <v/>
      </c>
      <c r="Q18" s="111" t="str">
        <f>IF(ISBLANK('In Process Calc.'!Z18),"",'In Process Calc.'!Z18)</f>
        <v/>
      </c>
      <c r="R18" s="111" t="str">
        <f>IF(ISBLANK('In Process Calc.'!AA18),"",'In Process Calc.'!AA18)</f>
        <v/>
      </c>
      <c r="S18" s="111" t="str">
        <f>IF(ISBLANK('In Process Calc.'!AB18),"",'In Process Calc.'!AB18)</f>
        <v/>
      </c>
      <c r="T18" s="111" t="str">
        <f>IF(ISBLANK('In Process Calc.'!AC18),"",'In Process Calc.'!AC18)</f>
        <v/>
      </c>
      <c r="U18" s="111" t="str">
        <f>IF(ISBLANK('In Process Calc.'!AD18),"",'In Process Calc.'!AD18)</f>
        <v/>
      </c>
      <c r="V18" s="111" t="str">
        <f>IF(ISBLANK('In Process Calc.'!AE18),"",'In Process Calc.'!AE18)</f>
        <v/>
      </c>
      <c r="W18" s="111" t="str">
        <f>IF(ISBLANK('In Process Calc.'!AF18),"",'In Process Calc.'!AF18)</f>
        <v/>
      </c>
      <c r="X18" s="111" t="str">
        <f>IF(ISBLANK('In Process Calc.'!AG18),"",'In Process Calc.'!AG18)</f>
        <v/>
      </c>
      <c r="Y18" s="111" t="str">
        <f>IF(ISBLANK('In Process Calc.'!AH18),"",'In Process Calc.'!AH18)</f>
        <v/>
      </c>
      <c r="Z18" s="111" t="str">
        <f>IF(ISBLANK('In Process Calc.'!AI18),"",'In Process Calc.'!AI18)</f>
        <v/>
      </c>
      <c r="AA18" s="111" t="str">
        <f>IF(ISBLANK('In Process Calc.'!AJ18),"",'In Process Calc.'!AJ18)</f>
        <v/>
      </c>
      <c r="AB18" s="111" t="str">
        <f>IF(ISBLANK('In Process Calc.'!AK18),"",'In Process Calc.'!AK18)</f>
        <v/>
      </c>
      <c r="AC18" s="111" t="str">
        <f>IF(ISBLANK('In Process Calc.'!AL18),"",'In Process Calc.'!AL18)</f>
        <v/>
      </c>
      <c r="AD18" s="111" t="str">
        <f>IF(ISBLANK('In Process Calc.'!AM18),"",'In Process Calc.'!AM18)</f>
        <v/>
      </c>
      <c r="AE18" s="111" t="str">
        <f>IF(ISBLANK('In Process Calc.'!AN18),"",'In Process Calc.'!AN18)</f>
        <v/>
      </c>
      <c r="AF18" s="111" t="str">
        <f>IF(ISBLANK('In Process Calc.'!AO18),"",'In Process Calc.'!AO18)</f>
        <v/>
      </c>
      <c r="AH18" s="111" t="str">
        <f>IF(ISBLANK('In Process Calc.'!C18),"",'In Process Calc.'!C18)</f>
        <v/>
      </c>
      <c r="AI18" s="111" t="str">
        <f>IF(ISBLANK('Measured Data'!H22),"",'Measured Data'!H22)</f>
        <v/>
      </c>
      <c r="AJ18" s="111" t="str">
        <f>IF(ISBLANK('In Process Calc.'!L18),"",'In Process Calc.'!L18)</f>
        <v/>
      </c>
      <c r="AK18" s="111" t="str">
        <f>IF(ISBLANK('In Process Calc.'!M18),"",'In Process Calc.'!M18)</f>
        <v/>
      </c>
      <c r="AL18" s="111" t="str">
        <f>IF(ISBLANK('In Process Calc.'!N18),"",'In Process Calc.'!N18)</f>
        <v/>
      </c>
      <c r="AM18" s="111" t="str">
        <f>IF(ISBLANK('In Process Calc.'!O18),"",'In Process Calc.'!O18)</f>
        <v/>
      </c>
      <c r="AN18" s="111" t="str">
        <f>IF(ISBLANK('In Process Calc.'!P18),"",'In Process Calc.'!P18)</f>
        <v/>
      </c>
      <c r="AO18" s="111" t="str">
        <f>IF(ISBLANK('In Process Calc.'!Q18),"",'In Process Calc.'!Q18)</f>
        <v/>
      </c>
      <c r="AP18" s="111" t="str">
        <f>IF(ISBLANK('In Process Calc.'!R18),"",'In Process Calc.'!R18)</f>
        <v/>
      </c>
      <c r="AQ18" s="111" t="str">
        <f>IF(ISBLANK('In Process Calc.'!S18),"",'In Process Calc.'!S18)</f>
        <v/>
      </c>
      <c r="AR18" s="111" t="str">
        <f>IF(ISBLANK('In Process Calc.'!T18),"",'In Process Calc.'!T18)</f>
        <v/>
      </c>
      <c r="AS18" s="111" t="str">
        <f>IF(ISBLANK('In Process Calc.'!U18),"",'In Process Calc.'!U18)</f>
        <v/>
      </c>
      <c r="AT18" s="111" t="str">
        <f>IF(ISBLANK('In Process Calc.'!V18),"",'In Process Calc.'!V18)</f>
        <v/>
      </c>
      <c r="AU18" s="111" t="str">
        <f>IF(ISBLANK('In Process Calc.'!W18),"",'In Process Calc.'!W18)</f>
        <v/>
      </c>
      <c r="AV18" s="111" t="str">
        <f>IF(ISBLANK('In Process Calc.'!X18),"",'In Process Calc.'!X18)</f>
        <v/>
      </c>
      <c r="AW18" s="111" t="str">
        <f>IF(ISBLANK('In Process Calc.'!Y18),"",'In Process Calc.'!Y18)</f>
        <v/>
      </c>
      <c r="AX18" s="111" t="str">
        <f>IF(ISBLANK('In Process Calc.'!Z18),"",'In Process Calc.'!Z18)</f>
        <v/>
      </c>
      <c r="AY18" s="111" t="str">
        <f>IF(ISBLANK('In Process Calc.'!AA18),"",'In Process Calc.'!AA18)</f>
        <v/>
      </c>
      <c r="AZ18" s="111" t="str">
        <f>IF(ISBLANK('In Process Calc.'!AB18),"",'In Process Calc.'!AB18)</f>
        <v/>
      </c>
      <c r="BA18" s="111" t="str">
        <f>IF(ISBLANK('In Process Calc.'!AC18),"",'In Process Calc.'!AC18)</f>
        <v/>
      </c>
      <c r="BB18" s="111" t="str">
        <f>IF(ISBLANK('In Process Calc.'!AD18),"",'In Process Calc.'!AD18)</f>
        <v/>
      </c>
      <c r="BC18" s="111" t="str">
        <f>IF(ISBLANK('In Process Calc.'!AE18),"",'In Process Calc.'!AE18)</f>
        <v/>
      </c>
      <c r="BD18" s="111" t="str">
        <f>IF(ISBLANK('In Process Calc.'!AF18),"",'In Process Calc.'!AF18)</f>
        <v/>
      </c>
      <c r="BE18" s="111" t="str">
        <f>IF(ISBLANK('In Process Calc.'!AG18),"",'In Process Calc.'!AG18)</f>
        <v/>
      </c>
      <c r="BF18" s="111" t="str">
        <f>IF(ISBLANK('In Process Calc.'!AH18),"",'In Process Calc.'!AH18)</f>
        <v/>
      </c>
      <c r="BG18" s="111" t="str">
        <f>IF(ISBLANK('In Process Calc.'!AI18),"",'In Process Calc.'!AI18)</f>
        <v/>
      </c>
      <c r="BH18" s="111" t="str">
        <f>IF(ISBLANK('In Process Calc.'!AJ18),"",'In Process Calc.'!AJ18)</f>
        <v/>
      </c>
      <c r="BI18" s="111" t="str">
        <f>IF(ISBLANK('In Process Calc.'!AK18),"",'In Process Calc.'!AK18)</f>
        <v/>
      </c>
      <c r="BJ18" s="111" t="str">
        <f>IF(ISBLANK('In Process Calc.'!AL18),"",'In Process Calc.'!AL18)</f>
        <v/>
      </c>
      <c r="BK18" s="111" t="str">
        <f>IF(ISBLANK('In Process Calc.'!AM18),"",'In Process Calc.'!AM18)</f>
        <v/>
      </c>
      <c r="BL18" s="111" t="str">
        <f>IF(ISBLANK('In Process Calc.'!AN18),"",'In Process Calc.'!AN18)</f>
        <v/>
      </c>
      <c r="BM18" s="111" t="str">
        <f>IF(ISBLANK('In Process Calc.'!AO18),"",'In Process Calc.'!AO18)</f>
        <v/>
      </c>
      <c r="BO18" s="54" t="s">
        <v>58</v>
      </c>
      <c r="BP18" s="56">
        <f t="array" ref="BP18:BS18">LINEST($AW3:INDEX($AW:$AW,COUNT($AW:$AW)+2),$AH$3:INDEX($AH:$AH,COUNT($AH:$AH)+2)^{1,2,3},TRUE,TRUE)</f>
        <v>0</v>
      </c>
      <c r="BQ18" s="56">
        <v>0</v>
      </c>
      <c r="BR18" s="56">
        <v>0</v>
      </c>
      <c r="BS18" s="56">
        <v>0</v>
      </c>
      <c r="BT18" s="56">
        <f t="array" ref="BT18:BX18">LINEST($AW3:INDEX($AW:$AW,COUNT($AW:$AW)+2),$AH$3:INDEX($AH:$AH,COUNT($AH:$AH)+2)^{1,2,3,4},TRUE,TRUE)</f>
        <v>0</v>
      </c>
      <c r="BU18" s="56">
        <v>0</v>
      </c>
      <c r="BV18" s="56">
        <v>0</v>
      </c>
      <c r="BW18" s="56">
        <v>0</v>
      </c>
      <c r="BX18" s="56">
        <v>0</v>
      </c>
      <c r="BY18" s="57">
        <f>IF('Cumulative Curves'!$B$17=6,#REF!,IF('Cumulative Curves'!$B$17=5,#REF!, IF( 'Cumulative Curves'!$B$17=4, BX18,IF('Cumulative Curves'!$B$17=3, BS18, 0))))</f>
        <v>0</v>
      </c>
      <c r="BZ18" s="57">
        <f>IF('Cumulative Curves'!$B$17=6,#REF!,IF('Cumulative Curves'!$B$17=5,#REF!, IF( 'Cumulative Curves'!$B$17=4, BW18,IF('Cumulative Curves'!$B$17=3, BR18, 0))))</f>
        <v>0</v>
      </c>
      <c r="CA18" s="57">
        <f>IF('Cumulative Curves'!$B$17=6,#REF!,IF('Cumulative Curves'!$B$17=5,#REF!, IF( 'Cumulative Curves'!$B$17=4, BV18,IF('Cumulative Curves'!$B$17=3, BQ18, 0))))</f>
        <v>0</v>
      </c>
      <c r="CB18" s="57">
        <f>IF('Cumulative Curves'!$B$17=6,#REF!,IF('Cumulative Curves'!$B$17=5,#REF!, IF( 'Cumulative Curves'!$B$17=4, BU18,IF('Cumulative Curves'!$B$17=3, BP18, 0))))</f>
        <v>0</v>
      </c>
      <c r="CC18" s="57">
        <f>IF('Cumulative Curves'!$B$17=6,#REF!,IF('Cumulative Curves'!$B$17=5,#REF!, IF( 'Cumulative Curves'!$B$17=4,BT18, 0)))</f>
        <v>0</v>
      </c>
      <c r="CD18" s="57">
        <f>IF('Cumulative Curves'!$B$17=6,#REF!,IF('Cumulative Curves'!$B$17=5,#REF!, 0))</f>
        <v>0</v>
      </c>
      <c r="CE18" s="57">
        <f>IF('Cumulative Curves'!$B$17=6,#REF!,0)</f>
        <v>0</v>
      </c>
      <c r="CF18" s="49"/>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row>
    <row r="19" spans="1:116" s="48" customFormat="1" ht="12">
      <c r="A19" s="111" t="str">
        <f>IF(ISBLANK('In Process Calc.'!C19),"",'In Process Calc.'!C19)</f>
        <v/>
      </c>
      <c r="B19" s="111"/>
      <c r="C19" s="111" t="str">
        <f>IF(ISBLANK('In Process Calc.'!L19),"",'In Process Calc.'!L19)</f>
        <v/>
      </c>
      <c r="D19" s="111" t="str">
        <f>IF(ISBLANK('In Process Calc.'!M19),"",'In Process Calc.'!M19)</f>
        <v/>
      </c>
      <c r="E19" s="111" t="str">
        <f>IF(ISBLANK('In Process Calc.'!N19),"",'In Process Calc.'!N19)</f>
        <v/>
      </c>
      <c r="F19" s="111" t="str">
        <f>IF(ISBLANK('In Process Calc.'!O19),"",'In Process Calc.'!O19)</f>
        <v/>
      </c>
      <c r="G19" s="111" t="str">
        <f>IF(ISBLANK('In Process Calc.'!P19),"",'In Process Calc.'!P19)</f>
        <v/>
      </c>
      <c r="H19" s="111" t="str">
        <f>IF(ISBLANK('In Process Calc.'!Q19),"",'In Process Calc.'!Q19)</f>
        <v/>
      </c>
      <c r="I19" s="111" t="str">
        <f>IF(ISBLANK('In Process Calc.'!R19),"",'In Process Calc.'!R19)</f>
        <v/>
      </c>
      <c r="J19" s="111" t="str">
        <f>IF(ISBLANK('In Process Calc.'!S19),"",'In Process Calc.'!S19)</f>
        <v/>
      </c>
      <c r="K19" s="111" t="str">
        <f>IF(ISBLANK('In Process Calc.'!T19),"",'In Process Calc.'!T19)</f>
        <v/>
      </c>
      <c r="L19" s="111" t="str">
        <f>IF(ISBLANK('In Process Calc.'!U19),"",'In Process Calc.'!U19)</f>
        <v/>
      </c>
      <c r="M19" s="111" t="str">
        <f>IF(ISBLANK('In Process Calc.'!V19),"",'In Process Calc.'!V19)</f>
        <v/>
      </c>
      <c r="N19" s="111" t="str">
        <f>IF(ISBLANK('In Process Calc.'!W19),"",'In Process Calc.'!W19)</f>
        <v/>
      </c>
      <c r="O19" s="111" t="str">
        <f>IF(ISBLANK('In Process Calc.'!X19),"",'In Process Calc.'!X19)</f>
        <v/>
      </c>
      <c r="P19" s="111" t="str">
        <f>IF(ISBLANK('In Process Calc.'!Y19),"",'In Process Calc.'!Y19)</f>
        <v/>
      </c>
      <c r="Q19" s="111" t="str">
        <f>IF(ISBLANK('In Process Calc.'!Z19),"",'In Process Calc.'!Z19)</f>
        <v/>
      </c>
      <c r="R19" s="111" t="str">
        <f>IF(ISBLANK('In Process Calc.'!AA19),"",'In Process Calc.'!AA19)</f>
        <v/>
      </c>
      <c r="S19" s="111" t="str">
        <f>IF(ISBLANK('In Process Calc.'!AB19),"",'In Process Calc.'!AB19)</f>
        <v/>
      </c>
      <c r="T19" s="111" t="str">
        <f>IF(ISBLANK('In Process Calc.'!AC19),"",'In Process Calc.'!AC19)</f>
        <v/>
      </c>
      <c r="U19" s="111" t="str">
        <f>IF(ISBLANK('In Process Calc.'!AD19),"",'In Process Calc.'!AD19)</f>
        <v/>
      </c>
      <c r="V19" s="111" t="str">
        <f>IF(ISBLANK('In Process Calc.'!AE19),"",'In Process Calc.'!AE19)</f>
        <v/>
      </c>
      <c r="W19" s="111" t="str">
        <f>IF(ISBLANK('In Process Calc.'!AF19),"",'In Process Calc.'!AF19)</f>
        <v/>
      </c>
      <c r="X19" s="111" t="str">
        <f>IF(ISBLANK('In Process Calc.'!AG19),"",'In Process Calc.'!AG19)</f>
        <v/>
      </c>
      <c r="Y19" s="111" t="str">
        <f>IF(ISBLANK('In Process Calc.'!AH19),"",'In Process Calc.'!AH19)</f>
        <v/>
      </c>
      <c r="Z19" s="111" t="str">
        <f>IF(ISBLANK('In Process Calc.'!AI19),"",'In Process Calc.'!AI19)</f>
        <v/>
      </c>
      <c r="AA19" s="111" t="str">
        <f>IF(ISBLANK('In Process Calc.'!AJ19),"",'In Process Calc.'!AJ19)</f>
        <v/>
      </c>
      <c r="AB19" s="111" t="str">
        <f>IF(ISBLANK('In Process Calc.'!AK19),"",'In Process Calc.'!AK19)</f>
        <v/>
      </c>
      <c r="AC19" s="111" t="str">
        <f>IF(ISBLANK('In Process Calc.'!AL19),"",'In Process Calc.'!AL19)</f>
        <v/>
      </c>
      <c r="AD19" s="111" t="str">
        <f>IF(ISBLANK('In Process Calc.'!AM19),"",'In Process Calc.'!AM19)</f>
        <v/>
      </c>
      <c r="AE19" s="111" t="str">
        <f>IF(ISBLANK('In Process Calc.'!AN19),"",'In Process Calc.'!AN19)</f>
        <v/>
      </c>
      <c r="AF19" s="111" t="str">
        <f>IF(ISBLANK('In Process Calc.'!AO19),"",'In Process Calc.'!AO19)</f>
        <v/>
      </c>
      <c r="AH19" s="111" t="str">
        <f>IF(ISBLANK('In Process Calc.'!C19),"",'In Process Calc.'!C19)</f>
        <v/>
      </c>
      <c r="AI19" s="111" t="str">
        <f>IF(ISBLANK('Measured Data'!H23),"",'Measured Data'!H23)</f>
        <v/>
      </c>
      <c r="AJ19" s="111" t="str">
        <f>IF(ISBLANK('In Process Calc.'!L19),"",'In Process Calc.'!L19)</f>
        <v/>
      </c>
      <c r="AK19" s="111" t="str">
        <f>IF(ISBLANK('In Process Calc.'!M19),"",'In Process Calc.'!M19)</f>
        <v/>
      </c>
      <c r="AL19" s="111" t="str">
        <f>IF(ISBLANK('In Process Calc.'!N19),"",'In Process Calc.'!N19)</f>
        <v/>
      </c>
      <c r="AM19" s="111" t="str">
        <f>IF(ISBLANK('In Process Calc.'!O19),"",'In Process Calc.'!O19)</f>
        <v/>
      </c>
      <c r="AN19" s="111" t="str">
        <f>IF(ISBLANK('In Process Calc.'!P19),"",'In Process Calc.'!P19)</f>
        <v/>
      </c>
      <c r="AO19" s="111" t="str">
        <f>IF(ISBLANK('In Process Calc.'!Q19),"",'In Process Calc.'!Q19)</f>
        <v/>
      </c>
      <c r="AP19" s="111" t="str">
        <f>IF(ISBLANK('In Process Calc.'!R19),"",'In Process Calc.'!R19)</f>
        <v/>
      </c>
      <c r="AQ19" s="111" t="str">
        <f>IF(ISBLANK('In Process Calc.'!S19),"",'In Process Calc.'!S19)</f>
        <v/>
      </c>
      <c r="AR19" s="111" t="str">
        <f>IF(ISBLANK('In Process Calc.'!T19),"",'In Process Calc.'!T19)</f>
        <v/>
      </c>
      <c r="AS19" s="111" t="str">
        <f>IF(ISBLANK('In Process Calc.'!U19),"",'In Process Calc.'!U19)</f>
        <v/>
      </c>
      <c r="AT19" s="111" t="str">
        <f>IF(ISBLANK('In Process Calc.'!V19),"",'In Process Calc.'!V19)</f>
        <v/>
      </c>
      <c r="AU19" s="111" t="str">
        <f>IF(ISBLANK('In Process Calc.'!W19),"",'In Process Calc.'!W19)</f>
        <v/>
      </c>
      <c r="AV19" s="111" t="str">
        <f>IF(ISBLANK('In Process Calc.'!X19),"",'In Process Calc.'!X19)</f>
        <v/>
      </c>
      <c r="AW19" s="111" t="str">
        <f>IF(ISBLANK('In Process Calc.'!Y19),"",'In Process Calc.'!Y19)</f>
        <v/>
      </c>
      <c r="AX19" s="111" t="str">
        <f>IF(ISBLANK('In Process Calc.'!Z19),"",'In Process Calc.'!Z19)</f>
        <v/>
      </c>
      <c r="AY19" s="111" t="str">
        <f>IF(ISBLANK('In Process Calc.'!AA19),"",'In Process Calc.'!AA19)</f>
        <v/>
      </c>
      <c r="AZ19" s="111" t="str">
        <f>IF(ISBLANK('In Process Calc.'!AB19),"",'In Process Calc.'!AB19)</f>
        <v/>
      </c>
      <c r="BA19" s="111" t="str">
        <f>IF(ISBLANK('In Process Calc.'!AC19),"",'In Process Calc.'!AC19)</f>
        <v/>
      </c>
      <c r="BB19" s="111" t="str">
        <f>IF(ISBLANK('In Process Calc.'!AD19),"",'In Process Calc.'!AD19)</f>
        <v/>
      </c>
      <c r="BC19" s="111" t="str">
        <f>IF(ISBLANK('In Process Calc.'!AE19),"",'In Process Calc.'!AE19)</f>
        <v/>
      </c>
      <c r="BD19" s="111" t="str">
        <f>IF(ISBLANK('In Process Calc.'!AF19),"",'In Process Calc.'!AF19)</f>
        <v/>
      </c>
      <c r="BE19" s="111" t="str">
        <f>IF(ISBLANK('In Process Calc.'!AG19),"",'In Process Calc.'!AG19)</f>
        <v/>
      </c>
      <c r="BF19" s="111" t="str">
        <f>IF(ISBLANK('In Process Calc.'!AH19),"",'In Process Calc.'!AH19)</f>
        <v/>
      </c>
      <c r="BG19" s="111" t="str">
        <f>IF(ISBLANK('In Process Calc.'!AI19),"",'In Process Calc.'!AI19)</f>
        <v/>
      </c>
      <c r="BH19" s="111" t="str">
        <f>IF(ISBLANK('In Process Calc.'!AJ19),"",'In Process Calc.'!AJ19)</f>
        <v/>
      </c>
      <c r="BI19" s="111" t="str">
        <f>IF(ISBLANK('In Process Calc.'!AK19),"",'In Process Calc.'!AK19)</f>
        <v/>
      </c>
      <c r="BJ19" s="111" t="str">
        <f>IF(ISBLANK('In Process Calc.'!AL19),"",'In Process Calc.'!AL19)</f>
        <v/>
      </c>
      <c r="BK19" s="111" t="str">
        <f>IF(ISBLANK('In Process Calc.'!AM19),"",'In Process Calc.'!AM19)</f>
        <v/>
      </c>
      <c r="BL19" s="111" t="str">
        <f>IF(ISBLANK('In Process Calc.'!AN19),"",'In Process Calc.'!AN19)</f>
        <v/>
      </c>
      <c r="BM19" s="111" t="str">
        <f>IF(ISBLANK('In Process Calc.'!AO19),"",'In Process Calc.'!AO19)</f>
        <v/>
      </c>
      <c r="BO19" s="54" t="s">
        <v>107</v>
      </c>
      <c r="BP19" s="56">
        <f t="array" ref="BP19:BS19">LINEST($Q3:INDEX($Q:$Q,COUNT($Q:$Q)+2),$A$3:INDEX($A:$A,COUNT($A:$A)+2)^{1,2,3},TRUE,TRUE)</f>
        <v>-7.1164351866762088E-7</v>
      </c>
      <c r="BQ19" s="56">
        <v>-2.5764408844732077E-4</v>
      </c>
      <c r="BR19" s="56">
        <v>0.17064351480657819</v>
      </c>
      <c r="BS19" s="56">
        <v>-2.5176324438344846</v>
      </c>
      <c r="BT19" s="56">
        <f t="array" ref="BT19:BX19">LINEST($Q3:INDEX($Q:$Q,COUNT($Q:$Q)+2),$A$3:INDEX($A:$A,COUNT($A:$A)+2)^{1,2,3,4},TRUE,TRUE)</f>
        <v>3.5695868413937148E-8</v>
      </c>
      <c r="BU19" s="56">
        <v>-2.451868159258563E-5</v>
      </c>
      <c r="BV19" s="56">
        <v>4.7404679805967556E-3</v>
      </c>
      <c r="BW19" s="56">
        <v>-0.17193404796089373</v>
      </c>
      <c r="BX19" s="56">
        <v>1.3972681040275319</v>
      </c>
      <c r="BY19" s="57">
        <f>IF('Cumulative Curves'!$B$18=6,CB36,IF('Cumulative Curves'!$B$18=5,BU36,IF('Cumulative Curves'!$B$18=4,BX19,IF('Cumulative Curves'!$B$18=3,BS19,0))))</f>
        <v>0.33308400852332909</v>
      </c>
      <c r="BZ19" s="57">
        <f>IF('Cumulative Curves'!$B$18=6,CA36,IF('Cumulative Curves'!$B$18=5,BT36,IF('Cumulative Curves'!$B$18=4,BW19,IF('Cumulative Curves'!$B$18=3,BR19,0))))</f>
        <v>-2.549143632403324E-3</v>
      </c>
      <c r="CA19" s="57">
        <f>IF('Cumulative Curves'!$B$18=6,BZ36,IF('Cumulative Curves'!$B$18=5,BS36,IF('Cumulative Curves'!$B$18=4,BV19,IF('Cumulative Curves'!$B$18=3,BQ19,0))))</f>
        <v>7.7006535076019238E-4</v>
      </c>
      <c r="CB19" s="57">
        <f>IF('Cumulative Curves'!$B$18=6,BY36,IF('Cumulative Curves'!$B$18=5,BR36, IF( 'Cumulative Curves'!$B$18=4, BU19,IF('Cumulative Curves'!$B$18=3, BP19, 0))))</f>
        <v>8.4113538945972136E-6</v>
      </c>
      <c r="CC19" s="57">
        <f>IF('Cumulative Curves'!$B$18=6,BX36,IF('Cumulative Curves'!$B$18=5,BQ36, IF( 'Cumulative Curves'!$B$18=4,BT19, 0)))</f>
        <v>-7.6551815920710494E-8</v>
      </c>
      <c r="CD19" s="57">
        <f>IF('Cumulative Curves'!$B$18=6,BW36,IF('Cumulative Curves'!$B$18=5,BP36, 0))</f>
        <v>1.3435582508646299E-10</v>
      </c>
      <c r="CE19" s="57">
        <f>IF('Cumulative Curves'!$B$18=6,BV36,0)</f>
        <v>0</v>
      </c>
      <c r="CF19" s="49"/>
      <c r="CG19" s="76"/>
      <c r="CH19" s="76"/>
      <c r="CI19" s="76"/>
      <c r="CJ19" s="76"/>
      <c r="CK19" s="76"/>
      <c r="CL19" s="76"/>
      <c r="CM19" s="76"/>
      <c r="CN19" s="76"/>
      <c r="CO19" s="76"/>
      <c r="CP19" s="76"/>
      <c r="CQ19" s="76"/>
      <c r="CR19" s="76"/>
      <c r="CS19" s="76"/>
      <c r="CT19" s="76"/>
      <c r="CU19" s="76"/>
      <c r="CV19" s="76"/>
      <c r="CW19" s="76"/>
      <c r="CX19" s="76"/>
      <c r="CY19" s="76"/>
      <c r="CZ19" s="76"/>
      <c r="DA19" s="76"/>
      <c r="DB19" s="76"/>
      <c r="DC19" s="76"/>
      <c r="DD19" s="76"/>
      <c r="DE19" s="76"/>
      <c r="DF19" s="76"/>
      <c r="DG19" s="76"/>
      <c r="DH19" s="76"/>
      <c r="DI19" s="76"/>
      <c r="DJ19" s="76"/>
      <c r="DK19" s="76"/>
      <c r="DL19" s="76"/>
    </row>
    <row r="20" spans="1:116" s="48" customFormat="1" ht="12">
      <c r="A20" s="111" t="str">
        <f>IF(ISBLANK('In Process Calc.'!C20),"",'In Process Calc.'!C20)</f>
        <v/>
      </c>
      <c r="B20" s="111" t="str">
        <f>IF(ISBLANK('Measured Data'!H22),"",'Measured Data'!H22)</f>
        <v/>
      </c>
      <c r="C20" s="111" t="str">
        <f>IF(ISBLANK('In Process Calc.'!L20),"",'In Process Calc.'!L20)</f>
        <v/>
      </c>
      <c r="D20" s="111" t="str">
        <f>IF(ISBLANK('In Process Calc.'!M20),"",'In Process Calc.'!M20)</f>
        <v/>
      </c>
      <c r="E20" s="111" t="str">
        <f>IF(ISBLANK('In Process Calc.'!N20),"",'In Process Calc.'!N20)</f>
        <v/>
      </c>
      <c r="F20" s="111" t="str">
        <f>IF(ISBLANK('In Process Calc.'!O20),"",'In Process Calc.'!O20)</f>
        <v/>
      </c>
      <c r="G20" s="111" t="str">
        <f>IF(ISBLANK('In Process Calc.'!P20),"",'In Process Calc.'!P20)</f>
        <v/>
      </c>
      <c r="H20" s="111" t="str">
        <f>IF(ISBLANK('In Process Calc.'!Q20),"",'In Process Calc.'!Q20)</f>
        <v/>
      </c>
      <c r="I20" s="111" t="str">
        <f>IF(ISBLANK('In Process Calc.'!R20),"",'In Process Calc.'!R20)</f>
        <v/>
      </c>
      <c r="J20" s="111" t="str">
        <f>IF(ISBLANK('In Process Calc.'!S20),"",'In Process Calc.'!S20)</f>
        <v/>
      </c>
      <c r="K20" s="111" t="str">
        <f>IF(ISBLANK('In Process Calc.'!T20),"",'In Process Calc.'!T20)</f>
        <v/>
      </c>
      <c r="L20" s="111" t="str">
        <f>IF(ISBLANK('In Process Calc.'!U20),"",'In Process Calc.'!U20)</f>
        <v/>
      </c>
      <c r="M20" s="111" t="str">
        <f>IF(ISBLANK('In Process Calc.'!V20),"",'In Process Calc.'!V20)</f>
        <v/>
      </c>
      <c r="N20" s="111" t="str">
        <f>IF(ISBLANK('In Process Calc.'!W20),"",'In Process Calc.'!W20)</f>
        <v/>
      </c>
      <c r="O20" s="111" t="str">
        <f>IF(ISBLANK('In Process Calc.'!X20),"",'In Process Calc.'!X20)</f>
        <v/>
      </c>
      <c r="P20" s="111" t="str">
        <f>IF(ISBLANK('In Process Calc.'!Y20),"",'In Process Calc.'!Y20)</f>
        <v/>
      </c>
      <c r="Q20" s="111" t="str">
        <f>IF(ISBLANK('In Process Calc.'!Z20),"",'In Process Calc.'!Z20)</f>
        <v/>
      </c>
      <c r="R20" s="111" t="str">
        <f>IF(ISBLANK('In Process Calc.'!AA20),"",'In Process Calc.'!AA20)</f>
        <v/>
      </c>
      <c r="S20" s="111" t="str">
        <f>IF(ISBLANK('In Process Calc.'!AB20),"",'In Process Calc.'!AB20)</f>
        <v/>
      </c>
      <c r="T20" s="111" t="str">
        <f>IF(ISBLANK('In Process Calc.'!AC20),"",'In Process Calc.'!AC20)</f>
        <v/>
      </c>
      <c r="U20" s="111" t="str">
        <f>IF(ISBLANK('In Process Calc.'!AD20),"",'In Process Calc.'!AD20)</f>
        <v/>
      </c>
      <c r="V20" s="111" t="str">
        <f>IF(ISBLANK('In Process Calc.'!AE20),"",'In Process Calc.'!AE20)</f>
        <v/>
      </c>
      <c r="W20" s="111" t="str">
        <f>IF(ISBLANK('In Process Calc.'!AF20),"",'In Process Calc.'!AF20)</f>
        <v/>
      </c>
      <c r="X20" s="111" t="str">
        <f>IF(ISBLANK('In Process Calc.'!AG20),"",'In Process Calc.'!AG20)</f>
        <v/>
      </c>
      <c r="Y20" s="111" t="str">
        <f>IF(ISBLANK('In Process Calc.'!AH20),"",'In Process Calc.'!AH20)</f>
        <v/>
      </c>
      <c r="Z20" s="111" t="str">
        <f>IF(ISBLANK('In Process Calc.'!AI20),"",'In Process Calc.'!AI20)</f>
        <v/>
      </c>
      <c r="AA20" s="111" t="str">
        <f>IF(ISBLANK('In Process Calc.'!AJ20),"",'In Process Calc.'!AJ20)</f>
        <v/>
      </c>
      <c r="AB20" s="111" t="str">
        <f>IF(ISBLANK('In Process Calc.'!AK20),"",'In Process Calc.'!AK20)</f>
        <v/>
      </c>
      <c r="AC20" s="111" t="str">
        <f>IF(ISBLANK('In Process Calc.'!AL20),"",'In Process Calc.'!AL20)</f>
        <v/>
      </c>
      <c r="AD20" s="111" t="str">
        <f>IF(ISBLANK('In Process Calc.'!AM20),"",'In Process Calc.'!AM20)</f>
        <v/>
      </c>
      <c r="AE20" s="111" t="str">
        <f>IF(ISBLANK('In Process Calc.'!AN20),"",'In Process Calc.'!AN20)</f>
        <v/>
      </c>
      <c r="AF20" s="111" t="str">
        <f>IF(ISBLANK('In Process Calc.'!AO20),"",'In Process Calc.'!AO20)</f>
        <v/>
      </c>
      <c r="AH20" s="111" t="str">
        <f>IF(ISBLANK('In Process Calc.'!C20),"",'In Process Calc.'!C20)</f>
        <v/>
      </c>
      <c r="AI20" s="111" t="str">
        <f>IF(ISBLANK('Measured Data'!H24),"",'Measured Data'!H24)</f>
        <v/>
      </c>
      <c r="AJ20" s="111" t="str">
        <f>IF(ISBLANK('In Process Calc.'!L20),"",'In Process Calc.'!L20)</f>
        <v/>
      </c>
      <c r="AK20" s="111" t="str">
        <f>IF(ISBLANK('In Process Calc.'!M20),"",'In Process Calc.'!M20)</f>
        <v/>
      </c>
      <c r="AL20" s="111" t="str">
        <f>IF(ISBLANK('In Process Calc.'!N20),"",'In Process Calc.'!N20)</f>
        <v/>
      </c>
      <c r="AM20" s="111" t="str">
        <f>IF(ISBLANK('In Process Calc.'!O20),"",'In Process Calc.'!O20)</f>
        <v/>
      </c>
      <c r="AN20" s="111" t="str">
        <f>IF(ISBLANK('In Process Calc.'!P20),"",'In Process Calc.'!P20)</f>
        <v/>
      </c>
      <c r="AO20" s="111" t="str">
        <f>IF(ISBLANK('In Process Calc.'!Q20),"",'In Process Calc.'!Q20)</f>
        <v/>
      </c>
      <c r="AP20" s="111" t="str">
        <f>IF(ISBLANK('In Process Calc.'!R20),"",'In Process Calc.'!R20)</f>
        <v/>
      </c>
      <c r="AQ20" s="111" t="str">
        <f>IF(ISBLANK('In Process Calc.'!S20),"",'In Process Calc.'!S20)</f>
        <v/>
      </c>
      <c r="AR20" s="111" t="str">
        <f>IF(ISBLANK('In Process Calc.'!T20),"",'In Process Calc.'!T20)</f>
        <v/>
      </c>
      <c r="AS20" s="111" t="str">
        <f>IF(ISBLANK('In Process Calc.'!U20),"",'In Process Calc.'!U20)</f>
        <v/>
      </c>
      <c r="AT20" s="111" t="str">
        <f>IF(ISBLANK('In Process Calc.'!V20),"",'In Process Calc.'!V20)</f>
        <v/>
      </c>
      <c r="AU20" s="111" t="str">
        <f>IF(ISBLANK('In Process Calc.'!W20),"",'In Process Calc.'!W20)</f>
        <v/>
      </c>
      <c r="AV20" s="111" t="str">
        <f>IF(ISBLANK('In Process Calc.'!X20),"",'In Process Calc.'!X20)</f>
        <v/>
      </c>
      <c r="AW20" s="111" t="str">
        <f>IF(ISBLANK('In Process Calc.'!Y20),"",'In Process Calc.'!Y20)</f>
        <v/>
      </c>
      <c r="AX20" s="111" t="str">
        <f>IF(ISBLANK('In Process Calc.'!Z20),"",'In Process Calc.'!Z20)</f>
        <v/>
      </c>
      <c r="AY20" s="111" t="str">
        <f>IF(ISBLANK('In Process Calc.'!AA20),"",'In Process Calc.'!AA20)</f>
        <v/>
      </c>
      <c r="AZ20" s="111" t="str">
        <f>IF(ISBLANK('In Process Calc.'!AB20),"",'In Process Calc.'!AB20)</f>
        <v/>
      </c>
      <c r="BA20" s="111" t="str">
        <f>IF(ISBLANK('In Process Calc.'!AC20),"",'In Process Calc.'!AC20)</f>
        <v/>
      </c>
      <c r="BB20" s="111" t="str">
        <f>IF(ISBLANK('In Process Calc.'!AD20),"",'In Process Calc.'!AD20)</f>
        <v/>
      </c>
      <c r="BC20" s="111" t="str">
        <f>IF(ISBLANK('In Process Calc.'!AE20),"",'In Process Calc.'!AE20)</f>
        <v/>
      </c>
      <c r="BD20" s="111" t="str">
        <f>IF(ISBLANK('In Process Calc.'!AF20),"",'In Process Calc.'!AF20)</f>
        <v/>
      </c>
      <c r="BE20" s="111" t="str">
        <f>IF(ISBLANK('In Process Calc.'!AG20),"",'In Process Calc.'!AG20)</f>
        <v/>
      </c>
      <c r="BF20" s="111" t="str">
        <f>IF(ISBLANK('In Process Calc.'!AH20),"",'In Process Calc.'!AH20)</f>
        <v/>
      </c>
      <c r="BG20" s="111" t="str">
        <f>IF(ISBLANK('In Process Calc.'!AI20),"",'In Process Calc.'!AI20)</f>
        <v/>
      </c>
      <c r="BH20" s="111" t="str">
        <f>IF(ISBLANK('In Process Calc.'!AJ20),"",'In Process Calc.'!AJ20)</f>
        <v/>
      </c>
      <c r="BI20" s="111" t="str">
        <f>IF(ISBLANK('In Process Calc.'!AK20),"",'In Process Calc.'!AK20)</f>
        <v/>
      </c>
      <c r="BJ20" s="111" t="str">
        <f>IF(ISBLANK('In Process Calc.'!AL20),"",'In Process Calc.'!AL20)</f>
        <v/>
      </c>
      <c r="BK20" s="111" t="str">
        <f>IF(ISBLANK('In Process Calc.'!AM20),"",'In Process Calc.'!AM20)</f>
        <v/>
      </c>
      <c r="BL20" s="111" t="str">
        <f>IF(ISBLANK('In Process Calc.'!AN20),"",'In Process Calc.'!AN20)</f>
        <v/>
      </c>
      <c r="BM20" s="111" t="str">
        <f>IF(ISBLANK('In Process Calc.'!AO20),"",'In Process Calc.'!AO20)</f>
        <v/>
      </c>
      <c r="BO20" s="54" t="s">
        <v>59</v>
      </c>
      <c r="BP20" s="56">
        <f t="array" ref="BP20:BS20">LINEST($AY3:INDEX($AY:$AY,COUNT($AY:$AY)+2),$AH$3:INDEX($AH:$AH,COUNT($AH:$AH)+2)^{1,2,3},TRUE,TRUE)</f>
        <v>0</v>
      </c>
      <c r="BQ20" s="56">
        <v>0</v>
      </c>
      <c r="BR20" s="56">
        <v>0</v>
      </c>
      <c r="BS20" s="56">
        <v>0</v>
      </c>
      <c r="BT20" s="56">
        <f t="array" ref="BT20:BX20">LINEST($AY3:INDEX($AY:$AY,COUNT($AY:$AY)+2),$AH$3:INDEX($AH:$AH,COUNT($AH:$AH)+2)^{1,2,3,4},TRUE,TRUE)</f>
        <v>0</v>
      </c>
      <c r="BU20" s="56">
        <v>0</v>
      </c>
      <c r="BV20" s="56">
        <v>0</v>
      </c>
      <c r="BW20" s="56">
        <v>0</v>
      </c>
      <c r="BX20" s="56">
        <v>0</v>
      </c>
      <c r="BY20" s="57">
        <f>IF('Cumulative Curves'!$B$19=6,#REF!,IF('Cumulative Curves'!$B$19=5,#REF!, IF( 'Cumulative Curves'!$B$19=4, BX20,IF('Cumulative Curves'!$B$19=3, BS20, 0))))</f>
        <v>0</v>
      </c>
      <c r="BZ20" s="57">
        <f>IF('Cumulative Curves'!$B$19=6,#REF!,IF('Cumulative Curves'!$B$19=5,#REF!, IF( 'Cumulative Curves'!$B$19=4, BW20,IF('Cumulative Curves'!$B$19=3, BR20, 0))))</f>
        <v>0</v>
      </c>
      <c r="CA20" s="57">
        <f>IF('Cumulative Curves'!$B$19=6,#REF!,IF('Cumulative Curves'!$B$19=5,#REF!, IF( 'Cumulative Curves'!$B$19=4, BV20,IF('Cumulative Curves'!$B$19=3, BQ20, 0))))</f>
        <v>0</v>
      </c>
      <c r="CB20" s="57">
        <f>IF('Cumulative Curves'!$B$19=6,#REF!,IF('Cumulative Curves'!$B$19=5,#REF!, IF( 'Cumulative Curves'!$B$19=4, BU20,IF('Cumulative Curves'!$B$19=3, BP20, 0))))</f>
        <v>0</v>
      </c>
      <c r="CC20" s="57">
        <f>IF('Cumulative Curves'!$B$19=6,#REF!,IF('Cumulative Curves'!$B$19=5,#REF!, IF( 'Cumulative Curves'!$B$19=4,BT20, 0)))</f>
        <v>0</v>
      </c>
      <c r="CD20" s="57">
        <f>IF('Cumulative Curves'!$B$19=6,#REF!,IF('Cumulative Curves'!$B$19=5,#REF!, 0))</f>
        <v>0</v>
      </c>
      <c r="CE20" s="57">
        <f>IF('Cumulative Curves'!$B$19=6,#REF!,0)</f>
        <v>0</v>
      </c>
      <c r="CF20" s="49"/>
      <c r="CG20" s="76"/>
      <c r="CH20" s="76"/>
      <c r="CI20" s="76"/>
      <c r="CJ20" s="76"/>
      <c r="CK20" s="76"/>
      <c r="CL20" s="76"/>
      <c r="CM20" s="76"/>
      <c r="CN20" s="76"/>
      <c r="CO20" s="76"/>
      <c r="CP20" s="76"/>
      <c r="CQ20" s="76"/>
      <c r="CR20" s="76"/>
      <c r="CS20" s="76"/>
      <c r="CT20" s="76"/>
      <c r="CU20" s="76"/>
      <c r="CV20" s="76"/>
      <c r="CW20" s="76"/>
      <c r="CX20" s="76"/>
      <c r="CY20" s="76"/>
      <c r="CZ20" s="76"/>
      <c r="DA20" s="76"/>
      <c r="DB20" s="76"/>
      <c r="DC20" s="76"/>
      <c r="DD20" s="76"/>
      <c r="DE20" s="76"/>
      <c r="DF20" s="76"/>
      <c r="DG20" s="76"/>
      <c r="DH20" s="76"/>
      <c r="DI20" s="76"/>
      <c r="DJ20" s="76"/>
      <c r="DK20" s="76"/>
      <c r="DL20" s="76"/>
    </row>
    <row r="21" spans="1:116" s="48" customFormat="1" ht="12">
      <c r="A21" s="111" t="str">
        <f>IF(ISBLANK('In Process Calc.'!C21),"",'In Process Calc.'!C21)</f>
        <v/>
      </c>
      <c r="B21" s="111" t="str">
        <f>IF(ISBLANK('Measured Data'!H23),"",'Measured Data'!H23)</f>
        <v/>
      </c>
      <c r="C21" s="111" t="str">
        <f>IF(ISBLANK('In Process Calc.'!L21),"",'In Process Calc.'!L21)</f>
        <v/>
      </c>
      <c r="D21" s="111" t="str">
        <f>IF(ISBLANK('In Process Calc.'!M21),"",'In Process Calc.'!M21)</f>
        <v/>
      </c>
      <c r="E21" s="111" t="str">
        <f>IF(ISBLANK('In Process Calc.'!N21),"",'In Process Calc.'!N21)</f>
        <v/>
      </c>
      <c r="F21" s="111" t="str">
        <f>IF(ISBLANK('In Process Calc.'!O21),"",'In Process Calc.'!O21)</f>
        <v/>
      </c>
      <c r="G21" s="111" t="str">
        <f>IF(ISBLANK('In Process Calc.'!P21),"",'In Process Calc.'!P21)</f>
        <v/>
      </c>
      <c r="H21" s="111" t="str">
        <f>IF(ISBLANK('In Process Calc.'!Q21),"",'In Process Calc.'!Q21)</f>
        <v/>
      </c>
      <c r="I21" s="111" t="str">
        <f>IF(ISBLANK('In Process Calc.'!R21),"",'In Process Calc.'!R21)</f>
        <v/>
      </c>
      <c r="J21" s="111" t="str">
        <f>IF(ISBLANK('In Process Calc.'!S21),"",'In Process Calc.'!S21)</f>
        <v/>
      </c>
      <c r="K21" s="111" t="str">
        <f>IF(ISBLANK('In Process Calc.'!T21),"",'In Process Calc.'!T21)</f>
        <v/>
      </c>
      <c r="L21" s="111" t="str">
        <f>IF(ISBLANK('In Process Calc.'!U21),"",'In Process Calc.'!U21)</f>
        <v/>
      </c>
      <c r="M21" s="111" t="str">
        <f>IF(ISBLANK('In Process Calc.'!V21),"",'In Process Calc.'!V21)</f>
        <v/>
      </c>
      <c r="N21" s="111" t="str">
        <f>IF(ISBLANK('In Process Calc.'!W21),"",'In Process Calc.'!W21)</f>
        <v/>
      </c>
      <c r="O21" s="111" t="str">
        <f>IF(ISBLANK('In Process Calc.'!X21),"",'In Process Calc.'!X21)</f>
        <v/>
      </c>
      <c r="P21" s="111" t="str">
        <f>IF(ISBLANK('In Process Calc.'!Y21),"",'In Process Calc.'!Y21)</f>
        <v/>
      </c>
      <c r="Q21" s="111" t="str">
        <f>IF(ISBLANK('In Process Calc.'!Z21),"",'In Process Calc.'!Z21)</f>
        <v/>
      </c>
      <c r="R21" s="111" t="str">
        <f>IF(ISBLANK('In Process Calc.'!AA21),"",'In Process Calc.'!AA21)</f>
        <v/>
      </c>
      <c r="S21" s="111" t="str">
        <f>IF(ISBLANK('In Process Calc.'!AB21),"",'In Process Calc.'!AB21)</f>
        <v/>
      </c>
      <c r="T21" s="111" t="str">
        <f>IF(ISBLANK('In Process Calc.'!AC21),"",'In Process Calc.'!AC21)</f>
        <v/>
      </c>
      <c r="U21" s="111" t="str">
        <f>IF(ISBLANK('In Process Calc.'!AD21),"",'In Process Calc.'!AD21)</f>
        <v/>
      </c>
      <c r="V21" s="111" t="str">
        <f>IF(ISBLANK('In Process Calc.'!AE21),"",'In Process Calc.'!AE21)</f>
        <v/>
      </c>
      <c r="W21" s="111" t="str">
        <f>IF(ISBLANK('In Process Calc.'!AF21),"",'In Process Calc.'!AF21)</f>
        <v/>
      </c>
      <c r="X21" s="111" t="str">
        <f>IF(ISBLANK('In Process Calc.'!AG21),"",'In Process Calc.'!AG21)</f>
        <v/>
      </c>
      <c r="Y21" s="111" t="str">
        <f>IF(ISBLANK('In Process Calc.'!AH21),"",'In Process Calc.'!AH21)</f>
        <v/>
      </c>
      <c r="Z21" s="111" t="str">
        <f>IF(ISBLANK('In Process Calc.'!AI21),"",'In Process Calc.'!AI21)</f>
        <v/>
      </c>
      <c r="AA21" s="111" t="str">
        <f>IF(ISBLANK('In Process Calc.'!AJ21),"",'In Process Calc.'!AJ21)</f>
        <v/>
      </c>
      <c r="AB21" s="111" t="str">
        <f>IF(ISBLANK('In Process Calc.'!AK21),"",'In Process Calc.'!AK21)</f>
        <v/>
      </c>
      <c r="AC21" s="111" t="str">
        <f>IF(ISBLANK('In Process Calc.'!AL21),"",'In Process Calc.'!AL21)</f>
        <v/>
      </c>
      <c r="AD21" s="111" t="str">
        <f>IF(ISBLANK('In Process Calc.'!AM21),"",'In Process Calc.'!AM21)</f>
        <v/>
      </c>
      <c r="AE21" s="111" t="str">
        <f>IF(ISBLANK('In Process Calc.'!AN21),"",'In Process Calc.'!AN21)</f>
        <v/>
      </c>
      <c r="AF21" s="111" t="str">
        <f>IF(ISBLANK('In Process Calc.'!AO21),"",'In Process Calc.'!AO21)</f>
        <v/>
      </c>
      <c r="AH21" s="111" t="str">
        <f>IF(ISBLANK('In Process Calc.'!C21),"",'In Process Calc.'!C21)</f>
        <v/>
      </c>
      <c r="AI21" s="111" t="str">
        <f>IF(ISBLANK('Measured Data'!H25),"",'Measured Data'!H25)</f>
        <v/>
      </c>
      <c r="AJ21" s="111" t="str">
        <f>IF(ISBLANK('In Process Calc.'!L21),"",'In Process Calc.'!L21)</f>
        <v/>
      </c>
      <c r="AK21" s="111" t="str">
        <f>IF(ISBLANK('In Process Calc.'!M21),"",'In Process Calc.'!M21)</f>
        <v/>
      </c>
      <c r="AL21" s="111" t="str">
        <f>IF(ISBLANK('In Process Calc.'!N21),"",'In Process Calc.'!N21)</f>
        <v/>
      </c>
      <c r="AM21" s="111" t="str">
        <f>IF(ISBLANK('In Process Calc.'!O21),"",'In Process Calc.'!O21)</f>
        <v/>
      </c>
      <c r="AN21" s="111" t="str">
        <f>IF(ISBLANK('In Process Calc.'!P21),"",'In Process Calc.'!P21)</f>
        <v/>
      </c>
      <c r="AO21" s="111" t="str">
        <f>IF(ISBLANK('In Process Calc.'!Q21),"",'In Process Calc.'!Q21)</f>
        <v/>
      </c>
      <c r="AP21" s="111" t="str">
        <f>IF(ISBLANK('In Process Calc.'!R21),"",'In Process Calc.'!R21)</f>
        <v/>
      </c>
      <c r="AQ21" s="111" t="str">
        <f>IF(ISBLANK('In Process Calc.'!S21),"",'In Process Calc.'!S21)</f>
        <v/>
      </c>
      <c r="AR21" s="111" t="str">
        <f>IF(ISBLANK('In Process Calc.'!T21),"",'In Process Calc.'!T21)</f>
        <v/>
      </c>
      <c r="AS21" s="111" t="str">
        <f>IF(ISBLANK('In Process Calc.'!U21),"",'In Process Calc.'!U21)</f>
        <v/>
      </c>
      <c r="AT21" s="111" t="str">
        <f>IF(ISBLANK('In Process Calc.'!V21),"",'In Process Calc.'!V21)</f>
        <v/>
      </c>
      <c r="AU21" s="111" t="str">
        <f>IF(ISBLANK('In Process Calc.'!W21),"",'In Process Calc.'!W21)</f>
        <v/>
      </c>
      <c r="AV21" s="111" t="str">
        <f>IF(ISBLANK('In Process Calc.'!X21),"",'In Process Calc.'!X21)</f>
        <v/>
      </c>
      <c r="AW21" s="111" t="str">
        <f>IF(ISBLANK('In Process Calc.'!Y21),"",'In Process Calc.'!Y21)</f>
        <v/>
      </c>
      <c r="AX21" s="111" t="str">
        <f>IF(ISBLANK('In Process Calc.'!Z21),"",'In Process Calc.'!Z21)</f>
        <v/>
      </c>
      <c r="AY21" s="111" t="str">
        <f>IF(ISBLANK('In Process Calc.'!AA21),"",'In Process Calc.'!AA21)</f>
        <v/>
      </c>
      <c r="AZ21" s="111" t="str">
        <f>IF(ISBLANK('In Process Calc.'!AB21),"",'In Process Calc.'!AB21)</f>
        <v/>
      </c>
      <c r="BA21" s="111" t="str">
        <f>IF(ISBLANK('In Process Calc.'!AC21),"",'In Process Calc.'!AC21)</f>
        <v/>
      </c>
      <c r="BB21" s="111" t="str">
        <f>IF(ISBLANK('In Process Calc.'!AD21),"",'In Process Calc.'!AD21)</f>
        <v/>
      </c>
      <c r="BC21" s="111" t="str">
        <f>IF(ISBLANK('In Process Calc.'!AE21),"",'In Process Calc.'!AE21)</f>
        <v/>
      </c>
      <c r="BD21" s="111" t="str">
        <f>IF(ISBLANK('In Process Calc.'!AF21),"",'In Process Calc.'!AF21)</f>
        <v/>
      </c>
      <c r="BE21" s="111" t="str">
        <f>IF(ISBLANK('In Process Calc.'!AG21),"",'In Process Calc.'!AG21)</f>
        <v/>
      </c>
      <c r="BF21" s="111" t="str">
        <f>IF(ISBLANK('In Process Calc.'!AH21),"",'In Process Calc.'!AH21)</f>
        <v/>
      </c>
      <c r="BG21" s="111" t="str">
        <f>IF(ISBLANK('In Process Calc.'!AI21),"",'In Process Calc.'!AI21)</f>
        <v/>
      </c>
      <c r="BH21" s="111" t="str">
        <f>IF(ISBLANK('In Process Calc.'!AJ21),"",'In Process Calc.'!AJ21)</f>
        <v/>
      </c>
      <c r="BI21" s="111" t="str">
        <f>IF(ISBLANK('In Process Calc.'!AK21),"",'In Process Calc.'!AK21)</f>
        <v/>
      </c>
      <c r="BJ21" s="111" t="str">
        <f>IF(ISBLANK('In Process Calc.'!AL21),"",'In Process Calc.'!AL21)</f>
        <v/>
      </c>
      <c r="BK21" s="111" t="str">
        <f>IF(ISBLANK('In Process Calc.'!AM21),"",'In Process Calc.'!AM21)</f>
        <v/>
      </c>
      <c r="BL21" s="111" t="str">
        <f>IF(ISBLANK('In Process Calc.'!AN21),"",'In Process Calc.'!AN21)</f>
        <v/>
      </c>
      <c r="BM21" s="111" t="str">
        <f>IF(ISBLANK('In Process Calc.'!AO21),"",'In Process Calc.'!AO21)</f>
        <v/>
      </c>
      <c r="BO21" s="54" t="s">
        <v>60</v>
      </c>
      <c r="BP21" s="56">
        <f t="array" ref="BP21:BS21">LINEST($AZ3:INDEX($AZ:$AZ,COUNT($AZ:$AZ)+2),$AH$3:INDEX($AH:$AH,COUNT($AH:$AH)+2)^{1,2,3},TRUE,TRUE)</f>
        <v>0</v>
      </c>
      <c r="BQ21" s="56">
        <v>0</v>
      </c>
      <c r="BR21" s="56">
        <v>0</v>
      </c>
      <c r="BS21" s="56">
        <v>0</v>
      </c>
      <c r="BT21" s="56">
        <f t="array" ref="BT21:BX21">LINEST($AZ3:INDEX($AZ:$AZ,COUNT($AZ:$AZ)+2),$AH$3:INDEX($AH:$AH,COUNT($AH:$AH)+2)^{1,2,3,4},TRUE,TRUE)</f>
        <v>0</v>
      </c>
      <c r="BU21" s="56">
        <v>0</v>
      </c>
      <c r="BV21" s="56">
        <v>0</v>
      </c>
      <c r="BW21" s="56">
        <v>0</v>
      </c>
      <c r="BX21" s="56">
        <v>0</v>
      </c>
      <c r="BY21" s="57">
        <f>IF('Cumulative Curves'!$B$20=6,#REF!,IF('Cumulative Curves'!$B$20=5,#REF!, IF( 'Cumulative Curves'!$B$20=4, BX21,IF('Cumulative Curves'!$B$20=3, BS21, 0))))</f>
        <v>0</v>
      </c>
      <c r="BZ21" s="57">
        <f>IF('Cumulative Curves'!$B$20=6,#REF!,IF('Cumulative Curves'!$B$20=5,#REF!, IF( 'Cumulative Curves'!$B$20=4, BW21,IF('Cumulative Curves'!$B$20=3, BR21, 0))))</f>
        <v>0</v>
      </c>
      <c r="CA21" s="57">
        <f>IF('Cumulative Curves'!$B$20=6,#REF!,IF('Cumulative Curves'!$B$20=5,#REF!, IF( 'Cumulative Curves'!$B$20=4, BV21,IF('Cumulative Curves'!$B$20=3, BQ21, 0))))</f>
        <v>0</v>
      </c>
      <c r="CB21" s="57">
        <f>IF('Cumulative Curves'!$B$20=6,#REF!,IF('Cumulative Curves'!$B$20=5,#REF!, IF( 'Cumulative Curves'!$B$20=4, BU21,IF('Cumulative Curves'!$B$20=3, BP21, 0))))</f>
        <v>0</v>
      </c>
      <c r="CC21" s="57">
        <f>IF('Cumulative Curves'!$B$20=6,#REF!,IF('Cumulative Curves'!$B$20=5,#REF!, IF( 'Cumulative Curves'!$B$20=4,BT21, 0)))</f>
        <v>0</v>
      </c>
      <c r="CD21" s="57">
        <f>IF('Cumulative Curves'!$B$20=6,#REF!,IF('Cumulative Curves'!$B$20=5,#REF!, 0))</f>
        <v>0</v>
      </c>
      <c r="CE21" s="57">
        <f>IF('Cumulative Curves'!$B$20=6,#REF!,0)</f>
        <v>0</v>
      </c>
      <c r="CF21" s="49"/>
      <c r="CG21" s="76"/>
      <c r="CH21" s="76"/>
      <c r="CI21" s="76"/>
      <c r="CJ21" s="76"/>
      <c r="CK21" s="76"/>
      <c r="CL21" s="76"/>
      <c r="CM21" s="76"/>
      <c r="CN21" s="76"/>
      <c r="CO21" s="76"/>
      <c r="CP21" s="76"/>
      <c r="CQ21" s="76"/>
      <c r="CR21" s="76"/>
      <c r="CS21" s="76"/>
      <c r="CT21" s="76"/>
      <c r="CU21" s="76"/>
      <c r="CV21" s="76"/>
      <c r="CW21" s="76"/>
      <c r="CX21" s="76"/>
      <c r="CY21" s="76"/>
      <c r="CZ21" s="76"/>
      <c r="DA21" s="76"/>
      <c r="DB21" s="76"/>
      <c r="DC21" s="76"/>
      <c r="DD21" s="76"/>
      <c r="DE21" s="76"/>
      <c r="DF21" s="76"/>
      <c r="DG21" s="76"/>
      <c r="DH21" s="76"/>
      <c r="DI21" s="76"/>
      <c r="DJ21" s="76"/>
      <c r="DK21" s="76"/>
      <c r="DL21" s="76"/>
    </row>
    <row r="22" spans="1:116" s="48" customFormat="1" ht="12">
      <c r="A22" s="111" t="str">
        <f>IF(ISBLANK('In Process Calc.'!C22),"",'In Process Calc.'!C22)</f>
        <v/>
      </c>
      <c r="B22" s="111" t="str">
        <f>IF(ISBLANK('Measured Data'!H24),"",'Measured Data'!H24)</f>
        <v/>
      </c>
      <c r="C22" s="111" t="str">
        <f>IF(ISBLANK('In Process Calc.'!L22),"",'In Process Calc.'!L22)</f>
        <v/>
      </c>
      <c r="D22" s="111" t="str">
        <f>IF(ISBLANK('In Process Calc.'!M22),"",'In Process Calc.'!M22)</f>
        <v/>
      </c>
      <c r="E22" s="111" t="str">
        <f>IF(ISBLANK('In Process Calc.'!N22),"",'In Process Calc.'!N22)</f>
        <v/>
      </c>
      <c r="F22" s="111" t="str">
        <f>IF(ISBLANK('In Process Calc.'!O22),"",'In Process Calc.'!O22)</f>
        <v/>
      </c>
      <c r="G22" s="111" t="str">
        <f>IF(ISBLANK('In Process Calc.'!P22),"",'In Process Calc.'!P22)</f>
        <v/>
      </c>
      <c r="H22" s="111" t="str">
        <f>IF(ISBLANK('In Process Calc.'!Q22),"",'In Process Calc.'!Q22)</f>
        <v/>
      </c>
      <c r="I22" s="111" t="str">
        <f>IF(ISBLANK('In Process Calc.'!R22),"",'In Process Calc.'!R22)</f>
        <v/>
      </c>
      <c r="J22" s="111" t="str">
        <f>IF(ISBLANK('In Process Calc.'!S22),"",'In Process Calc.'!S22)</f>
        <v/>
      </c>
      <c r="K22" s="111" t="str">
        <f>IF(ISBLANK('In Process Calc.'!T22),"",'In Process Calc.'!T22)</f>
        <v/>
      </c>
      <c r="L22" s="111" t="str">
        <f>IF(ISBLANK('In Process Calc.'!U22),"",'In Process Calc.'!U22)</f>
        <v/>
      </c>
      <c r="M22" s="111" t="str">
        <f>IF(ISBLANK('In Process Calc.'!V22),"",'In Process Calc.'!V22)</f>
        <v/>
      </c>
      <c r="N22" s="111" t="str">
        <f>IF(ISBLANK('In Process Calc.'!W22),"",'In Process Calc.'!W22)</f>
        <v/>
      </c>
      <c r="O22" s="111" t="str">
        <f>IF(ISBLANK('In Process Calc.'!X22),"",'In Process Calc.'!X22)</f>
        <v/>
      </c>
      <c r="P22" s="111" t="str">
        <f>IF(ISBLANK('In Process Calc.'!Y22),"",'In Process Calc.'!Y22)</f>
        <v/>
      </c>
      <c r="Q22" s="111" t="str">
        <f>IF(ISBLANK('In Process Calc.'!Z22),"",'In Process Calc.'!Z22)</f>
        <v/>
      </c>
      <c r="R22" s="111" t="str">
        <f>IF(ISBLANK('In Process Calc.'!AA22),"",'In Process Calc.'!AA22)</f>
        <v/>
      </c>
      <c r="S22" s="111" t="str">
        <f>IF(ISBLANK('In Process Calc.'!AB22),"",'In Process Calc.'!AB22)</f>
        <v/>
      </c>
      <c r="T22" s="111" t="str">
        <f>IF(ISBLANK('In Process Calc.'!AC22),"",'In Process Calc.'!AC22)</f>
        <v/>
      </c>
      <c r="U22" s="111" t="str">
        <f>IF(ISBLANK('In Process Calc.'!AD22),"",'In Process Calc.'!AD22)</f>
        <v/>
      </c>
      <c r="V22" s="111" t="str">
        <f>IF(ISBLANK('In Process Calc.'!AE22),"",'In Process Calc.'!AE22)</f>
        <v/>
      </c>
      <c r="W22" s="111" t="str">
        <f>IF(ISBLANK('In Process Calc.'!AF22),"",'In Process Calc.'!AF22)</f>
        <v/>
      </c>
      <c r="X22" s="111" t="str">
        <f>IF(ISBLANK('In Process Calc.'!AG22),"",'In Process Calc.'!AG22)</f>
        <v/>
      </c>
      <c r="Y22" s="111" t="str">
        <f>IF(ISBLANK('In Process Calc.'!AH22),"",'In Process Calc.'!AH22)</f>
        <v/>
      </c>
      <c r="Z22" s="111" t="str">
        <f>IF(ISBLANK('In Process Calc.'!AI22),"",'In Process Calc.'!AI22)</f>
        <v/>
      </c>
      <c r="AA22" s="111" t="str">
        <f>IF(ISBLANK('In Process Calc.'!AJ22),"",'In Process Calc.'!AJ22)</f>
        <v/>
      </c>
      <c r="AB22" s="111" t="str">
        <f>IF(ISBLANK('In Process Calc.'!AK22),"",'In Process Calc.'!AK22)</f>
        <v/>
      </c>
      <c r="AC22" s="111" t="str">
        <f>IF(ISBLANK('In Process Calc.'!AL22),"",'In Process Calc.'!AL22)</f>
        <v/>
      </c>
      <c r="AD22" s="111" t="str">
        <f>IF(ISBLANK('In Process Calc.'!AM22),"",'In Process Calc.'!AM22)</f>
        <v/>
      </c>
      <c r="AE22" s="111" t="str">
        <f>IF(ISBLANK('In Process Calc.'!AN22),"",'In Process Calc.'!AN22)</f>
        <v/>
      </c>
      <c r="AF22" s="111" t="str">
        <f>IF(ISBLANK('In Process Calc.'!AO22),"",'In Process Calc.'!AO22)</f>
        <v/>
      </c>
      <c r="AH22" s="111" t="str">
        <f>IF(ISBLANK('In Process Calc.'!C22),"",'In Process Calc.'!C22)</f>
        <v/>
      </c>
      <c r="AI22" s="111" t="str">
        <f>IF(ISBLANK('Measured Data'!H26),"",'Measured Data'!H26)</f>
        <v/>
      </c>
      <c r="AJ22" s="111" t="str">
        <f>IF(ISBLANK('In Process Calc.'!L22),"",'In Process Calc.'!L22)</f>
        <v/>
      </c>
      <c r="AK22" s="111" t="str">
        <f>IF(ISBLANK('In Process Calc.'!M22),"",'In Process Calc.'!M22)</f>
        <v/>
      </c>
      <c r="AL22" s="111" t="str">
        <f>IF(ISBLANK('In Process Calc.'!N22),"",'In Process Calc.'!N22)</f>
        <v/>
      </c>
      <c r="AM22" s="111" t="str">
        <f>IF(ISBLANK('In Process Calc.'!O22),"",'In Process Calc.'!O22)</f>
        <v/>
      </c>
      <c r="AN22" s="111" t="str">
        <f>IF(ISBLANK('In Process Calc.'!P22),"",'In Process Calc.'!P22)</f>
        <v/>
      </c>
      <c r="AO22" s="111" t="str">
        <f>IF(ISBLANK('In Process Calc.'!Q22),"",'In Process Calc.'!Q22)</f>
        <v/>
      </c>
      <c r="AP22" s="111" t="str">
        <f>IF(ISBLANK('In Process Calc.'!R22),"",'In Process Calc.'!R22)</f>
        <v/>
      </c>
      <c r="AQ22" s="111" t="str">
        <f>IF(ISBLANK('In Process Calc.'!S22),"",'In Process Calc.'!S22)</f>
        <v/>
      </c>
      <c r="AR22" s="111" t="str">
        <f>IF(ISBLANK('In Process Calc.'!T22),"",'In Process Calc.'!T22)</f>
        <v/>
      </c>
      <c r="AS22" s="111" t="str">
        <f>IF(ISBLANK('In Process Calc.'!U22),"",'In Process Calc.'!U22)</f>
        <v/>
      </c>
      <c r="AT22" s="111" t="str">
        <f>IF(ISBLANK('In Process Calc.'!V22),"",'In Process Calc.'!V22)</f>
        <v/>
      </c>
      <c r="AU22" s="111" t="str">
        <f>IF(ISBLANK('In Process Calc.'!W22),"",'In Process Calc.'!W22)</f>
        <v/>
      </c>
      <c r="AV22" s="111" t="str">
        <f>IF(ISBLANK('In Process Calc.'!X22),"",'In Process Calc.'!X22)</f>
        <v/>
      </c>
      <c r="AW22" s="111" t="str">
        <f>IF(ISBLANK('In Process Calc.'!Y22),"",'In Process Calc.'!Y22)</f>
        <v/>
      </c>
      <c r="AX22" s="111" t="str">
        <f>IF(ISBLANK('In Process Calc.'!Z22),"",'In Process Calc.'!Z22)</f>
        <v/>
      </c>
      <c r="AY22" s="111" t="str">
        <f>IF(ISBLANK('In Process Calc.'!AA22),"",'In Process Calc.'!AA22)</f>
        <v/>
      </c>
      <c r="AZ22" s="111" t="str">
        <f>IF(ISBLANK('In Process Calc.'!AB22),"",'In Process Calc.'!AB22)</f>
        <v/>
      </c>
      <c r="BA22" s="111" t="str">
        <f>IF(ISBLANK('In Process Calc.'!AC22),"",'In Process Calc.'!AC22)</f>
        <v/>
      </c>
      <c r="BB22" s="111" t="str">
        <f>IF(ISBLANK('In Process Calc.'!AD22),"",'In Process Calc.'!AD22)</f>
        <v/>
      </c>
      <c r="BC22" s="111" t="str">
        <f>IF(ISBLANK('In Process Calc.'!AE22),"",'In Process Calc.'!AE22)</f>
        <v/>
      </c>
      <c r="BD22" s="111" t="str">
        <f>IF(ISBLANK('In Process Calc.'!AF22),"",'In Process Calc.'!AF22)</f>
        <v/>
      </c>
      <c r="BE22" s="111" t="str">
        <f>IF(ISBLANK('In Process Calc.'!AG22),"",'In Process Calc.'!AG22)</f>
        <v/>
      </c>
      <c r="BF22" s="111" t="str">
        <f>IF(ISBLANK('In Process Calc.'!AH22),"",'In Process Calc.'!AH22)</f>
        <v/>
      </c>
      <c r="BG22" s="111" t="str">
        <f>IF(ISBLANK('In Process Calc.'!AI22),"",'In Process Calc.'!AI22)</f>
        <v/>
      </c>
      <c r="BH22" s="111" t="str">
        <f>IF(ISBLANK('In Process Calc.'!AJ22),"",'In Process Calc.'!AJ22)</f>
        <v/>
      </c>
      <c r="BI22" s="111" t="str">
        <f>IF(ISBLANK('In Process Calc.'!AK22),"",'In Process Calc.'!AK22)</f>
        <v/>
      </c>
      <c r="BJ22" s="111" t="str">
        <f>IF(ISBLANK('In Process Calc.'!AL22),"",'In Process Calc.'!AL22)</f>
        <v/>
      </c>
      <c r="BK22" s="111" t="str">
        <f>IF(ISBLANK('In Process Calc.'!AM22),"",'In Process Calc.'!AM22)</f>
        <v/>
      </c>
      <c r="BL22" s="111" t="str">
        <f>IF(ISBLANK('In Process Calc.'!AN22),"",'In Process Calc.'!AN22)</f>
        <v/>
      </c>
      <c r="BM22" s="111" t="str">
        <f>IF(ISBLANK('In Process Calc.'!AO22),"",'In Process Calc.'!AO22)</f>
        <v/>
      </c>
      <c r="BO22" s="54" t="s">
        <v>56</v>
      </c>
      <c r="BP22" s="56">
        <f t="array" ref="BP22:BS22">LINEST($BA3:INDEX($BA:$BA,COUNT($BA:$BA)+2),$AH$3:INDEX($AH:$AH,COUNT($AH:$AH)+2)^{1,2,3},TRUE,TRUE)</f>
        <v>0</v>
      </c>
      <c r="BQ22" s="56">
        <v>0</v>
      </c>
      <c r="BR22" s="56">
        <v>0</v>
      </c>
      <c r="BS22" s="56">
        <v>0</v>
      </c>
      <c r="BT22" s="56">
        <f t="array" ref="BT22:BX22">LINEST($BA3:INDEX($BA:$BA,COUNT($BA:$BA)+2),$AH$3:INDEX($AH:$AH,COUNT($AH:$AH)+2)^{1,2,3,4},TRUE,TRUE)</f>
        <v>0</v>
      </c>
      <c r="BU22" s="56">
        <v>0</v>
      </c>
      <c r="BV22" s="56">
        <v>0</v>
      </c>
      <c r="BW22" s="56">
        <v>0</v>
      </c>
      <c r="BX22" s="56">
        <v>0</v>
      </c>
      <c r="BY22" s="57">
        <f>IF('Cumulative Curves'!$B$21=6,#REF!,IF('Cumulative Curves'!$B$21=5,#REF!, IF( 'Cumulative Curves'!$B$21=4, BX22,IF('Cumulative Curves'!$B$21=3, BS22, 0))))</f>
        <v>0</v>
      </c>
      <c r="BZ22" s="57">
        <f>IF('Cumulative Curves'!$B$21=6,#REF!,IF('Cumulative Curves'!$B$21=5,#REF!, IF( 'Cumulative Curves'!$B$21=4, BW22,IF('Cumulative Curves'!$B$21=3, BR22, 0))))</f>
        <v>0</v>
      </c>
      <c r="CA22" s="57">
        <f>IF('Cumulative Curves'!$B$21=6,#REF!,IF('Cumulative Curves'!$B$21=5,#REF!, IF( 'Cumulative Curves'!$B$21=4, BV22,IF('Cumulative Curves'!$B$21=3, BQ22, 0))))</f>
        <v>0</v>
      </c>
      <c r="CB22" s="57">
        <f>IF('Cumulative Curves'!$B$21=6,#REF!,IF('Cumulative Curves'!$B$21=5,#REF!, IF( 'Cumulative Curves'!$B$21=4, BU22,IF('Cumulative Curves'!$B$21=3, BP22, 0))))</f>
        <v>0</v>
      </c>
      <c r="CC22" s="57">
        <f>IF('Cumulative Curves'!$B$21=6,#REF!,IF('Cumulative Curves'!$B$21=5,#REF!, IF( 'Cumulative Curves'!$B$21=4,BT22, 0)))</f>
        <v>0</v>
      </c>
      <c r="CD22" s="57">
        <f>IF('Cumulative Curves'!$B$21=6,#REF!,IF('Cumulative Curves'!$B$21=5,#REF!, 0))</f>
        <v>0</v>
      </c>
      <c r="CE22" s="57">
        <f>IF('Cumulative Curves'!$B$21=6,#REF!,0)</f>
        <v>0</v>
      </c>
      <c r="CF22" s="49"/>
      <c r="CG22" s="76"/>
      <c r="CH22" s="76"/>
      <c r="CI22" s="76"/>
      <c r="CJ22" s="76"/>
      <c r="CK22" s="76"/>
      <c r="CL22" s="76"/>
      <c r="CM22" s="76"/>
      <c r="CN22" s="76"/>
      <c r="CO22" s="76"/>
      <c r="CP22" s="76"/>
      <c r="CQ22" s="76"/>
      <c r="CR22" s="76"/>
      <c r="CS22" s="76"/>
      <c r="CT22" s="76"/>
      <c r="CU22" s="76"/>
      <c r="CV22" s="76"/>
      <c r="CW22" s="76"/>
      <c r="CX22" s="76"/>
      <c r="CY22" s="76"/>
      <c r="CZ22" s="76"/>
      <c r="DA22" s="76"/>
      <c r="DB22" s="76"/>
      <c r="DC22" s="76"/>
      <c r="DD22" s="76"/>
      <c r="DE22" s="76"/>
      <c r="DF22" s="76"/>
      <c r="DG22" s="76"/>
      <c r="DH22" s="76"/>
      <c r="DI22" s="76"/>
      <c r="DJ22" s="76"/>
      <c r="DK22" s="76"/>
      <c r="DL22" s="76"/>
    </row>
    <row r="23" spans="1:116" s="48" customFormat="1" ht="12">
      <c r="A23" s="111" t="str">
        <f>IF(ISBLANK('In Process Calc.'!C23),"",'In Process Calc.'!C23)</f>
        <v/>
      </c>
      <c r="B23" s="111" t="str">
        <f>IF(ISBLANK('Measured Data'!H25),"",'Measured Data'!H25)</f>
        <v/>
      </c>
      <c r="C23" s="111" t="str">
        <f>IF(ISBLANK('In Process Calc.'!L23),"",'In Process Calc.'!L23)</f>
        <v/>
      </c>
      <c r="D23" s="111" t="str">
        <f>IF(ISBLANK('In Process Calc.'!M23),"",'In Process Calc.'!M23)</f>
        <v/>
      </c>
      <c r="E23" s="111" t="str">
        <f>IF(ISBLANK('In Process Calc.'!N23),"",'In Process Calc.'!N23)</f>
        <v/>
      </c>
      <c r="F23" s="111" t="str">
        <f>IF(ISBLANK('In Process Calc.'!O23),"",'In Process Calc.'!O23)</f>
        <v/>
      </c>
      <c r="G23" s="111" t="str">
        <f>IF(ISBLANK('In Process Calc.'!P23),"",'In Process Calc.'!P23)</f>
        <v/>
      </c>
      <c r="H23" s="111" t="str">
        <f>IF(ISBLANK('In Process Calc.'!Q23),"",'In Process Calc.'!Q23)</f>
        <v/>
      </c>
      <c r="I23" s="111" t="str">
        <f>IF(ISBLANK('In Process Calc.'!R23),"",'In Process Calc.'!R23)</f>
        <v/>
      </c>
      <c r="J23" s="111" t="str">
        <f>IF(ISBLANK('In Process Calc.'!S23),"",'In Process Calc.'!S23)</f>
        <v/>
      </c>
      <c r="K23" s="111" t="str">
        <f>IF(ISBLANK('In Process Calc.'!T23),"",'In Process Calc.'!T23)</f>
        <v/>
      </c>
      <c r="L23" s="111" t="str">
        <f>IF(ISBLANK('In Process Calc.'!U23),"",'In Process Calc.'!U23)</f>
        <v/>
      </c>
      <c r="M23" s="111" t="str">
        <f>IF(ISBLANK('In Process Calc.'!V23),"",'In Process Calc.'!V23)</f>
        <v/>
      </c>
      <c r="N23" s="111" t="str">
        <f>IF(ISBLANK('In Process Calc.'!W23),"",'In Process Calc.'!W23)</f>
        <v/>
      </c>
      <c r="O23" s="111" t="str">
        <f>IF(ISBLANK('In Process Calc.'!X23),"",'In Process Calc.'!X23)</f>
        <v/>
      </c>
      <c r="P23" s="111" t="str">
        <f>IF(ISBLANK('In Process Calc.'!Y23),"",'In Process Calc.'!Y23)</f>
        <v/>
      </c>
      <c r="Q23" s="111" t="str">
        <f>IF(ISBLANK('In Process Calc.'!Z23),"",'In Process Calc.'!Z23)</f>
        <v/>
      </c>
      <c r="R23" s="111" t="str">
        <f>IF(ISBLANK('In Process Calc.'!AA23),"",'In Process Calc.'!AA23)</f>
        <v/>
      </c>
      <c r="S23" s="111" t="str">
        <f>IF(ISBLANK('In Process Calc.'!AB23),"",'In Process Calc.'!AB23)</f>
        <v/>
      </c>
      <c r="T23" s="111" t="str">
        <f>IF(ISBLANK('In Process Calc.'!AC23),"",'In Process Calc.'!AC23)</f>
        <v/>
      </c>
      <c r="U23" s="111" t="str">
        <f>IF(ISBLANK('In Process Calc.'!AD23),"",'In Process Calc.'!AD23)</f>
        <v/>
      </c>
      <c r="V23" s="111" t="str">
        <f>IF(ISBLANK('In Process Calc.'!AE23),"",'In Process Calc.'!AE23)</f>
        <v/>
      </c>
      <c r="W23" s="111" t="str">
        <f>IF(ISBLANK('In Process Calc.'!AF23),"",'In Process Calc.'!AF23)</f>
        <v/>
      </c>
      <c r="X23" s="111" t="str">
        <f>IF(ISBLANK('In Process Calc.'!AG23),"",'In Process Calc.'!AG23)</f>
        <v/>
      </c>
      <c r="Y23" s="111" t="str">
        <f>IF(ISBLANK('In Process Calc.'!AH23),"",'In Process Calc.'!AH23)</f>
        <v/>
      </c>
      <c r="Z23" s="111" t="str">
        <f>IF(ISBLANK('In Process Calc.'!AI23),"",'In Process Calc.'!AI23)</f>
        <v/>
      </c>
      <c r="AA23" s="111" t="str">
        <f>IF(ISBLANK('In Process Calc.'!AJ23),"",'In Process Calc.'!AJ23)</f>
        <v/>
      </c>
      <c r="AB23" s="111" t="str">
        <f>IF(ISBLANK('In Process Calc.'!AK23),"",'In Process Calc.'!AK23)</f>
        <v/>
      </c>
      <c r="AC23" s="111" t="str">
        <f>IF(ISBLANK('In Process Calc.'!AL23),"",'In Process Calc.'!AL23)</f>
        <v/>
      </c>
      <c r="AD23" s="111" t="str">
        <f>IF(ISBLANK('In Process Calc.'!AM23),"",'In Process Calc.'!AM23)</f>
        <v/>
      </c>
      <c r="AE23" s="111" t="str">
        <f>IF(ISBLANK('In Process Calc.'!AN23),"",'In Process Calc.'!AN23)</f>
        <v/>
      </c>
      <c r="AF23" s="111" t="str">
        <f>IF(ISBLANK('In Process Calc.'!AO23),"",'In Process Calc.'!AO23)</f>
        <v/>
      </c>
      <c r="AH23" s="111" t="str">
        <f>IF(ISBLANK('In Process Calc.'!C23),"",'In Process Calc.'!C23)</f>
        <v/>
      </c>
      <c r="AI23" s="111" t="str">
        <f>IF(ISBLANK('Measured Data'!H27),"",'Measured Data'!H27)</f>
        <v/>
      </c>
      <c r="AJ23" s="111" t="str">
        <f>IF(ISBLANK('In Process Calc.'!L23),"",'In Process Calc.'!L23)</f>
        <v/>
      </c>
      <c r="AK23" s="111" t="str">
        <f>IF(ISBLANK('In Process Calc.'!M23),"",'In Process Calc.'!M23)</f>
        <v/>
      </c>
      <c r="AL23" s="111" t="str">
        <f>IF(ISBLANK('In Process Calc.'!N23),"",'In Process Calc.'!N23)</f>
        <v/>
      </c>
      <c r="AM23" s="111" t="str">
        <f>IF(ISBLANK('In Process Calc.'!O23),"",'In Process Calc.'!O23)</f>
        <v/>
      </c>
      <c r="AN23" s="111" t="str">
        <f>IF(ISBLANK('In Process Calc.'!P23),"",'In Process Calc.'!P23)</f>
        <v/>
      </c>
      <c r="AO23" s="111" t="str">
        <f>IF(ISBLANK('In Process Calc.'!Q23),"",'In Process Calc.'!Q23)</f>
        <v/>
      </c>
      <c r="AP23" s="111" t="str">
        <f>IF(ISBLANK('In Process Calc.'!R23),"",'In Process Calc.'!R23)</f>
        <v/>
      </c>
      <c r="AQ23" s="111" t="str">
        <f>IF(ISBLANK('In Process Calc.'!S23),"",'In Process Calc.'!S23)</f>
        <v/>
      </c>
      <c r="AR23" s="111" t="str">
        <f>IF(ISBLANK('In Process Calc.'!T23),"",'In Process Calc.'!T23)</f>
        <v/>
      </c>
      <c r="AS23" s="111" t="str">
        <f>IF(ISBLANK('In Process Calc.'!U23),"",'In Process Calc.'!U23)</f>
        <v/>
      </c>
      <c r="AT23" s="111" t="str">
        <f>IF(ISBLANK('In Process Calc.'!V23),"",'In Process Calc.'!V23)</f>
        <v/>
      </c>
      <c r="AU23" s="111" t="str">
        <f>IF(ISBLANK('In Process Calc.'!W23),"",'In Process Calc.'!W23)</f>
        <v/>
      </c>
      <c r="AV23" s="111" t="str">
        <f>IF(ISBLANK('In Process Calc.'!X23),"",'In Process Calc.'!X23)</f>
        <v/>
      </c>
      <c r="AW23" s="111" t="str">
        <f>IF(ISBLANK('In Process Calc.'!Y23),"",'In Process Calc.'!Y23)</f>
        <v/>
      </c>
      <c r="AX23" s="111" t="str">
        <f>IF(ISBLANK('In Process Calc.'!Z23),"",'In Process Calc.'!Z23)</f>
        <v/>
      </c>
      <c r="AY23" s="111" t="str">
        <f>IF(ISBLANK('In Process Calc.'!AA23),"",'In Process Calc.'!AA23)</f>
        <v/>
      </c>
      <c r="AZ23" s="111" t="str">
        <f>IF(ISBLANK('In Process Calc.'!AB23),"",'In Process Calc.'!AB23)</f>
        <v/>
      </c>
      <c r="BA23" s="111" t="str">
        <f>IF(ISBLANK('In Process Calc.'!AC23),"",'In Process Calc.'!AC23)</f>
        <v/>
      </c>
      <c r="BB23" s="111" t="str">
        <f>IF(ISBLANK('In Process Calc.'!AD23),"",'In Process Calc.'!AD23)</f>
        <v/>
      </c>
      <c r="BC23" s="111" t="str">
        <f>IF(ISBLANK('In Process Calc.'!AE23),"",'In Process Calc.'!AE23)</f>
        <v/>
      </c>
      <c r="BD23" s="111" t="str">
        <f>IF(ISBLANK('In Process Calc.'!AF23),"",'In Process Calc.'!AF23)</f>
        <v/>
      </c>
      <c r="BE23" s="111" t="str">
        <f>IF(ISBLANK('In Process Calc.'!AG23),"",'In Process Calc.'!AG23)</f>
        <v/>
      </c>
      <c r="BF23" s="111" t="str">
        <f>IF(ISBLANK('In Process Calc.'!AH23),"",'In Process Calc.'!AH23)</f>
        <v/>
      </c>
      <c r="BG23" s="111" t="str">
        <f>IF(ISBLANK('In Process Calc.'!AI23),"",'In Process Calc.'!AI23)</f>
        <v/>
      </c>
      <c r="BH23" s="111" t="str">
        <f>IF(ISBLANK('In Process Calc.'!AJ23),"",'In Process Calc.'!AJ23)</f>
        <v/>
      </c>
      <c r="BI23" s="111" t="str">
        <f>IF(ISBLANK('In Process Calc.'!AK23),"",'In Process Calc.'!AK23)</f>
        <v/>
      </c>
      <c r="BJ23" s="111" t="str">
        <f>IF(ISBLANK('In Process Calc.'!AL23),"",'In Process Calc.'!AL23)</f>
        <v/>
      </c>
      <c r="BK23" s="111" t="str">
        <f>IF(ISBLANK('In Process Calc.'!AM23),"",'In Process Calc.'!AM23)</f>
        <v/>
      </c>
      <c r="BL23" s="111" t="str">
        <f>IF(ISBLANK('In Process Calc.'!AN23),"",'In Process Calc.'!AN23)</f>
        <v/>
      </c>
      <c r="BM23" s="111" t="str">
        <f>IF(ISBLANK('In Process Calc.'!AO23),"",'In Process Calc.'!AO23)</f>
        <v/>
      </c>
      <c r="BO23" s="54" t="s">
        <v>106</v>
      </c>
      <c r="BP23" s="56">
        <f t="array" ref="BP23:BS23">LINEST($U3:INDEX($U:$U,COUNT($U:$U)+2),$A$3:INDEX($A:$A,COUNT($A:$A)+2)^{1,2,3},TRUE,TRUE)</f>
        <v>0</v>
      </c>
      <c r="BQ23" s="56">
        <v>0</v>
      </c>
      <c r="BR23" s="56">
        <v>0</v>
      </c>
      <c r="BS23" s="56">
        <v>0</v>
      </c>
      <c r="BT23" s="56">
        <f t="array" ref="BT23:BX23">LINEST($U3:INDEX($U:$U,COUNT($U:$U)+2),$A$3:INDEX($A:$A,COUNT($A:$A)+2)^{1,2,3,4},TRUE,TRUE)</f>
        <v>0</v>
      </c>
      <c r="BU23" s="56">
        <v>0</v>
      </c>
      <c r="BV23" s="56">
        <v>0</v>
      </c>
      <c r="BW23" s="56">
        <v>0</v>
      </c>
      <c r="BX23" s="56">
        <v>0</v>
      </c>
      <c r="BY23" s="57">
        <f>IF('Cumulative Curves'!$B$22=6,#REF!,IF('Cumulative Curves'!$B$22=5,#REF!, IF( 'Cumulative Curves'!$B$22=4, BX23,IF('Cumulative Curves'!$B$22=3, BS23, 0))))</f>
        <v>0</v>
      </c>
      <c r="BZ23" s="57">
        <f>IF('Cumulative Curves'!$B$22=6,#REF!,IF('Cumulative Curves'!$B$22=5,#REF!, IF( 'Cumulative Curves'!$B$22=4, BW23,IF('Cumulative Curves'!$B$22=3, BR23, 0))))</f>
        <v>0</v>
      </c>
      <c r="CA23" s="57">
        <f>IF('Cumulative Curves'!$B$22=6,#REF!,IF('Cumulative Curves'!$B$22=5,#REF!, IF( 'Cumulative Curves'!$B$22=4, BV23,IF('Cumulative Curves'!$B$22=3, BQ23, 0))))</f>
        <v>0</v>
      </c>
      <c r="CB23" s="57">
        <f>IF('Cumulative Curves'!$B$22=6,#REF!,IF('Cumulative Curves'!$B$22=5,#REF!, IF( 'Cumulative Curves'!$B$22=4, BU23,IF('Cumulative Curves'!$B$22=3, BP23, 0))))</f>
        <v>0</v>
      </c>
      <c r="CC23" s="57">
        <f>IF('Cumulative Curves'!$B$22=6,#REF!,IF('Cumulative Curves'!$B$22=5,#REF!, IF( 'Cumulative Curves'!$B$22=4,BT23, 0)))</f>
        <v>0</v>
      </c>
      <c r="CD23" s="57">
        <f>IF('Cumulative Curves'!$B$22=6,#REF!,IF('Cumulative Curves'!$B$22=5,#REF!, 0))</f>
        <v>0</v>
      </c>
      <c r="CE23" s="57">
        <f>IF('Cumulative Curves'!$B$22=6,#REF!,0)</f>
        <v>0</v>
      </c>
      <c r="CF23" s="49"/>
      <c r="CG23" s="76"/>
      <c r="CH23" s="76"/>
      <c r="CI23" s="76"/>
      <c r="CJ23" s="76"/>
      <c r="CK23" s="76"/>
      <c r="CL23" s="76"/>
      <c r="CM23" s="76"/>
      <c r="CN23" s="76"/>
      <c r="CO23" s="76"/>
      <c r="CP23" s="76"/>
      <c r="CQ23" s="76"/>
      <c r="CR23" s="76"/>
      <c r="CS23" s="76"/>
      <c r="CT23" s="76"/>
      <c r="CU23" s="76"/>
      <c r="CV23" s="76"/>
      <c r="CW23" s="76"/>
      <c r="CX23" s="76"/>
      <c r="CY23" s="76"/>
      <c r="CZ23" s="76"/>
      <c r="DA23" s="76"/>
      <c r="DB23" s="76"/>
      <c r="DC23" s="76"/>
      <c r="DD23" s="76"/>
      <c r="DE23" s="76"/>
      <c r="DF23" s="76"/>
      <c r="DG23" s="76"/>
      <c r="DH23" s="76"/>
      <c r="DI23" s="76"/>
      <c r="DJ23" s="76"/>
      <c r="DK23" s="76"/>
      <c r="DL23" s="76"/>
    </row>
    <row r="24" spans="1:116" s="48" customFormat="1" ht="12">
      <c r="A24" s="111" t="str">
        <f>IF(ISBLANK('In Process Calc.'!C24),"",'In Process Calc.'!C24)</f>
        <v/>
      </c>
      <c r="B24" s="111" t="str">
        <f>IF(ISBLANK('Measured Data'!H26),"",'Measured Data'!H26)</f>
        <v/>
      </c>
      <c r="C24" s="111" t="str">
        <f>IF(ISBLANK('In Process Calc.'!L24),"",'In Process Calc.'!L24)</f>
        <v/>
      </c>
      <c r="D24" s="111" t="str">
        <f>IF(ISBLANK('In Process Calc.'!M24),"",'In Process Calc.'!M24)</f>
        <v/>
      </c>
      <c r="E24" s="111" t="str">
        <f>IF(ISBLANK('In Process Calc.'!N24),"",'In Process Calc.'!N24)</f>
        <v/>
      </c>
      <c r="F24" s="111" t="str">
        <f>IF(ISBLANK('In Process Calc.'!O24),"",'In Process Calc.'!O24)</f>
        <v/>
      </c>
      <c r="G24" s="111" t="str">
        <f>IF(ISBLANK('In Process Calc.'!P24),"",'In Process Calc.'!P24)</f>
        <v/>
      </c>
      <c r="H24" s="111" t="str">
        <f>IF(ISBLANK('In Process Calc.'!Q24),"",'In Process Calc.'!Q24)</f>
        <v/>
      </c>
      <c r="I24" s="111" t="str">
        <f>IF(ISBLANK('In Process Calc.'!R24),"",'In Process Calc.'!R24)</f>
        <v/>
      </c>
      <c r="J24" s="111" t="str">
        <f>IF(ISBLANK('In Process Calc.'!S24),"",'In Process Calc.'!S24)</f>
        <v/>
      </c>
      <c r="K24" s="111" t="str">
        <f>IF(ISBLANK('In Process Calc.'!T24),"",'In Process Calc.'!T24)</f>
        <v/>
      </c>
      <c r="L24" s="111" t="str">
        <f>IF(ISBLANK('In Process Calc.'!U24),"",'In Process Calc.'!U24)</f>
        <v/>
      </c>
      <c r="M24" s="111" t="str">
        <f>IF(ISBLANK('In Process Calc.'!V24),"",'In Process Calc.'!V24)</f>
        <v/>
      </c>
      <c r="N24" s="111" t="str">
        <f>IF(ISBLANK('In Process Calc.'!W24),"",'In Process Calc.'!W24)</f>
        <v/>
      </c>
      <c r="O24" s="111" t="str">
        <f>IF(ISBLANK('In Process Calc.'!X24),"",'In Process Calc.'!X24)</f>
        <v/>
      </c>
      <c r="P24" s="111" t="str">
        <f>IF(ISBLANK('In Process Calc.'!Y24),"",'In Process Calc.'!Y24)</f>
        <v/>
      </c>
      <c r="Q24" s="111" t="str">
        <f>IF(ISBLANK('In Process Calc.'!Z24),"",'In Process Calc.'!Z24)</f>
        <v/>
      </c>
      <c r="R24" s="111" t="str">
        <f>IF(ISBLANK('In Process Calc.'!AA24),"",'In Process Calc.'!AA24)</f>
        <v/>
      </c>
      <c r="S24" s="111" t="str">
        <f>IF(ISBLANK('In Process Calc.'!AB24),"",'In Process Calc.'!AB24)</f>
        <v/>
      </c>
      <c r="T24" s="111" t="str">
        <f>IF(ISBLANK('In Process Calc.'!AC24),"",'In Process Calc.'!AC24)</f>
        <v/>
      </c>
      <c r="U24" s="111" t="str">
        <f>IF(ISBLANK('In Process Calc.'!AD24),"",'In Process Calc.'!AD24)</f>
        <v/>
      </c>
      <c r="V24" s="111" t="str">
        <f>IF(ISBLANK('In Process Calc.'!AE24),"",'In Process Calc.'!AE24)</f>
        <v/>
      </c>
      <c r="W24" s="111" t="str">
        <f>IF(ISBLANK('In Process Calc.'!AF24),"",'In Process Calc.'!AF24)</f>
        <v/>
      </c>
      <c r="X24" s="111" t="str">
        <f>IF(ISBLANK('In Process Calc.'!AG24),"",'In Process Calc.'!AG24)</f>
        <v/>
      </c>
      <c r="Y24" s="111" t="str">
        <f>IF(ISBLANK('In Process Calc.'!AH24),"",'In Process Calc.'!AH24)</f>
        <v/>
      </c>
      <c r="Z24" s="111" t="str">
        <f>IF(ISBLANK('In Process Calc.'!AI24),"",'In Process Calc.'!AI24)</f>
        <v/>
      </c>
      <c r="AA24" s="111" t="str">
        <f>IF(ISBLANK('In Process Calc.'!AJ24),"",'In Process Calc.'!AJ24)</f>
        <v/>
      </c>
      <c r="AB24" s="111" t="str">
        <f>IF(ISBLANK('In Process Calc.'!AK24),"",'In Process Calc.'!AK24)</f>
        <v/>
      </c>
      <c r="AC24" s="111" t="str">
        <f>IF(ISBLANK('In Process Calc.'!AL24),"",'In Process Calc.'!AL24)</f>
        <v/>
      </c>
      <c r="AD24" s="111" t="str">
        <f>IF(ISBLANK('In Process Calc.'!AM24),"",'In Process Calc.'!AM24)</f>
        <v/>
      </c>
      <c r="AE24" s="111" t="str">
        <f>IF(ISBLANK('In Process Calc.'!AN24),"",'In Process Calc.'!AN24)</f>
        <v/>
      </c>
      <c r="AF24" s="111" t="str">
        <f>IF(ISBLANK('In Process Calc.'!AO24),"",'In Process Calc.'!AO24)</f>
        <v/>
      </c>
      <c r="AH24" s="111" t="str">
        <f>IF(ISBLANK('In Process Calc.'!C24),"",'In Process Calc.'!C24)</f>
        <v/>
      </c>
      <c r="AI24" s="111" t="str">
        <f>IF(ISBLANK('Measured Data'!H28),"",'Measured Data'!H28)</f>
        <v/>
      </c>
      <c r="AJ24" s="111" t="str">
        <f>IF(ISBLANK('In Process Calc.'!L24),"",'In Process Calc.'!L24)</f>
        <v/>
      </c>
      <c r="AK24" s="111" t="str">
        <f>IF(ISBLANK('In Process Calc.'!M24),"",'In Process Calc.'!M24)</f>
        <v/>
      </c>
      <c r="AL24" s="111" t="str">
        <f>IF(ISBLANK('In Process Calc.'!N24),"",'In Process Calc.'!N24)</f>
        <v/>
      </c>
      <c r="AM24" s="111" t="str">
        <f>IF(ISBLANK('In Process Calc.'!O24),"",'In Process Calc.'!O24)</f>
        <v/>
      </c>
      <c r="AN24" s="111" t="str">
        <f>IF(ISBLANK('In Process Calc.'!P24),"",'In Process Calc.'!P24)</f>
        <v/>
      </c>
      <c r="AO24" s="111" t="str">
        <f>IF(ISBLANK('In Process Calc.'!Q24),"",'In Process Calc.'!Q24)</f>
        <v/>
      </c>
      <c r="AP24" s="111" t="str">
        <f>IF(ISBLANK('In Process Calc.'!R24),"",'In Process Calc.'!R24)</f>
        <v/>
      </c>
      <c r="AQ24" s="111" t="str">
        <f>IF(ISBLANK('In Process Calc.'!S24),"",'In Process Calc.'!S24)</f>
        <v/>
      </c>
      <c r="AR24" s="111" t="str">
        <f>IF(ISBLANK('In Process Calc.'!T24),"",'In Process Calc.'!T24)</f>
        <v/>
      </c>
      <c r="AS24" s="111" t="str">
        <f>IF(ISBLANK('In Process Calc.'!U24),"",'In Process Calc.'!U24)</f>
        <v/>
      </c>
      <c r="AT24" s="111" t="str">
        <f>IF(ISBLANK('In Process Calc.'!V24),"",'In Process Calc.'!V24)</f>
        <v/>
      </c>
      <c r="AU24" s="111" t="str">
        <f>IF(ISBLANK('In Process Calc.'!W24),"",'In Process Calc.'!W24)</f>
        <v/>
      </c>
      <c r="AV24" s="111" t="str">
        <f>IF(ISBLANK('In Process Calc.'!X24),"",'In Process Calc.'!X24)</f>
        <v/>
      </c>
      <c r="AW24" s="111" t="str">
        <f>IF(ISBLANK('In Process Calc.'!Y24),"",'In Process Calc.'!Y24)</f>
        <v/>
      </c>
      <c r="AX24" s="111" t="str">
        <f>IF(ISBLANK('In Process Calc.'!Z24),"",'In Process Calc.'!Z24)</f>
        <v/>
      </c>
      <c r="AY24" s="111" t="str">
        <f>IF(ISBLANK('In Process Calc.'!AA24),"",'In Process Calc.'!AA24)</f>
        <v/>
      </c>
      <c r="AZ24" s="111" t="str">
        <f>IF(ISBLANK('In Process Calc.'!AB24),"",'In Process Calc.'!AB24)</f>
        <v/>
      </c>
      <c r="BA24" s="111" t="str">
        <f>IF(ISBLANK('In Process Calc.'!AC24),"",'In Process Calc.'!AC24)</f>
        <v/>
      </c>
      <c r="BB24" s="111" t="str">
        <f>IF(ISBLANK('In Process Calc.'!AD24),"",'In Process Calc.'!AD24)</f>
        <v/>
      </c>
      <c r="BC24" s="111" t="str">
        <f>IF(ISBLANK('In Process Calc.'!AE24),"",'In Process Calc.'!AE24)</f>
        <v/>
      </c>
      <c r="BD24" s="111" t="str">
        <f>IF(ISBLANK('In Process Calc.'!AF24),"",'In Process Calc.'!AF24)</f>
        <v/>
      </c>
      <c r="BE24" s="111" t="str">
        <f>IF(ISBLANK('In Process Calc.'!AG24),"",'In Process Calc.'!AG24)</f>
        <v/>
      </c>
      <c r="BF24" s="111" t="str">
        <f>IF(ISBLANK('In Process Calc.'!AH24),"",'In Process Calc.'!AH24)</f>
        <v/>
      </c>
      <c r="BG24" s="111" t="str">
        <f>IF(ISBLANK('In Process Calc.'!AI24),"",'In Process Calc.'!AI24)</f>
        <v/>
      </c>
      <c r="BH24" s="111" t="str">
        <f>IF(ISBLANK('In Process Calc.'!AJ24),"",'In Process Calc.'!AJ24)</f>
        <v/>
      </c>
      <c r="BI24" s="111" t="str">
        <f>IF(ISBLANK('In Process Calc.'!AK24),"",'In Process Calc.'!AK24)</f>
        <v/>
      </c>
      <c r="BJ24" s="111" t="str">
        <f>IF(ISBLANK('In Process Calc.'!AL24),"",'In Process Calc.'!AL24)</f>
        <v/>
      </c>
      <c r="BK24" s="111" t="str">
        <f>IF(ISBLANK('In Process Calc.'!AM24),"",'In Process Calc.'!AM24)</f>
        <v/>
      </c>
      <c r="BL24" s="111" t="str">
        <f>IF(ISBLANK('In Process Calc.'!AN24),"",'In Process Calc.'!AN24)</f>
        <v/>
      </c>
      <c r="BM24" s="111" t="str">
        <f>IF(ISBLANK('In Process Calc.'!AO24),"",'In Process Calc.'!AO24)</f>
        <v/>
      </c>
      <c r="BO24" s="54" t="s">
        <v>63</v>
      </c>
      <c r="BP24" s="56">
        <f t="array" ref="BP24:BS24">LINEST($BC3:INDEX($BC:$BC,COUNT($BC:$BC)+2),$AH$3:INDEX($AH:$AH,COUNT($AH:$AH)+2)^{1,2,3},TRUE,TRUE)</f>
        <v>0</v>
      </c>
      <c r="BQ24" s="56">
        <v>0</v>
      </c>
      <c r="BR24" s="56">
        <v>0</v>
      </c>
      <c r="BS24" s="56">
        <v>0</v>
      </c>
      <c r="BT24" s="56">
        <f t="array" ref="BT24:BX24">LINEST($BC3:INDEX($BC:$BC,COUNT($BC:$BC)+2),$AH$3:INDEX($AH:$AH,COUNT($AH:$AH)+2)^{1,2,3,4},TRUE,TRUE)</f>
        <v>0</v>
      </c>
      <c r="BU24" s="56">
        <v>0</v>
      </c>
      <c r="BV24" s="56">
        <v>0</v>
      </c>
      <c r="BW24" s="56">
        <v>0</v>
      </c>
      <c r="BX24" s="56">
        <v>0</v>
      </c>
      <c r="BY24" s="57">
        <f>IF('Cumulative Curves'!$B$26=6,#REF!,IF('Cumulative Curves'!$B$26=5,#REF!, IF( 'Cumulative Curves'!$B$26=4, BX24,IF('Cumulative Curves'!$B$26=3, BS24, 0))))</f>
        <v>0</v>
      </c>
      <c r="BZ24" s="57">
        <f>IF('Cumulative Curves'!$B$26=6,#REF!,IF('Cumulative Curves'!$B$26=5,#REF!, IF( 'Cumulative Curves'!$B$26=4, BW24,IF('Cumulative Curves'!$B$26=3, BR24, 0))))</f>
        <v>0</v>
      </c>
      <c r="CA24" s="57">
        <f>IF('Cumulative Curves'!$B$26=6,#REF!,IF('Cumulative Curves'!$B$26=5,#REF!, IF( 'Cumulative Curves'!$B$26=4, BV24,IF('Cumulative Curves'!$B$26=3, BQ24, 0))))</f>
        <v>0</v>
      </c>
      <c r="CB24" s="57">
        <f>IF('Cumulative Curves'!$B$26=6,#REF!,IF('Cumulative Curves'!$B$26=5,#REF!, IF( 'Cumulative Curves'!$B$26=4, BU24,IF('Cumulative Curves'!$B$26=3, BP24, 0))))</f>
        <v>0</v>
      </c>
      <c r="CC24" s="57">
        <f>IF('Cumulative Curves'!$B$26=6,#REF!,IF('Cumulative Curves'!$B$26=5,#REF!, IF( 'Cumulative Curves'!$B$26=4,BT24, 0)))</f>
        <v>0</v>
      </c>
      <c r="CD24" s="57">
        <f>IF('Cumulative Curves'!$B$26=6,#REF!,IF('Cumulative Curves'!$B$26=5,#REF!, 0))</f>
        <v>0</v>
      </c>
      <c r="CE24" s="57">
        <f>IF('Cumulative Curves'!$B$26=6,#REF!,0)</f>
        <v>0</v>
      </c>
      <c r="CF24" s="49"/>
      <c r="CG24" s="76"/>
      <c r="CH24" s="76"/>
      <c r="CI24" s="76"/>
      <c r="CJ24" s="76"/>
      <c r="CK24" s="76"/>
      <c r="CL24" s="76"/>
      <c r="CM24" s="76"/>
      <c r="CN24" s="76"/>
      <c r="CO24" s="76"/>
      <c r="CP24" s="76"/>
      <c r="CQ24" s="76"/>
      <c r="CR24" s="76"/>
      <c r="CS24" s="76"/>
      <c r="CT24" s="76"/>
      <c r="CU24" s="76"/>
      <c r="CV24" s="76"/>
      <c r="CW24" s="76"/>
      <c r="CX24" s="76"/>
      <c r="CY24" s="76"/>
      <c r="CZ24" s="76"/>
      <c r="DA24" s="76"/>
      <c r="DB24" s="76"/>
      <c r="DC24" s="76"/>
      <c r="DD24" s="76"/>
      <c r="DE24" s="76"/>
      <c r="DF24" s="76"/>
      <c r="DG24" s="76"/>
      <c r="DH24" s="76"/>
      <c r="DI24" s="76"/>
      <c r="DJ24" s="76"/>
      <c r="DK24" s="76"/>
      <c r="DL24" s="76"/>
    </row>
    <row r="25" spans="1:116" s="48" customFormat="1" ht="12">
      <c r="A25" s="111" t="str">
        <f>IF(ISBLANK('In Process Calc.'!C25),"",'In Process Calc.'!C25)</f>
        <v/>
      </c>
      <c r="B25" s="111" t="str">
        <f>IF(ISBLANK('Measured Data'!H27),"",'Measured Data'!H27)</f>
        <v/>
      </c>
      <c r="C25" s="111" t="str">
        <f>IF(ISBLANK('In Process Calc.'!L25),"",'In Process Calc.'!L25)</f>
        <v/>
      </c>
      <c r="D25" s="111" t="str">
        <f>IF(ISBLANK('In Process Calc.'!M25),"",'In Process Calc.'!M25)</f>
        <v/>
      </c>
      <c r="E25" s="111" t="str">
        <f>IF(ISBLANK('In Process Calc.'!N25),"",'In Process Calc.'!N25)</f>
        <v/>
      </c>
      <c r="F25" s="111" t="str">
        <f>IF(ISBLANK('In Process Calc.'!O25),"",'In Process Calc.'!O25)</f>
        <v/>
      </c>
      <c r="G25" s="111" t="str">
        <f>IF(ISBLANK('In Process Calc.'!P25),"",'In Process Calc.'!P25)</f>
        <v/>
      </c>
      <c r="H25" s="111" t="str">
        <f>IF(ISBLANK('In Process Calc.'!Q25),"",'In Process Calc.'!Q25)</f>
        <v/>
      </c>
      <c r="I25" s="111" t="str">
        <f>IF(ISBLANK('In Process Calc.'!R25),"",'In Process Calc.'!R25)</f>
        <v/>
      </c>
      <c r="J25" s="111" t="str">
        <f>IF(ISBLANK('In Process Calc.'!S25),"",'In Process Calc.'!S25)</f>
        <v/>
      </c>
      <c r="K25" s="111" t="str">
        <f>IF(ISBLANK('In Process Calc.'!T25),"",'In Process Calc.'!T25)</f>
        <v/>
      </c>
      <c r="L25" s="111" t="str">
        <f>IF(ISBLANK('In Process Calc.'!U25),"",'In Process Calc.'!U25)</f>
        <v/>
      </c>
      <c r="M25" s="111" t="str">
        <f>IF(ISBLANK('In Process Calc.'!V25),"",'In Process Calc.'!V25)</f>
        <v/>
      </c>
      <c r="N25" s="111" t="str">
        <f>IF(ISBLANK('In Process Calc.'!W25),"",'In Process Calc.'!W25)</f>
        <v/>
      </c>
      <c r="O25" s="111" t="str">
        <f>IF(ISBLANK('In Process Calc.'!X25),"",'In Process Calc.'!X25)</f>
        <v/>
      </c>
      <c r="P25" s="111" t="str">
        <f>IF(ISBLANK('In Process Calc.'!Y25),"",'In Process Calc.'!Y25)</f>
        <v/>
      </c>
      <c r="Q25" s="111" t="str">
        <f>IF(ISBLANK('In Process Calc.'!Z25),"",'In Process Calc.'!Z25)</f>
        <v/>
      </c>
      <c r="R25" s="111" t="str">
        <f>IF(ISBLANK('In Process Calc.'!AA25),"",'In Process Calc.'!AA25)</f>
        <v/>
      </c>
      <c r="S25" s="111" t="str">
        <f>IF(ISBLANK('In Process Calc.'!AB25),"",'In Process Calc.'!AB25)</f>
        <v/>
      </c>
      <c r="T25" s="111" t="str">
        <f>IF(ISBLANK('In Process Calc.'!AC25),"",'In Process Calc.'!AC25)</f>
        <v/>
      </c>
      <c r="U25" s="111" t="str">
        <f>IF(ISBLANK('In Process Calc.'!AD25),"",'In Process Calc.'!AD25)</f>
        <v/>
      </c>
      <c r="V25" s="111" t="str">
        <f>IF(ISBLANK('In Process Calc.'!AE25),"",'In Process Calc.'!AE25)</f>
        <v/>
      </c>
      <c r="W25" s="111" t="str">
        <f>IF(ISBLANK('In Process Calc.'!AF25),"",'In Process Calc.'!AF25)</f>
        <v/>
      </c>
      <c r="X25" s="111" t="str">
        <f>IF(ISBLANK('In Process Calc.'!AG25),"",'In Process Calc.'!AG25)</f>
        <v/>
      </c>
      <c r="Y25" s="111" t="str">
        <f>IF(ISBLANK('In Process Calc.'!AH25),"",'In Process Calc.'!AH25)</f>
        <v/>
      </c>
      <c r="Z25" s="111" t="str">
        <f>IF(ISBLANK('In Process Calc.'!AI25),"",'In Process Calc.'!AI25)</f>
        <v/>
      </c>
      <c r="AA25" s="111" t="str">
        <f>IF(ISBLANK('In Process Calc.'!AJ25),"",'In Process Calc.'!AJ25)</f>
        <v/>
      </c>
      <c r="AB25" s="111" t="str">
        <f>IF(ISBLANK('In Process Calc.'!AK25),"",'In Process Calc.'!AK25)</f>
        <v/>
      </c>
      <c r="AC25" s="111" t="str">
        <f>IF(ISBLANK('In Process Calc.'!AL25),"",'In Process Calc.'!AL25)</f>
        <v/>
      </c>
      <c r="AD25" s="111" t="str">
        <f>IF(ISBLANK('In Process Calc.'!AM25),"",'In Process Calc.'!AM25)</f>
        <v/>
      </c>
      <c r="AE25" s="111" t="str">
        <f>IF(ISBLANK('In Process Calc.'!AN25),"",'In Process Calc.'!AN25)</f>
        <v/>
      </c>
      <c r="AF25" s="111" t="str">
        <f>IF(ISBLANK('In Process Calc.'!AO25),"",'In Process Calc.'!AO25)</f>
        <v/>
      </c>
      <c r="AH25" s="111" t="str">
        <f>IF(ISBLANK('In Process Calc.'!C25),"",'In Process Calc.'!C25)</f>
        <v/>
      </c>
      <c r="AI25" s="111" t="str">
        <f>IF(ISBLANK('Measured Data'!H29),"",'Measured Data'!H29)</f>
        <v/>
      </c>
      <c r="AJ25" s="111" t="str">
        <f>IF(ISBLANK('In Process Calc.'!L25),"",'In Process Calc.'!L25)</f>
        <v/>
      </c>
      <c r="AK25" s="111" t="str">
        <f>IF(ISBLANK('In Process Calc.'!M25),"",'In Process Calc.'!M25)</f>
        <v/>
      </c>
      <c r="AL25" s="111" t="str">
        <f>IF(ISBLANK('In Process Calc.'!N25),"",'In Process Calc.'!N25)</f>
        <v/>
      </c>
      <c r="AM25" s="111" t="str">
        <f>IF(ISBLANK('In Process Calc.'!O25),"",'In Process Calc.'!O25)</f>
        <v/>
      </c>
      <c r="AN25" s="111" t="str">
        <f>IF(ISBLANK('In Process Calc.'!P25),"",'In Process Calc.'!P25)</f>
        <v/>
      </c>
      <c r="AO25" s="111" t="str">
        <f>IF(ISBLANK('In Process Calc.'!Q25),"",'In Process Calc.'!Q25)</f>
        <v/>
      </c>
      <c r="AP25" s="111" t="str">
        <f>IF(ISBLANK('In Process Calc.'!R25),"",'In Process Calc.'!R25)</f>
        <v/>
      </c>
      <c r="AQ25" s="111" t="str">
        <f>IF(ISBLANK('In Process Calc.'!S25),"",'In Process Calc.'!S25)</f>
        <v/>
      </c>
      <c r="AR25" s="111" t="str">
        <f>IF(ISBLANK('In Process Calc.'!T25),"",'In Process Calc.'!T25)</f>
        <v/>
      </c>
      <c r="AS25" s="111" t="str">
        <f>IF(ISBLANK('In Process Calc.'!U25),"",'In Process Calc.'!U25)</f>
        <v/>
      </c>
      <c r="AT25" s="111" t="str">
        <f>IF(ISBLANK('In Process Calc.'!V25),"",'In Process Calc.'!V25)</f>
        <v/>
      </c>
      <c r="AU25" s="111" t="str">
        <f>IF(ISBLANK('In Process Calc.'!W25),"",'In Process Calc.'!W25)</f>
        <v/>
      </c>
      <c r="AV25" s="111" t="str">
        <f>IF(ISBLANK('In Process Calc.'!X25),"",'In Process Calc.'!X25)</f>
        <v/>
      </c>
      <c r="AW25" s="111" t="str">
        <f>IF(ISBLANK('In Process Calc.'!Y25),"",'In Process Calc.'!Y25)</f>
        <v/>
      </c>
      <c r="AX25" s="111" t="str">
        <f>IF(ISBLANK('In Process Calc.'!Z25),"",'In Process Calc.'!Z25)</f>
        <v/>
      </c>
      <c r="AY25" s="111" t="str">
        <f>IF(ISBLANK('In Process Calc.'!AA25),"",'In Process Calc.'!AA25)</f>
        <v/>
      </c>
      <c r="AZ25" s="111" t="str">
        <f>IF(ISBLANK('In Process Calc.'!AB25),"",'In Process Calc.'!AB25)</f>
        <v/>
      </c>
      <c r="BA25" s="111" t="str">
        <f>IF(ISBLANK('In Process Calc.'!AC25),"",'In Process Calc.'!AC25)</f>
        <v/>
      </c>
      <c r="BB25" s="111" t="str">
        <f>IF(ISBLANK('In Process Calc.'!AD25),"",'In Process Calc.'!AD25)</f>
        <v/>
      </c>
      <c r="BC25" s="111" t="str">
        <f>IF(ISBLANK('In Process Calc.'!AE25),"",'In Process Calc.'!AE25)</f>
        <v/>
      </c>
      <c r="BD25" s="111" t="str">
        <f>IF(ISBLANK('In Process Calc.'!AF25),"",'In Process Calc.'!AF25)</f>
        <v/>
      </c>
      <c r="BE25" s="111" t="str">
        <f>IF(ISBLANK('In Process Calc.'!AG25),"",'In Process Calc.'!AG25)</f>
        <v/>
      </c>
      <c r="BF25" s="111" t="str">
        <f>IF(ISBLANK('In Process Calc.'!AH25),"",'In Process Calc.'!AH25)</f>
        <v/>
      </c>
      <c r="BG25" s="111" t="str">
        <f>IF(ISBLANK('In Process Calc.'!AI25),"",'In Process Calc.'!AI25)</f>
        <v/>
      </c>
      <c r="BH25" s="111" t="str">
        <f>IF(ISBLANK('In Process Calc.'!AJ25),"",'In Process Calc.'!AJ25)</f>
        <v/>
      </c>
      <c r="BI25" s="111" t="str">
        <f>IF(ISBLANK('In Process Calc.'!AK25),"",'In Process Calc.'!AK25)</f>
        <v/>
      </c>
      <c r="BJ25" s="111" t="str">
        <f>IF(ISBLANK('In Process Calc.'!AL25),"",'In Process Calc.'!AL25)</f>
        <v/>
      </c>
      <c r="BK25" s="111" t="str">
        <f>IF(ISBLANK('In Process Calc.'!AM25),"",'In Process Calc.'!AM25)</f>
        <v/>
      </c>
      <c r="BL25" s="111" t="str">
        <f>IF(ISBLANK('In Process Calc.'!AN25),"",'In Process Calc.'!AN25)</f>
        <v/>
      </c>
      <c r="BM25" s="111" t="str">
        <f>IF(ISBLANK('In Process Calc.'!AO25),"",'In Process Calc.'!AO25)</f>
        <v/>
      </c>
      <c r="BO25" s="54" t="s">
        <v>358</v>
      </c>
      <c r="BP25" s="56">
        <f t="array" ref="BP25:BS25">LINEST($BD3:INDEX($BD:$BD,COUNT($BD:$BD)+2),$AH$3:INDEX($AH:$AH,COUNT($AH:$AH)+2)^{1,2,3},TRUE,TRUE)</f>
        <v>0</v>
      </c>
      <c r="BQ25" s="56">
        <v>0</v>
      </c>
      <c r="BR25" s="56">
        <v>0</v>
      </c>
      <c r="BS25" s="56">
        <v>0</v>
      </c>
      <c r="BT25" s="56">
        <f t="array" ref="BT25:BX25">LINEST($BD3:INDEX($BD:$BD,COUNT($BD:$BD)+2),$AH$3:INDEX($AH:$AH,COUNT($AH:$AH)+2)^{1,2,3,4},TRUE,TRUE)</f>
        <v>0</v>
      </c>
      <c r="BU25" s="56">
        <v>0</v>
      </c>
      <c r="BV25" s="56">
        <v>0</v>
      </c>
      <c r="BW25" s="56">
        <v>0</v>
      </c>
      <c r="BX25" s="56">
        <v>0</v>
      </c>
      <c r="BY25" s="57">
        <f>IF('Cumulative Curves'!$B$27=6,#REF!,IF('Cumulative Curves'!$B$27=5,#REF!, IF( 'Cumulative Curves'!$B$27=4, BX25,IF('Cumulative Curves'!$B$27=3, BS25, 0))))</f>
        <v>0</v>
      </c>
      <c r="BZ25" s="57">
        <f>IF('Cumulative Curves'!$B$27=6,#REF!,IF('Cumulative Curves'!$B$27=5,#REF!, IF( 'Cumulative Curves'!$B$27=4, BW25,IF('Cumulative Curves'!$B$27=3, BR25, 0))))</f>
        <v>0</v>
      </c>
      <c r="CA25" s="57">
        <f>IF('Cumulative Curves'!$B$27=6,#REF!,IF('Cumulative Curves'!$B$27=5,#REF!, IF( 'Cumulative Curves'!$B$27=4, BV25,IF('Cumulative Curves'!$B$27=3, BQ25, 0))))</f>
        <v>0</v>
      </c>
      <c r="CB25" s="57">
        <f>IF('Cumulative Curves'!$B$27=6,#REF!,IF('Cumulative Curves'!$B$27=5,#REF!, IF( 'Cumulative Curves'!$B$27=4, BU25,IF('Cumulative Curves'!$B$27=3, BP25, 0))))</f>
        <v>0</v>
      </c>
      <c r="CC25" s="57">
        <f>IF('Cumulative Curves'!$B$27=6,#REF!,IF('Cumulative Curves'!$B$27=5,#REF!, IF( 'Cumulative Curves'!$B$27=4,BT25, 0)))</f>
        <v>0</v>
      </c>
      <c r="CD25" s="57">
        <f>IF('Cumulative Curves'!$B$27=6,#REF!,IF('Cumulative Curves'!$B$27=5,#REF!, 0))</f>
        <v>0</v>
      </c>
      <c r="CE25" s="57">
        <f>IF('Cumulative Curves'!$B$27=6,#REF!,0)</f>
        <v>0</v>
      </c>
      <c r="CF25" s="49"/>
      <c r="CG25" s="76"/>
      <c r="CH25" s="76"/>
      <c r="CI25" s="76"/>
      <c r="CJ25" s="76"/>
      <c r="CK25" s="76"/>
      <c r="CL25" s="76"/>
      <c r="CM25" s="76"/>
      <c r="CN25" s="76"/>
      <c r="CO25" s="76"/>
      <c r="CP25" s="76"/>
      <c r="CQ25" s="76"/>
      <c r="CR25" s="76"/>
      <c r="CS25" s="76"/>
      <c r="CT25" s="76"/>
      <c r="CU25" s="76"/>
      <c r="CV25" s="76"/>
      <c r="CW25" s="76"/>
      <c r="CX25" s="76"/>
      <c r="CY25" s="76"/>
      <c r="CZ25" s="76"/>
      <c r="DA25" s="76"/>
      <c r="DB25" s="76"/>
      <c r="DC25" s="76"/>
      <c r="DD25" s="76"/>
      <c r="DE25" s="76"/>
      <c r="DF25" s="76"/>
      <c r="DG25" s="76"/>
      <c r="DH25" s="76"/>
      <c r="DI25" s="76"/>
      <c r="DJ25" s="76"/>
      <c r="DK25" s="76"/>
      <c r="DL25" s="76"/>
    </row>
    <row r="26" spans="1:116" s="48" customFormat="1" ht="12">
      <c r="A26" s="111" t="str">
        <f>IF(ISBLANK('In Process Calc.'!C26),"",'In Process Calc.'!C26)</f>
        <v/>
      </c>
      <c r="B26" s="111" t="str">
        <f>IF(ISBLANK('Measured Data'!H28),"",'Measured Data'!H28)</f>
        <v/>
      </c>
      <c r="C26" s="111" t="str">
        <f>IF(ISBLANK('In Process Calc.'!L26),"",'In Process Calc.'!L26)</f>
        <v/>
      </c>
      <c r="D26" s="111" t="str">
        <f>IF(ISBLANK('In Process Calc.'!M26),"",'In Process Calc.'!M26)</f>
        <v/>
      </c>
      <c r="E26" s="111" t="str">
        <f>IF(ISBLANK('In Process Calc.'!N26),"",'In Process Calc.'!N26)</f>
        <v/>
      </c>
      <c r="F26" s="111" t="str">
        <f>IF(ISBLANK('In Process Calc.'!O26),"",'In Process Calc.'!O26)</f>
        <v/>
      </c>
      <c r="G26" s="111" t="str">
        <f>IF(ISBLANK('In Process Calc.'!P26),"",'In Process Calc.'!P26)</f>
        <v/>
      </c>
      <c r="H26" s="111" t="str">
        <f>IF(ISBLANK('In Process Calc.'!Q26),"",'In Process Calc.'!Q26)</f>
        <v/>
      </c>
      <c r="I26" s="111" t="str">
        <f>IF(ISBLANK('In Process Calc.'!R26),"",'In Process Calc.'!R26)</f>
        <v/>
      </c>
      <c r="J26" s="111" t="str">
        <f>IF(ISBLANK('In Process Calc.'!S26),"",'In Process Calc.'!S26)</f>
        <v/>
      </c>
      <c r="K26" s="111" t="str">
        <f>IF(ISBLANK('In Process Calc.'!T26),"",'In Process Calc.'!T26)</f>
        <v/>
      </c>
      <c r="L26" s="111" t="str">
        <f>IF(ISBLANK('In Process Calc.'!U26),"",'In Process Calc.'!U26)</f>
        <v/>
      </c>
      <c r="M26" s="111" t="str">
        <f>IF(ISBLANK('In Process Calc.'!V26),"",'In Process Calc.'!V26)</f>
        <v/>
      </c>
      <c r="N26" s="111" t="str">
        <f>IF(ISBLANK('In Process Calc.'!W26),"",'In Process Calc.'!W26)</f>
        <v/>
      </c>
      <c r="O26" s="111" t="str">
        <f>IF(ISBLANK('In Process Calc.'!X26),"",'In Process Calc.'!X26)</f>
        <v/>
      </c>
      <c r="P26" s="111" t="str">
        <f>IF(ISBLANK('In Process Calc.'!Y26),"",'In Process Calc.'!Y26)</f>
        <v/>
      </c>
      <c r="Q26" s="111" t="str">
        <f>IF(ISBLANK('In Process Calc.'!Z26),"",'In Process Calc.'!Z26)</f>
        <v/>
      </c>
      <c r="R26" s="111" t="str">
        <f>IF(ISBLANK('In Process Calc.'!AA26),"",'In Process Calc.'!AA26)</f>
        <v/>
      </c>
      <c r="S26" s="111" t="str">
        <f>IF(ISBLANK('In Process Calc.'!AB26),"",'In Process Calc.'!AB26)</f>
        <v/>
      </c>
      <c r="T26" s="111" t="str">
        <f>IF(ISBLANK('In Process Calc.'!AC26),"",'In Process Calc.'!AC26)</f>
        <v/>
      </c>
      <c r="U26" s="111" t="str">
        <f>IF(ISBLANK('In Process Calc.'!AD26),"",'In Process Calc.'!AD26)</f>
        <v/>
      </c>
      <c r="V26" s="111" t="str">
        <f>IF(ISBLANK('In Process Calc.'!AE26),"",'In Process Calc.'!AE26)</f>
        <v/>
      </c>
      <c r="W26" s="111" t="str">
        <f>IF(ISBLANK('In Process Calc.'!AF26),"",'In Process Calc.'!AF26)</f>
        <v/>
      </c>
      <c r="X26" s="111" t="str">
        <f>IF(ISBLANK('In Process Calc.'!AG26),"",'In Process Calc.'!AG26)</f>
        <v/>
      </c>
      <c r="Y26" s="111" t="str">
        <f>IF(ISBLANK('In Process Calc.'!AH26),"",'In Process Calc.'!AH26)</f>
        <v/>
      </c>
      <c r="Z26" s="111" t="str">
        <f>IF(ISBLANK('In Process Calc.'!AI26),"",'In Process Calc.'!AI26)</f>
        <v/>
      </c>
      <c r="AA26" s="111" t="str">
        <f>IF(ISBLANK('In Process Calc.'!AJ26),"",'In Process Calc.'!AJ26)</f>
        <v/>
      </c>
      <c r="AB26" s="111" t="str">
        <f>IF(ISBLANK('In Process Calc.'!AK26),"",'In Process Calc.'!AK26)</f>
        <v/>
      </c>
      <c r="AC26" s="111" t="str">
        <f>IF(ISBLANK('In Process Calc.'!AL26),"",'In Process Calc.'!AL26)</f>
        <v/>
      </c>
      <c r="AD26" s="111" t="str">
        <f>IF(ISBLANK('In Process Calc.'!AM26),"",'In Process Calc.'!AM26)</f>
        <v/>
      </c>
      <c r="AE26" s="111" t="str">
        <f>IF(ISBLANK('In Process Calc.'!AN26),"",'In Process Calc.'!AN26)</f>
        <v/>
      </c>
      <c r="AF26" s="111" t="str">
        <f>IF(ISBLANK('In Process Calc.'!AO26),"",'In Process Calc.'!AO26)</f>
        <v/>
      </c>
      <c r="AH26" s="111" t="str">
        <f>IF(ISBLANK('In Process Calc.'!C26),"",'In Process Calc.'!C26)</f>
        <v/>
      </c>
      <c r="AI26" s="111" t="str">
        <f>IF(ISBLANK('Measured Data'!H30),"",'Measured Data'!H30)</f>
        <v/>
      </c>
      <c r="AJ26" s="111" t="str">
        <f>IF(ISBLANK('In Process Calc.'!L26),"",'In Process Calc.'!L26)</f>
        <v/>
      </c>
      <c r="AK26" s="111" t="str">
        <f>IF(ISBLANK('In Process Calc.'!M26),"",'In Process Calc.'!M26)</f>
        <v/>
      </c>
      <c r="AL26" s="111" t="str">
        <f>IF(ISBLANK('In Process Calc.'!N26),"",'In Process Calc.'!N26)</f>
        <v/>
      </c>
      <c r="AM26" s="111" t="str">
        <f>IF(ISBLANK('In Process Calc.'!O26),"",'In Process Calc.'!O26)</f>
        <v/>
      </c>
      <c r="AN26" s="111" t="str">
        <f>IF(ISBLANK('In Process Calc.'!P26),"",'In Process Calc.'!P26)</f>
        <v/>
      </c>
      <c r="AO26" s="111" t="str">
        <f>IF(ISBLANK('In Process Calc.'!Q26),"",'In Process Calc.'!Q26)</f>
        <v/>
      </c>
      <c r="AP26" s="111" t="str">
        <f>IF(ISBLANK('In Process Calc.'!R26),"",'In Process Calc.'!R26)</f>
        <v/>
      </c>
      <c r="AQ26" s="111" t="str">
        <f>IF(ISBLANK('In Process Calc.'!S26),"",'In Process Calc.'!S26)</f>
        <v/>
      </c>
      <c r="AR26" s="111" t="str">
        <f>IF(ISBLANK('In Process Calc.'!T26),"",'In Process Calc.'!T26)</f>
        <v/>
      </c>
      <c r="AS26" s="111" t="str">
        <f>IF(ISBLANK('In Process Calc.'!U26),"",'In Process Calc.'!U26)</f>
        <v/>
      </c>
      <c r="AT26" s="111" t="str">
        <f>IF(ISBLANK('In Process Calc.'!V26),"",'In Process Calc.'!V26)</f>
        <v/>
      </c>
      <c r="AU26" s="111" t="str">
        <f>IF(ISBLANK('In Process Calc.'!W26),"",'In Process Calc.'!W26)</f>
        <v/>
      </c>
      <c r="AV26" s="111" t="str">
        <f>IF(ISBLANK('In Process Calc.'!X26),"",'In Process Calc.'!X26)</f>
        <v/>
      </c>
      <c r="AW26" s="111" t="str">
        <f>IF(ISBLANK('In Process Calc.'!Y26),"",'In Process Calc.'!Y26)</f>
        <v/>
      </c>
      <c r="AX26" s="111" t="str">
        <f>IF(ISBLANK('In Process Calc.'!Z26),"",'In Process Calc.'!Z26)</f>
        <v/>
      </c>
      <c r="AY26" s="111" t="str">
        <f>IF(ISBLANK('In Process Calc.'!AA26),"",'In Process Calc.'!AA26)</f>
        <v/>
      </c>
      <c r="AZ26" s="111" t="str">
        <f>IF(ISBLANK('In Process Calc.'!AB26),"",'In Process Calc.'!AB26)</f>
        <v/>
      </c>
      <c r="BA26" s="111" t="str">
        <f>IF(ISBLANK('In Process Calc.'!AC26),"",'In Process Calc.'!AC26)</f>
        <v/>
      </c>
      <c r="BB26" s="111" t="str">
        <f>IF(ISBLANK('In Process Calc.'!AD26),"",'In Process Calc.'!AD26)</f>
        <v/>
      </c>
      <c r="BC26" s="111" t="str">
        <f>IF(ISBLANK('In Process Calc.'!AE26),"",'In Process Calc.'!AE26)</f>
        <v/>
      </c>
      <c r="BD26" s="111" t="str">
        <f>IF(ISBLANK('In Process Calc.'!AF26),"",'In Process Calc.'!AF26)</f>
        <v/>
      </c>
      <c r="BE26" s="111" t="str">
        <f>IF(ISBLANK('In Process Calc.'!AG26),"",'In Process Calc.'!AG26)</f>
        <v/>
      </c>
      <c r="BF26" s="111" t="str">
        <f>IF(ISBLANK('In Process Calc.'!AH26),"",'In Process Calc.'!AH26)</f>
        <v/>
      </c>
      <c r="BG26" s="111" t="str">
        <f>IF(ISBLANK('In Process Calc.'!AI26),"",'In Process Calc.'!AI26)</f>
        <v/>
      </c>
      <c r="BH26" s="111" t="str">
        <f>IF(ISBLANK('In Process Calc.'!AJ26),"",'In Process Calc.'!AJ26)</f>
        <v/>
      </c>
      <c r="BI26" s="111" t="str">
        <f>IF(ISBLANK('In Process Calc.'!AK26),"",'In Process Calc.'!AK26)</f>
        <v/>
      </c>
      <c r="BJ26" s="111" t="str">
        <f>IF(ISBLANK('In Process Calc.'!AL26),"",'In Process Calc.'!AL26)</f>
        <v/>
      </c>
      <c r="BK26" s="111" t="str">
        <f>IF(ISBLANK('In Process Calc.'!AM26),"",'In Process Calc.'!AM26)</f>
        <v/>
      </c>
      <c r="BL26" s="111" t="str">
        <f>IF(ISBLANK('In Process Calc.'!AN26),"",'In Process Calc.'!AN26)</f>
        <v/>
      </c>
      <c r="BM26" s="111" t="str">
        <f>IF(ISBLANK('In Process Calc.'!AO26),"",'In Process Calc.'!AO26)</f>
        <v/>
      </c>
      <c r="BO26" s="54" t="s">
        <v>49</v>
      </c>
      <c r="BP26" s="56">
        <f t="array" ref="BP26:BS26">LINEST($BE3:INDEX($BE:$BE,COUNT($BE:$BE)+2),$AH$3:INDEX($AH:$AH,COUNT($AH:$AH)+2)^{1,2,3},TRUE,TRUE)</f>
        <v>0</v>
      </c>
      <c r="BQ26" s="56">
        <v>0</v>
      </c>
      <c r="BR26" s="56">
        <v>0</v>
      </c>
      <c r="BS26" s="56">
        <v>0</v>
      </c>
      <c r="BT26" s="56">
        <f t="array" ref="BT26:BX26">LINEST($BE3:INDEX($BE:$BE,COUNT($BE:$BE)+2),$AH$3:INDEX($AH:$AH,COUNT($AH:$AH)+2)^{1,2,3,4},TRUE,TRUE)</f>
        <v>0</v>
      </c>
      <c r="BU26" s="56">
        <v>0</v>
      </c>
      <c r="BV26" s="56">
        <v>0</v>
      </c>
      <c r="BW26" s="56">
        <v>0</v>
      </c>
      <c r="BX26" s="56">
        <v>0</v>
      </c>
      <c r="BY26" s="57">
        <f>IF('Cumulative Curves'!$B$28=6,#REF!,IF('Cumulative Curves'!$B$28=5,#REF!, IF( 'Cumulative Curves'!$B$28=4, BX26,IF('Cumulative Curves'!$B$28=3, BS26, 0))))</f>
        <v>0</v>
      </c>
      <c r="BZ26" s="57">
        <f>IF('Cumulative Curves'!$B$28=6,#REF!,IF('Cumulative Curves'!$B$28=5,#REF!, IF( 'Cumulative Curves'!$B$28=4, BW26,IF('Cumulative Curves'!$B$28=3, BR26, 0))))</f>
        <v>0</v>
      </c>
      <c r="CA26" s="57">
        <f>IF('Cumulative Curves'!$B$28=6,#REF!,IF('Cumulative Curves'!$B$28=5,#REF!, IF( 'Cumulative Curves'!$B$28=4, BV26,IF('Cumulative Curves'!$B$28=3, BQ26, 0))))</f>
        <v>0</v>
      </c>
      <c r="CB26" s="57">
        <f>IF('Cumulative Curves'!$B$28=6,#REF!,IF('Cumulative Curves'!$B$28=5,#REF!, IF( 'Cumulative Curves'!$B$28=4, BU26,IF('Cumulative Curves'!$B$28=3, BP26, 0))))</f>
        <v>0</v>
      </c>
      <c r="CC26" s="57">
        <f>IF('Cumulative Curves'!$B$28=6,#REF!,IF('Cumulative Curves'!$B$28=5,#REF!, IF( 'Cumulative Curves'!$B$28=4,BT26, 0)))</f>
        <v>0</v>
      </c>
      <c r="CD26" s="57">
        <f>IF('Cumulative Curves'!$B$28=6,#REF!,IF('Cumulative Curves'!$B$28=5,#REF!, 0))</f>
        <v>0</v>
      </c>
      <c r="CE26" s="57">
        <f>IF('Cumulative Curves'!$B$28=6,#REF!,0)</f>
        <v>0</v>
      </c>
      <c r="CF26" s="49"/>
      <c r="CG26" s="76"/>
      <c r="CH26" s="76"/>
      <c r="CI26" s="76"/>
      <c r="CJ26" s="76"/>
      <c r="CK26" s="76"/>
      <c r="CL26" s="76"/>
      <c r="CM26" s="76"/>
      <c r="CN26" s="76"/>
      <c r="CO26" s="76"/>
      <c r="CP26" s="76"/>
      <c r="CQ26" s="76"/>
      <c r="CR26" s="76"/>
      <c r="CS26" s="76"/>
      <c r="CT26" s="76"/>
      <c r="CU26" s="76"/>
      <c r="CV26" s="76"/>
      <c r="CW26" s="76"/>
      <c r="CX26" s="76"/>
      <c r="CY26" s="76"/>
      <c r="CZ26" s="76"/>
      <c r="DA26" s="76"/>
      <c r="DB26" s="76"/>
      <c r="DC26" s="76"/>
      <c r="DD26" s="76"/>
      <c r="DE26" s="76"/>
      <c r="DF26" s="76"/>
      <c r="DG26" s="76"/>
      <c r="DH26" s="76"/>
      <c r="DI26" s="76"/>
      <c r="DJ26" s="76"/>
      <c r="DK26" s="76"/>
      <c r="DL26" s="76"/>
    </row>
    <row r="27" spans="1:116" s="48" customFormat="1" ht="12">
      <c r="A27" s="111" t="str">
        <f>IF(ISBLANK('In Process Calc.'!C27),"",'In Process Calc.'!C27)</f>
        <v/>
      </c>
      <c r="B27" s="111" t="str">
        <f>IF(ISBLANK('Measured Data'!H29),"",'Measured Data'!H29)</f>
        <v/>
      </c>
      <c r="C27" s="111" t="str">
        <f>IF(ISBLANK('In Process Calc.'!L27),"",'In Process Calc.'!L27)</f>
        <v/>
      </c>
      <c r="D27" s="111" t="str">
        <f>IF(ISBLANK('In Process Calc.'!M27),"",'In Process Calc.'!M27)</f>
        <v/>
      </c>
      <c r="E27" s="111" t="str">
        <f>IF(ISBLANK('In Process Calc.'!N27),"",'In Process Calc.'!N27)</f>
        <v/>
      </c>
      <c r="F27" s="111" t="str">
        <f>IF(ISBLANK('In Process Calc.'!O27),"",'In Process Calc.'!O27)</f>
        <v/>
      </c>
      <c r="G27" s="111" t="str">
        <f>IF(ISBLANK('In Process Calc.'!P27),"",'In Process Calc.'!P27)</f>
        <v/>
      </c>
      <c r="H27" s="111" t="str">
        <f>IF(ISBLANK('In Process Calc.'!Q27),"",'In Process Calc.'!Q27)</f>
        <v/>
      </c>
      <c r="I27" s="111" t="str">
        <f>IF(ISBLANK('In Process Calc.'!R27),"",'In Process Calc.'!R27)</f>
        <v/>
      </c>
      <c r="J27" s="111" t="str">
        <f>IF(ISBLANK('In Process Calc.'!S27),"",'In Process Calc.'!S27)</f>
        <v/>
      </c>
      <c r="K27" s="111" t="str">
        <f>IF(ISBLANK('In Process Calc.'!T27),"",'In Process Calc.'!T27)</f>
        <v/>
      </c>
      <c r="L27" s="111" t="str">
        <f>IF(ISBLANK('In Process Calc.'!U27),"",'In Process Calc.'!U27)</f>
        <v/>
      </c>
      <c r="M27" s="111" t="str">
        <f>IF(ISBLANK('In Process Calc.'!V27),"",'In Process Calc.'!V27)</f>
        <v/>
      </c>
      <c r="N27" s="111" t="str">
        <f>IF(ISBLANK('In Process Calc.'!W27),"",'In Process Calc.'!W27)</f>
        <v/>
      </c>
      <c r="O27" s="111" t="str">
        <f>IF(ISBLANK('In Process Calc.'!X27),"",'In Process Calc.'!X27)</f>
        <v/>
      </c>
      <c r="P27" s="111" t="str">
        <f>IF(ISBLANK('In Process Calc.'!Y27),"",'In Process Calc.'!Y27)</f>
        <v/>
      </c>
      <c r="Q27" s="111" t="str">
        <f>IF(ISBLANK('In Process Calc.'!Z27),"",'In Process Calc.'!Z27)</f>
        <v/>
      </c>
      <c r="R27" s="111" t="str">
        <f>IF(ISBLANK('In Process Calc.'!AA27),"",'In Process Calc.'!AA27)</f>
        <v/>
      </c>
      <c r="S27" s="111" t="str">
        <f>IF(ISBLANK('In Process Calc.'!AB27),"",'In Process Calc.'!AB27)</f>
        <v/>
      </c>
      <c r="T27" s="111" t="str">
        <f>IF(ISBLANK('In Process Calc.'!AC27),"",'In Process Calc.'!AC27)</f>
        <v/>
      </c>
      <c r="U27" s="111" t="str">
        <f>IF(ISBLANK('In Process Calc.'!AD27),"",'In Process Calc.'!AD27)</f>
        <v/>
      </c>
      <c r="V27" s="111" t="str">
        <f>IF(ISBLANK('In Process Calc.'!AE27),"",'In Process Calc.'!AE27)</f>
        <v/>
      </c>
      <c r="W27" s="111" t="str">
        <f>IF(ISBLANK('In Process Calc.'!AF27),"",'In Process Calc.'!AF27)</f>
        <v/>
      </c>
      <c r="X27" s="111" t="str">
        <f>IF(ISBLANK('In Process Calc.'!AG27),"",'In Process Calc.'!AG27)</f>
        <v/>
      </c>
      <c r="Y27" s="111" t="str">
        <f>IF(ISBLANK('In Process Calc.'!AH27),"",'In Process Calc.'!AH27)</f>
        <v/>
      </c>
      <c r="Z27" s="111" t="str">
        <f>IF(ISBLANK('In Process Calc.'!AI27),"",'In Process Calc.'!AI27)</f>
        <v/>
      </c>
      <c r="AA27" s="111" t="str">
        <f>IF(ISBLANK('In Process Calc.'!AJ27),"",'In Process Calc.'!AJ27)</f>
        <v/>
      </c>
      <c r="AB27" s="111" t="str">
        <f>IF(ISBLANK('In Process Calc.'!AK27),"",'In Process Calc.'!AK27)</f>
        <v/>
      </c>
      <c r="AC27" s="111" t="str">
        <f>IF(ISBLANK('In Process Calc.'!AL27),"",'In Process Calc.'!AL27)</f>
        <v/>
      </c>
      <c r="AD27" s="111" t="str">
        <f>IF(ISBLANK('In Process Calc.'!AM27),"",'In Process Calc.'!AM27)</f>
        <v/>
      </c>
      <c r="AE27" s="111" t="str">
        <f>IF(ISBLANK('In Process Calc.'!AN27),"",'In Process Calc.'!AN27)</f>
        <v/>
      </c>
      <c r="AF27" s="111" t="str">
        <f>IF(ISBLANK('In Process Calc.'!AO27),"",'In Process Calc.'!AO27)</f>
        <v/>
      </c>
      <c r="AH27" s="111" t="str">
        <f>IF(ISBLANK('In Process Calc.'!C27),"",'In Process Calc.'!C27)</f>
        <v/>
      </c>
      <c r="AI27" s="111" t="str">
        <f>IF(ISBLANK('Measured Data'!H31),"",'Measured Data'!H31)</f>
        <v/>
      </c>
      <c r="AJ27" s="111" t="str">
        <f>IF(ISBLANK('In Process Calc.'!L27),"",'In Process Calc.'!L27)</f>
        <v/>
      </c>
      <c r="AK27" s="111" t="str">
        <f>IF(ISBLANK('In Process Calc.'!M27),"",'In Process Calc.'!M27)</f>
        <v/>
      </c>
      <c r="AL27" s="111" t="str">
        <f>IF(ISBLANK('In Process Calc.'!N27),"",'In Process Calc.'!N27)</f>
        <v/>
      </c>
      <c r="AM27" s="111" t="str">
        <f>IF(ISBLANK('In Process Calc.'!O27),"",'In Process Calc.'!O27)</f>
        <v/>
      </c>
      <c r="AN27" s="111" t="str">
        <f>IF(ISBLANK('In Process Calc.'!P27),"",'In Process Calc.'!P27)</f>
        <v/>
      </c>
      <c r="AO27" s="111" t="str">
        <f>IF(ISBLANK('In Process Calc.'!Q27),"",'In Process Calc.'!Q27)</f>
        <v/>
      </c>
      <c r="AP27" s="111" t="str">
        <f>IF(ISBLANK('In Process Calc.'!R27),"",'In Process Calc.'!R27)</f>
        <v/>
      </c>
      <c r="AQ27" s="111" t="str">
        <f>IF(ISBLANK('In Process Calc.'!S27),"",'In Process Calc.'!S27)</f>
        <v/>
      </c>
      <c r="AR27" s="111" t="str">
        <f>IF(ISBLANK('In Process Calc.'!T27),"",'In Process Calc.'!T27)</f>
        <v/>
      </c>
      <c r="AS27" s="111" t="str">
        <f>IF(ISBLANK('In Process Calc.'!U27),"",'In Process Calc.'!U27)</f>
        <v/>
      </c>
      <c r="AT27" s="111" t="str">
        <f>IF(ISBLANK('In Process Calc.'!V27),"",'In Process Calc.'!V27)</f>
        <v/>
      </c>
      <c r="AU27" s="111" t="str">
        <f>IF(ISBLANK('In Process Calc.'!W27),"",'In Process Calc.'!W27)</f>
        <v/>
      </c>
      <c r="AV27" s="111" t="str">
        <f>IF(ISBLANK('In Process Calc.'!X27),"",'In Process Calc.'!X27)</f>
        <v/>
      </c>
      <c r="AW27" s="111" t="str">
        <f>IF(ISBLANK('In Process Calc.'!Y27),"",'In Process Calc.'!Y27)</f>
        <v/>
      </c>
      <c r="AX27" s="111" t="str">
        <f>IF(ISBLANK('In Process Calc.'!Z27),"",'In Process Calc.'!Z27)</f>
        <v/>
      </c>
      <c r="AY27" s="111" t="str">
        <f>IF(ISBLANK('In Process Calc.'!AA27),"",'In Process Calc.'!AA27)</f>
        <v/>
      </c>
      <c r="AZ27" s="111" t="str">
        <f>IF(ISBLANK('In Process Calc.'!AB27),"",'In Process Calc.'!AB27)</f>
        <v/>
      </c>
      <c r="BA27" s="111" t="str">
        <f>IF(ISBLANK('In Process Calc.'!AC27),"",'In Process Calc.'!AC27)</f>
        <v/>
      </c>
      <c r="BB27" s="111" t="str">
        <f>IF(ISBLANK('In Process Calc.'!AD27),"",'In Process Calc.'!AD27)</f>
        <v/>
      </c>
      <c r="BC27" s="111" t="str">
        <f>IF(ISBLANK('In Process Calc.'!AE27),"",'In Process Calc.'!AE27)</f>
        <v/>
      </c>
      <c r="BD27" s="111" t="str">
        <f>IF(ISBLANK('In Process Calc.'!AF27),"",'In Process Calc.'!AF27)</f>
        <v/>
      </c>
      <c r="BE27" s="111" t="str">
        <f>IF(ISBLANK('In Process Calc.'!AG27),"",'In Process Calc.'!AG27)</f>
        <v/>
      </c>
      <c r="BF27" s="111" t="str">
        <f>IF(ISBLANK('In Process Calc.'!AH27),"",'In Process Calc.'!AH27)</f>
        <v/>
      </c>
      <c r="BG27" s="111" t="str">
        <f>IF(ISBLANK('In Process Calc.'!AI27),"",'In Process Calc.'!AI27)</f>
        <v/>
      </c>
      <c r="BH27" s="111" t="str">
        <f>IF(ISBLANK('In Process Calc.'!AJ27),"",'In Process Calc.'!AJ27)</f>
        <v/>
      </c>
      <c r="BI27" s="111" t="str">
        <f>IF(ISBLANK('In Process Calc.'!AK27),"",'In Process Calc.'!AK27)</f>
        <v/>
      </c>
      <c r="BJ27" s="111" t="str">
        <f>IF(ISBLANK('In Process Calc.'!AL27),"",'In Process Calc.'!AL27)</f>
        <v/>
      </c>
      <c r="BK27" s="111" t="str">
        <f>IF(ISBLANK('In Process Calc.'!AM27),"",'In Process Calc.'!AM27)</f>
        <v/>
      </c>
      <c r="BL27" s="111" t="str">
        <f>IF(ISBLANK('In Process Calc.'!AN27),"",'In Process Calc.'!AN27)</f>
        <v/>
      </c>
      <c r="BM27" s="111" t="str">
        <f>IF(ISBLANK('In Process Calc.'!AO27),"",'In Process Calc.'!AO27)</f>
        <v/>
      </c>
      <c r="BO27" s="54" t="s">
        <v>52</v>
      </c>
      <c r="BP27" s="56">
        <f t="array" ref="BP27:BS27">LINEST($BF3:INDEX($BF:$BF,COUNT($BF:$BF)+2),$AH$3:INDEX($AH:$AH,COUNT($AH:$AH)+2)^{1,2,3},TRUE,TRUE)</f>
        <v>0</v>
      </c>
      <c r="BQ27" s="56">
        <v>0</v>
      </c>
      <c r="BR27" s="56">
        <v>0</v>
      </c>
      <c r="BS27" s="56">
        <v>0</v>
      </c>
      <c r="BT27" s="56">
        <f t="array" ref="BT27:BX27">LINEST($BF3:INDEX($BF:$BF,COUNT($BF:$BF)+2),$AH$3:INDEX($AH:$AH,COUNT($AH:$AH)+2)^{1,2,3,4},TRUE,TRUE)</f>
        <v>0</v>
      </c>
      <c r="BU27" s="56">
        <v>0</v>
      </c>
      <c r="BV27" s="56">
        <v>0</v>
      </c>
      <c r="BW27" s="56">
        <v>0</v>
      </c>
      <c r="BX27" s="56">
        <v>0</v>
      </c>
      <c r="BY27" s="57">
        <f>IF('Cumulative Curves'!$B$29=6,#REF!,IF('Cumulative Curves'!$B$29=5,#REF!, IF( 'Cumulative Curves'!$B$29=4, BX27,IF('Cumulative Curves'!$B$29=3, BS27, 0))))</f>
        <v>0</v>
      </c>
      <c r="BZ27" s="57">
        <f>IF('Cumulative Curves'!$B$29=6,#REF!,IF('Cumulative Curves'!$B$29=5,#REF!, IF( 'Cumulative Curves'!$B$29=4, BW27,IF('Cumulative Curves'!$B$29=3, BR27, 0))))</f>
        <v>0</v>
      </c>
      <c r="CA27" s="57">
        <f>IF('Cumulative Curves'!$B$29=6,#REF!,IF('Cumulative Curves'!$B$29=5,#REF!, IF( 'Cumulative Curves'!$B$29=4, BV27,IF('Cumulative Curves'!$B$29=3, BQ27, 0))))</f>
        <v>0</v>
      </c>
      <c r="CB27" s="57">
        <f>IF('Cumulative Curves'!$B$29=6,#REF!,IF('Cumulative Curves'!$B$29=5,#REF!, IF( 'Cumulative Curves'!$B$29=4, BU27,IF('Cumulative Curves'!$B$29=3, BP27, 0))))</f>
        <v>0</v>
      </c>
      <c r="CC27" s="57">
        <f>IF('Cumulative Curves'!$B$29=6,#REF!,IF('Cumulative Curves'!$B$29=5,#REF!, IF( 'Cumulative Curves'!$B$29=4,BT27, 0)))</f>
        <v>0</v>
      </c>
      <c r="CD27" s="57">
        <f>IF('Cumulative Curves'!$B$29=6,#REF!,IF('Cumulative Curves'!$B$29=5,#REF!, 0))</f>
        <v>0</v>
      </c>
      <c r="CE27" s="57">
        <f>IF('Cumulative Curves'!$B$29=6,#REF!,0)</f>
        <v>0</v>
      </c>
      <c r="CF27" s="49"/>
    </row>
    <row r="28" spans="1:116" s="48" customFormat="1" ht="12">
      <c r="A28" s="111" t="str">
        <f>IF(ISBLANK('In Process Calc.'!C28),"",'In Process Calc.'!C28)</f>
        <v/>
      </c>
      <c r="B28" s="111" t="str">
        <f>IF(ISBLANK('Measured Data'!H30),"",'Measured Data'!H30)</f>
        <v/>
      </c>
      <c r="C28" s="111" t="str">
        <f>IF(ISBLANK('In Process Calc.'!L28),"",'In Process Calc.'!L28)</f>
        <v/>
      </c>
      <c r="D28" s="111" t="str">
        <f>IF(ISBLANK('In Process Calc.'!M28),"",'In Process Calc.'!M28)</f>
        <v/>
      </c>
      <c r="E28" s="111" t="str">
        <f>IF(ISBLANK('In Process Calc.'!N28),"",'In Process Calc.'!N28)</f>
        <v/>
      </c>
      <c r="F28" s="111" t="str">
        <f>IF(ISBLANK('In Process Calc.'!O28),"",'In Process Calc.'!O28)</f>
        <v/>
      </c>
      <c r="G28" s="111" t="str">
        <f>IF(ISBLANK('In Process Calc.'!P28),"",'In Process Calc.'!P28)</f>
        <v/>
      </c>
      <c r="H28" s="111" t="str">
        <f>IF(ISBLANK('In Process Calc.'!Q28),"",'In Process Calc.'!Q28)</f>
        <v/>
      </c>
      <c r="I28" s="111" t="str">
        <f>IF(ISBLANK('In Process Calc.'!R28),"",'In Process Calc.'!R28)</f>
        <v/>
      </c>
      <c r="J28" s="111" t="str">
        <f>IF(ISBLANK('In Process Calc.'!S28),"",'In Process Calc.'!S28)</f>
        <v/>
      </c>
      <c r="K28" s="111" t="str">
        <f>IF(ISBLANK('In Process Calc.'!T28),"",'In Process Calc.'!T28)</f>
        <v/>
      </c>
      <c r="L28" s="111" t="str">
        <f>IF(ISBLANK('In Process Calc.'!U28),"",'In Process Calc.'!U28)</f>
        <v/>
      </c>
      <c r="M28" s="111" t="str">
        <f>IF(ISBLANK('In Process Calc.'!V28),"",'In Process Calc.'!V28)</f>
        <v/>
      </c>
      <c r="N28" s="111" t="str">
        <f>IF(ISBLANK('In Process Calc.'!W28),"",'In Process Calc.'!W28)</f>
        <v/>
      </c>
      <c r="O28" s="111" t="str">
        <f>IF(ISBLANK('In Process Calc.'!X28),"",'In Process Calc.'!X28)</f>
        <v/>
      </c>
      <c r="P28" s="111" t="str">
        <f>IF(ISBLANK('In Process Calc.'!Y28),"",'In Process Calc.'!Y28)</f>
        <v/>
      </c>
      <c r="Q28" s="111" t="str">
        <f>IF(ISBLANK('In Process Calc.'!Z28),"",'In Process Calc.'!Z28)</f>
        <v/>
      </c>
      <c r="R28" s="111" t="str">
        <f>IF(ISBLANK('In Process Calc.'!AA28),"",'In Process Calc.'!AA28)</f>
        <v/>
      </c>
      <c r="S28" s="111" t="str">
        <f>IF(ISBLANK('In Process Calc.'!AB28),"",'In Process Calc.'!AB28)</f>
        <v/>
      </c>
      <c r="T28" s="111" t="str">
        <f>IF(ISBLANK('In Process Calc.'!AC28),"",'In Process Calc.'!AC28)</f>
        <v/>
      </c>
      <c r="U28" s="111" t="str">
        <f>IF(ISBLANK('In Process Calc.'!AD28),"",'In Process Calc.'!AD28)</f>
        <v/>
      </c>
      <c r="V28" s="111" t="str">
        <f>IF(ISBLANK('In Process Calc.'!AE28),"",'In Process Calc.'!AE28)</f>
        <v/>
      </c>
      <c r="W28" s="111" t="str">
        <f>IF(ISBLANK('In Process Calc.'!AF28),"",'In Process Calc.'!AF28)</f>
        <v/>
      </c>
      <c r="X28" s="111" t="str">
        <f>IF(ISBLANK('In Process Calc.'!AG28),"",'In Process Calc.'!AG28)</f>
        <v/>
      </c>
      <c r="Y28" s="111" t="str">
        <f>IF(ISBLANK('In Process Calc.'!AH28),"",'In Process Calc.'!AH28)</f>
        <v/>
      </c>
      <c r="Z28" s="111" t="str">
        <f>IF(ISBLANK('In Process Calc.'!AI28),"",'In Process Calc.'!AI28)</f>
        <v/>
      </c>
      <c r="AA28" s="111" t="str">
        <f>IF(ISBLANK('In Process Calc.'!AJ28),"",'In Process Calc.'!AJ28)</f>
        <v/>
      </c>
      <c r="AB28" s="111" t="str">
        <f>IF(ISBLANK('In Process Calc.'!AK28),"",'In Process Calc.'!AK28)</f>
        <v/>
      </c>
      <c r="AC28" s="111" t="str">
        <f>IF(ISBLANK('In Process Calc.'!AL28),"",'In Process Calc.'!AL28)</f>
        <v/>
      </c>
      <c r="AD28" s="111" t="str">
        <f>IF(ISBLANK('In Process Calc.'!AM28),"",'In Process Calc.'!AM28)</f>
        <v/>
      </c>
      <c r="AE28" s="111" t="str">
        <f>IF(ISBLANK('In Process Calc.'!AN28),"",'In Process Calc.'!AN28)</f>
        <v/>
      </c>
      <c r="AF28" s="111" t="str">
        <f>IF(ISBLANK('In Process Calc.'!AO28),"",'In Process Calc.'!AO28)</f>
        <v/>
      </c>
      <c r="AH28" s="111" t="str">
        <f>IF(ISBLANK('In Process Calc.'!C28),"",'In Process Calc.'!C28)</f>
        <v/>
      </c>
      <c r="AI28" s="111" t="str">
        <f>IF(ISBLANK('Measured Data'!H32),"",'Measured Data'!H32)</f>
        <v/>
      </c>
      <c r="AJ28" s="111" t="str">
        <f>IF(ISBLANK('In Process Calc.'!L28),"",'In Process Calc.'!L28)</f>
        <v/>
      </c>
      <c r="AK28" s="111" t="str">
        <f>IF(ISBLANK('In Process Calc.'!M28),"",'In Process Calc.'!M28)</f>
        <v/>
      </c>
      <c r="AL28" s="111" t="str">
        <f>IF(ISBLANK('In Process Calc.'!N28),"",'In Process Calc.'!N28)</f>
        <v/>
      </c>
      <c r="AM28" s="111" t="str">
        <f>IF(ISBLANK('In Process Calc.'!O28),"",'In Process Calc.'!O28)</f>
        <v/>
      </c>
      <c r="AN28" s="111" t="str">
        <f>IF(ISBLANK('In Process Calc.'!P28),"",'In Process Calc.'!P28)</f>
        <v/>
      </c>
      <c r="AO28" s="111" t="str">
        <f>IF(ISBLANK('In Process Calc.'!Q28),"",'In Process Calc.'!Q28)</f>
        <v/>
      </c>
      <c r="AP28" s="111" t="str">
        <f>IF(ISBLANK('In Process Calc.'!R28),"",'In Process Calc.'!R28)</f>
        <v/>
      </c>
      <c r="AQ28" s="111" t="str">
        <f>IF(ISBLANK('In Process Calc.'!S28),"",'In Process Calc.'!S28)</f>
        <v/>
      </c>
      <c r="AR28" s="111" t="str">
        <f>IF(ISBLANK('In Process Calc.'!T28),"",'In Process Calc.'!T28)</f>
        <v/>
      </c>
      <c r="AS28" s="111" t="str">
        <f>IF(ISBLANK('In Process Calc.'!U28),"",'In Process Calc.'!U28)</f>
        <v/>
      </c>
      <c r="AT28" s="111" t="str">
        <f>IF(ISBLANK('In Process Calc.'!V28),"",'In Process Calc.'!V28)</f>
        <v/>
      </c>
      <c r="AU28" s="111" t="str">
        <f>IF(ISBLANK('In Process Calc.'!W28),"",'In Process Calc.'!W28)</f>
        <v/>
      </c>
      <c r="AV28" s="111" t="str">
        <f>IF(ISBLANK('In Process Calc.'!X28),"",'In Process Calc.'!X28)</f>
        <v/>
      </c>
      <c r="AW28" s="111" t="str">
        <f>IF(ISBLANK('In Process Calc.'!Y28),"",'In Process Calc.'!Y28)</f>
        <v/>
      </c>
      <c r="AX28" s="111" t="str">
        <f>IF(ISBLANK('In Process Calc.'!Z28),"",'In Process Calc.'!Z28)</f>
        <v/>
      </c>
      <c r="AY28" s="111" t="str">
        <f>IF(ISBLANK('In Process Calc.'!AA28),"",'In Process Calc.'!AA28)</f>
        <v/>
      </c>
      <c r="AZ28" s="111" t="str">
        <f>IF(ISBLANK('In Process Calc.'!AB28),"",'In Process Calc.'!AB28)</f>
        <v/>
      </c>
      <c r="BA28" s="111" t="str">
        <f>IF(ISBLANK('In Process Calc.'!AC28),"",'In Process Calc.'!AC28)</f>
        <v/>
      </c>
      <c r="BB28" s="111" t="str">
        <f>IF(ISBLANK('In Process Calc.'!AD28),"",'In Process Calc.'!AD28)</f>
        <v/>
      </c>
      <c r="BC28" s="111" t="str">
        <f>IF(ISBLANK('In Process Calc.'!AE28),"",'In Process Calc.'!AE28)</f>
        <v/>
      </c>
      <c r="BD28" s="111" t="str">
        <f>IF(ISBLANK('In Process Calc.'!AF28),"",'In Process Calc.'!AF28)</f>
        <v/>
      </c>
      <c r="BE28" s="111" t="str">
        <f>IF(ISBLANK('In Process Calc.'!AG28),"",'In Process Calc.'!AG28)</f>
        <v/>
      </c>
      <c r="BF28" s="111" t="str">
        <f>IF(ISBLANK('In Process Calc.'!AH28),"",'In Process Calc.'!AH28)</f>
        <v/>
      </c>
      <c r="BG28" s="111" t="str">
        <f>IF(ISBLANK('In Process Calc.'!AI28),"",'In Process Calc.'!AI28)</f>
        <v/>
      </c>
      <c r="BH28" s="111" t="str">
        <f>IF(ISBLANK('In Process Calc.'!AJ28),"",'In Process Calc.'!AJ28)</f>
        <v/>
      </c>
      <c r="BI28" s="111" t="str">
        <f>IF(ISBLANK('In Process Calc.'!AK28),"",'In Process Calc.'!AK28)</f>
        <v/>
      </c>
      <c r="BJ28" s="111" t="str">
        <f>IF(ISBLANK('In Process Calc.'!AL28),"",'In Process Calc.'!AL28)</f>
        <v/>
      </c>
      <c r="BK28" s="111" t="str">
        <f>IF(ISBLANK('In Process Calc.'!AM28),"",'In Process Calc.'!AM28)</f>
        <v/>
      </c>
      <c r="BL28" s="111" t="str">
        <f>IF(ISBLANK('In Process Calc.'!AN28),"",'In Process Calc.'!AN28)</f>
        <v/>
      </c>
      <c r="BM28" s="111" t="str">
        <f>IF(ISBLANK('In Process Calc.'!AO28),"",'In Process Calc.'!AO28)</f>
        <v/>
      </c>
      <c r="BO28" s="54" t="s">
        <v>347</v>
      </c>
      <c r="BP28" s="56">
        <f t="array" ref="BP28:BS28">LINEST($BG3:INDEX($BG:$BG,COUNT($BG:$BG)+2),$AH$3:INDEX($AH:$AH,COUNT($AH:$AH)+2)^{1,2,3},TRUE,TRUE)</f>
        <v>0</v>
      </c>
      <c r="BQ28" s="56">
        <v>0</v>
      </c>
      <c r="BR28" s="56">
        <v>0</v>
      </c>
      <c r="BS28" s="56">
        <v>0</v>
      </c>
      <c r="BT28" s="56">
        <f t="array" ref="BT28:BX28">LINEST($BG3:INDEX($BG:$BG,COUNT($BG:$BG)+2),$AH$3:INDEX($AH:$AH,COUNT($AH:$AH)+2)^{1,2,3,4},TRUE,TRUE)</f>
        <v>0</v>
      </c>
      <c r="BU28" s="56">
        <v>0</v>
      </c>
      <c r="BV28" s="56">
        <v>0</v>
      </c>
      <c r="BW28" s="56">
        <v>0</v>
      </c>
      <c r="BX28" s="56">
        <v>0</v>
      </c>
      <c r="BY28" s="57">
        <f>IF('Cumulative Curves'!$B$30=6,#REF!,IF('Cumulative Curves'!$B$30=5,#REF!, IF( 'Cumulative Curves'!$B$30=4, BX28,IF('Cumulative Curves'!$B$30=3, BS28, 0))))</f>
        <v>0</v>
      </c>
      <c r="BZ28" s="57">
        <f>IF('Cumulative Curves'!$B$30=6,#REF!,IF('Cumulative Curves'!$B$30=5,#REF!, IF( 'Cumulative Curves'!$B$30=4, BW28,IF('Cumulative Curves'!$B$30=3, BR28, 0))))</f>
        <v>0</v>
      </c>
      <c r="CA28" s="57">
        <f>IF('Cumulative Curves'!$B$30=6,#REF!,IF('Cumulative Curves'!$B$30=5,#REF!, IF( 'Cumulative Curves'!$B$30=4, BV28,IF('Cumulative Curves'!$B$30=3, BQ28, 0))))</f>
        <v>0</v>
      </c>
      <c r="CB28" s="57">
        <f>IF('Cumulative Curves'!$B$30=6,#REF!,IF('Cumulative Curves'!$B$30=5,#REF!, IF( 'Cumulative Curves'!$B$30=4, BU28,IF('Cumulative Curves'!$B$30=3, BP28, 0))))</f>
        <v>0</v>
      </c>
      <c r="CC28" s="57">
        <f>IF('Cumulative Curves'!$B$30=6,#REF!,IF('Cumulative Curves'!$B$30=5,#REF!, IF( 'Cumulative Curves'!$B$30=4,BT28, 0)))</f>
        <v>0</v>
      </c>
      <c r="CD28" s="57">
        <f>IF('Cumulative Curves'!$B$30=6,#REF!,IF('Cumulative Curves'!$B$30=5,#REF!, 0))</f>
        <v>0</v>
      </c>
      <c r="CE28" s="57">
        <f>IF('Cumulative Curves'!$B$30=6,#REF!,0)</f>
        <v>0</v>
      </c>
      <c r="CF28" s="49"/>
    </row>
    <row r="29" spans="1:116" s="48" customFormat="1" ht="12">
      <c r="A29" s="111" t="str">
        <f>IF(ISBLANK('In Process Calc.'!C29),"",'In Process Calc.'!C29)</f>
        <v/>
      </c>
      <c r="B29" s="111" t="str">
        <f>IF(ISBLANK('Measured Data'!H31),"",'Measured Data'!H31)</f>
        <v/>
      </c>
      <c r="C29" s="111" t="str">
        <f>IF(ISBLANK('In Process Calc.'!L29),"",'In Process Calc.'!L29)</f>
        <v/>
      </c>
      <c r="D29" s="111" t="str">
        <f>IF(ISBLANK('In Process Calc.'!M29),"",'In Process Calc.'!M29)</f>
        <v/>
      </c>
      <c r="E29" s="111" t="str">
        <f>IF(ISBLANK('In Process Calc.'!N29),"",'In Process Calc.'!N29)</f>
        <v/>
      </c>
      <c r="F29" s="111" t="str">
        <f>IF(ISBLANK('In Process Calc.'!O29),"",'In Process Calc.'!O29)</f>
        <v/>
      </c>
      <c r="G29" s="111" t="str">
        <f>IF(ISBLANK('In Process Calc.'!P29),"",'In Process Calc.'!P29)</f>
        <v/>
      </c>
      <c r="H29" s="111" t="str">
        <f>IF(ISBLANK('In Process Calc.'!Q29),"",'In Process Calc.'!Q29)</f>
        <v/>
      </c>
      <c r="I29" s="111" t="str">
        <f>IF(ISBLANK('In Process Calc.'!R29),"",'In Process Calc.'!R29)</f>
        <v/>
      </c>
      <c r="J29" s="111" t="str">
        <f>IF(ISBLANK('In Process Calc.'!S29),"",'In Process Calc.'!S29)</f>
        <v/>
      </c>
      <c r="K29" s="111" t="str">
        <f>IF(ISBLANK('In Process Calc.'!T29),"",'In Process Calc.'!T29)</f>
        <v/>
      </c>
      <c r="L29" s="111" t="str">
        <f>IF(ISBLANK('In Process Calc.'!U29),"",'In Process Calc.'!U29)</f>
        <v/>
      </c>
      <c r="M29" s="111" t="str">
        <f>IF(ISBLANK('In Process Calc.'!V29),"",'In Process Calc.'!V29)</f>
        <v/>
      </c>
      <c r="N29" s="111" t="str">
        <f>IF(ISBLANK('In Process Calc.'!W29),"",'In Process Calc.'!W29)</f>
        <v/>
      </c>
      <c r="O29" s="111" t="str">
        <f>IF(ISBLANK('In Process Calc.'!X29),"",'In Process Calc.'!X29)</f>
        <v/>
      </c>
      <c r="P29" s="111" t="str">
        <f>IF(ISBLANK('In Process Calc.'!Y29),"",'In Process Calc.'!Y29)</f>
        <v/>
      </c>
      <c r="Q29" s="111" t="str">
        <f>IF(ISBLANK('In Process Calc.'!Z29),"",'In Process Calc.'!Z29)</f>
        <v/>
      </c>
      <c r="R29" s="111" t="str">
        <f>IF(ISBLANK('In Process Calc.'!AA29),"",'In Process Calc.'!AA29)</f>
        <v/>
      </c>
      <c r="S29" s="111" t="str">
        <f>IF(ISBLANK('In Process Calc.'!AB29),"",'In Process Calc.'!AB29)</f>
        <v/>
      </c>
      <c r="T29" s="111" t="str">
        <f>IF(ISBLANK('In Process Calc.'!AC29),"",'In Process Calc.'!AC29)</f>
        <v/>
      </c>
      <c r="U29" s="111" t="str">
        <f>IF(ISBLANK('In Process Calc.'!AD29),"",'In Process Calc.'!AD29)</f>
        <v/>
      </c>
      <c r="V29" s="111" t="str">
        <f>IF(ISBLANK('In Process Calc.'!AE29),"",'In Process Calc.'!AE29)</f>
        <v/>
      </c>
      <c r="W29" s="111" t="str">
        <f>IF(ISBLANK('In Process Calc.'!AF29),"",'In Process Calc.'!AF29)</f>
        <v/>
      </c>
      <c r="X29" s="111" t="str">
        <f>IF(ISBLANK('In Process Calc.'!AG29),"",'In Process Calc.'!AG29)</f>
        <v/>
      </c>
      <c r="Y29" s="111" t="str">
        <f>IF(ISBLANK('In Process Calc.'!AH29),"",'In Process Calc.'!AH29)</f>
        <v/>
      </c>
      <c r="Z29" s="111" t="str">
        <f>IF(ISBLANK('In Process Calc.'!AI29),"",'In Process Calc.'!AI29)</f>
        <v/>
      </c>
      <c r="AA29" s="111" t="str">
        <f>IF(ISBLANK('In Process Calc.'!AJ29),"",'In Process Calc.'!AJ29)</f>
        <v/>
      </c>
      <c r="AB29" s="111" t="str">
        <f>IF(ISBLANK('In Process Calc.'!AK29),"",'In Process Calc.'!AK29)</f>
        <v/>
      </c>
      <c r="AC29" s="111" t="str">
        <f>IF(ISBLANK('In Process Calc.'!AL29),"",'In Process Calc.'!AL29)</f>
        <v/>
      </c>
      <c r="AD29" s="111" t="str">
        <f>IF(ISBLANK('In Process Calc.'!AM29),"",'In Process Calc.'!AM29)</f>
        <v/>
      </c>
      <c r="AE29" s="111" t="str">
        <f>IF(ISBLANK('In Process Calc.'!AN29),"",'In Process Calc.'!AN29)</f>
        <v/>
      </c>
      <c r="AF29" s="111" t="str">
        <f>IF(ISBLANK('In Process Calc.'!AO29),"",'In Process Calc.'!AO29)</f>
        <v/>
      </c>
      <c r="AH29" s="111" t="str">
        <f>IF(ISBLANK('In Process Calc.'!C29),"",'In Process Calc.'!C29)</f>
        <v/>
      </c>
      <c r="AI29" s="111" t="str">
        <f>IF(ISBLANK('Measured Data'!H33),"",'Measured Data'!H33)</f>
        <v/>
      </c>
      <c r="AJ29" s="111" t="str">
        <f>IF(ISBLANK('In Process Calc.'!L29),"",'In Process Calc.'!L29)</f>
        <v/>
      </c>
      <c r="AK29" s="111" t="str">
        <f>IF(ISBLANK('In Process Calc.'!M29),"",'In Process Calc.'!M29)</f>
        <v/>
      </c>
      <c r="AL29" s="111" t="str">
        <f>IF(ISBLANK('In Process Calc.'!N29),"",'In Process Calc.'!N29)</f>
        <v/>
      </c>
      <c r="AM29" s="111" t="str">
        <f>IF(ISBLANK('In Process Calc.'!O29),"",'In Process Calc.'!O29)</f>
        <v/>
      </c>
      <c r="AN29" s="111" t="str">
        <f>IF(ISBLANK('In Process Calc.'!P29),"",'In Process Calc.'!P29)</f>
        <v/>
      </c>
      <c r="AO29" s="111" t="str">
        <f>IF(ISBLANK('In Process Calc.'!Q29),"",'In Process Calc.'!Q29)</f>
        <v/>
      </c>
      <c r="AP29" s="111" t="str">
        <f>IF(ISBLANK('In Process Calc.'!R29),"",'In Process Calc.'!R29)</f>
        <v/>
      </c>
      <c r="AQ29" s="111" t="str">
        <f>IF(ISBLANK('In Process Calc.'!S29),"",'In Process Calc.'!S29)</f>
        <v/>
      </c>
      <c r="AR29" s="111" t="str">
        <f>IF(ISBLANK('In Process Calc.'!T29),"",'In Process Calc.'!T29)</f>
        <v/>
      </c>
      <c r="AS29" s="111" t="str">
        <f>IF(ISBLANK('In Process Calc.'!U29),"",'In Process Calc.'!U29)</f>
        <v/>
      </c>
      <c r="AT29" s="111" t="str">
        <f>IF(ISBLANK('In Process Calc.'!V29),"",'In Process Calc.'!V29)</f>
        <v/>
      </c>
      <c r="AU29" s="111" t="str">
        <f>IF(ISBLANK('In Process Calc.'!W29),"",'In Process Calc.'!W29)</f>
        <v/>
      </c>
      <c r="AV29" s="111" t="str">
        <f>IF(ISBLANK('In Process Calc.'!X29),"",'In Process Calc.'!X29)</f>
        <v/>
      </c>
      <c r="AW29" s="111" t="str">
        <f>IF(ISBLANK('In Process Calc.'!Y29),"",'In Process Calc.'!Y29)</f>
        <v/>
      </c>
      <c r="AX29" s="111" t="str">
        <f>IF(ISBLANK('In Process Calc.'!Z29),"",'In Process Calc.'!Z29)</f>
        <v/>
      </c>
      <c r="AY29" s="111" t="str">
        <f>IF(ISBLANK('In Process Calc.'!AA29),"",'In Process Calc.'!AA29)</f>
        <v/>
      </c>
      <c r="AZ29" s="111" t="str">
        <f>IF(ISBLANK('In Process Calc.'!AB29),"",'In Process Calc.'!AB29)</f>
        <v/>
      </c>
      <c r="BA29" s="111" t="str">
        <f>IF(ISBLANK('In Process Calc.'!AC29),"",'In Process Calc.'!AC29)</f>
        <v/>
      </c>
      <c r="BB29" s="111" t="str">
        <f>IF(ISBLANK('In Process Calc.'!AD29),"",'In Process Calc.'!AD29)</f>
        <v/>
      </c>
      <c r="BC29" s="111" t="str">
        <f>IF(ISBLANK('In Process Calc.'!AE29),"",'In Process Calc.'!AE29)</f>
        <v/>
      </c>
      <c r="BD29" s="111" t="str">
        <f>IF(ISBLANK('In Process Calc.'!AF29),"",'In Process Calc.'!AF29)</f>
        <v/>
      </c>
      <c r="BE29" s="111" t="str">
        <f>IF(ISBLANK('In Process Calc.'!AG29),"",'In Process Calc.'!AG29)</f>
        <v/>
      </c>
      <c r="BF29" s="111" t="str">
        <f>IF(ISBLANK('In Process Calc.'!AH29),"",'In Process Calc.'!AH29)</f>
        <v/>
      </c>
      <c r="BG29" s="111" t="str">
        <f>IF(ISBLANK('In Process Calc.'!AI29),"",'In Process Calc.'!AI29)</f>
        <v/>
      </c>
      <c r="BH29" s="111" t="str">
        <f>IF(ISBLANK('In Process Calc.'!AJ29),"",'In Process Calc.'!AJ29)</f>
        <v/>
      </c>
      <c r="BI29" s="111" t="str">
        <f>IF(ISBLANK('In Process Calc.'!AK29),"",'In Process Calc.'!AK29)</f>
        <v/>
      </c>
      <c r="BJ29" s="111" t="str">
        <f>IF(ISBLANK('In Process Calc.'!AL29),"",'In Process Calc.'!AL29)</f>
        <v/>
      </c>
      <c r="BK29" s="111" t="str">
        <f>IF(ISBLANK('In Process Calc.'!AM29),"",'In Process Calc.'!AM29)</f>
        <v/>
      </c>
      <c r="BL29" s="111" t="str">
        <f>IF(ISBLANK('In Process Calc.'!AN29),"",'In Process Calc.'!AN29)</f>
        <v/>
      </c>
      <c r="BM29" s="111" t="str">
        <f>IF(ISBLANK('In Process Calc.'!AO29),"",'In Process Calc.'!AO29)</f>
        <v/>
      </c>
      <c r="BO29" s="54" t="s">
        <v>54</v>
      </c>
      <c r="BP29" s="56">
        <f t="array" ref="BP29:BS29">LINEST($BH3:INDEX($BH:$BH,COUNT($BH:$BH)+2),$AH$3:INDEX($AH:$AH,COUNT($AH:$AH)+2)^{1,2,3},TRUE,TRUE)</f>
        <v>0</v>
      </c>
      <c r="BQ29" s="56">
        <v>0</v>
      </c>
      <c r="BR29" s="56">
        <v>0</v>
      </c>
      <c r="BS29" s="56">
        <v>0</v>
      </c>
      <c r="BT29" s="56">
        <f t="array" ref="BT29:BX29">LINEST($BH3:INDEX($BH:$BH,COUNT($BH:$BH)+2),$AH$3:INDEX($AH:$AH,COUNT($AH:$AH)+2)^{1,2,3,4},TRUE,TRUE)</f>
        <v>0</v>
      </c>
      <c r="BU29" s="56">
        <v>0</v>
      </c>
      <c r="BV29" s="56">
        <v>0</v>
      </c>
      <c r="BW29" s="56">
        <v>0</v>
      </c>
      <c r="BX29" s="56">
        <v>0</v>
      </c>
      <c r="BY29" s="57">
        <f>IF('Cumulative Curves'!$B$31=6,#REF!,IF('Cumulative Curves'!$B$31=5,#REF!, IF( 'Cumulative Curves'!$B$31=4, BX29,IF('Cumulative Curves'!$B$31=3, BS29, 0))))</f>
        <v>0</v>
      </c>
      <c r="BZ29" s="57">
        <f>IF('Cumulative Curves'!$B$31=6,#REF!,IF('Cumulative Curves'!$B$31=5,#REF!, IF( 'Cumulative Curves'!$B$31=4, BW29,IF('Cumulative Curves'!$B$31=3, BR29, 0))))</f>
        <v>0</v>
      </c>
      <c r="CA29" s="57">
        <f>IF('Cumulative Curves'!$B$31=6,#REF!,IF('Cumulative Curves'!$B$31=5,#REF!, IF( 'Cumulative Curves'!$B$31=4, BV29,IF('Cumulative Curves'!$B$31=3, BQ29, 0))))</f>
        <v>0</v>
      </c>
      <c r="CB29" s="57">
        <f>IF('Cumulative Curves'!$B$31=6,#REF!,IF('Cumulative Curves'!$B$31=5,#REF!, IF( 'Cumulative Curves'!$B$31=4, BU29,IF('Cumulative Curves'!$B$31=3, BP29, 0))))</f>
        <v>0</v>
      </c>
      <c r="CC29" s="57">
        <f>IF('Cumulative Curves'!$B$31=6,#REF!,IF('Cumulative Curves'!$B$31=5,#REF!, IF( 'Cumulative Curves'!$B$31=4,BT29, 0)))</f>
        <v>0</v>
      </c>
      <c r="CD29" s="57">
        <f>IF('Cumulative Curves'!$B$31=6,#REF!,IF('Cumulative Curves'!$B$31=5,#REF!, 0))</f>
        <v>0</v>
      </c>
      <c r="CE29" s="57">
        <f>IF('Cumulative Curves'!$B$31=6,#REF!,0)</f>
        <v>0</v>
      </c>
      <c r="CF29" s="49"/>
    </row>
    <row r="30" spans="1:116" s="48" customFormat="1" ht="12">
      <c r="A30" s="111" t="str">
        <f>IF(ISBLANK('In Process Calc.'!C30),"",'In Process Calc.'!C30)</f>
        <v/>
      </c>
      <c r="B30" s="111" t="str">
        <f>IF(ISBLANK('Measured Data'!H32),"",'Measured Data'!H32)</f>
        <v/>
      </c>
      <c r="C30" s="111" t="str">
        <f>IF(ISBLANK('In Process Calc.'!L30),"",'In Process Calc.'!L30)</f>
        <v/>
      </c>
      <c r="D30" s="111" t="str">
        <f>IF(ISBLANK('In Process Calc.'!M30),"",'In Process Calc.'!M30)</f>
        <v/>
      </c>
      <c r="E30" s="111" t="str">
        <f>IF(ISBLANK('In Process Calc.'!N30),"",'In Process Calc.'!N30)</f>
        <v/>
      </c>
      <c r="F30" s="111" t="str">
        <f>IF(ISBLANK('In Process Calc.'!O30),"",'In Process Calc.'!O30)</f>
        <v/>
      </c>
      <c r="G30" s="111" t="str">
        <f>IF(ISBLANK('In Process Calc.'!P30),"",'In Process Calc.'!P30)</f>
        <v/>
      </c>
      <c r="H30" s="111" t="str">
        <f>IF(ISBLANK('In Process Calc.'!Q30),"",'In Process Calc.'!Q30)</f>
        <v/>
      </c>
      <c r="I30" s="111" t="str">
        <f>IF(ISBLANK('In Process Calc.'!R30),"",'In Process Calc.'!R30)</f>
        <v/>
      </c>
      <c r="J30" s="111" t="str">
        <f>IF(ISBLANK('In Process Calc.'!S30),"",'In Process Calc.'!S30)</f>
        <v/>
      </c>
      <c r="K30" s="111" t="str">
        <f>IF(ISBLANK('In Process Calc.'!T30),"",'In Process Calc.'!T30)</f>
        <v/>
      </c>
      <c r="L30" s="111" t="str">
        <f>IF(ISBLANK('In Process Calc.'!U30),"",'In Process Calc.'!U30)</f>
        <v/>
      </c>
      <c r="M30" s="111" t="str">
        <f>IF(ISBLANK('In Process Calc.'!V30),"",'In Process Calc.'!V30)</f>
        <v/>
      </c>
      <c r="N30" s="111" t="str">
        <f>IF(ISBLANK('In Process Calc.'!W30),"",'In Process Calc.'!W30)</f>
        <v/>
      </c>
      <c r="O30" s="111" t="str">
        <f>IF(ISBLANK('In Process Calc.'!X30),"",'In Process Calc.'!X30)</f>
        <v/>
      </c>
      <c r="P30" s="111" t="str">
        <f>IF(ISBLANK('In Process Calc.'!Y30),"",'In Process Calc.'!Y30)</f>
        <v/>
      </c>
      <c r="Q30" s="111" t="str">
        <f>IF(ISBLANK('In Process Calc.'!Z30),"",'In Process Calc.'!Z30)</f>
        <v/>
      </c>
      <c r="R30" s="111" t="str">
        <f>IF(ISBLANK('In Process Calc.'!AA30),"",'In Process Calc.'!AA30)</f>
        <v/>
      </c>
      <c r="S30" s="111" t="str">
        <f>IF(ISBLANK('In Process Calc.'!AB30),"",'In Process Calc.'!AB30)</f>
        <v/>
      </c>
      <c r="T30" s="111" t="str">
        <f>IF(ISBLANK('In Process Calc.'!AC30),"",'In Process Calc.'!AC30)</f>
        <v/>
      </c>
      <c r="U30" s="111" t="str">
        <f>IF(ISBLANK('In Process Calc.'!AD30),"",'In Process Calc.'!AD30)</f>
        <v/>
      </c>
      <c r="V30" s="111" t="str">
        <f>IF(ISBLANK('In Process Calc.'!AE30),"",'In Process Calc.'!AE30)</f>
        <v/>
      </c>
      <c r="W30" s="111" t="str">
        <f>IF(ISBLANK('In Process Calc.'!AF30),"",'In Process Calc.'!AF30)</f>
        <v/>
      </c>
      <c r="X30" s="111" t="str">
        <f>IF(ISBLANK('In Process Calc.'!AG30),"",'In Process Calc.'!AG30)</f>
        <v/>
      </c>
      <c r="Y30" s="111" t="str">
        <f>IF(ISBLANK('In Process Calc.'!AH30),"",'In Process Calc.'!AH30)</f>
        <v/>
      </c>
      <c r="Z30" s="111" t="str">
        <f>IF(ISBLANK('In Process Calc.'!AI30),"",'In Process Calc.'!AI30)</f>
        <v/>
      </c>
      <c r="AA30" s="111" t="str">
        <f>IF(ISBLANK('In Process Calc.'!AJ30),"",'In Process Calc.'!AJ30)</f>
        <v/>
      </c>
      <c r="AB30" s="111" t="str">
        <f>IF(ISBLANK('In Process Calc.'!AK30),"",'In Process Calc.'!AK30)</f>
        <v/>
      </c>
      <c r="AC30" s="111" t="str">
        <f>IF(ISBLANK('In Process Calc.'!AL30),"",'In Process Calc.'!AL30)</f>
        <v/>
      </c>
      <c r="AD30" s="111" t="str">
        <f>IF(ISBLANK('In Process Calc.'!AM30),"",'In Process Calc.'!AM30)</f>
        <v/>
      </c>
      <c r="AE30" s="111" t="str">
        <f>IF(ISBLANK('In Process Calc.'!AN30),"",'In Process Calc.'!AN30)</f>
        <v/>
      </c>
      <c r="AF30" s="111" t="str">
        <f>IF(ISBLANK('In Process Calc.'!AO30),"",'In Process Calc.'!AO30)</f>
        <v/>
      </c>
      <c r="AH30" s="111" t="str">
        <f>IF(ISBLANK('In Process Calc.'!C30),"",'In Process Calc.'!C30)</f>
        <v/>
      </c>
      <c r="AI30" s="111" t="str">
        <f>IF(ISBLANK('Measured Data'!H34),"",'Measured Data'!H34)</f>
        <v/>
      </c>
      <c r="AJ30" s="111" t="str">
        <f>IF(ISBLANK('In Process Calc.'!L30),"",'In Process Calc.'!L30)</f>
        <v/>
      </c>
      <c r="AK30" s="111" t="str">
        <f>IF(ISBLANK('In Process Calc.'!M30),"",'In Process Calc.'!M30)</f>
        <v/>
      </c>
      <c r="AL30" s="111" t="str">
        <f>IF(ISBLANK('In Process Calc.'!N30),"",'In Process Calc.'!N30)</f>
        <v/>
      </c>
      <c r="AM30" s="111" t="str">
        <f>IF(ISBLANK('In Process Calc.'!O30),"",'In Process Calc.'!O30)</f>
        <v/>
      </c>
      <c r="AN30" s="111" t="str">
        <f>IF(ISBLANK('In Process Calc.'!P30),"",'In Process Calc.'!P30)</f>
        <v/>
      </c>
      <c r="AO30" s="111" t="str">
        <f>IF(ISBLANK('In Process Calc.'!Q30),"",'In Process Calc.'!Q30)</f>
        <v/>
      </c>
      <c r="AP30" s="111" t="str">
        <f>IF(ISBLANK('In Process Calc.'!R30),"",'In Process Calc.'!R30)</f>
        <v/>
      </c>
      <c r="AQ30" s="111" t="str">
        <f>IF(ISBLANK('In Process Calc.'!S30),"",'In Process Calc.'!S30)</f>
        <v/>
      </c>
      <c r="AR30" s="111" t="str">
        <f>IF(ISBLANK('In Process Calc.'!T30),"",'In Process Calc.'!T30)</f>
        <v/>
      </c>
      <c r="AS30" s="111" t="str">
        <f>IF(ISBLANK('In Process Calc.'!U30),"",'In Process Calc.'!U30)</f>
        <v/>
      </c>
      <c r="AT30" s="111" t="str">
        <f>IF(ISBLANK('In Process Calc.'!V30),"",'In Process Calc.'!V30)</f>
        <v/>
      </c>
      <c r="AU30" s="111" t="str">
        <f>IF(ISBLANK('In Process Calc.'!W30),"",'In Process Calc.'!W30)</f>
        <v/>
      </c>
      <c r="AV30" s="111" t="str">
        <f>IF(ISBLANK('In Process Calc.'!X30),"",'In Process Calc.'!X30)</f>
        <v/>
      </c>
      <c r="AW30" s="111" t="str">
        <f>IF(ISBLANK('In Process Calc.'!Y30),"",'In Process Calc.'!Y30)</f>
        <v/>
      </c>
      <c r="AX30" s="111" t="str">
        <f>IF(ISBLANK('In Process Calc.'!Z30),"",'In Process Calc.'!Z30)</f>
        <v/>
      </c>
      <c r="AY30" s="111" t="str">
        <f>IF(ISBLANK('In Process Calc.'!AA30),"",'In Process Calc.'!AA30)</f>
        <v/>
      </c>
      <c r="AZ30" s="111" t="str">
        <f>IF(ISBLANK('In Process Calc.'!AB30),"",'In Process Calc.'!AB30)</f>
        <v/>
      </c>
      <c r="BA30" s="111" t="str">
        <f>IF(ISBLANK('In Process Calc.'!AC30),"",'In Process Calc.'!AC30)</f>
        <v/>
      </c>
      <c r="BB30" s="111" t="str">
        <f>IF(ISBLANK('In Process Calc.'!AD30),"",'In Process Calc.'!AD30)</f>
        <v/>
      </c>
      <c r="BC30" s="111" t="str">
        <f>IF(ISBLANK('In Process Calc.'!AE30),"",'In Process Calc.'!AE30)</f>
        <v/>
      </c>
      <c r="BD30" s="111" t="str">
        <f>IF(ISBLANK('In Process Calc.'!AF30),"",'In Process Calc.'!AF30)</f>
        <v/>
      </c>
      <c r="BE30" s="111" t="str">
        <f>IF(ISBLANK('In Process Calc.'!AG30),"",'In Process Calc.'!AG30)</f>
        <v/>
      </c>
      <c r="BF30" s="111" t="str">
        <f>IF(ISBLANK('In Process Calc.'!AH30),"",'In Process Calc.'!AH30)</f>
        <v/>
      </c>
      <c r="BG30" s="111" t="str">
        <f>IF(ISBLANK('In Process Calc.'!AI30),"",'In Process Calc.'!AI30)</f>
        <v/>
      </c>
      <c r="BH30" s="111" t="str">
        <f>IF(ISBLANK('In Process Calc.'!AJ30),"",'In Process Calc.'!AJ30)</f>
        <v/>
      </c>
      <c r="BI30" s="111" t="str">
        <f>IF(ISBLANK('In Process Calc.'!AK30),"",'In Process Calc.'!AK30)</f>
        <v/>
      </c>
      <c r="BJ30" s="111" t="str">
        <f>IF(ISBLANK('In Process Calc.'!AL30),"",'In Process Calc.'!AL30)</f>
        <v/>
      </c>
      <c r="BK30" s="111" t="str">
        <f>IF(ISBLANK('In Process Calc.'!AM30),"",'In Process Calc.'!AM30)</f>
        <v/>
      </c>
      <c r="BL30" s="111" t="str">
        <f>IF(ISBLANK('In Process Calc.'!AN30),"",'In Process Calc.'!AN30)</f>
        <v/>
      </c>
      <c r="BM30" s="111" t="str">
        <f>IF(ISBLANK('In Process Calc.'!AO30),"",'In Process Calc.'!AO30)</f>
        <v/>
      </c>
      <c r="BO30" s="54" t="s">
        <v>57</v>
      </c>
      <c r="BP30" s="56">
        <f t="array" ref="BP30:BS30">LINEST($BI3:INDEX($BI:$BI,COUNT($BI:$BI)+2),$AH$3:INDEX($AH:$AH,COUNT($AH:$AH)+2)^{1,2,3},TRUE,TRUE)</f>
        <v>0</v>
      </c>
      <c r="BQ30" s="56">
        <v>0</v>
      </c>
      <c r="BR30" s="56">
        <v>0</v>
      </c>
      <c r="BS30" s="56">
        <v>0</v>
      </c>
      <c r="BT30" s="56">
        <f t="array" ref="BT30:BX30">LINEST($BI3:INDEX($BI:$BI,COUNT($BI:$BI)+2),$AH$3:INDEX($AH:$AH,COUNT($AH:$AH)+2)^{1,2,3,4},TRUE,TRUE)</f>
        <v>0</v>
      </c>
      <c r="BU30" s="56">
        <v>0</v>
      </c>
      <c r="BV30" s="56">
        <v>0</v>
      </c>
      <c r="BW30" s="56">
        <v>0</v>
      </c>
      <c r="BX30" s="56">
        <v>0</v>
      </c>
      <c r="BY30" s="57">
        <f>IF('Cumulative Curves'!$B$32=6,#REF!,IF('Cumulative Curves'!$B$32=5,#REF!, IF( 'Cumulative Curves'!$B$32=4, BX30,IF('Cumulative Curves'!$B$32=3, BS30, 0))))</f>
        <v>0</v>
      </c>
      <c r="BZ30" s="57">
        <f>IF('Cumulative Curves'!$B$32=6,#REF!,IF('Cumulative Curves'!$B$32=5,#REF!, IF( 'Cumulative Curves'!$B$32=4, BW30,IF('Cumulative Curves'!$B$32=3, BR30, 0))))</f>
        <v>0</v>
      </c>
      <c r="CA30" s="57">
        <f>IF('Cumulative Curves'!$B$32=6,#REF!,IF('Cumulative Curves'!$B$32=5,#REF!, IF( 'Cumulative Curves'!$B$32=4, BV30,IF('Cumulative Curves'!$B$32=3, BQ30, 0))))</f>
        <v>0</v>
      </c>
      <c r="CB30" s="57">
        <f>IF('Cumulative Curves'!$B$32=6,#REF!,IF('Cumulative Curves'!$B$32=5,#REF!, IF( 'Cumulative Curves'!$B$32=4, BU30,IF('Cumulative Curves'!$B$32=3, BP30, 0))))</f>
        <v>0</v>
      </c>
      <c r="CC30" s="57">
        <f>IF('Cumulative Curves'!$B$32=6,#REF!,IF('Cumulative Curves'!$B$32=5,#REF!, IF( 'Cumulative Curves'!$B$32=4,BT30, 0)))</f>
        <v>0</v>
      </c>
      <c r="CD30" s="57">
        <f>IF('Cumulative Curves'!$B$32=6,#REF!,IF('Cumulative Curves'!$B$32=5,#REF!, 0))</f>
        <v>0</v>
      </c>
      <c r="CE30" s="57">
        <f>IF('Cumulative Curves'!$B$32=6,#REF!,0)</f>
        <v>0</v>
      </c>
      <c r="CF30" s="49"/>
    </row>
    <row r="31" spans="1:116" s="48" customFormat="1" ht="12">
      <c r="A31" s="111" t="str">
        <f>IF(ISBLANK('In Process Calc.'!C31),"",'In Process Calc.'!C31)</f>
        <v/>
      </c>
      <c r="B31" s="111" t="str">
        <f>IF(ISBLANK('Measured Data'!H33),"",'Measured Data'!H33)</f>
        <v/>
      </c>
      <c r="C31" s="111" t="str">
        <f>IF(ISBLANK('In Process Calc.'!L31),"",'In Process Calc.'!L31)</f>
        <v/>
      </c>
      <c r="D31" s="111" t="str">
        <f>IF(ISBLANK('In Process Calc.'!M31),"",'In Process Calc.'!M31)</f>
        <v/>
      </c>
      <c r="E31" s="111" t="str">
        <f>IF(ISBLANK('In Process Calc.'!N31),"",'In Process Calc.'!N31)</f>
        <v/>
      </c>
      <c r="F31" s="111" t="str">
        <f>IF(ISBLANK('In Process Calc.'!O31),"",'In Process Calc.'!O31)</f>
        <v/>
      </c>
      <c r="G31" s="111" t="str">
        <f>IF(ISBLANK('In Process Calc.'!P31),"",'In Process Calc.'!P31)</f>
        <v/>
      </c>
      <c r="H31" s="111" t="str">
        <f>IF(ISBLANK('In Process Calc.'!Q31),"",'In Process Calc.'!Q31)</f>
        <v/>
      </c>
      <c r="I31" s="111" t="str">
        <f>IF(ISBLANK('In Process Calc.'!R31),"",'In Process Calc.'!R31)</f>
        <v/>
      </c>
      <c r="J31" s="111" t="str">
        <f>IF(ISBLANK('In Process Calc.'!S31),"",'In Process Calc.'!S31)</f>
        <v/>
      </c>
      <c r="K31" s="111" t="str">
        <f>IF(ISBLANK('In Process Calc.'!T31),"",'In Process Calc.'!T31)</f>
        <v/>
      </c>
      <c r="L31" s="111" t="str">
        <f>IF(ISBLANK('In Process Calc.'!U31),"",'In Process Calc.'!U31)</f>
        <v/>
      </c>
      <c r="M31" s="111" t="str">
        <f>IF(ISBLANK('In Process Calc.'!V31),"",'In Process Calc.'!V31)</f>
        <v/>
      </c>
      <c r="N31" s="111" t="str">
        <f>IF(ISBLANK('In Process Calc.'!W31),"",'In Process Calc.'!W31)</f>
        <v/>
      </c>
      <c r="O31" s="111" t="str">
        <f>IF(ISBLANK('In Process Calc.'!X31),"",'In Process Calc.'!X31)</f>
        <v/>
      </c>
      <c r="P31" s="111" t="str">
        <f>IF(ISBLANK('In Process Calc.'!Y31),"",'In Process Calc.'!Y31)</f>
        <v/>
      </c>
      <c r="Q31" s="111" t="str">
        <f>IF(ISBLANK('In Process Calc.'!Z31),"",'In Process Calc.'!Z31)</f>
        <v/>
      </c>
      <c r="R31" s="111" t="str">
        <f>IF(ISBLANK('In Process Calc.'!AA31),"",'In Process Calc.'!AA31)</f>
        <v/>
      </c>
      <c r="S31" s="111" t="str">
        <f>IF(ISBLANK('In Process Calc.'!AB31),"",'In Process Calc.'!AB31)</f>
        <v/>
      </c>
      <c r="T31" s="111" t="str">
        <f>IF(ISBLANK('In Process Calc.'!AC31),"",'In Process Calc.'!AC31)</f>
        <v/>
      </c>
      <c r="U31" s="111" t="str">
        <f>IF(ISBLANK('In Process Calc.'!AD31),"",'In Process Calc.'!AD31)</f>
        <v/>
      </c>
      <c r="V31" s="111" t="str">
        <f>IF(ISBLANK('In Process Calc.'!AE31),"",'In Process Calc.'!AE31)</f>
        <v/>
      </c>
      <c r="W31" s="111" t="str">
        <f>IF(ISBLANK('In Process Calc.'!AF31),"",'In Process Calc.'!AF31)</f>
        <v/>
      </c>
      <c r="X31" s="111" t="str">
        <f>IF(ISBLANK('In Process Calc.'!AG31),"",'In Process Calc.'!AG31)</f>
        <v/>
      </c>
      <c r="Y31" s="111" t="str">
        <f>IF(ISBLANK('In Process Calc.'!AH31),"",'In Process Calc.'!AH31)</f>
        <v/>
      </c>
      <c r="Z31" s="111" t="str">
        <f>IF(ISBLANK('In Process Calc.'!AI31),"",'In Process Calc.'!AI31)</f>
        <v/>
      </c>
      <c r="AA31" s="111" t="str">
        <f>IF(ISBLANK('In Process Calc.'!AJ31),"",'In Process Calc.'!AJ31)</f>
        <v/>
      </c>
      <c r="AB31" s="111" t="str">
        <f>IF(ISBLANK('In Process Calc.'!AK31),"",'In Process Calc.'!AK31)</f>
        <v/>
      </c>
      <c r="AC31" s="111" t="str">
        <f>IF(ISBLANK('In Process Calc.'!AL31),"",'In Process Calc.'!AL31)</f>
        <v/>
      </c>
      <c r="AD31" s="111" t="str">
        <f>IF(ISBLANK('In Process Calc.'!AM31),"",'In Process Calc.'!AM31)</f>
        <v/>
      </c>
      <c r="AE31" s="111" t="str">
        <f>IF(ISBLANK('In Process Calc.'!AN31),"",'In Process Calc.'!AN31)</f>
        <v/>
      </c>
      <c r="AF31" s="111" t="str">
        <f>IF(ISBLANK('In Process Calc.'!AO31),"",'In Process Calc.'!AO31)</f>
        <v/>
      </c>
      <c r="AH31" s="111" t="str">
        <f>IF(ISBLANK('In Process Calc.'!C31),"",'In Process Calc.'!C31)</f>
        <v/>
      </c>
      <c r="AI31" s="111" t="str">
        <f>IF(ISBLANK('Measured Data'!H35),"",'Measured Data'!H35)</f>
        <v/>
      </c>
      <c r="AJ31" s="111" t="str">
        <f>IF(ISBLANK('In Process Calc.'!L31),"",'In Process Calc.'!L31)</f>
        <v/>
      </c>
      <c r="AK31" s="111" t="str">
        <f>IF(ISBLANK('In Process Calc.'!M31),"",'In Process Calc.'!M31)</f>
        <v/>
      </c>
      <c r="AL31" s="111" t="str">
        <f>IF(ISBLANK('In Process Calc.'!N31),"",'In Process Calc.'!N31)</f>
        <v/>
      </c>
      <c r="AM31" s="111" t="str">
        <f>IF(ISBLANK('In Process Calc.'!O31),"",'In Process Calc.'!O31)</f>
        <v/>
      </c>
      <c r="AN31" s="111" t="str">
        <f>IF(ISBLANK('In Process Calc.'!P31),"",'In Process Calc.'!P31)</f>
        <v/>
      </c>
      <c r="AO31" s="111" t="str">
        <f>IF(ISBLANK('In Process Calc.'!Q31),"",'In Process Calc.'!Q31)</f>
        <v/>
      </c>
      <c r="AP31" s="111" t="str">
        <f>IF(ISBLANK('In Process Calc.'!R31),"",'In Process Calc.'!R31)</f>
        <v/>
      </c>
      <c r="AQ31" s="111" t="str">
        <f>IF(ISBLANK('In Process Calc.'!S31),"",'In Process Calc.'!S31)</f>
        <v/>
      </c>
      <c r="AR31" s="111" t="str">
        <f>IF(ISBLANK('In Process Calc.'!T31),"",'In Process Calc.'!T31)</f>
        <v/>
      </c>
      <c r="AS31" s="111" t="str">
        <f>IF(ISBLANK('In Process Calc.'!U31),"",'In Process Calc.'!U31)</f>
        <v/>
      </c>
      <c r="AT31" s="111" t="str">
        <f>IF(ISBLANK('In Process Calc.'!V31),"",'In Process Calc.'!V31)</f>
        <v/>
      </c>
      <c r="AU31" s="111" t="str">
        <f>IF(ISBLANK('In Process Calc.'!W31),"",'In Process Calc.'!W31)</f>
        <v/>
      </c>
      <c r="AV31" s="111" t="str">
        <f>IF(ISBLANK('In Process Calc.'!X31),"",'In Process Calc.'!X31)</f>
        <v/>
      </c>
      <c r="AW31" s="111" t="str">
        <f>IF(ISBLANK('In Process Calc.'!Y31),"",'In Process Calc.'!Y31)</f>
        <v/>
      </c>
      <c r="AX31" s="111" t="str">
        <f>IF(ISBLANK('In Process Calc.'!Z31),"",'In Process Calc.'!Z31)</f>
        <v/>
      </c>
      <c r="AY31" s="111" t="str">
        <f>IF(ISBLANK('In Process Calc.'!AA31),"",'In Process Calc.'!AA31)</f>
        <v/>
      </c>
      <c r="AZ31" s="111" t="str">
        <f>IF(ISBLANK('In Process Calc.'!AB31),"",'In Process Calc.'!AB31)</f>
        <v/>
      </c>
      <c r="BA31" s="111" t="str">
        <f>IF(ISBLANK('In Process Calc.'!AC31),"",'In Process Calc.'!AC31)</f>
        <v/>
      </c>
      <c r="BB31" s="111" t="str">
        <f>IF(ISBLANK('In Process Calc.'!AD31),"",'In Process Calc.'!AD31)</f>
        <v/>
      </c>
      <c r="BC31" s="111" t="str">
        <f>IF(ISBLANK('In Process Calc.'!AE31),"",'In Process Calc.'!AE31)</f>
        <v/>
      </c>
      <c r="BD31" s="111" t="str">
        <f>IF(ISBLANK('In Process Calc.'!AF31),"",'In Process Calc.'!AF31)</f>
        <v/>
      </c>
      <c r="BE31" s="111" t="str">
        <f>IF(ISBLANK('In Process Calc.'!AG31),"",'In Process Calc.'!AG31)</f>
        <v/>
      </c>
      <c r="BF31" s="111" t="str">
        <f>IF(ISBLANK('In Process Calc.'!AH31),"",'In Process Calc.'!AH31)</f>
        <v/>
      </c>
      <c r="BG31" s="111" t="str">
        <f>IF(ISBLANK('In Process Calc.'!AI31),"",'In Process Calc.'!AI31)</f>
        <v/>
      </c>
      <c r="BH31" s="111" t="str">
        <f>IF(ISBLANK('In Process Calc.'!AJ31),"",'In Process Calc.'!AJ31)</f>
        <v/>
      </c>
      <c r="BI31" s="111" t="str">
        <f>IF(ISBLANK('In Process Calc.'!AK31),"",'In Process Calc.'!AK31)</f>
        <v/>
      </c>
      <c r="BJ31" s="111" t="str">
        <f>IF(ISBLANK('In Process Calc.'!AL31),"",'In Process Calc.'!AL31)</f>
        <v/>
      </c>
      <c r="BK31" s="111" t="str">
        <f>IF(ISBLANK('In Process Calc.'!AM31),"",'In Process Calc.'!AM31)</f>
        <v/>
      </c>
      <c r="BL31" s="111" t="str">
        <f>IF(ISBLANK('In Process Calc.'!AN31),"",'In Process Calc.'!AN31)</f>
        <v/>
      </c>
      <c r="BM31" s="111" t="str">
        <f>IF(ISBLANK('In Process Calc.'!AO31),"",'In Process Calc.'!AO31)</f>
        <v/>
      </c>
      <c r="BO31" s="54" t="s">
        <v>55</v>
      </c>
      <c r="BP31" s="56">
        <f t="array" ref="BP31:BS31">LINEST($AC3:INDEX($AC:$AC,COUNT($AC:$AC)+2),$A$3:INDEX($A:$A,COUNT($A:$A)+2)^{1,2,3},TRUE,TRUE)</f>
        <v>0</v>
      </c>
      <c r="BQ31" s="56">
        <v>0</v>
      </c>
      <c r="BR31" s="56">
        <v>0</v>
      </c>
      <c r="BS31" s="56">
        <v>0</v>
      </c>
      <c r="BT31" s="56">
        <f t="array" ref="BT31:BX31">LINEST($AC3:INDEX($AC:$AC,COUNT($AC:$AC)+2),$A$3:INDEX($A:$A,COUNT($A:$A)+2)^{1,2,3,4},TRUE,TRUE)</f>
        <v>0</v>
      </c>
      <c r="BU31" s="56">
        <v>0</v>
      </c>
      <c r="BV31" s="56">
        <v>0</v>
      </c>
      <c r="BW31" s="56">
        <v>0</v>
      </c>
      <c r="BX31" s="56">
        <v>0</v>
      </c>
      <c r="BY31" s="57">
        <f>IF('Cumulative Curves'!$B$11=6,#REF!,IF('Cumulative Curves'!$B$11=5,#REF!, IF( 'Cumulative Curves'!$B$11=4, BX31,IF('Cumulative Curves'!$B$11=3, BS31, 0))))</f>
        <v>0</v>
      </c>
      <c r="BZ31" s="57">
        <f>IF('Cumulative Curves'!$B$11=6,#REF!,IF('Cumulative Curves'!$B$11=5,#REF!, IF( 'Cumulative Curves'!$B$11=4, BW31,IF('Cumulative Curves'!$B$11=3, BR31, 0))))</f>
        <v>0</v>
      </c>
      <c r="CA31" s="57">
        <f>IF('Cumulative Curves'!$B$11=6,#REF!,IF('Cumulative Curves'!$B$11=5,#REF!, IF( 'Cumulative Curves'!$B$11=4, BV31,IF('Cumulative Curves'!$B$11=3, BQ31, 0))))</f>
        <v>0</v>
      </c>
      <c r="CB31" s="57">
        <f>IF('Cumulative Curves'!$B$11=6,#REF!,IF('Cumulative Curves'!$B$11=5,#REF!, IF( 'Cumulative Curves'!$B$11=4, BU31,IF('Cumulative Curves'!$B$11=3, BP31, 0))))</f>
        <v>0</v>
      </c>
      <c r="CC31" s="57">
        <f>IF('Cumulative Curves'!$B$11=6,#REF!,IF('Cumulative Curves'!$B$11=5,#REF!, IF( 'Cumulative Curves'!$B$11=4,BT31, 0)))</f>
        <v>0</v>
      </c>
      <c r="CD31" s="57">
        <f>IF('Cumulative Curves'!$B$11=6,#REF!,IF('Cumulative Curves'!$B$11=5,#REF!, 0))</f>
        <v>0</v>
      </c>
      <c r="CE31" s="57">
        <f>IF('Cumulative Curves'!$B$11=6,#REF!,0)</f>
        <v>0</v>
      </c>
      <c r="CF31" s="49"/>
    </row>
    <row r="32" spans="1:116" s="48" customFormat="1" ht="12">
      <c r="A32" s="111" t="str">
        <f>IF(ISBLANK('In Process Calc.'!C32),"",'In Process Calc.'!C32)</f>
        <v/>
      </c>
      <c r="B32" s="111" t="str">
        <f>IF(ISBLANK('Measured Data'!H34),"",'Measured Data'!H34)</f>
        <v/>
      </c>
      <c r="C32" s="111" t="str">
        <f>IF(ISBLANK('In Process Calc.'!L32),"",'In Process Calc.'!L32)</f>
        <v/>
      </c>
      <c r="D32" s="111" t="str">
        <f>IF(ISBLANK('In Process Calc.'!M32),"",'In Process Calc.'!M32)</f>
        <v/>
      </c>
      <c r="E32" s="111" t="str">
        <f>IF(ISBLANK('In Process Calc.'!N32),"",'In Process Calc.'!N32)</f>
        <v/>
      </c>
      <c r="F32" s="111" t="str">
        <f>IF(ISBLANK('In Process Calc.'!O32),"",'In Process Calc.'!O32)</f>
        <v/>
      </c>
      <c r="G32" s="111" t="str">
        <f>IF(ISBLANK('In Process Calc.'!P32),"",'In Process Calc.'!P32)</f>
        <v/>
      </c>
      <c r="H32" s="111" t="str">
        <f>IF(ISBLANK('In Process Calc.'!Q32),"",'In Process Calc.'!Q32)</f>
        <v/>
      </c>
      <c r="I32" s="111" t="str">
        <f>IF(ISBLANK('In Process Calc.'!R32),"",'In Process Calc.'!R32)</f>
        <v/>
      </c>
      <c r="J32" s="111" t="str">
        <f>IF(ISBLANK('In Process Calc.'!S32),"",'In Process Calc.'!S32)</f>
        <v/>
      </c>
      <c r="K32" s="111" t="str">
        <f>IF(ISBLANK('In Process Calc.'!T32),"",'In Process Calc.'!T32)</f>
        <v/>
      </c>
      <c r="L32" s="111" t="str">
        <f>IF(ISBLANK('In Process Calc.'!U32),"",'In Process Calc.'!U32)</f>
        <v/>
      </c>
      <c r="M32" s="111" t="str">
        <f>IF(ISBLANK('In Process Calc.'!V32),"",'In Process Calc.'!V32)</f>
        <v/>
      </c>
      <c r="N32" s="111" t="str">
        <f>IF(ISBLANK('In Process Calc.'!W32),"",'In Process Calc.'!W32)</f>
        <v/>
      </c>
      <c r="O32" s="111" t="str">
        <f>IF(ISBLANK('In Process Calc.'!X32),"",'In Process Calc.'!X32)</f>
        <v/>
      </c>
      <c r="P32" s="111" t="str">
        <f>IF(ISBLANK('In Process Calc.'!Y32),"",'In Process Calc.'!Y32)</f>
        <v/>
      </c>
      <c r="Q32" s="111" t="str">
        <f>IF(ISBLANK('In Process Calc.'!Z32),"",'In Process Calc.'!Z32)</f>
        <v/>
      </c>
      <c r="R32" s="111" t="str">
        <f>IF(ISBLANK('In Process Calc.'!AA32),"",'In Process Calc.'!AA32)</f>
        <v/>
      </c>
      <c r="S32" s="111" t="str">
        <f>IF(ISBLANK('In Process Calc.'!AB32),"",'In Process Calc.'!AB32)</f>
        <v/>
      </c>
      <c r="T32" s="111" t="str">
        <f>IF(ISBLANK('In Process Calc.'!AC32),"",'In Process Calc.'!AC32)</f>
        <v/>
      </c>
      <c r="U32" s="111" t="str">
        <f>IF(ISBLANK('In Process Calc.'!AD32),"",'In Process Calc.'!AD32)</f>
        <v/>
      </c>
      <c r="V32" s="111" t="str">
        <f>IF(ISBLANK('In Process Calc.'!AE32),"",'In Process Calc.'!AE32)</f>
        <v/>
      </c>
      <c r="W32" s="111" t="str">
        <f>IF(ISBLANK('In Process Calc.'!AF32),"",'In Process Calc.'!AF32)</f>
        <v/>
      </c>
      <c r="X32" s="111" t="str">
        <f>IF(ISBLANK('In Process Calc.'!AG32),"",'In Process Calc.'!AG32)</f>
        <v/>
      </c>
      <c r="Y32" s="111" t="str">
        <f>IF(ISBLANK('In Process Calc.'!AH32),"",'In Process Calc.'!AH32)</f>
        <v/>
      </c>
      <c r="Z32" s="111" t="str">
        <f>IF(ISBLANK('In Process Calc.'!AI32),"",'In Process Calc.'!AI32)</f>
        <v/>
      </c>
      <c r="AA32" s="111" t="str">
        <f>IF(ISBLANK('In Process Calc.'!AJ32),"",'In Process Calc.'!AJ32)</f>
        <v/>
      </c>
      <c r="AB32" s="111" t="str">
        <f>IF(ISBLANK('In Process Calc.'!AK32),"",'In Process Calc.'!AK32)</f>
        <v/>
      </c>
      <c r="AC32" s="111" t="str">
        <f>IF(ISBLANK('In Process Calc.'!AL32),"",'In Process Calc.'!AL32)</f>
        <v/>
      </c>
      <c r="AD32" s="111" t="str">
        <f>IF(ISBLANK('In Process Calc.'!AM32),"",'In Process Calc.'!AM32)</f>
        <v/>
      </c>
      <c r="AE32" s="111" t="str">
        <f>IF(ISBLANK('In Process Calc.'!AN32),"",'In Process Calc.'!AN32)</f>
        <v/>
      </c>
      <c r="AF32" s="111" t="str">
        <f>IF(ISBLANK('In Process Calc.'!AO32),"",'In Process Calc.'!AO32)</f>
        <v/>
      </c>
      <c r="AH32" s="111" t="str">
        <f>IF(ISBLANK('In Process Calc.'!C32),"",'In Process Calc.'!C32)</f>
        <v/>
      </c>
      <c r="AI32" s="111" t="str">
        <f>IF(ISBLANK('Measured Data'!H36),"",'Measured Data'!H36)</f>
        <v/>
      </c>
      <c r="AJ32" s="111" t="str">
        <f>IF(ISBLANK('In Process Calc.'!L32),"",'In Process Calc.'!L32)</f>
        <v/>
      </c>
      <c r="AK32" s="111" t="str">
        <f>IF(ISBLANK('In Process Calc.'!M32),"",'In Process Calc.'!M32)</f>
        <v/>
      </c>
      <c r="AL32" s="111" t="str">
        <f>IF(ISBLANK('In Process Calc.'!N32),"",'In Process Calc.'!N32)</f>
        <v/>
      </c>
      <c r="AM32" s="111" t="str">
        <f>IF(ISBLANK('In Process Calc.'!O32),"",'In Process Calc.'!O32)</f>
        <v/>
      </c>
      <c r="AN32" s="111" t="str">
        <f>IF(ISBLANK('In Process Calc.'!P32),"",'In Process Calc.'!P32)</f>
        <v/>
      </c>
      <c r="AO32" s="111" t="str">
        <f>IF(ISBLANK('In Process Calc.'!Q32),"",'In Process Calc.'!Q32)</f>
        <v/>
      </c>
      <c r="AP32" s="111" t="str">
        <f>IF(ISBLANK('In Process Calc.'!R32),"",'In Process Calc.'!R32)</f>
        <v/>
      </c>
      <c r="AQ32" s="111" t="str">
        <f>IF(ISBLANK('In Process Calc.'!S32),"",'In Process Calc.'!S32)</f>
        <v/>
      </c>
      <c r="AR32" s="111" t="str">
        <f>IF(ISBLANK('In Process Calc.'!T32),"",'In Process Calc.'!T32)</f>
        <v/>
      </c>
      <c r="AS32" s="111" t="str">
        <f>IF(ISBLANK('In Process Calc.'!U32),"",'In Process Calc.'!U32)</f>
        <v/>
      </c>
      <c r="AT32" s="111" t="str">
        <f>IF(ISBLANK('In Process Calc.'!V32),"",'In Process Calc.'!V32)</f>
        <v/>
      </c>
      <c r="AU32" s="111" t="str">
        <f>IF(ISBLANK('In Process Calc.'!W32),"",'In Process Calc.'!W32)</f>
        <v/>
      </c>
      <c r="AV32" s="111" t="str">
        <f>IF(ISBLANK('In Process Calc.'!X32),"",'In Process Calc.'!X32)</f>
        <v/>
      </c>
      <c r="AW32" s="111" t="str">
        <f>IF(ISBLANK('In Process Calc.'!Y32),"",'In Process Calc.'!Y32)</f>
        <v/>
      </c>
      <c r="AX32" s="111" t="str">
        <f>IF(ISBLANK('In Process Calc.'!Z32),"",'In Process Calc.'!Z32)</f>
        <v/>
      </c>
      <c r="AY32" s="111" t="str">
        <f>IF(ISBLANK('In Process Calc.'!AA32),"",'In Process Calc.'!AA32)</f>
        <v/>
      </c>
      <c r="AZ32" s="111" t="str">
        <f>IF(ISBLANK('In Process Calc.'!AB32),"",'In Process Calc.'!AB32)</f>
        <v/>
      </c>
      <c r="BA32" s="111" t="str">
        <f>IF(ISBLANK('In Process Calc.'!AC32),"",'In Process Calc.'!AC32)</f>
        <v/>
      </c>
      <c r="BB32" s="111" t="str">
        <f>IF(ISBLANK('In Process Calc.'!AD32),"",'In Process Calc.'!AD32)</f>
        <v/>
      </c>
      <c r="BC32" s="111" t="str">
        <f>IF(ISBLANK('In Process Calc.'!AE32),"",'In Process Calc.'!AE32)</f>
        <v/>
      </c>
      <c r="BD32" s="111" t="str">
        <f>IF(ISBLANK('In Process Calc.'!AF32),"",'In Process Calc.'!AF32)</f>
        <v/>
      </c>
      <c r="BE32" s="111" t="str">
        <f>IF(ISBLANK('In Process Calc.'!AG32),"",'In Process Calc.'!AG32)</f>
        <v/>
      </c>
      <c r="BF32" s="111" t="str">
        <f>IF(ISBLANK('In Process Calc.'!AH32),"",'In Process Calc.'!AH32)</f>
        <v/>
      </c>
      <c r="BG32" s="111" t="str">
        <f>IF(ISBLANK('In Process Calc.'!AI32),"",'In Process Calc.'!AI32)</f>
        <v/>
      </c>
      <c r="BH32" s="111" t="str">
        <f>IF(ISBLANK('In Process Calc.'!AJ32),"",'In Process Calc.'!AJ32)</f>
        <v/>
      </c>
      <c r="BI32" s="111" t="str">
        <f>IF(ISBLANK('In Process Calc.'!AK32),"",'In Process Calc.'!AK32)</f>
        <v/>
      </c>
      <c r="BJ32" s="111" t="str">
        <f>IF(ISBLANK('In Process Calc.'!AL32),"",'In Process Calc.'!AL32)</f>
        <v/>
      </c>
      <c r="BK32" s="111" t="str">
        <f>IF(ISBLANK('In Process Calc.'!AM32),"",'In Process Calc.'!AM32)</f>
        <v/>
      </c>
      <c r="BL32" s="111" t="str">
        <f>IF(ISBLANK('In Process Calc.'!AN32),"",'In Process Calc.'!AN32)</f>
        <v/>
      </c>
      <c r="BM32" s="111" t="str">
        <f>IF(ISBLANK('In Process Calc.'!AO32),"",'In Process Calc.'!AO32)</f>
        <v/>
      </c>
      <c r="BO32" s="54" t="s">
        <v>111</v>
      </c>
      <c r="BP32" s="56">
        <f t="array" ref="BP32:BS32">LINEST($BK3:INDEX($BK:$BK,COUNT($BK:$BK)+2),$AH$3:INDEX($AH:$AH,COUNT($AH:$AH)+2)^{1,2,3},TRUE,TRUE)</f>
        <v>4.4654065914973874E-6</v>
      </c>
      <c r="BQ32" s="56">
        <v>-4.6964625932864997E-4</v>
      </c>
      <c r="BR32" s="56">
        <v>-0.27035079269692203</v>
      </c>
      <c r="BS32" s="56">
        <v>8.4896818232190299</v>
      </c>
      <c r="BT32" s="56">
        <f t="array" ref="BT32:BX32">LINEST($BK3:INDEX($BK:$BK,COUNT($BK:$BK)+2),$AH$3:INDEX($AH:$AH,COUNT($AH:$AH)+2)^{1,2,3,4},TRUE,TRUE)</f>
        <v>-1.3668289815742675E-7</v>
      </c>
      <c r="BU32" s="56">
        <v>9.5624834981165418E-5</v>
      </c>
      <c r="BV32" s="56">
        <v>-1.960789595787988E-2</v>
      </c>
      <c r="BW32" s="56">
        <v>1.0414114981031974</v>
      </c>
      <c r="BX32" s="56">
        <v>-6.5008472395491594</v>
      </c>
      <c r="BY32" s="57">
        <f>IF('Cumulative Curves'!$B$23=6,#REF!,IF('Cumulative Curves'!$B$23=5,#REF!, IF( 'Cumulative Curves'!$B$23=4, BX32,IF('Cumulative Curves'!$B$23=3, BS32, 0))))</f>
        <v>8.4896818232190299</v>
      </c>
      <c r="BZ32" s="57">
        <f>IF('Cumulative Curves'!$B$23=6,#REF!,IF('Cumulative Curves'!$B$23=5,#REF!, IF( 'Cumulative Curves'!$B$23=4, BW32,IF('Cumulative Curves'!$B$23=3, BR32, 0))))</f>
        <v>-0.27035079269692203</v>
      </c>
      <c r="CA32" s="57">
        <f>IF('Cumulative Curves'!$B$23=6,#REF!,IF('Cumulative Curves'!$B$23=5,#REF!, IF( 'Cumulative Curves'!$B$23=4, BV32,IF('Cumulative Curves'!$B$23=3, BQ32, 0))))</f>
        <v>-4.6964625932864997E-4</v>
      </c>
      <c r="CB32" s="57">
        <f>IF('Cumulative Curves'!$B$23=6,#REF!,IF('Cumulative Curves'!$B$23=5,#REF!, IF( 'Cumulative Curves'!$B$23=4, BU32,IF('Cumulative Curves'!$B$23=3, BP32, 0))))</f>
        <v>4.4654065914973874E-6</v>
      </c>
      <c r="CC32" s="57">
        <f>IF('Cumulative Curves'!$B$23=6,#REF!,IF('Cumulative Curves'!$B$23=5,#REF!, IF( 'Cumulative Curves'!$B$23=4,BT32, 0)))</f>
        <v>0</v>
      </c>
      <c r="CD32" s="57">
        <f>IF('Cumulative Curves'!$B$23=6,#REF!,IF('Cumulative Curves'!$B$23=5,#REF!, 0))</f>
        <v>0</v>
      </c>
      <c r="CE32" s="57">
        <f>IF('Cumulative Curves'!$B$23=6,#REF!,0)</f>
        <v>0</v>
      </c>
      <c r="CF32" s="49"/>
    </row>
    <row r="33" spans="1:116" s="48" customFormat="1" ht="12">
      <c r="A33" s="111" t="str">
        <f>IF(ISBLANK('In Process Calc.'!C33),"",'In Process Calc.'!C33)</f>
        <v/>
      </c>
      <c r="B33" s="111" t="str">
        <f>IF(ISBLANK('Measured Data'!H35),"",'Measured Data'!H35)</f>
        <v/>
      </c>
      <c r="C33" s="111" t="str">
        <f>IF(ISBLANK('In Process Calc.'!L33),"",'In Process Calc.'!L33)</f>
        <v/>
      </c>
      <c r="D33" s="111" t="str">
        <f>IF(ISBLANK('In Process Calc.'!M33),"",'In Process Calc.'!M33)</f>
        <v/>
      </c>
      <c r="E33" s="111" t="str">
        <f>IF(ISBLANK('In Process Calc.'!N33),"",'In Process Calc.'!N33)</f>
        <v/>
      </c>
      <c r="F33" s="111" t="str">
        <f>IF(ISBLANK('In Process Calc.'!O33),"",'In Process Calc.'!O33)</f>
        <v/>
      </c>
      <c r="G33" s="111" t="str">
        <f>IF(ISBLANK('In Process Calc.'!P33),"",'In Process Calc.'!P33)</f>
        <v/>
      </c>
      <c r="H33" s="111" t="str">
        <f>IF(ISBLANK('In Process Calc.'!Q33),"",'In Process Calc.'!Q33)</f>
        <v/>
      </c>
      <c r="I33" s="111" t="str">
        <f>IF(ISBLANK('In Process Calc.'!R33),"",'In Process Calc.'!R33)</f>
        <v/>
      </c>
      <c r="J33" s="111" t="str">
        <f>IF(ISBLANK('In Process Calc.'!S33),"",'In Process Calc.'!S33)</f>
        <v/>
      </c>
      <c r="K33" s="111" t="str">
        <f>IF(ISBLANK('In Process Calc.'!T33),"",'In Process Calc.'!T33)</f>
        <v/>
      </c>
      <c r="L33" s="111" t="str">
        <f>IF(ISBLANK('In Process Calc.'!U33),"",'In Process Calc.'!U33)</f>
        <v/>
      </c>
      <c r="M33" s="111" t="str">
        <f>IF(ISBLANK('In Process Calc.'!V33),"",'In Process Calc.'!V33)</f>
        <v/>
      </c>
      <c r="N33" s="111" t="str">
        <f>IF(ISBLANK('In Process Calc.'!W33),"",'In Process Calc.'!W33)</f>
        <v/>
      </c>
      <c r="O33" s="111" t="str">
        <f>IF(ISBLANK('In Process Calc.'!X33),"",'In Process Calc.'!X33)</f>
        <v/>
      </c>
      <c r="P33" s="111" t="str">
        <f>IF(ISBLANK('In Process Calc.'!Y33),"",'In Process Calc.'!Y33)</f>
        <v/>
      </c>
      <c r="Q33" s="111" t="str">
        <f>IF(ISBLANK('In Process Calc.'!Z33),"",'In Process Calc.'!Z33)</f>
        <v/>
      </c>
      <c r="R33" s="111" t="str">
        <f>IF(ISBLANK('In Process Calc.'!AA33),"",'In Process Calc.'!AA33)</f>
        <v/>
      </c>
      <c r="S33" s="111" t="str">
        <f>IF(ISBLANK('In Process Calc.'!AB33),"",'In Process Calc.'!AB33)</f>
        <v/>
      </c>
      <c r="T33" s="111" t="str">
        <f>IF(ISBLANK('In Process Calc.'!AC33),"",'In Process Calc.'!AC33)</f>
        <v/>
      </c>
      <c r="U33" s="111" t="str">
        <f>IF(ISBLANK('In Process Calc.'!AD33),"",'In Process Calc.'!AD33)</f>
        <v/>
      </c>
      <c r="V33" s="111" t="str">
        <f>IF(ISBLANK('In Process Calc.'!AE33),"",'In Process Calc.'!AE33)</f>
        <v/>
      </c>
      <c r="W33" s="111" t="str">
        <f>IF(ISBLANK('In Process Calc.'!AF33),"",'In Process Calc.'!AF33)</f>
        <v/>
      </c>
      <c r="X33" s="111" t="str">
        <f>IF(ISBLANK('In Process Calc.'!AG33),"",'In Process Calc.'!AG33)</f>
        <v/>
      </c>
      <c r="Y33" s="111" t="str">
        <f>IF(ISBLANK('In Process Calc.'!AH33),"",'In Process Calc.'!AH33)</f>
        <v/>
      </c>
      <c r="Z33" s="111" t="str">
        <f>IF(ISBLANK('In Process Calc.'!AI33),"",'In Process Calc.'!AI33)</f>
        <v/>
      </c>
      <c r="AA33" s="111" t="str">
        <f>IF(ISBLANK('In Process Calc.'!AJ33),"",'In Process Calc.'!AJ33)</f>
        <v/>
      </c>
      <c r="AB33" s="111" t="str">
        <f>IF(ISBLANK('In Process Calc.'!AK33),"",'In Process Calc.'!AK33)</f>
        <v/>
      </c>
      <c r="AC33" s="111" t="str">
        <f>IF(ISBLANK('In Process Calc.'!AL33),"",'In Process Calc.'!AL33)</f>
        <v/>
      </c>
      <c r="AD33" s="111" t="str">
        <f>IF(ISBLANK('In Process Calc.'!AM33),"",'In Process Calc.'!AM33)</f>
        <v/>
      </c>
      <c r="AE33" s="111" t="str">
        <f>IF(ISBLANK('In Process Calc.'!AN33),"",'In Process Calc.'!AN33)</f>
        <v/>
      </c>
      <c r="AF33" s="111" t="str">
        <f>IF(ISBLANK('In Process Calc.'!AO33),"",'In Process Calc.'!AO33)</f>
        <v/>
      </c>
      <c r="AH33" s="111" t="str">
        <f>IF(ISBLANK('In Process Calc.'!C33),"",'In Process Calc.'!C33)</f>
        <v/>
      </c>
      <c r="AI33" s="111" t="str">
        <f>IF(ISBLANK('Measured Data'!H37),"",'Measured Data'!H37)</f>
        <v/>
      </c>
      <c r="AJ33" s="111" t="str">
        <f>IF(ISBLANK('In Process Calc.'!L33),"",'In Process Calc.'!L33)</f>
        <v/>
      </c>
      <c r="AK33" s="111" t="str">
        <f>IF(ISBLANK('In Process Calc.'!M33),"",'In Process Calc.'!M33)</f>
        <v/>
      </c>
      <c r="AL33" s="111" t="str">
        <f>IF(ISBLANK('In Process Calc.'!N33),"",'In Process Calc.'!N33)</f>
        <v/>
      </c>
      <c r="AM33" s="111" t="str">
        <f>IF(ISBLANK('In Process Calc.'!O33),"",'In Process Calc.'!O33)</f>
        <v/>
      </c>
      <c r="AN33" s="111" t="str">
        <f>IF(ISBLANK('In Process Calc.'!P33),"",'In Process Calc.'!P33)</f>
        <v/>
      </c>
      <c r="AO33" s="111" t="str">
        <f>IF(ISBLANK('In Process Calc.'!Q33),"",'In Process Calc.'!Q33)</f>
        <v/>
      </c>
      <c r="AP33" s="111" t="str">
        <f>IF(ISBLANK('In Process Calc.'!R33),"",'In Process Calc.'!R33)</f>
        <v/>
      </c>
      <c r="AQ33" s="111" t="str">
        <f>IF(ISBLANK('In Process Calc.'!S33),"",'In Process Calc.'!S33)</f>
        <v/>
      </c>
      <c r="AR33" s="111" t="str">
        <f>IF(ISBLANK('In Process Calc.'!T33),"",'In Process Calc.'!T33)</f>
        <v/>
      </c>
      <c r="AS33" s="111" t="str">
        <f>IF(ISBLANK('In Process Calc.'!U33),"",'In Process Calc.'!U33)</f>
        <v/>
      </c>
      <c r="AT33" s="111" t="str">
        <f>IF(ISBLANK('In Process Calc.'!V33),"",'In Process Calc.'!V33)</f>
        <v/>
      </c>
      <c r="AU33" s="111" t="str">
        <f>IF(ISBLANK('In Process Calc.'!W33),"",'In Process Calc.'!W33)</f>
        <v/>
      </c>
      <c r="AV33" s="111" t="str">
        <f>IF(ISBLANK('In Process Calc.'!X33),"",'In Process Calc.'!X33)</f>
        <v/>
      </c>
      <c r="AW33" s="111" t="str">
        <f>IF(ISBLANK('In Process Calc.'!Y33),"",'In Process Calc.'!Y33)</f>
        <v/>
      </c>
      <c r="AX33" s="111" t="str">
        <f>IF(ISBLANK('In Process Calc.'!Z33),"",'In Process Calc.'!Z33)</f>
        <v/>
      </c>
      <c r="AY33" s="111" t="str">
        <f>IF(ISBLANK('In Process Calc.'!AA33),"",'In Process Calc.'!AA33)</f>
        <v/>
      </c>
      <c r="AZ33" s="111" t="str">
        <f>IF(ISBLANK('In Process Calc.'!AB33),"",'In Process Calc.'!AB33)</f>
        <v/>
      </c>
      <c r="BA33" s="111" t="str">
        <f>IF(ISBLANK('In Process Calc.'!AC33),"",'In Process Calc.'!AC33)</f>
        <v/>
      </c>
      <c r="BB33" s="111" t="str">
        <f>IF(ISBLANK('In Process Calc.'!AD33),"",'In Process Calc.'!AD33)</f>
        <v/>
      </c>
      <c r="BC33" s="111" t="str">
        <f>IF(ISBLANK('In Process Calc.'!AE33),"",'In Process Calc.'!AE33)</f>
        <v/>
      </c>
      <c r="BD33" s="111" t="str">
        <f>IF(ISBLANK('In Process Calc.'!AF33),"",'In Process Calc.'!AF33)</f>
        <v/>
      </c>
      <c r="BE33" s="111" t="str">
        <f>IF(ISBLANK('In Process Calc.'!AG33),"",'In Process Calc.'!AG33)</f>
        <v/>
      </c>
      <c r="BF33" s="111" t="str">
        <f>IF(ISBLANK('In Process Calc.'!AH33),"",'In Process Calc.'!AH33)</f>
        <v/>
      </c>
      <c r="BG33" s="111" t="str">
        <f>IF(ISBLANK('In Process Calc.'!AI33),"",'In Process Calc.'!AI33)</f>
        <v/>
      </c>
      <c r="BH33" s="111" t="str">
        <f>IF(ISBLANK('In Process Calc.'!AJ33),"",'In Process Calc.'!AJ33)</f>
        <v/>
      </c>
      <c r="BI33" s="111" t="str">
        <f>IF(ISBLANK('In Process Calc.'!AK33),"",'In Process Calc.'!AK33)</f>
        <v/>
      </c>
      <c r="BJ33" s="111" t="str">
        <f>IF(ISBLANK('In Process Calc.'!AL33),"",'In Process Calc.'!AL33)</f>
        <v/>
      </c>
      <c r="BK33" s="111" t="str">
        <f>IF(ISBLANK('In Process Calc.'!AM33),"",'In Process Calc.'!AM33)</f>
        <v/>
      </c>
      <c r="BL33" s="111" t="str">
        <f>IF(ISBLANK('In Process Calc.'!AN33),"",'In Process Calc.'!AN33)</f>
        <v/>
      </c>
      <c r="BM33" s="111" t="str">
        <f>IF(ISBLANK('In Process Calc.'!AO33),"",'In Process Calc.'!AO33)</f>
        <v/>
      </c>
      <c r="BO33" s="54" t="s">
        <v>110</v>
      </c>
      <c r="BP33" s="56">
        <f t="array" ref="BP33:BS33">LINEST($BL3:INDEX($BL:$BL,COUNT($BL:$BL)+2),$AH$3:INDEX($AH:$AH,COUNT($AH:$AH)+2)^{1,2,3},TRUE,TRUE)</f>
        <v>7.6212537078813438E-6</v>
      </c>
      <c r="BQ33" s="56">
        <v>-1.8723486026144015E-3</v>
      </c>
      <c r="BR33" s="56">
        <v>-0.15830644206359812</v>
      </c>
      <c r="BS33" s="56">
        <v>7.3232069204849779</v>
      </c>
      <c r="BT33" s="56">
        <f t="array" ref="BT33:BX33">LINEST($BL3:INDEX($BL:$BL,COUNT($BL:$BL)+2),$AH$3:INDEX($AH:$AH,COUNT($AH:$AH)+2)^{1,2,3,4},TRUE,TRUE)</f>
        <v>-1.3478600850853431E-7</v>
      </c>
      <c r="BU33" s="56">
        <v>9.751556862364462E-5</v>
      </c>
      <c r="BV33" s="56">
        <v>-2.074499705740734E-2</v>
      </c>
      <c r="BW33" s="56">
        <v>1.1352511695501011</v>
      </c>
      <c r="BX33" s="56">
        <v>-7.4592830986728131</v>
      </c>
      <c r="BY33" s="57">
        <f>IF('Cumulative Curves'!$B$24=6,#REF!,IF('Cumulative Curves'!$B$24=5,#REF!, IF( 'Cumulative Curves'!$B$24=4, BX33,IF('Cumulative Curves'!$B$24=3, BS33, 0))))</f>
        <v>7.3232069204849779</v>
      </c>
      <c r="BZ33" s="57">
        <f>IF('Cumulative Curves'!$B$24=6,#REF!,IF('Cumulative Curves'!$B$24=5,#REF!, IF( 'Cumulative Curves'!$B$24=4, BW33,IF('Cumulative Curves'!$B$24=3, BR33, 0))))</f>
        <v>-0.15830644206359812</v>
      </c>
      <c r="CA33" s="57">
        <f>IF('Cumulative Curves'!$B$24=6,#REF!,IF('Cumulative Curves'!$B$24=5,#REF!, IF( 'Cumulative Curves'!$B$24=4, BV33,IF('Cumulative Curves'!$B$24=3, BQ33, 0))))</f>
        <v>-1.8723486026144015E-3</v>
      </c>
      <c r="CB33" s="57">
        <f>IF('Cumulative Curves'!$B$24=6,#REF!,IF('Cumulative Curves'!$B$24=5,#REF!, IF( 'Cumulative Curves'!$B$24=4, BU33,IF('Cumulative Curves'!$B$24=3, BP33, 0))))</f>
        <v>7.6212537078813438E-6</v>
      </c>
      <c r="CC33" s="57">
        <f>IF('Cumulative Curves'!$B$24=6,#REF!,IF('Cumulative Curves'!$B$24=5,#REF!, IF( 'Cumulative Curves'!$B$24=4,BT33, 0)))</f>
        <v>0</v>
      </c>
      <c r="CD33" s="57">
        <f>IF('Cumulative Curves'!$B$24=6,#REF!,IF('Cumulative Curves'!$B$24=5,#REF!, 0))</f>
        <v>0</v>
      </c>
      <c r="CE33" s="57">
        <f>IF('Cumulative Curves'!$B$24=6,#REF!,0)</f>
        <v>0</v>
      </c>
      <c r="CF33" s="49"/>
    </row>
    <row r="34" spans="1:116" s="48" customFormat="1" ht="12">
      <c r="A34" s="111" t="str">
        <f>IF(ISBLANK('In Process Calc.'!C34),"",'In Process Calc.'!C34)</f>
        <v/>
      </c>
      <c r="B34" s="111" t="str">
        <f>IF(ISBLANK('Measured Data'!H36),"",'Measured Data'!H36)</f>
        <v/>
      </c>
      <c r="C34" s="111" t="str">
        <f>IF(ISBLANK('In Process Calc.'!L34),"",'In Process Calc.'!L34)</f>
        <v/>
      </c>
      <c r="D34" s="111" t="str">
        <f>IF(ISBLANK('In Process Calc.'!M34),"",'In Process Calc.'!M34)</f>
        <v/>
      </c>
      <c r="E34" s="111" t="str">
        <f>IF(ISBLANK('In Process Calc.'!N34),"",'In Process Calc.'!N34)</f>
        <v/>
      </c>
      <c r="F34" s="111" t="str">
        <f>IF(ISBLANK('In Process Calc.'!O34),"",'In Process Calc.'!O34)</f>
        <v/>
      </c>
      <c r="G34" s="111" t="str">
        <f>IF(ISBLANK('In Process Calc.'!P34),"",'In Process Calc.'!P34)</f>
        <v/>
      </c>
      <c r="H34" s="111" t="str">
        <f>IF(ISBLANK('In Process Calc.'!Q34),"",'In Process Calc.'!Q34)</f>
        <v/>
      </c>
      <c r="I34" s="111" t="str">
        <f>IF(ISBLANK('In Process Calc.'!R34),"",'In Process Calc.'!R34)</f>
        <v/>
      </c>
      <c r="J34" s="111" t="str">
        <f>IF(ISBLANK('In Process Calc.'!S34),"",'In Process Calc.'!S34)</f>
        <v/>
      </c>
      <c r="K34" s="111" t="str">
        <f>IF(ISBLANK('In Process Calc.'!T34),"",'In Process Calc.'!T34)</f>
        <v/>
      </c>
      <c r="L34" s="111" t="str">
        <f>IF(ISBLANK('In Process Calc.'!U34),"",'In Process Calc.'!U34)</f>
        <v/>
      </c>
      <c r="M34" s="111" t="str">
        <f>IF(ISBLANK('In Process Calc.'!V34),"",'In Process Calc.'!V34)</f>
        <v/>
      </c>
      <c r="N34" s="111" t="str">
        <f>IF(ISBLANK('In Process Calc.'!W34),"",'In Process Calc.'!W34)</f>
        <v/>
      </c>
      <c r="O34" s="111" t="str">
        <f>IF(ISBLANK('In Process Calc.'!X34),"",'In Process Calc.'!X34)</f>
        <v/>
      </c>
      <c r="P34" s="111" t="str">
        <f>IF(ISBLANK('In Process Calc.'!Y34),"",'In Process Calc.'!Y34)</f>
        <v/>
      </c>
      <c r="Q34" s="111" t="str">
        <f>IF(ISBLANK('In Process Calc.'!Z34),"",'In Process Calc.'!Z34)</f>
        <v/>
      </c>
      <c r="R34" s="111" t="str">
        <f>IF(ISBLANK('In Process Calc.'!AA34),"",'In Process Calc.'!AA34)</f>
        <v/>
      </c>
      <c r="S34" s="111" t="str">
        <f>IF(ISBLANK('In Process Calc.'!AB34),"",'In Process Calc.'!AB34)</f>
        <v/>
      </c>
      <c r="T34" s="111" t="str">
        <f>IF(ISBLANK('In Process Calc.'!AC34),"",'In Process Calc.'!AC34)</f>
        <v/>
      </c>
      <c r="U34" s="111" t="str">
        <f>IF(ISBLANK('In Process Calc.'!AD34),"",'In Process Calc.'!AD34)</f>
        <v/>
      </c>
      <c r="V34" s="111" t="str">
        <f>IF(ISBLANK('In Process Calc.'!AE34),"",'In Process Calc.'!AE34)</f>
        <v/>
      </c>
      <c r="W34" s="111" t="str">
        <f>IF(ISBLANK('In Process Calc.'!AF34),"",'In Process Calc.'!AF34)</f>
        <v/>
      </c>
      <c r="X34" s="111" t="str">
        <f>IF(ISBLANK('In Process Calc.'!AG34),"",'In Process Calc.'!AG34)</f>
        <v/>
      </c>
      <c r="Y34" s="111" t="str">
        <f>IF(ISBLANK('In Process Calc.'!AH34),"",'In Process Calc.'!AH34)</f>
        <v/>
      </c>
      <c r="Z34" s="111" t="str">
        <f>IF(ISBLANK('In Process Calc.'!AI34),"",'In Process Calc.'!AI34)</f>
        <v/>
      </c>
      <c r="AA34" s="111" t="str">
        <f>IF(ISBLANK('In Process Calc.'!AJ34),"",'In Process Calc.'!AJ34)</f>
        <v/>
      </c>
      <c r="AB34" s="111" t="str">
        <f>IF(ISBLANK('In Process Calc.'!AK34),"",'In Process Calc.'!AK34)</f>
        <v/>
      </c>
      <c r="AC34" s="111" t="str">
        <f>IF(ISBLANK('In Process Calc.'!AL34),"",'In Process Calc.'!AL34)</f>
        <v/>
      </c>
      <c r="AD34" s="111" t="str">
        <f>IF(ISBLANK('In Process Calc.'!AM34),"",'In Process Calc.'!AM34)</f>
        <v/>
      </c>
      <c r="AE34" s="111" t="str">
        <f>IF(ISBLANK('In Process Calc.'!AN34),"",'In Process Calc.'!AN34)</f>
        <v/>
      </c>
      <c r="AF34" s="111" t="str">
        <f>IF(ISBLANK('In Process Calc.'!AO34),"",'In Process Calc.'!AO34)</f>
        <v/>
      </c>
      <c r="AH34" s="111" t="str">
        <f>IF(ISBLANK('In Process Calc.'!C34),"",'In Process Calc.'!C34)</f>
        <v/>
      </c>
      <c r="AI34" s="111" t="str">
        <f>IF(ISBLANK('Measured Data'!H38),"",'Measured Data'!H38)</f>
        <v/>
      </c>
      <c r="AJ34" s="111" t="str">
        <f>IF(ISBLANK('In Process Calc.'!L34),"",'In Process Calc.'!L34)</f>
        <v/>
      </c>
      <c r="AK34" s="111" t="str">
        <f>IF(ISBLANK('In Process Calc.'!M34),"",'In Process Calc.'!M34)</f>
        <v/>
      </c>
      <c r="AL34" s="111" t="str">
        <f>IF(ISBLANK('In Process Calc.'!N34),"",'In Process Calc.'!N34)</f>
        <v/>
      </c>
      <c r="AM34" s="111" t="str">
        <f>IF(ISBLANK('In Process Calc.'!O34),"",'In Process Calc.'!O34)</f>
        <v/>
      </c>
      <c r="AN34" s="111" t="str">
        <f>IF(ISBLANK('In Process Calc.'!P34),"",'In Process Calc.'!P34)</f>
        <v/>
      </c>
      <c r="AO34" s="111" t="str">
        <f>IF(ISBLANK('In Process Calc.'!Q34),"",'In Process Calc.'!Q34)</f>
        <v/>
      </c>
      <c r="AP34" s="111" t="str">
        <f>IF(ISBLANK('In Process Calc.'!R34),"",'In Process Calc.'!R34)</f>
        <v/>
      </c>
      <c r="AQ34" s="111" t="str">
        <f>IF(ISBLANK('In Process Calc.'!S34),"",'In Process Calc.'!S34)</f>
        <v/>
      </c>
      <c r="AR34" s="111" t="str">
        <f>IF(ISBLANK('In Process Calc.'!T34),"",'In Process Calc.'!T34)</f>
        <v/>
      </c>
      <c r="AS34" s="111" t="str">
        <f>IF(ISBLANK('In Process Calc.'!U34),"",'In Process Calc.'!U34)</f>
        <v/>
      </c>
      <c r="AT34" s="111" t="str">
        <f>IF(ISBLANK('In Process Calc.'!V34),"",'In Process Calc.'!V34)</f>
        <v/>
      </c>
      <c r="AU34" s="111" t="str">
        <f>IF(ISBLANK('In Process Calc.'!W34),"",'In Process Calc.'!W34)</f>
        <v/>
      </c>
      <c r="AV34" s="111" t="str">
        <f>IF(ISBLANK('In Process Calc.'!X34),"",'In Process Calc.'!X34)</f>
        <v/>
      </c>
      <c r="AW34" s="111" t="str">
        <f>IF(ISBLANK('In Process Calc.'!Y34),"",'In Process Calc.'!Y34)</f>
        <v/>
      </c>
      <c r="AX34" s="111" t="str">
        <f>IF(ISBLANK('In Process Calc.'!Z34),"",'In Process Calc.'!Z34)</f>
        <v/>
      </c>
      <c r="AY34" s="111" t="str">
        <f>IF(ISBLANK('In Process Calc.'!AA34),"",'In Process Calc.'!AA34)</f>
        <v/>
      </c>
      <c r="AZ34" s="111" t="str">
        <f>IF(ISBLANK('In Process Calc.'!AB34),"",'In Process Calc.'!AB34)</f>
        <v/>
      </c>
      <c r="BA34" s="111" t="str">
        <f>IF(ISBLANK('In Process Calc.'!AC34),"",'In Process Calc.'!AC34)</f>
        <v/>
      </c>
      <c r="BB34" s="111" t="str">
        <f>IF(ISBLANK('In Process Calc.'!AD34),"",'In Process Calc.'!AD34)</f>
        <v/>
      </c>
      <c r="BC34" s="111" t="str">
        <f>IF(ISBLANK('In Process Calc.'!AE34),"",'In Process Calc.'!AE34)</f>
        <v/>
      </c>
      <c r="BD34" s="111" t="str">
        <f>IF(ISBLANK('In Process Calc.'!AF34),"",'In Process Calc.'!AF34)</f>
        <v/>
      </c>
      <c r="BE34" s="111" t="str">
        <f>IF(ISBLANK('In Process Calc.'!AG34),"",'In Process Calc.'!AG34)</f>
        <v/>
      </c>
      <c r="BF34" s="111" t="str">
        <f>IF(ISBLANK('In Process Calc.'!AH34),"",'In Process Calc.'!AH34)</f>
        <v/>
      </c>
      <c r="BG34" s="111" t="str">
        <f>IF(ISBLANK('In Process Calc.'!AI34),"",'In Process Calc.'!AI34)</f>
        <v/>
      </c>
      <c r="BH34" s="111" t="str">
        <f>IF(ISBLANK('In Process Calc.'!AJ34),"",'In Process Calc.'!AJ34)</f>
        <v/>
      </c>
      <c r="BI34" s="111" t="str">
        <f>IF(ISBLANK('In Process Calc.'!AK34),"",'In Process Calc.'!AK34)</f>
        <v/>
      </c>
      <c r="BJ34" s="111" t="str">
        <f>IF(ISBLANK('In Process Calc.'!AL34),"",'In Process Calc.'!AL34)</f>
        <v/>
      </c>
      <c r="BK34" s="111" t="str">
        <f>IF(ISBLANK('In Process Calc.'!AM34),"",'In Process Calc.'!AM34)</f>
        <v/>
      </c>
      <c r="BL34" s="111" t="str">
        <f>IF(ISBLANK('In Process Calc.'!AN34),"",'In Process Calc.'!AN34)</f>
        <v/>
      </c>
      <c r="BM34" s="111" t="str">
        <f>IF(ISBLANK('In Process Calc.'!AO34),"",'In Process Calc.'!AO34)</f>
        <v/>
      </c>
      <c r="BO34" s="54" t="s">
        <v>242</v>
      </c>
      <c r="BP34" s="56">
        <f t="array" ref="BP34:BS34">LINEST($BM3:INDEX($BM:$BM,COUNT($BM:$BM)+2),$AH$3:INDEX($AH:$AH,COUNT($AH:$AH)+2)^{1,2,3},TRUE,TRUE)</f>
        <v>-1.1447837576108658E-6</v>
      </c>
      <c r="BQ34" s="56">
        <v>5.6677967458119765E-3</v>
      </c>
      <c r="BR34" s="56">
        <v>-1.5970757469571848</v>
      </c>
      <c r="BS34" s="56">
        <v>35.551165597403326</v>
      </c>
      <c r="BT34" s="56">
        <f t="array" ref="BT34:BX34">LINEST($BM3:INDEX($BM:$BM,COUNT($BM:$BM)+2),$AH$3:INDEX($AH:$AH,COUNT($AH:$AH)+2)^{1,2,3,4},TRUE,TRUE)</f>
        <v>-4.7309166950619364E-7</v>
      </c>
      <c r="BU34" s="56">
        <v>3.1437944604344588E-4</v>
      </c>
      <c r="BV34" s="56">
        <v>-6.0574188340615932E-2</v>
      </c>
      <c r="BW34" s="56">
        <v>2.9432421751513296</v>
      </c>
      <c r="BX34" s="56">
        <v>-16.334582485857254</v>
      </c>
      <c r="BY34" s="57">
        <f>IF('Cumulative Curves'!$B$3=6,#REF!,IF('Cumulative Curves'!$B$3=5,#REF!, IF( 'Cumulative Curves'!$B$3=4, BX34,IF('Cumulative Curves'!$B$3=3, BS34, 0))))</f>
        <v>35.551165597403326</v>
      </c>
      <c r="BZ34" s="57">
        <f>IF('Cumulative Curves'!$B$3=6,#REF!,IF('Cumulative Curves'!$B$3=5,#REF!, IF( 'Cumulative Curves'!$B$3=4, BW34,IF('Cumulative Curves'!$B$3=3, BR34, 0))))</f>
        <v>-1.5970757469571848</v>
      </c>
      <c r="CA34" s="57">
        <f>IF('Cumulative Curves'!$B$3=6,#REF!,IF('Cumulative Curves'!$B$3=5,#REF!, IF( 'Cumulative Curves'!$B$3=4, BV34,IF('Cumulative Curves'!$B$3=3, BQ34, 0))))</f>
        <v>5.6677967458119765E-3</v>
      </c>
      <c r="CB34" s="57">
        <f>IF('Cumulative Curves'!$B$3=6,#REF!,IF('Cumulative Curves'!$B$3=5,#REF!, IF( 'Cumulative Curves'!$B$3=4, BU34,IF('Cumulative Curves'!$B$3=3, BP34, 0))))</f>
        <v>-1.1447837576108658E-6</v>
      </c>
      <c r="CC34" s="57">
        <f>IF('Cumulative Curves'!$B$3=6,#REF!,IF('Cumulative Curves'!$B$3=5,#REF!, IF( 'Cumulative Curves'!$B$3=4,BT34, 0)))</f>
        <v>0</v>
      </c>
      <c r="CD34" s="57">
        <f>IF('Cumulative Curves'!$B$3=6,#REF!,IF('Cumulative Curves'!$B$3=5,#REF!, 0))</f>
        <v>0</v>
      </c>
      <c r="CE34" s="57">
        <f>IF('Cumulative Curves'!$B$3=6,#REF!,0)</f>
        <v>0</v>
      </c>
      <c r="CF34" s="49"/>
    </row>
    <row r="35" spans="1:116" s="48" customFormat="1" ht="18">
      <c r="A35" s="111" t="str">
        <f>IF(ISBLANK('In Process Calc.'!C35),"",'In Process Calc.'!C35)</f>
        <v/>
      </c>
      <c r="B35" s="111" t="str">
        <f>IF(ISBLANK('Measured Data'!H37),"",'Measured Data'!H37)</f>
        <v/>
      </c>
      <c r="C35" s="111" t="str">
        <f>IF(ISBLANK('In Process Calc.'!L35),"",'In Process Calc.'!L35)</f>
        <v/>
      </c>
      <c r="D35" s="111" t="str">
        <f>IF(ISBLANK('In Process Calc.'!M35),"",'In Process Calc.'!M35)</f>
        <v/>
      </c>
      <c r="E35" s="111" t="str">
        <f>IF(ISBLANK('In Process Calc.'!N35),"",'In Process Calc.'!N35)</f>
        <v/>
      </c>
      <c r="F35" s="111" t="str">
        <f>IF(ISBLANK('In Process Calc.'!O35),"",'In Process Calc.'!O35)</f>
        <v/>
      </c>
      <c r="G35" s="111" t="str">
        <f>IF(ISBLANK('In Process Calc.'!P35),"",'In Process Calc.'!P35)</f>
        <v/>
      </c>
      <c r="H35" s="111" t="str">
        <f>IF(ISBLANK('In Process Calc.'!Q35),"",'In Process Calc.'!Q35)</f>
        <v/>
      </c>
      <c r="I35" s="111" t="str">
        <f>IF(ISBLANK('In Process Calc.'!R35),"",'In Process Calc.'!R35)</f>
        <v/>
      </c>
      <c r="J35" s="111" t="str">
        <f>IF(ISBLANK('In Process Calc.'!S35),"",'In Process Calc.'!S35)</f>
        <v/>
      </c>
      <c r="K35" s="111" t="str">
        <f>IF(ISBLANK('In Process Calc.'!T35),"",'In Process Calc.'!T35)</f>
        <v/>
      </c>
      <c r="L35" s="111" t="str">
        <f>IF(ISBLANK('In Process Calc.'!U35),"",'In Process Calc.'!U35)</f>
        <v/>
      </c>
      <c r="M35" s="111" t="str">
        <f>IF(ISBLANK('In Process Calc.'!V35),"",'In Process Calc.'!V35)</f>
        <v/>
      </c>
      <c r="N35" s="111" t="str">
        <f>IF(ISBLANK('In Process Calc.'!W35),"",'In Process Calc.'!W35)</f>
        <v/>
      </c>
      <c r="O35" s="111" t="str">
        <f>IF(ISBLANK('In Process Calc.'!X35),"",'In Process Calc.'!X35)</f>
        <v/>
      </c>
      <c r="P35" s="111" t="str">
        <f>IF(ISBLANK('In Process Calc.'!Y35),"",'In Process Calc.'!Y35)</f>
        <v/>
      </c>
      <c r="Q35" s="111" t="str">
        <f>IF(ISBLANK('In Process Calc.'!Z35),"",'In Process Calc.'!Z35)</f>
        <v/>
      </c>
      <c r="R35" s="111" t="str">
        <f>IF(ISBLANK('In Process Calc.'!AA35),"",'In Process Calc.'!AA35)</f>
        <v/>
      </c>
      <c r="S35" s="111" t="str">
        <f>IF(ISBLANK('In Process Calc.'!AB35),"",'In Process Calc.'!AB35)</f>
        <v/>
      </c>
      <c r="T35" s="111" t="str">
        <f>IF(ISBLANK('In Process Calc.'!AC35),"",'In Process Calc.'!AC35)</f>
        <v/>
      </c>
      <c r="U35" s="111" t="str">
        <f>IF(ISBLANK('In Process Calc.'!AD35),"",'In Process Calc.'!AD35)</f>
        <v/>
      </c>
      <c r="V35" s="111" t="str">
        <f>IF(ISBLANK('In Process Calc.'!AE35),"",'In Process Calc.'!AE35)</f>
        <v/>
      </c>
      <c r="W35" s="111" t="str">
        <f>IF(ISBLANK('In Process Calc.'!AF35),"",'In Process Calc.'!AF35)</f>
        <v/>
      </c>
      <c r="X35" s="111" t="str">
        <f>IF(ISBLANK('In Process Calc.'!AG35),"",'In Process Calc.'!AG35)</f>
        <v/>
      </c>
      <c r="Y35" s="111" t="str">
        <f>IF(ISBLANK('In Process Calc.'!AH35),"",'In Process Calc.'!AH35)</f>
        <v/>
      </c>
      <c r="Z35" s="111" t="str">
        <f>IF(ISBLANK('In Process Calc.'!AI35),"",'In Process Calc.'!AI35)</f>
        <v/>
      </c>
      <c r="AA35" s="111" t="str">
        <f>IF(ISBLANK('In Process Calc.'!AJ35),"",'In Process Calc.'!AJ35)</f>
        <v/>
      </c>
      <c r="AB35" s="111" t="str">
        <f>IF(ISBLANK('In Process Calc.'!AK35),"",'In Process Calc.'!AK35)</f>
        <v/>
      </c>
      <c r="AC35" s="111" t="str">
        <f>IF(ISBLANK('In Process Calc.'!AL35),"",'In Process Calc.'!AL35)</f>
        <v/>
      </c>
      <c r="AD35" s="111" t="str">
        <f>IF(ISBLANK('In Process Calc.'!AM35),"",'In Process Calc.'!AM35)</f>
        <v/>
      </c>
      <c r="AE35" s="111" t="str">
        <f>IF(ISBLANK('In Process Calc.'!AN35),"",'In Process Calc.'!AN35)</f>
        <v/>
      </c>
      <c r="AF35" s="111" t="str">
        <f>IF(ISBLANK('In Process Calc.'!AO35),"",'In Process Calc.'!AO35)</f>
        <v/>
      </c>
      <c r="AH35" s="111" t="str">
        <f>IF(ISBLANK('In Process Calc.'!C35),"",'In Process Calc.'!C35)</f>
        <v/>
      </c>
      <c r="AI35" s="111" t="str">
        <f>IF(ISBLANK('Measured Data'!H39),"",'Measured Data'!H39)</f>
        <v/>
      </c>
      <c r="AJ35" s="111" t="str">
        <f>IF(ISBLANK('In Process Calc.'!L35),"",'In Process Calc.'!L35)</f>
        <v/>
      </c>
      <c r="AK35" s="111" t="str">
        <f>IF(ISBLANK('In Process Calc.'!M35),"",'In Process Calc.'!M35)</f>
        <v/>
      </c>
      <c r="AL35" s="111" t="str">
        <f>IF(ISBLANK('In Process Calc.'!N35),"",'In Process Calc.'!N35)</f>
        <v/>
      </c>
      <c r="AM35" s="111" t="str">
        <f>IF(ISBLANK('In Process Calc.'!O35),"",'In Process Calc.'!O35)</f>
        <v/>
      </c>
      <c r="AN35" s="111" t="str">
        <f>IF(ISBLANK('In Process Calc.'!P35),"",'In Process Calc.'!P35)</f>
        <v/>
      </c>
      <c r="AO35" s="111" t="str">
        <f>IF(ISBLANK('In Process Calc.'!Q35),"",'In Process Calc.'!Q35)</f>
        <v/>
      </c>
      <c r="AP35" s="111" t="str">
        <f>IF(ISBLANK('In Process Calc.'!R35),"",'In Process Calc.'!R35)</f>
        <v/>
      </c>
      <c r="AQ35" s="111" t="str">
        <f>IF(ISBLANK('In Process Calc.'!S35),"",'In Process Calc.'!S35)</f>
        <v/>
      </c>
      <c r="AR35" s="111" t="str">
        <f>IF(ISBLANK('In Process Calc.'!T35),"",'In Process Calc.'!T35)</f>
        <v/>
      </c>
      <c r="AS35" s="111" t="str">
        <f>IF(ISBLANK('In Process Calc.'!U35),"",'In Process Calc.'!U35)</f>
        <v/>
      </c>
      <c r="AT35" s="111" t="str">
        <f>IF(ISBLANK('In Process Calc.'!V35),"",'In Process Calc.'!V35)</f>
        <v/>
      </c>
      <c r="AU35" s="111" t="str">
        <f>IF(ISBLANK('In Process Calc.'!W35),"",'In Process Calc.'!W35)</f>
        <v/>
      </c>
      <c r="AV35" s="111" t="str">
        <f>IF(ISBLANK('In Process Calc.'!X35),"",'In Process Calc.'!X35)</f>
        <v/>
      </c>
      <c r="AW35" s="111" t="str">
        <f>IF(ISBLANK('In Process Calc.'!Y35),"",'In Process Calc.'!Y35)</f>
        <v/>
      </c>
      <c r="AX35" s="111" t="str">
        <f>IF(ISBLANK('In Process Calc.'!Z35),"",'In Process Calc.'!Z35)</f>
        <v/>
      </c>
      <c r="AY35" s="111" t="str">
        <f>IF(ISBLANK('In Process Calc.'!AA35),"",'In Process Calc.'!AA35)</f>
        <v/>
      </c>
      <c r="AZ35" s="111" t="str">
        <f>IF(ISBLANK('In Process Calc.'!AB35),"",'In Process Calc.'!AB35)</f>
        <v/>
      </c>
      <c r="BA35" s="111" t="str">
        <f>IF(ISBLANK('In Process Calc.'!AC35),"",'In Process Calc.'!AC35)</f>
        <v/>
      </c>
      <c r="BB35" s="111" t="str">
        <f>IF(ISBLANK('In Process Calc.'!AD35),"",'In Process Calc.'!AD35)</f>
        <v/>
      </c>
      <c r="BC35" s="111" t="str">
        <f>IF(ISBLANK('In Process Calc.'!AE35),"",'In Process Calc.'!AE35)</f>
        <v/>
      </c>
      <c r="BD35" s="111" t="str">
        <f>IF(ISBLANK('In Process Calc.'!AF35),"",'In Process Calc.'!AF35)</f>
        <v/>
      </c>
      <c r="BE35" s="111" t="str">
        <f>IF(ISBLANK('In Process Calc.'!AG35),"",'In Process Calc.'!AG35)</f>
        <v/>
      </c>
      <c r="BF35" s="111" t="str">
        <f>IF(ISBLANK('In Process Calc.'!AH35),"",'In Process Calc.'!AH35)</f>
        <v/>
      </c>
      <c r="BG35" s="111" t="str">
        <f>IF(ISBLANK('In Process Calc.'!AI35),"",'In Process Calc.'!AI35)</f>
        <v/>
      </c>
      <c r="BH35" s="111" t="str">
        <f>IF(ISBLANK('In Process Calc.'!AJ35),"",'In Process Calc.'!AJ35)</f>
        <v/>
      </c>
      <c r="BI35" s="111" t="str">
        <f>IF(ISBLANK('In Process Calc.'!AK35),"",'In Process Calc.'!AK35)</f>
        <v/>
      </c>
      <c r="BJ35" s="111" t="str">
        <f>IF(ISBLANK('In Process Calc.'!AL35),"",'In Process Calc.'!AL35)</f>
        <v/>
      </c>
      <c r="BK35" s="111" t="str">
        <f>IF(ISBLANK('In Process Calc.'!AM35),"",'In Process Calc.'!AM35)</f>
        <v/>
      </c>
      <c r="BL35" s="111" t="str">
        <f>IF(ISBLANK('In Process Calc.'!AN35),"",'In Process Calc.'!AN35)</f>
        <v/>
      </c>
      <c r="BM35" s="111" t="str">
        <f>IF(ISBLANK('In Process Calc.'!AO35),"",'In Process Calc.'!AO35)</f>
        <v/>
      </c>
      <c r="BP35" s="537" t="s">
        <v>598</v>
      </c>
      <c r="BQ35" s="538"/>
      <c r="BR35" s="538"/>
      <c r="BS35" s="538"/>
      <c r="BT35" s="538"/>
      <c r="BU35" s="538"/>
      <c r="BV35" s="537" t="s">
        <v>599</v>
      </c>
      <c r="BW35" s="538"/>
      <c r="BX35" s="538"/>
      <c r="BY35" s="538"/>
      <c r="BZ35" s="538"/>
      <c r="CA35" s="538"/>
      <c r="CB35" s="538"/>
      <c r="CC35" s="49"/>
      <c r="CD35" s="49"/>
      <c r="CE35" s="49"/>
      <c r="CF35" s="49"/>
      <c r="CG35" s="535" t="s">
        <v>475</v>
      </c>
      <c r="CH35" s="535"/>
      <c r="CI35" s="535"/>
      <c r="CJ35" s="535"/>
      <c r="CK35" s="535"/>
      <c r="CL35" s="535"/>
      <c r="CM35" s="535"/>
      <c r="CN35" s="535"/>
      <c r="CO35" s="535"/>
      <c r="CP35" s="535"/>
      <c r="CQ35" s="535"/>
      <c r="CR35" s="535"/>
      <c r="CS35" s="535"/>
      <c r="CT35" s="535"/>
      <c r="CU35" s="535"/>
      <c r="CV35" s="535"/>
      <c r="CW35" s="535"/>
      <c r="CX35" s="535"/>
      <c r="CY35" s="535"/>
      <c r="CZ35" s="535"/>
      <c r="DA35" s="535"/>
      <c r="DB35" s="535"/>
      <c r="DC35" s="535"/>
      <c r="DD35" s="535"/>
      <c r="DE35" s="535"/>
      <c r="DF35" s="535"/>
      <c r="DG35" s="535"/>
      <c r="DH35" s="535"/>
      <c r="DI35" s="535"/>
      <c r="DJ35" s="535"/>
      <c r="DK35" s="535"/>
      <c r="DL35" s="535"/>
    </row>
    <row r="36" spans="1:116" s="48" customFormat="1" ht="105">
      <c r="A36" s="111" t="str">
        <f>IF(ISBLANK('In Process Calc.'!C36),"",'In Process Calc.'!C36)</f>
        <v/>
      </c>
      <c r="B36" s="111" t="str">
        <f>IF(ISBLANK('Measured Data'!H38),"",'Measured Data'!H38)</f>
        <v/>
      </c>
      <c r="C36" s="111" t="str">
        <f>IF(ISBLANK('In Process Calc.'!L36),"",'In Process Calc.'!L36)</f>
        <v/>
      </c>
      <c r="D36" s="111" t="str">
        <f>IF(ISBLANK('In Process Calc.'!M36),"",'In Process Calc.'!M36)</f>
        <v/>
      </c>
      <c r="E36" s="111" t="str">
        <f>IF(ISBLANK('In Process Calc.'!N36),"",'In Process Calc.'!N36)</f>
        <v/>
      </c>
      <c r="F36" s="111" t="str">
        <f>IF(ISBLANK('In Process Calc.'!O36),"",'In Process Calc.'!O36)</f>
        <v/>
      </c>
      <c r="G36" s="111" t="str">
        <f>IF(ISBLANK('In Process Calc.'!P36),"",'In Process Calc.'!P36)</f>
        <v/>
      </c>
      <c r="H36" s="111" t="str">
        <f>IF(ISBLANK('In Process Calc.'!Q36),"",'In Process Calc.'!Q36)</f>
        <v/>
      </c>
      <c r="I36" s="111" t="str">
        <f>IF(ISBLANK('In Process Calc.'!R36),"",'In Process Calc.'!R36)</f>
        <v/>
      </c>
      <c r="J36" s="111" t="str">
        <f>IF(ISBLANK('In Process Calc.'!S36),"",'In Process Calc.'!S36)</f>
        <v/>
      </c>
      <c r="K36" s="111" t="str">
        <f>IF(ISBLANK('In Process Calc.'!T36),"",'In Process Calc.'!T36)</f>
        <v/>
      </c>
      <c r="L36" s="111" t="str">
        <f>IF(ISBLANK('In Process Calc.'!U36),"",'In Process Calc.'!U36)</f>
        <v/>
      </c>
      <c r="M36" s="111" t="str">
        <f>IF(ISBLANK('In Process Calc.'!V36),"",'In Process Calc.'!V36)</f>
        <v/>
      </c>
      <c r="N36" s="111" t="str">
        <f>IF(ISBLANK('In Process Calc.'!W36),"",'In Process Calc.'!W36)</f>
        <v/>
      </c>
      <c r="O36" s="111" t="str">
        <f>IF(ISBLANK('In Process Calc.'!X36),"",'In Process Calc.'!X36)</f>
        <v/>
      </c>
      <c r="P36" s="111" t="str">
        <f>IF(ISBLANK('In Process Calc.'!Y36),"",'In Process Calc.'!Y36)</f>
        <v/>
      </c>
      <c r="Q36" s="111" t="str">
        <f>IF(ISBLANK('In Process Calc.'!Z36),"",'In Process Calc.'!Z36)</f>
        <v/>
      </c>
      <c r="R36" s="111" t="str">
        <f>IF(ISBLANK('In Process Calc.'!AA36),"",'In Process Calc.'!AA36)</f>
        <v/>
      </c>
      <c r="S36" s="111" t="str">
        <f>IF(ISBLANK('In Process Calc.'!AB36),"",'In Process Calc.'!AB36)</f>
        <v/>
      </c>
      <c r="T36" s="111" t="str">
        <f>IF(ISBLANK('In Process Calc.'!AC36),"",'In Process Calc.'!AC36)</f>
        <v/>
      </c>
      <c r="U36" s="111" t="str">
        <f>IF(ISBLANK('In Process Calc.'!AD36),"",'In Process Calc.'!AD36)</f>
        <v/>
      </c>
      <c r="V36" s="111" t="str">
        <f>IF(ISBLANK('In Process Calc.'!AE36),"",'In Process Calc.'!AE36)</f>
        <v/>
      </c>
      <c r="W36" s="111" t="str">
        <f>IF(ISBLANK('In Process Calc.'!AF36),"",'In Process Calc.'!AF36)</f>
        <v/>
      </c>
      <c r="X36" s="111" t="str">
        <f>IF(ISBLANK('In Process Calc.'!AG36),"",'In Process Calc.'!AG36)</f>
        <v/>
      </c>
      <c r="Y36" s="111" t="str">
        <f>IF(ISBLANK('In Process Calc.'!AH36),"",'In Process Calc.'!AH36)</f>
        <v/>
      </c>
      <c r="Z36" s="111" t="str">
        <f>IF(ISBLANK('In Process Calc.'!AI36),"",'In Process Calc.'!AI36)</f>
        <v/>
      </c>
      <c r="AA36" s="111" t="str">
        <f>IF(ISBLANK('In Process Calc.'!AJ36),"",'In Process Calc.'!AJ36)</f>
        <v/>
      </c>
      <c r="AB36" s="111" t="str">
        <f>IF(ISBLANK('In Process Calc.'!AK36),"",'In Process Calc.'!AK36)</f>
        <v/>
      </c>
      <c r="AC36" s="111" t="str">
        <f>IF(ISBLANK('In Process Calc.'!AL36),"",'In Process Calc.'!AL36)</f>
        <v/>
      </c>
      <c r="AD36" s="111" t="str">
        <f>IF(ISBLANK('In Process Calc.'!AM36),"",'In Process Calc.'!AM36)</f>
        <v/>
      </c>
      <c r="AE36" s="111" t="str">
        <f>IF(ISBLANK('In Process Calc.'!AN36),"",'In Process Calc.'!AN36)</f>
        <v/>
      </c>
      <c r="AF36" s="111" t="str">
        <f>IF(ISBLANK('In Process Calc.'!AO36),"",'In Process Calc.'!AO36)</f>
        <v/>
      </c>
      <c r="AH36" s="111" t="str">
        <f>IF(ISBLANK('In Process Calc.'!C36),"",'In Process Calc.'!C36)</f>
        <v/>
      </c>
      <c r="AI36" s="111" t="str">
        <f>IF(ISBLANK('Measured Data'!H40),"",'Measured Data'!H40)</f>
        <v/>
      </c>
      <c r="AJ36" s="111" t="str">
        <f>IF(ISBLANK('In Process Calc.'!L36),"",'In Process Calc.'!L36)</f>
        <v/>
      </c>
      <c r="AK36" s="111" t="str">
        <f>IF(ISBLANK('In Process Calc.'!M36),"",'In Process Calc.'!M36)</f>
        <v/>
      </c>
      <c r="AL36" s="111" t="str">
        <f>IF(ISBLANK('In Process Calc.'!N36),"",'In Process Calc.'!N36)</f>
        <v/>
      </c>
      <c r="AM36" s="111" t="str">
        <f>IF(ISBLANK('In Process Calc.'!O36),"",'In Process Calc.'!O36)</f>
        <v/>
      </c>
      <c r="AN36" s="111" t="str">
        <f>IF(ISBLANK('In Process Calc.'!P36),"",'In Process Calc.'!P36)</f>
        <v/>
      </c>
      <c r="AO36" s="111" t="str">
        <f>IF(ISBLANK('In Process Calc.'!Q36),"",'In Process Calc.'!Q36)</f>
        <v/>
      </c>
      <c r="AP36" s="111" t="str">
        <f>IF(ISBLANK('In Process Calc.'!R36),"",'In Process Calc.'!R36)</f>
        <v/>
      </c>
      <c r="AQ36" s="111" t="str">
        <f>IF(ISBLANK('In Process Calc.'!S36),"",'In Process Calc.'!S36)</f>
        <v/>
      </c>
      <c r="AR36" s="111" t="str">
        <f>IF(ISBLANK('In Process Calc.'!T36),"",'In Process Calc.'!T36)</f>
        <v/>
      </c>
      <c r="AS36" s="111" t="str">
        <f>IF(ISBLANK('In Process Calc.'!U36),"",'In Process Calc.'!U36)</f>
        <v/>
      </c>
      <c r="AT36" s="111" t="str">
        <f>IF(ISBLANK('In Process Calc.'!V36),"",'In Process Calc.'!V36)</f>
        <v/>
      </c>
      <c r="AU36" s="111" t="str">
        <f>IF(ISBLANK('In Process Calc.'!W36),"",'In Process Calc.'!W36)</f>
        <v/>
      </c>
      <c r="AV36" s="111" t="str">
        <f>IF(ISBLANK('In Process Calc.'!X36),"",'In Process Calc.'!X36)</f>
        <v/>
      </c>
      <c r="AW36" s="111" t="str">
        <f>IF(ISBLANK('In Process Calc.'!Y36),"",'In Process Calc.'!Y36)</f>
        <v/>
      </c>
      <c r="AX36" s="111" t="str">
        <f>IF(ISBLANK('In Process Calc.'!Z36),"",'In Process Calc.'!Z36)</f>
        <v/>
      </c>
      <c r="AY36" s="111" t="str">
        <f>IF(ISBLANK('In Process Calc.'!AA36),"",'In Process Calc.'!AA36)</f>
        <v/>
      </c>
      <c r="AZ36" s="111" t="str">
        <f>IF(ISBLANK('In Process Calc.'!AB36),"",'In Process Calc.'!AB36)</f>
        <v/>
      </c>
      <c r="BA36" s="111" t="str">
        <f>IF(ISBLANK('In Process Calc.'!AC36),"",'In Process Calc.'!AC36)</f>
        <v/>
      </c>
      <c r="BB36" s="111" t="str">
        <f>IF(ISBLANK('In Process Calc.'!AD36),"",'In Process Calc.'!AD36)</f>
        <v/>
      </c>
      <c r="BC36" s="111" t="str">
        <f>IF(ISBLANK('In Process Calc.'!AE36),"",'In Process Calc.'!AE36)</f>
        <v/>
      </c>
      <c r="BD36" s="111" t="str">
        <f>IF(ISBLANK('In Process Calc.'!AF36),"",'In Process Calc.'!AF36)</f>
        <v/>
      </c>
      <c r="BE36" s="111" t="str">
        <f>IF(ISBLANK('In Process Calc.'!AG36),"",'In Process Calc.'!AG36)</f>
        <v/>
      </c>
      <c r="BF36" s="111" t="str">
        <f>IF(ISBLANK('In Process Calc.'!AH36),"",'In Process Calc.'!AH36)</f>
        <v/>
      </c>
      <c r="BG36" s="111" t="str">
        <f>IF(ISBLANK('In Process Calc.'!AI36),"",'In Process Calc.'!AI36)</f>
        <v/>
      </c>
      <c r="BH36" s="111" t="str">
        <f>IF(ISBLANK('In Process Calc.'!AJ36),"",'In Process Calc.'!AJ36)</f>
        <v/>
      </c>
      <c r="BI36" s="111" t="str">
        <f>IF(ISBLANK('In Process Calc.'!AK36),"",'In Process Calc.'!AK36)</f>
        <v/>
      </c>
      <c r="BJ36" s="111" t="str">
        <f>IF(ISBLANK('In Process Calc.'!AL36),"",'In Process Calc.'!AL36)</f>
        <v/>
      </c>
      <c r="BK36" s="111" t="str">
        <f>IF(ISBLANK('In Process Calc.'!AM36),"",'In Process Calc.'!AM36)</f>
        <v/>
      </c>
      <c r="BL36" s="111" t="str">
        <f>IF(ISBLANK('In Process Calc.'!AN36),"",'In Process Calc.'!AN36)</f>
        <v/>
      </c>
      <c r="BM36" s="111" t="str">
        <f>IF(ISBLANK('In Process Calc.'!AO36),"",'In Process Calc.'!AO36)</f>
        <v/>
      </c>
      <c r="BO36" s="54" t="s">
        <v>107</v>
      </c>
      <c r="BP36" s="48">
        <f t="array" ref="BP36:BU36">LINEST($Q3:INDEX($Q:$Q,COUNT($Q:$Q)+2),$A$3:INDEX($A:$A,COUNT($A:$A)+2)^{1,2,3,4,5},TRUE,TRUE)</f>
        <v>1.3435582508646299E-10</v>
      </c>
      <c r="BQ36" s="48">
        <v>-7.6551815920710494E-8</v>
      </c>
      <c r="BR36" s="48">
        <v>8.4113538945972136E-6</v>
      </c>
      <c r="BS36" s="48">
        <v>7.7006535076019238E-4</v>
      </c>
      <c r="BT36" s="48">
        <v>-2.549143632403324E-3</v>
      </c>
      <c r="BU36" s="48">
        <v>0.33308400852332909</v>
      </c>
      <c r="BV36" s="48">
        <f t="array" ref="BV36:CB36">LINEST($Q3:INDEX($Q:$Q,COUNT($Q:$Q)+2),$A$3:INDEX($A:$A,COUNT($A:$A)+2)^{1,2,3,4,5,6},TRUE,TRUE)</f>
        <v>-1.1850210694540783E-12</v>
      </c>
      <c r="BW36" s="48">
        <v>1.3198861562762289E-9</v>
      </c>
      <c r="BX36" s="48">
        <v>-5.2200615952045033E-7</v>
      </c>
      <c r="BY36" s="48">
        <v>8.5796641580361324E-5</v>
      </c>
      <c r="BZ36" s="48">
        <v>-5.3359629243690618E-3</v>
      </c>
      <c r="CA36" s="48">
        <v>0.17343705321456318</v>
      </c>
      <c r="CB36" s="48">
        <v>-0.30263663762491433</v>
      </c>
      <c r="CG36" s="74" t="s">
        <v>366</v>
      </c>
      <c r="CH36" s="75" t="s">
        <v>367</v>
      </c>
      <c r="CI36" s="59" t="s">
        <v>109</v>
      </c>
      <c r="CJ36" s="59" t="s">
        <v>108</v>
      </c>
      <c r="CK36" s="59" t="s">
        <v>104</v>
      </c>
      <c r="CL36" s="59" t="s">
        <v>289</v>
      </c>
      <c r="CM36" s="59" t="s">
        <v>53</v>
      </c>
      <c r="CN36" s="59" t="s">
        <v>48</v>
      </c>
      <c r="CO36" s="59" t="s">
        <v>46</v>
      </c>
      <c r="CP36" s="59" t="s">
        <v>346</v>
      </c>
      <c r="CQ36" s="59" t="s">
        <v>105</v>
      </c>
      <c r="CR36" s="59" t="s">
        <v>50</v>
      </c>
      <c r="CS36" s="59" t="s">
        <v>47</v>
      </c>
      <c r="CT36" s="59" t="s">
        <v>51</v>
      </c>
      <c r="CU36" s="59" t="s">
        <v>329</v>
      </c>
      <c r="CV36" s="59" t="s">
        <v>58</v>
      </c>
      <c r="CW36" s="59" t="s">
        <v>107</v>
      </c>
      <c r="CX36" s="59" t="s">
        <v>59</v>
      </c>
      <c r="CY36" s="59" t="s">
        <v>60</v>
      </c>
      <c r="CZ36" s="59" t="s">
        <v>56</v>
      </c>
      <c r="DA36" s="59" t="s">
        <v>106</v>
      </c>
      <c r="DB36" s="59" t="s">
        <v>63</v>
      </c>
      <c r="DC36" s="59" t="s">
        <v>358</v>
      </c>
      <c r="DD36" s="59" t="s">
        <v>49</v>
      </c>
      <c r="DE36" s="59" t="s">
        <v>52</v>
      </c>
      <c r="DF36" s="59" t="s">
        <v>347</v>
      </c>
      <c r="DG36" s="59" t="s">
        <v>54</v>
      </c>
      <c r="DH36" s="59" t="s">
        <v>57</v>
      </c>
      <c r="DI36" s="59" t="s">
        <v>55</v>
      </c>
      <c r="DJ36" s="59" t="s">
        <v>111</v>
      </c>
      <c r="DK36" s="59" t="s">
        <v>110</v>
      </c>
      <c r="DL36" s="59" t="s">
        <v>242</v>
      </c>
    </row>
    <row r="37" spans="1:116" s="48" customFormat="1" ht="12">
      <c r="A37" s="111" t="str">
        <f>IF(ISBLANK('In Process Calc.'!C37),"",'In Process Calc.'!C37)</f>
        <v/>
      </c>
      <c r="B37" s="111" t="str">
        <f>IF(ISBLANK('Measured Data'!H39),"",'Measured Data'!H39)</f>
        <v/>
      </c>
      <c r="C37" s="111" t="str">
        <f>IF(ISBLANK('In Process Calc.'!L37),"",'In Process Calc.'!L37)</f>
        <v/>
      </c>
      <c r="D37" s="111" t="str">
        <f>IF(ISBLANK('In Process Calc.'!M37),"",'In Process Calc.'!M37)</f>
        <v/>
      </c>
      <c r="E37" s="111" t="str">
        <f>IF(ISBLANK('In Process Calc.'!N37),"",'In Process Calc.'!N37)</f>
        <v/>
      </c>
      <c r="F37" s="111" t="str">
        <f>IF(ISBLANK('In Process Calc.'!O37),"",'In Process Calc.'!O37)</f>
        <v/>
      </c>
      <c r="G37" s="111" t="str">
        <f>IF(ISBLANK('In Process Calc.'!P37),"",'In Process Calc.'!P37)</f>
        <v/>
      </c>
      <c r="H37" s="111" t="str">
        <f>IF(ISBLANK('In Process Calc.'!Q37),"",'In Process Calc.'!Q37)</f>
        <v/>
      </c>
      <c r="I37" s="111" t="str">
        <f>IF(ISBLANK('In Process Calc.'!R37),"",'In Process Calc.'!R37)</f>
        <v/>
      </c>
      <c r="J37" s="111" t="str">
        <f>IF(ISBLANK('In Process Calc.'!S37),"",'In Process Calc.'!S37)</f>
        <v/>
      </c>
      <c r="K37" s="111" t="str">
        <f>IF(ISBLANK('In Process Calc.'!T37),"",'In Process Calc.'!T37)</f>
        <v/>
      </c>
      <c r="L37" s="111" t="str">
        <f>IF(ISBLANK('In Process Calc.'!U37),"",'In Process Calc.'!U37)</f>
        <v/>
      </c>
      <c r="M37" s="111" t="str">
        <f>IF(ISBLANK('In Process Calc.'!V37),"",'In Process Calc.'!V37)</f>
        <v/>
      </c>
      <c r="N37" s="111" t="str">
        <f>IF(ISBLANK('In Process Calc.'!W37),"",'In Process Calc.'!W37)</f>
        <v/>
      </c>
      <c r="O37" s="111" t="str">
        <f>IF(ISBLANK('In Process Calc.'!X37),"",'In Process Calc.'!X37)</f>
        <v/>
      </c>
      <c r="P37" s="111" t="str">
        <f>IF(ISBLANK('In Process Calc.'!Y37),"",'In Process Calc.'!Y37)</f>
        <v/>
      </c>
      <c r="Q37" s="111" t="str">
        <f>IF(ISBLANK('In Process Calc.'!Z37),"",'In Process Calc.'!Z37)</f>
        <v/>
      </c>
      <c r="R37" s="111" t="str">
        <f>IF(ISBLANK('In Process Calc.'!AA37),"",'In Process Calc.'!AA37)</f>
        <v/>
      </c>
      <c r="S37" s="111" t="str">
        <f>IF(ISBLANK('In Process Calc.'!AB37),"",'In Process Calc.'!AB37)</f>
        <v/>
      </c>
      <c r="T37" s="111" t="str">
        <f>IF(ISBLANK('In Process Calc.'!AC37),"",'In Process Calc.'!AC37)</f>
        <v/>
      </c>
      <c r="U37" s="111" t="str">
        <f>IF(ISBLANK('In Process Calc.'!AD37),"",'In Process Calc.'!AD37)</f>
        <v/>
      </c>
      <c r="V37" s="111" t="str">
        <f>IF(ISBLANK('In Process Calc.'!AE37),"",'In Process Calc.'!AE37)</f>
        <v/>
      </c>
      <c r="W37" s="111" t="str">
        <f>IF(ISBLANK('In Process Calc.'!AF37),"",'In Process Calc.'!AF37)</f>
        <v/>
      </c>
      <c r="X37" s="111" t="str">
        <f>IF(ISBLANK('In Process Calc.'!AG37),"",'In Process Calc.'!AG37)</f>
        <v/>
      </c>
      <c r="Y37" s="111" t="str">
        <f>IF(ISBLANK('In Process Calc.'!AH37),"",'In Process Calc.'!AH37)</f>
        <v/>
      </c>
      <c r="Z37" s="111" t="str">
        <f>IF(ISBLANK('In Process Calc.'!AI37),"",'In Process Calc.'!AI37)</f>
        <v/>
      </c>
      <c r="AA37" s="111" t="str">
        <f>IF(ISBLANK('In Process Calc.'!AJ37),"",'In Process Calc.'!AJ37)</f>
        <v/>
      </c>
      <c r="AB37" s="111" t="str">
        <f>IF(ISBLANK('In Process Calc.'!AK37),"",'In Process Calc.'!AK37)</f>
        <v/>
      </c>
      <c r="AC37" s="111" t="str">
        <f>IF(ISBLANK('In Process Calc.'!AL37),"",'In Process Calc.'!AL37)</f>
        <v/>
      </c>
      <c r="AD37" s="111" t="str">
        <f>IF(ISBLANK('In Process Calc.'!AM37),"",'In Process Calc.'!AM37)</f>
        <v/>
      </c>
      <c r="AE37" s="111" t="str">
        <f>IF(ISBLANK('In Process Calc.'!AN37),"",'In Process Calc.'!AN37)</f>
        <v/>
      </c>
      <c r="AF37" s="111" t="str">
        <f>IF(ISBLANK('In Process Calc.'!AO37),"",'In Process Calc.'!AO37)</f>
        <v/>
      </c>
      <c r="AH37" s="111" t="str">
        <f>IF(ISBLANK('In Process Calc.'!C37),"",'In Process Calc.'!C37)</f>
        <v/>
      </c>
      <c r="AI37" s="111" t="str">
        <f>IF(ISBLANK('Measured Data'!H41),"",'Measured Data'!H41)</f>
        <v/>
      </c>
      <c r="AJ37" s="111" t="str">
        <f>IF(ISBLANK('In Process Calc.'!L37),"",'In Process Calc.'!L37)</f>
        <v/>
      </c>
      <c r="AK37" s="111" t="str">
        <f>IF(ISBLANK('In Process Calc.'!M37),"",'In Process Calc.'!M37)</f>
        <v/>
      </c>
      <c r="AL37" s="111" t="str">
        <f>IF(ISBLANK('In Process Calc.'!N37),"",'In Process Calc.'!N37)</f>
        <v/>
      </c>
      <c r="AM37" s="111" t="str">
        <f>IF(ISBLANK('In Process Calc.'!O37),"",'In Process Calc.'!O37)</f>
        <v/>
      </c>
      <c r="AN37" s="111" t="str">
        <f>IF(ISBLANK('In Process Calc.'!P37),"",'In Process Calc.'!P37)</f>
        <v/>
      </c>
      <c r="AO37" s="111" t="str">
        <f>IF(ISBLANK('In Process Calc.'!Q37),"",'In Process Calc.'!Q37)</f>
        <v/>
      </c>
      <c r="AP37" s="111" t="str">
        <f>IF(ISBLANK('In Process Calc.'!R37),"",'In Process Calc.'!R37)</f>
        <v/>
      </c>
      <c r="AQ37" s="111" t="str">
        <f>IF(ISBLANK('In Process Calc.'!S37),"",'In Process Calc.'!S37)</f>
        <v/>
      </c>
      <c r="AR37" s="111" t="str">
        <f>IF(ISBLANK('In Process Calc.'!T37),"",'In Process Calc.'!T37)</f>
        <v/>
      </c>
      <c r="AS37" s="111" t="str">
        <f>IF(ISBLANK('In Process Calc.'!U37),"",'In Process Calc.'!U37)</f>
        <v/>
      </c>
      <c r="AT37" s="111" t="str">
        <f>IF(ISBLANK('In Process Calc.'!V37),"",'In Process Calc.'!V37)</f>
        <v/>
      </c>
      <c r="AU37" s="111" t="str">
        <f>IF(ISBLANK('In Process Calc.'!W37),"",'In Process Calc.'!W37)</f>
        <v/>
      </c>
      <c r="AV37" s="111" t="str">
        <f>IF(ISBLANK('In Process Calc.'!X37),"",'In Process Calc.'!X37)</f>
        <v/>
      </c>
      <c r="AW37" s="111" t="str">
        <f>IF(ISBLANK('In Process Calc.'!Y37),"",'In Process Calc.'!Y37)</f>
        <v/>
      </c>
      <c r="AX37" s="111" t="str">
        <f>IF(ISBLANK('In Process Calc.'!Z37),"",'In Process Calc.'!Z37)</f>
        <v/>
      </c>
      <c r="AY37" s="111" t="str">
        <f>IF(ISBLANK('In Process Calc.'!AA37),"",'In Process Calc.'!AA37)</f>
        <v/>
      </c>
      <c r="AZ37" s="111" t="str">
        <f>IF(ISBLANK('In Process Calc.'!AB37),"",'In Process Calc.'!AB37)</f>
        <v/>
      </c>
      <c r="BA37" s="111" t="str">
        <f>IF(ISBLANK('In Process Calc.'!AC37),"",'In Process Calc.'!AC37)</f>
        <v/>
      </c>
      <c r="BB37" s="111" t="str">
        <f>IF(ISBLANK('In Process Calc.'!AD37),"",'In Process Calc.'!AD37)</f>
        <v/>
      </c>
      <c r="BC37" s="111" t="str">
        <f>IF(ISBLANK('In Process Calc.'!AE37),"",'In Process Calc.'!AE37)</f>
        <v/>
      </c>
      <c r="BD37" s="111" t="str">
        <f>IF(ISBLANK('In Process Calc.'!AF37),"",'In Process Calc.'!AF37)</f>
        <v/>
      </c>
      <c r="BE37" s="111" t="str">
        <f>IF(ISBLANK('In Process Calc.'!AG37),"",'In Process Calc.'!AG37)</f>
        <v/>
      </c>
      <c r="BF37" s="111" t="str">
        <f>IF(ISBLANK('In Process Calc.'!AH37),"",'In Process Calc.'!AH37)</f>
        <v/>
      </c>
      <c r="BG37" s="111" t="str">
        <f>IF(ISBLANK('In Process Calc.'!AI37),"",'In Process Calc.'!AI37)</f>
        <v/>
      </c>
      <c r="BH37" s="111" t="str">
        <f>IF(ISBLANK('In Process Calc.'!AJ37),"",'In Process Calc.'!AJ37)</f>
        <v/>
      </c>
      <c r="BI37" s="111" t="str">
        <f>IF(ISBLANK('In Process Calc.'!AK37),"",'In Process Calc.'!AK37)</f>
        <v/>
      </c>
      <c r="BJ37" s="111" t="str">
        <f>IF(ISBLANK('In Process Calc.'!AL37),"",'In Process Calc.'!AL37)</f>
        <v/>
      </c>
      <c r="BK37" s="111" t="str">
        <f>IF(ISBLANK('In Process Calc.'!AM37),"",'In Process Calc.'!AM37)</f>
        <v/>
      </c>
      <c r="BL37" s="111" t="str">
        <f>IF(ISBLANK('In Process Calc.'!AN37),"",'In Process Calc.'!AN37)</f>
        <v/>
      </c>
      <c r="BM37" s="111" t="str">
        <f>IF(ISBLANK('In Process Calc.'!AO37),"",'In Process Calc.'!AO37)</f>
        <v/>
      </c>
      <c r="BO37" s="54" t="s">
        <v>50</v>
      </c>
      <c r="BP37" s="48">
        <f t="array" ref="BP37:BU37">LINEST($L3:INDEX($L:$L,COUNT($L:$L)+2),$A$3:INDEX($A:$A,COUNT($A:$A)+2)^{1,2,3,4,5},TRUE,TRUE)</f>
        <v>-7.8247356653311914E-11</v>
      </c>
      <c r="BQ37" s="48">
        <v>5.950320393604653E-8</v>
      </c>
      <c r="BR37" s="48">
        <v>-1.4233338348221737E-5</v>
      </c>
      <c r="BS37" s="48">
        <v>1.0988918508075742E-3</v>
      </c>
      <c r="BT37" s="48">
        <v>-3.4049841990002057E-2</v>
      </c>
      <c r="BU37" s="48">
        <v>8.7764489881898555E-2</v>
      </c>
      <c r="BV37" s="48">
        <f t="array" ref="BV37:CB37">LINEST($L3:INDEX($L:$L,COUNT($L:$L)+2),$A$3:INDEX($A:$A,COUNT($A:$A)+2)^{1,2,3,4,5,6},TRUE,TRUE)</f>
        <v>2.5128671539414321E-13</v>
      </c>
      <c r="BW37" s="48">
        <v>-3.2964206228672864E-10</v>
      </c>
      <c r="BX37" s="48">
        <v>1.5396292431283129E-7</v>
      </c>
      <c r="BY37" s="48">
        <v>-3.0643084354969385E-5</v>
      </c>
      <c r="BZ37" s="48">
        <v>2.3936905922913704E-3</v>
      </c>
      <c r="CA37" s="48">
        <v>-7.1368160204168002E-2</v>
      </c>
      <c r="CB37" s="48">
        <v>0.22257066100971201</v>
      </c>
      <c r="CG37" s="76">
        <f>'In Process Calc.'!C3</f>
        <v>0.45000000006984919</v>
      </c>
      <c r="CH37" s="76">
        <f>$BY$4+$BZ$4*$CG37+$CA$4*$CG37^2+$CB$4*$CG37^3+$CC$4*$CG37^4+$CD$4*$CG37^5+$CE$4*$CG37^6</f>
        <v>0.77195298061299733</v>
      </c>
      <c r="CI37" s="76">
        <f>$BY$5+$BZ$5*$CG37+$CA$5*$CG37^2+$CB$5*$CG37^3+$CC$5*$CG37^4+$CD$5*$CG37^5+$CE$5*$CG37^6</f>
        <v>887.15993046496351</v>
      </c>
      <c r="CJ37" s="76">
        <f>$BY$6+$BZ$6*$CG37+$CA$6*$CG37^2+$CB$6*$CG37^3+$CC$6*$CG37^4+$CD$6*$CG37^5+$CE$6*$CG37^6</f>
        <v>0</v>
      </c>
      <c r="CK37" s="76">
        <f>$BY$7+$BZ$7*$CG37+$CA$7*$CG37^2+$CB$7*$CG37^3+$CC$7*$CG37^4+$CD$7*$CG37^5+$CE$7*$CG37^6</f>
        <v>229.5230596319727</v>
      </c>
      <c r="CL37" s="76">
        <f>$BY$8+$BZ$8*$CG37+$CA$8*$CG37^2+$CB$8*$CG37^3+$CC$8*$CG37^4+$CD$8*$CG37^5+$CE$8*$CG37^6</f>
        <v>-1.1163387045892685</v>
      </c>
      <c r="CM37" s="76">
        <f>$BY$9+$BZ$9*$CG37+$CA$9*$CG37^2+$CB$9*$CG37^3+$CC$9*$CG37^4+$CD$9*$CG37^5+$CE$9*$CG37^6</f>
        <v>0.39944108830973751</v>
      </c>
      <c r="CN37" s="76">
        <f>$BY$10+$BZ$10*$CG37+$CA$10*$CG37^2+$CB$10*$CG37^3+$CC$10*$CG37^4+$CD$10*$CG37^5+$CE$10*$CG37^6</f>
        <v>0.31449594517216584</v>
      </c>
      <c r="CO37" s="76">
        <f>$BY$11+$BZ$11*$CG37+$CA$11*$CG37^2+$CB$11*$CG37^3+$CC$11*$CG37^4+$CD$11*$CG37^5+$CE$11*$CG37^6</f>
        <v>-0.69643954541362907</v>
      </c>
      <c r="CP37" s="76">
        <f>$BY$12+$BZ$12*$CG37+$CA$12*$CG37^2+$CB$12*$CG37^3+$CC$12*$CG37^4+$CD$12*$CG37^5+$CE$12*$CG37^6</f>
        <v>2.2826212468095618E-3</v>
      </c>
      <c r="CQ37" s="76">
        <f>$BY$13+$BZ$13*$CG37+$CA$13*$CG37^2+$CB$13*$CG37^3+$CC$13*$CG37^4+$CD$13*$CG37^5+$CE$13*$CG37^6</f>
        <v>-0.42745446146290605</v>
      </c>
      <c r="CR37" s="76">
        <f>$BY$14+$BZ$14*$CG37+$CA$14*$CG37^2+$CB$14*$CG37^3+$CC$14*$CG37^4+$CD$14*$CG37^5+$CE$14*$CG37^6</f>
        <v>0.19093692521423913</v>
      </c>
      <c r="CS37" s="76">
        <f>$BY$15+$BZ$15*$CG37+$CA$15*$CG37^2+$CB$15*$CG37^3+$CC$15*$CG37^4+$CD$15*$CG37^5+$CE$15*$CG37^6</f>
        <v>4.3482593564835677</v>
      </c>
      <c r="CT37" s="76">
        <f>$BY$16+$BZ$16*$CG37+$CA$16*$CG37^2+$CB$16*$CG37^3+$CC$16*$CG37^4+$CD$16*$CG37^5+$CE$16*$CG37^6</f>
        <v>0</v>
      </c>
      <c r="CU37" s="76">
        <f>$BY$17+$BZ$17*$CG37+$CA$17*$CG37^2+$CB$17*$CG37^3+$CC$17*$CG37^4+$CD$17*$CG37^5+$CE$17*$CG37^6</f>
        <v>0</v>
      </c>
      <c r="CV37" s="76">
        <f>$BY$18+$BZ$18*$CG37+$CA$18*$CG37^2+$CB$18*$CG37^3+$CC$18*$CG37^4+$CD$18*$CG37^5+$CE$18*$CG37^6</f>
        <v>0</v>
      </c>
      <c r="CW37" s="76">
        <f>$BY$19+$BZ$19*$CG37+$CA$19*$CG37^2+$CB$19*$CG37^3+$CC$19*$CG37^4+$CD$19*$CG37^5+$CE$19*$CG37^6</f>
        <v>0.33209359547014722</v>
      </c>
      <c r="CX37" s="76">
        <f>$BY$20+$BZ$20*$CG37+$CA$20*$CG37^2+$CB$20*$CG37^3+$CC$20*$CG37^4+$CD$20*$CG37^5+$CE$20*$CG37^6</f>
        <v>0</v>
      </c>
      <c r="CY37" s="76">
        <f>$BY$21+$BZ$21*$CG37+$CA$21*$CG37^2+$CB$21*$CG37^3+$CC$21*$CG37^4+$CD$21*$CG37^5+$CE$21*$CG37^6</f>
        <v>0</v>
      </c>
      <c r="CZ37" s="76">
        <f>$BY$22+$BZ$22*$CG37+$CA$22*$CG37^2+$CB$22*$CG37^3+$CC$22*$CG37^4+$CD$22*$CG37^5+$CE$22*$CG37^6</f>
        <v>0</v>
      </c>
      <c r="DA37" s="76">
        <f>$BY$23+$BZ$23*$CG37+$CA$23*$CG37^2+$CB$23*$CG37^3+$CC$23*$CG37^4+$CD$23*$CG37^5+$CE$23*$CG37^6</f>
        <v>0</v>
      </c>
      <c r="DB37" s="76">
        <f>$BY$24+$BZ$24*$CG37+$CA$24*$CG37^2+$CB$24*$CG37^3+$CC$24*$CG37^4+$CD$24*$CG37^5+$CE$24*$CG37^6</f>
        <v>0</v>
      </c>
      <c r="DC37" s="76">
        <f>$BY$25+$BZ$25*$CG37+$CA$25*$CG37^2+$CB$25*$CG37^3+$CC$25*$CG37^4+$CD$25*$CG37^5+$CE$25*$CG37^6</f>
        <v>0</v>
      </c>
      <c r="DD37" s="76">
        <f>$BY$26+$BZ$26*$CG37+$CA$26*$CG37^2+$CB$26*$CG37^3+$CC$26*$CG37^4+$CD$26*$CG37^5+$CE$26*$CG37^6</f>
        <v>0</v>
      </c>
      <c r="DE37" s="76">
        <f>$BY$27+$BZ$27*$CG37+$CA$27*$CG37^2+$CB$27*$CG37^3+$CC$27*$CG37^4+$CD$27*$CG37^5+$CE$27*$CG37^6</f>
        <v>0</v>
      </c>
      <c r="DF37" s="76">
        <f>$BY$28+$BZ$28*$CG37+$CA$28*$CG37^2+$CB$28*$CG37^3+$CC$28*$CG37^4+$CD$28*$CG37^5+$CE$28*$CG37^6</f>
        <v>0</v>
      </c>
      <c r="DG37" s="76">
        <f>$BY$29+$BZ$29*$CG37+$CA$29*$CG37^2+$CB$29*$CG37^3+$CC$29*$CG37^4+$CD$29*$CG37^5+$CE$29*$CG37^6</f>
        <v>0</v>
      </c>
      <c r="DH37" s="76">
        <f>$BY$30+$BZ$30*$CG37+$CA$30*$CG37^2+$CB$30*$CG37^3+$CC$30*$CG37^4+$CD$30*$CG37^5+$CE$30*$CG37^6</f>
        <v>0</v>
      </c>
      <c r="DI37" s="76">
        <f>$BY$31+$BZ$31*$CG37+$CA$31*$CG37^2+$CB$31*$CG37^3+$CC$31*$CG37^4+$CD$31*$CG37^5+$CE$31*$CG37^6</f>
        <v>0</v>
      </c>
      <c r="DJ37" s="76">
        <f>$BY$32+$BZ$32*$CG37+$CA$32*$CG37^2+$CB$32*$CG37^3+$CC$32*$CG37^4+$CD$32*$CG37^5+$CE$32*$CG37^6</f>
        <v>8.3679292700291636</v>
      </c>
      <c r="DK37" s="76">
        <f>$BY$33+$BZ$33*$CG37+$CA$33*$CG37^2+$CB$33*$CG37^3+$CC$33*$CG37^4+$CD$33*$CG37^5+$CE$33*$CG37^6</f>
        <v>7.2515905654398987</v>
      </c>
      <c r="DL37" s="76">
        <f>$BY$34+$BZ$34*$CG37+$CA$34*$CG37^2+$CB$34*$CG37^3+$CC$34*$CG37^4+$CD$34*$CG37^5+$CE$34*$CG37^6</f>
        <v>34.833629135683999</v>
      </c>
    </row>
    <row r="38" spans="1:116" s="48" customFormat="1" ht="11">
      <c r="A38" s="111" t="str">
        <f>IF(ISBLANK('In Process Calc.'!C38),"",'In Process Calc.'!C38)</f>
        <v/>
      </c>
      <c r="B38" s="111" t="str">
        <f>IF(ISBLANK('Measured Data'!H40),"",'Measured Data'!H40)</f>
        <v/>
      </c>
      <c r="C38" s="111" t="str">
        <f>IF(ISBLANK('In Process Calc.'!L38),"",'In Process Calc.'!L38)</f>
        <v/>
      </c>
      <c r="D38" s="111" t="str">
        <f>IF(ISBLANK('In Process Calc.'!M38),"",'In Process Calc.'!M38)</f>
        <v/>
      </c>
      <c r="E38" s="111" t="str">
        <f>IF(ISBLANK('In Process Calc.'!N38),"",'In Process Calc.'!N38)</f>
        <v/>
      </c>
      <c r="F38" s="111" t="str">
        <f>IF(ISBLANK('In Process Calc.'!O38),"",'In Process Calc.'!O38)</f>
        <v/>
      </c>
      <c r="G38" s="111" t="str">
        <f>IF(ISBLANK('In Process Calc.'!P38),"",'In Process Calc.'!P38)</f>
        <v/>
      </c>
      <c r="H38" s="111" t="str">
        <f>IF(ISBLANK('In Process Calc.'!Q38),"",'In Process Calc.'!Q38)</f>
        <v/>
      </c>
      <c r="I38" s="111" t="str">
        <f>IF(ISBLANK('In Process Calc.'!R38),"",'In Process Calc.'!R38)</f>
        <v/>
      </c>
      <c r="J38" s="111" t="str">
        <f>IF(ISBLANK('In Process Calc.'!S38),"",'In Process Calc.'!S38)</f>
        <v/>
      </c>
      <c r="K38" s="111" t="str">
        <f>IF(ISBLANK('In Process Calc.'!T38),"",'In Process Calc.'!T38)</f>
        <v/>
      </c>
      <c r="L38" s="111" t="str">
        <f>IF(ISBLANK('In Process Calc.'!U38),"",'In Process Calc.'!U38)</f>
        <v/>
      </c>
      <c r="M38" s="111" t="str">
        <f>IF(ISBLANK('In Process Calc.'!V38),"",'In Process Calc.'!V38)</f>
        <v/>
      </c>
      <c r="N38" s="111" t="str">
        <f>IF(ISBLANK('In Process Calc.'!W38),"",'In Process Calc.'!W38)</f>
        <v/>
      </c>
      <c r="O38" s="111" t="str">
        <f>IF(ISBLANK('In Process Calc.'!X38),"",'In Process Calc.'!X38)</f>
        <v/>
      </c>
      <c r="P38" s="111" t="str">
        <f>IF(ISBLANK('In Process Calc.'!Y38),"",'In Process Calc.'!Y38)</f>
        <v/>
      </c>
      <c r="Q38" s="111" t="str">
        <f>IF(ISBLANK('In Process Calc.'!Z38),"",'In Process Calc.'!Z38)</f>
        <v/>
      </c>
      <c r="R38" s="111" t="str">
        <f>IF(ISBLANK('In Process Calc.'!AA38),"",'In Process Calc.'!AA38)</f>
        <v/>
      </c>
      <c r="S38" s="111" t="str">
        <f>IF(ISBLANK('In Process Calc.'!AB38),"",'In Process Calc.'!AB38)</f>
        <v/>
      </c>
      <c r="T38" s="111" t="str">
        <f>IF(ISBLANK('In Process Calc.'!AC38),"",'In Process Calc.'!AC38)</f>
        <v/>
      </c>
      <c r="U38" s="111" t="str">
        <f>IF(ISBLANK('In Process Calc.'!AD38),"",'In Process Calc.'!AD38)</f>
        <v/>
      </c>
      <c r="V38" s="111" t="str">
        <f>IF(ISBLANK('In Process Calc.'!AE38),"",'In Process Calc.'!AE38)</f>
        <v/>
      </c>
      <c r="W38" s="111" t="str">
        <f>IF(ISBLANK('In Process Calc.'!AF38),"",'In Process Calc.'!AF38)</f>
        <v/>
      </c>
      <c r="X38" s="111" t="str">
        <f>IF(ISBLANK('In Process Calc.'!AG38),"",'In Process Calc.'!AG38)</f>
        <v/>
      </c>
      <c r="Y38" s="111" t="str">
        <f>IF(ISBLANK('In Process Calc.'!AH38),"",'In Process Calc.'!AH38)</f>
        <v/>
      </c>
      <c r="Z38" s="111" t="str">
        <f>IF(ISBLANK('In Process Calc.'!AI38),"",'In Process Calc.'!AI38)</f>
        <v/>
      </c>
      <c r="AA38" s="111" t="str">
        <f>IF(ISBLANK('In Process Calc.'!AJ38),"",'In Process Calc.'!AJ38)</f>
        <v/>
      </c>
      <c r="AB38" s="111" t="str">
        <f>IF(ISBLANK('In Process Calc.'!AK38),"",'In Process Calc.'!AK38)</f>
        <v/>
      </c>
      <c r="AC38" s="111" t="str">
        <f>IF(ISBLANK('In Process Calc.'!AL38),"",'In Process Calc.'!AL38)</f>
        <v/>
      </c>
      <c r="AD38" s="111" t="str">
        <f>IF(ISBLANK('In Process Calc.'!AM38),"",'In Process Calc.'!AM38)</f>
        <v/>
      </c>
      <c r="AE38" s="111" t="str">
        <f>IF(ISBLANK('In Process Calc.'!AN38),"",'In Process Calc.'!AN38)</f>
        <v/>
      </c>
      <c r="AF38" s="111" t="str">
        <f>IF(ISBLANK('In Process Calc.'!AO38),"",'In Process Calc.'!AO38)</f>
        <v/>
      </c>
      <c r="AH38" s="111" t="str">
        <f>IF(ISBLANK('In Process Calc.'!C38),"",'In Process Calc.'!C38)</f>
        <v/>
      </c>
      <c r="AI38" s="111" t="str">
        <f>IF(ISBLANK('Measured Data'!H42),"",'Measured Data'!H42)</f>
        <v/>
      </c>
      <c r="AJ38" s="111" t="str">
        <f>IF(ISBLANK('In Process Calc.'!L38),"",'In Process Calc.'!L38)</f>
        <v/>
      </c>
      <c r="AK38" s="111" t="str">
        <f>IF(ISBLANK('In Process Calc.'!M38),"",'In Process Calc.'!M38)</f>
        <v/>
      </c>
      <c r="AL38" s="111" t="str">
        <f>IF(ISBLANK('In Process Calc.'!N38),"",'In Process Calc.'!N38)</f>
        <v/>
      </c>
      <c r="AM38" s="111" t="str">
        <f>IF(ISBLANK('In Process Calc.'!O38),"",'In Process Calc.'!O38)</f>
        <v/>
      </c>
      <c r="AN38" s="111" t="str">
        <f>IF(ISBLANK('In Process Calc.'!P38),"",'In Process Calc.'!P38)</f>
        <v/>
      </c>
      <c r="AO38" s="111" t="str">
        <f>IF(ISBLANK('In Process Calc.'!Q38),"",'In Process Calc.'!Q38)</f>
        <v/>
      </c>
      <c r="AP38" s="111" t="str">
        <f>IF(ISBLANK('In Process Calc.'!R38),"",'In Process Calc.'!R38)</f>
        <v/>
      </c>
      <c r="AQ38" s="111" t="str">
        <f>IF(ISBLANK('In Process Calc.'!S38),"",'In Process Calc.'!S38)</f>
        <v/>
      </c>
      <c r="AR38" s="111" t="str">
        <f>IF(ISBLANK('In Process Calc.'!T38),"",'In Process Calc.'!T38)</f>
        <v/>
      </c>
      <c r="AS38" s="111" t="str">
        <f>IF(ISBLANK('In Process Calc.'!U38),"",'In Process Calc.'!U38)</f>
        <v/>
      </c>
      <c r="AT38" s="111" t="str">
        <f>IF(ISBLANK('In Process Calc.'!V38),"",'In Process Calc.'!V38)</f>
        <v/>
      </c>
      <c r="AU38" s="111" t="str">
        <f>IF(ISBLANK('In Process Calc.'!W38),"",'In Process Calc.'!W38)</f>
        <v/>
      </c>
      <c r="AV38" s="111" t="str">
        <f>IF(ISBLANK('In Process Calc.'!X38),"",'In Process Calc.'!X38)</f>
        <v/>
      </c>
      <c r="AW38" s="111" t="str">
        <f>IF(ISBLANK('In Process Calc.'!Y38),"",'In Process Calc.'!Y38)</f>
        <v/>
      </c>
      <c r="AX38" s="111" t="str">
        <f>IF(ISBLANK('In Process Calc.'!Z38),"",'In Process Calc.'!Z38)</f>
        <v/>
      </c>
      <c r="AY38" s="111" t="str">
        <f>IF(ISBLANK('In Process Calc.'!AA38),"",'In Process Calc.'!AA38)</f>
        <v/>
      </c>
      <c r="AZ38" s="111" t="str">
        <f>IF(ISBLANK('In Process Calc.'!AB38),"",'In Process Calc.'!AB38)</f>
        <v/>
      </c>
      <c r="BA38" s="111" t="str">
        <f>IF(ISBLANK('In Process Calc.'!AC38),"",'In Process Calc.'!AC38)</f>
        <v/>
      </c>
      <c r="BB38" s="111" t="str">
        <f>IF(ISBLANK('In Process Calc.'!AD38),"",'In Process Calc.'!AD38)</f>
        <v/>
      </c>
      <c r="BC38" s="111" t="str">
        <f>IF(ISBLANK('In Process Calc.'!AE38),"",'In Process Calc.'!AE38)</f>
        <v/>
      </c>
      <c r="BD38" s="111" t="str">
        <f>IF(ISBLANK('In Process Calc.'!AF38),"",'In Process Calc.'!AF38)</f>
        <v/>
      </c>
      <c r="BE38" s="111" t="str">
        <f>IF(ISBLANK('In Process Calc.'!AG38),"",'In Process Calc.'!AG38)</f>
        <v/>
      </c>
      <c r="BF38" s="111" t="str">
        <f>IF(ISBLANK('In Process Calc.'!AH38),"",'In Process Calc.'!AH38)</f>
        <v/>
      </c>
      <c r="BG38" s="111" t="str">
        <f>IF(ISBLANK('In Process Calc.'!AI38),"",'In Process Calc.'!AI38)</f>
        <v/>
      </c>
      <c r="BH38" s="111" t="str">
        <f>IF(ISBLANK('In Process Calc.'!AJ38),"",'In Process Calc.'!AJ38)</f>
        <v/>
      </c>
      <c r="BI38" s="111" t="str">
        <f>IF(ISBLANK('In Process Calc.'!AK38),"",'In Process Calc.'!AK38)</f>
        <v/>
      </c>
      <c r="BJ38" s="111" t="str">
        <f>IF(ISBLANK('In Process Calc.'!AL38),"",'In Process Calc.'!AL38)</f>
        <v/>
      </c>
      <c r="BK38" s="111" t="str">
        <f>IF(ISBLANK('In Process Calc.'!AM38),"",'In Process Calc.'!AM38)</f>
        <v/>
      </c>
      <c r="BL38" s="111" t="str">
        <f>IF(ISBLANK('In Process Calc.'!AN38),"",'In Process Calc.'!AN38)</f>
        <v/>
      </c>
      <c r="BM38" s="111" t="str">
        <f>IF(ISBLANK('In Process Calc.'!AO38),"",'In Process Calc.'!AO38)</f>
        <v/>
      </c>
      <c r="CG38" s="76">
        <f>'In Process Calc.'!C4</f>
        <v>21.116666666697711</v>
      </c>
      <c r="CH38" s="76">
        <f t="shared" ref="CH38:CH60" si="31">IF(CG38&gt;0,$BY$4+$BZ$4*$CG38+$CA$4*$CG38^2+$CB$4*$CG38^3+$CC$4*$CG38^4+$CD$4*$CG38^5+$CE$4*$CG38^6,"")</f>
        <v>1.4102850339589154E-2</v>
      </c>
      <c r="CI38" s="76">
        <f t="shared" ref="CI38:CI60" si="32">IF(CG38&gt;0,$BY$5+$BZ$5*$CG38+$CA$5*$CG38^2+$CB$5*$CG38^3+$CC$5*$CG38^4+$CD$5*$CG38^5+$CE$5*$CG38^6,"")</f>
        <v>-497.94518683128467</v>
      </c>
      <c r="CJ38" s="76">
        <f t="shared" ref="CJ38:CJ60" si="33">IF(CG38&gt;0,$BY$6+$BZ$6*$CG38+$CA$6*$CG38^2+$CB$6*$CG38^3+$CC$6*$CG38^4+$CD$6*$CG38^5+$CE$6*$CG38^6,"")</f>
        <v>0</v>
      </c>
      <c r="CK38" s="76">
        <f t="shared" ref="CK38:CK60" si="34">IF(CG38&gt;0,$BY$7+$BZ$7*$CG38+$CA$7*$CG38^2+$CB$7*$CG38^3+$CC$7*$CG38^4+$CD$7*$CG38^5+$CE$7*$CG38^6,"")</f>
        <v>-48.963478091507909</v>
      </c>
      <c r="CL38" s="76">
        <f t="shared" ref="CL38:CL60" si="35">IF(CG38&gt;0,$BY$8+$BZ$8*$CG38+$CA$8*$CG38^2+$CB$8*$CG38^3+$CC$8*$CG38^4+$CD$8*$CG38^5+$CE$8*$CG38^6,"")</f>
        <v>0.60376035056368538</v>
      </c>
      <c r="CM38" s="76">
        <f t="shared" ref="CM38:CM60" si="36">IF(CG38&gt;0,$BY$9+$BZ$9*$CG38+$CA$9*$CG38^2+$CB$9*$CG38^3+$CC$9*$CG38^4+$CD$9*$CG38^5+$CE$9*$CG38^6,"")</f>
        <v>0.19847758727512943</v>
      </c>
      <c r="CN38" s="76">
        <f t="shared" ref="CN38:CN60" si="37">IF(CG38&gt;0,$BY$10+$BZ$10*$CG38+$CA$10*$CG38^2+$CB$10*$CG38^3+$CC$10*$CG38^4+$CD$10*$CG38^5+$CE$10*$CG38^6,"")</f>
        <v>0.55576788220391127</v>
      </c>
      <c r="CO38" s="76">
        <f t="shared" ref="CO38:CO60" si="38">IF(CG38&gt;0,$BY$11+$BZ$11*$CG38+$CA$11*$CG38^2+$CB$11*$CG38^3+$CC$11*$CG38^4+$CD$11*$CG38^5+$CE$11*$CG38^6,"")</f>
        <v>0.43392391196958741</v>
      </c>
      <c r="CP38" s="76">
        <f t="shared" ref="CP38:CP60" si="39">IF(CG38&gt;0,$BY$12+$BZ$12*$CG38+$CA$12*$CG38^2+$CB$12*$CG38^3+$CC$12*$CG38^4+$CD$12*$CG38^5+$CE$12*$CG38^6,"")</f>
        <v>-7.0490567092186707E-2</v>
      </c>
      <c r="CQ38" s="76">
        <f t="shared" ref="CQ38:CQ60" si="40">IF(CG38&gt;0,$BY$13+$BZ$13*$CG38+$CA$13*$CG38^2+$CB$13*$CG38^3+$CC$13*$CG38^4+$CD$13*$CG38^5+$CE$13*$CG38^6,"")</f>
        <v>0.65234599372360258</v>
      </c>
      <c r="CR38" s="76">
        <f t="shared" ref="CR38:CR60" si="41">IF(CG38&gt;0,$BY$14+$BZ$14*$CG38+$CA$14*$CG38^2+$CB$14*$CG38^3+$CC$14*$CG38^4+$CD$14*$CG38^5+$CE$14*$CG38^6,"")</f>
        <v>-0.47639746210412753</v>
      </c>
      <c r="CS38" s="76">
        <f t="shared" ref="CS38:CS60" si="42">IF(CG38&gt;0,$BY$15+$BZ$15*$CG38+$CA$15*$CG38^2+$CB$15*$CG38^3+$CC$15*$CG38^4+$CD$15*$CG38^5+$CE$15*$CG38^6,"")</f>
        <v>0.7399606267343033</v>
      </c>
      <c r="CT38" s="76">
        <f t="shared" ref="CT38:CT60" si="43">IF(CG38&gt;0,$BY$16+$BZ$16*$CG38+$CA$16*$CG38^2+$CB$16*$CG38^3+$CC$16*$CG38^4+$CD$16*$CG38^5+$CE$16*$CG38^6,"")</f>
        <v>0</v>
      </c>
      <c r="CU38" s="76">
        <f t="shared" ref="CU38:CU60" si="44">IF(CG38&gt;0,$BY$17+$BZ$17*$CG38+$CA$17*$CG38^2+$CB$17*$CG38^3+$CC$17*$CG38^4+$CD$17*$CG38^5+$CE$17*$CG38^6,"")</f>
        <v>0</v>
      </c>
      <c r="CV38" s="76">
        <f t="shared" ref="CV38:CV60" si="45">IF(CG38&gt;0,$BY$18+$BZ$18*$CG38+$CA$18*$CG38^2+$CB$18*$CG38^3+$CC$18*$CG38^4+$CD$18*$CG38^5+$CE$18*$CG38^6,"")</f>
        <v>0</v>
      </c>
      <c r="CW38" s="76">
        <f t="shared" ref="CW38:CW60" si="46">IF(CG38&gt;0,$BY$19+$BZ$19*$CG38+$CA$19*$CG38^2+$CB$19*$CG38^3+$CC$19*$CG38^4+$CD$19*$CG38^5+$CE$19*$CG38^6,"")</f>
        <v>0.68718293325873592</v>
      </c>
      <c r="CX38" s="76">
        <f t="shared" ref="CX38:CX60" si="47">IF(CG38&gt;0,$BY$20+$BZ$20*$CG38+$CA$20*$CG38^2+$CB$20*$CG38^3+$CC$20*$CG38^4+$CD$20*$CG38^5+$CE$20*$CG38^6,"")</f>
        <v>0</v>
      </c>
      <c r="CY38" s="76">
        <f t="shared" ref="CY38:CY60" si="48">IF(CG38&gt;0,$BY$21+$BZ$21*$CG38+$CA$21*$CG38^2+$CB$21*$CG38^3+$CC$21*$CG38^4+$CD$21*$CG38^5+$CE$21*$CG38^6,"")</f>
        <v>0</v>
      </c>
      <c r="CZ38" s="76">
        <f t="shared" ref="CZ38:CZ60" si="49">IF(CG38&gt;0,$BY$22+$BZ$22*$CG38+$CA$22*$CG38^2+$CB$22*$CG38^3+$CC$22*$CG38^4+$CD$22*$CG38^5+$CE$22*$CG38^6,"")</f>
        <v>0</v>
      </c>
      <c r="DA38" s="76">
        <f t="shared" ref="DA38:DA60" si="50">IF(CG38&gt;0,$BY$23+$BZ$23*$CG38+$CA$23*$CG38^2+$CB$23*$CG38^3+$CC$23*$CG38^4+$CD$23*$CG38^5+$CE$23*$CG38^6,"")</f>
        <v>0</v>
      </c>
      <c r="DB38" s="76">
        <f t="shared" ref="DB38:DB60" si="51">IF(CG38&gt;0,$BY$24+$BZ$24*$CG38+$CA$24*$CG38^2+$CB$24*$CG38^3+$CC$24*$CG38^4+$CD$24*$CG38^5+$CE$24*$CG38^6,"")</f>
        <v>0</v>
      </c>
      <c r="DC38" s="76">
        <f t="shared" ref="DC38:DC60" si="52">IF(CG38&gt;0,$BY$25+$BZ$25*$CG38+$CA$25*$CG38^2+$CB$25*$CG38^3+$CC$25*$CG38^4+$CD$25*$CG38^5+$CE$25*$CG38^6,"")</f>
        <v>0</v>
      </c>
      <c r="DD38" s="76">
        <f t="shared" ref="DD38:DD60" si="53">IF(CG38&gt;0,$BY$26+$BZ$26*$CG38+$CA$26*$CG38^2+$CB$26*$CG38^3+$CC$26*$CG38^4+$CD$26*$CG38^5+$CE$26*$CG38^6,"")</f>
        <v>0</v>
      </c>
      <c r="DE38" s="76">
        <f t="shared" ref="DE38:DE60" si="54">IF(CG38&gt;0,$BY$27+$BZ$27*$CG38+$CA$27*$CG38^2+$CB$27*$CG38^3+$CC$27*$CG38^4+$CD$27*$CG38^5+$CE$27*$CG38^6,"")</f>
        <v>0</v>
      </c>
      <c r="DF38" s="76">
        <f t="shared" ref="DF38:DF60" si="55">IF(CG38&gt;0,$BY$28+$BZ$28*$CG38+$CA$28*$CG38^2+$CB$28*$CG38^3+$CC$28*$CG38^4+$CD$28*$CG38^5+$CE$28*$CG38^6,"")</f>
        <v>0</v>
      </c>
      <c r="DG38" s="76">
        <f t="shared" ref="DG38:DG60" si="56">IF(CG38&gt;0,$BY$29+$BZ$29*$CG38+$CA$29*$CG38^2+$CB$29*$CG38^3+$CC$29*$CG38^4+$CD$29*$CG38^5+$CE$29*$CG38^6,"")</f>
        <v>0</v>
      </c>
      <c r="DH38" s="76">
        <f t="shared" ref="DH38:DH60" si="57">IF(CG38&gt;0,$BY$30+$BZ$30*$CG38+$CA$30*$CG38^2+$CB$30*$CG38^3+$CC$30*$CG38^4+$CD$30*$CG38^5+$CE$30*$CG38^6,"")</f>
        <v>0</v>
      </c>
      <c r="DI38" s="76">
        <f t="shared" ref="DI38:DI60" si="58">IF(CG38&gt;0,$BY$31+$BZ$31*$CG38+$CA$31*$CG38^2+$CB$31*$CG38^3+$CC$31*$CG38^4+$CD$31*$CG38^5+$CE$31*$CG38^6,"")</f>
        <v>0</v>
      </c>
      <c r="DJ38" s="76">
        <f t="shared" ref="DJ38:DJ60" si="59">IF(CG38&gt;0,$BY$32+$BZ$32*$CG38+$CA$32*$CG38^2+$CB$32*$CG38^3+$CC$32*$CG38^4+$CD$32*$CG38^5+$CE$32*$CG38^6,"")</f>
        <v>2.613399793446447</v>
      </c>
      <c r="DK38" s="76">
        <f t="shared" ref="DK38:DK60" si="60">IF(CG38&gt;0,$BY$33+$BZ$33*$CG38+$CA$33*$CG38^2+$CB$33*$CG38^3+$CC$33*$CG38^4+$CD$33*$CG38^5+$CE$33*$CG38^6,"")</f>
        <v>3.2171601440101383</v>
      </c>
      <c r="DL38" s="76">
        <f t="shared" ref="DL38:DL60" si="61">IF(CG38&gt;0,$BY$34+$BZ$34*$CG38+$CA$34*$CG38^2+$CB$34*$CG38^3+$CC$34*$CG38^4+$CD$34*$CG38^5+$CE$34*$CG38^6,"")</f>
        <v>4.3428175981952348</v>
      </c>
    </row>
    <row r="39" spans="1:116" s="48" customFormat="1" ht="11">
      <c r="A39" s="111" t="str">
        <f>IF(ISBLANK('In Process Calc.'!C39),"",'In Process Calc.'!C39)</f>
        <v/>
      </c>
      <c r="B39" s="111" t="str">
        <f>IF(ISBLANK('Measured Data'!H41),"",'Measured Data'!H41)</f>
        <v/>
      </c>
      <c r="C39" s="111" t="str">
        <f>IF(ISBLANK('In Process Calc.'!L39),"",'In Process Calc.'!L39)</f>
        <v/>
      </c>
      <c r="D39" s="111" t="str">
        <f>IF(ISBLANK('In Process Calc.'!M39),"",'In Process Calc.'!M39)</f>
        <v/>
      </c>
      <c r="E39" s="111" t="str">
        <f>IF(ISBLANK('In Process Calc.'!N39),"",'In Process Calc.'!N39)</f>
        <v/>
      </c>
      <c r="F39" s="111" t="str">
        <f>IF(ISBLANK('In Process Calc.'!O39),"",'In Process Calc.'!O39)</f>
        <v/>
      </c>
      <c r="G39" s="111" t="str">
        <f>IF(ISBLANK('In Process Calc.'!P39),"",'In Process Calc.'!P39)</f>
        <v/>
      </c>
      <c r="H39" s="111" t="str">
        <f>IF(ISBLANK('In Process Calc.'!Q39),"",'In Process Calc.'!Q39)</f>
        <v/>
      </c>
      <c r="I39" s="111" t="str">
        <f>IF(ISBLANK('In Process Calc.'!R39),"",'In Process Calc.'!R39)</f>
        <v/>
      </c>
      <c r="J39" s="111" t="str">
        <f>IF(ISBLANK('In Process Calc.'!S39),"",'In Process Calc.'!S39)</f>
        <v/>
      </c>
      <c r="K39" s="111" t="str">
        <f>IF(ISBLANK('In Process Calc.'!T39),"",'In Process Calc.'!T39)</f>
        <v/>
      </c>
      <c r="L39" s="111" t="str">
        <f>IF(ISBLANK('In Process Calc.'!U39),"",'In Process Calc.'!U39)</f>
        <v/>
      </c>
      <c r="M39" s="111" t="str">
        <f>IF(ISBLANK('In Process Calc.'!V39),"",'In Process Calc.'!V39)</f>
        <v/>
      </c>
      <c r="N39" s="111" t="str">
        <f>IF(ISBLANK('In Process Calc.'!W39),"",'In Process Calc.'!W39)</f>
        <v/>
      </c>
      <c r="O39" s="111" t="str">
        <f>IF(ISBLANK('In Process Calc.'!X39),"",'In Process Calc.'!X39)</f>
        <v/>
      </c>
      <c r="P39" s="111" t="str">
        <f>IF(ISBLANK('In Process Calc.'!Y39),"",'In Process Calc.'!Y39)</f>
        <v/>
      </c>
      <c r="Q39" s="111" t="str">
        <f>IF(ISBLANK('In Process Calc.'!Z39),"",'In Process Calc.'!Z39)</f>
        <v/>
      </c>
      <c r="R39" s="111" t="str">
        <f>IF(ISBLANK('In Process Calc.'!AA39),"",'In Process Calc.'!AA39)</f>
        <v/>
      </c>
      <c r="S39" s="111" t="str">
        <f>IF(ISBLANK('In Process Calc.'!AB39),"",'In Process Calc.'!AB39)</f>
        <v/>
      </c>
      <c r="T39" s="111" t="str">
        <f>IF(ISBLANK('In Process Calc.'!AC39),"",'In Process Calc.'!AC39)</f>
        <v/>
      </c>
      <c r="U39" s="111" t="str">
        <f>IF(ISBLANK('In Process Calc.'!AD39),"",'In Process Calc.'!AD39)</f>
        <v/>
      </c>
      <c r="V39" s="111" t="str">
        <f>IF(ISBLANK('In Process Calc.'!AE39),"",'In Process Calc.'!AE39)</f>
        <v/>
      </c>
      <c r="W39" s="111" t="str">
        <f>IF(ISBLANK('In Process Calc.'!AF39),"",'In Process Calc.'!AF39)</f>
        <v/>
      </c>
      <c r="X39" s="111" t="str">
        <f>IF(ISBLANK('In Process Calc.'!AG39),"",'In Process Calc.'!AG39)</f>
        <v/>
      </c>
      <c r="Y39" s="111" t="str">
        <f>IF(ISBLANK('In Process Calc.'!AH39),"",'In Process Calc.'!AH39)</f>
        <v/>
      </c>
      <c r="Z39" s="111" t="str">
        <f>IF(ISBLANK('In Process Calc.'!AI39),"",'In Process Calc.'!AI39)</f>
        <v/>
      </c>
      <c r="AA39" s="111" t="str">
        <f>IF(ISBLANK('In Process Calc.'!AJ39),"",'In Process Calc.'!AJ39)</f>
        <v/>
      </c>
      <c r="AB39" s="111" t="str">
        <f>IF(ISBLANK('In Process Calc.'!AK39),"",'In Process Calc.'!AK39)</f>
        <v/>
      </c>
      <c r="AC39" s="111" t="str">
        <f>IF(ISBLANK('In Process Calc.'!AL39),"",'In Process Calc.'!AL39)</f>
        <v/>
      </c>
      <c r="AD39" s="111" t="str">
        <f>IF(ISBLANK('In Process Calc.'!AM39),"",'In Process Calc.'!AM39)</f>
        <v/>
      </c>
      <c r="AE39" s="111" t="str">
        <f>IF(ISBLANK('In Process Calc.'!AN39),"",'In Process Calc.'!AN39)</f>
        <v/>
      </c>
      <c r="AF39" s="111" t="str">
        <f>IF(ISBLANK('In Process Calc.'!AO39),"",'In Process Calc.'!AO39)</f>
        <v/>
      </c>
      <c r="AH39" s="111" t="str">
        <f>IF(ISBLANK('In Process Calc.'!C39),"",'In Process Calc.'!C39)</f>
        <v/>
      </c>
      <c r="AI39" s="111" t="str">
        <f>IF(ISBLANK('Measured Data'!H43),"",'Measured Data'!H43)</f>
        <v/>
      </c>
      <c r="AJ39" s="111" t="str">
        <f>IF(ISBLANK('In Process Calc.'!L39),"",'In Process Calc.'!L39)</f>
        <v/>
      </c>
      <c r="AK39" s="111" t="str">
        <f>IF(ISBLANK('In Process Calc.'!M39),"",'In Process Calc.'!M39)</f>
        <v/>
      </c>
      <c r="AL39" s="111" t="str">
        <f>IF(ISBLANK('In Process Calc.'!N39),"",'In Process Calc.'!N39)</f>
        <v/>
      </c>
      <c r="AM39" s="111" t="str">
        <f>IF(ISBLANK('In Process Calc.'!O39),"",'In Process Calc.'!O39)</f>
        <v/>
      </c>
      <c r="AN39" s="111" t="str">
        <f>IF(ISBLANK('In Process Calc.'!P39),"",'In Process Calc.'!P39)</f>
        <v/>
      </c>
      <c r="AO39" s="111" t="str">
        <f>IF(ISBLANK('In Process Calc.'!Q39),"",'In Process Calc.'!Q39)</f>
        <v/>
      </c>
      <c r="AP39" s="111" t="str">
        <f>IF(ISBLANK('In Process Calc.'!R39),"",'In Process Calc.'!R39)</f>
        <v/>
      </c>
      <c r="AQ39" s="111" t="str">
        <f>IF(ISBLANK('In Process Calc.'!S39),"",'In Process Calc.'!S39)</f>
        <v/>
      </c>
      <c r="AR39" s="111" t="str">
        <f>IF(ISBLANK('In Process Calc.'!T39),"",'In Process Calc.'!T39)</f>
        <v/>
      </c>
      <c r="AS39" s="111" t="str">
        <f>IF(ISBLANK('In Process Calc.'!U39),"",'In Process Calc.'!U39)</f>
        <v/>
      </c>
      <c r="AT39" s="111" t="str">
        <f>IF(ISBLANK('In Process Calc.'!V39),"",'In Process Calc.'!V39)</f>
        <v/>
      </c>
      <c r="AU39" s="111" t="str">
        <f>IF(ISBLANK('In Process Calc.'!W39),"",'In Process Calc.'!W39)</f>
        <v/>
      </c>
      <c r="AV39" s="111" t="str">
        <f>IF(ISBLANK('In Process Calc.'!X39),"",'In Process Calc.'!X39)</f>
        <v/>
      </c>
      <c r="AW39" s="111" t="str">
        <f>IF(ISBLANK('In Process Calc.'!Y39),"",'In Process Calc.'!Y39)</f>
        <v/>
      </c>
      <c r="AX39" s="111" t="str">
        <f>IF(ISBLANK('In Process Calc.'!Z39),"",'In Process Calc.'!Z39)</f>
        <v/>
      </c>
      <c r="AY39" s="111" t="str">
        <f>IF(ISBLANK('In Process Calc.'!AA39),"",'In Process Calc.'!AA39)</f>
        <v/>
      </c>
      <c r="AZ39" s="111" t="str">
        <f>IF(ISBLANK('In Process Calc.'!AB39),"",'In Process Calc.'!AB39)</f>
        <v/>
      </c>
      <c r="BA39" s="111" t="str">
        <f>IF(ISBLANK('In Process Calc.'!AC39),"",'In Process Calc.'!AC39)</f>
        <v/>
      </c>
      <c r="BB39" s="111" t="str">
        <f>IF(ISBLANK('In Process Calc.'!AD39),"",'In Process Calc.'!AD39)</f>
        <v/>
      </c>
      <c r="BC39" s="111" t="str">
        <f>IF(ISBLANK('In Process Calc.'!AE39),"",'In Process Calc.'!AE39)</f>
        <v/>
      </c>
      <c r="BD39" s="111" t="str">
        <f>IF(ISBLANK('In Process Calc.'!AF39),"",'In Process Calc.'!AF39)</f>
        <v/>
      </c>
      <c r="BE39" s="111" t="str">
        <f>IF(ISBLANK('In Process Calc.'!AG39),"",'In Process Calc.'!AG39)</f>
        <v/>
      </c>
      <c r="BF39" s="111" t="str">
        <f>IF(ISBLANK('In Process Calc.'!AH39),"",'In Process Calc.'!AH39)</f>
        <v/>
      </c>
      <c r="BG39" s="111" t="str">
        <f>IF(ISBLANK('In Process Calc.'!AI39),"",'In Process Calc.'!AI39)</f>
        <v/>
      </c>
      <c r="BH39" s="111" t="str">
        <f>IF(ISBLANK('In Process Calc.'!AJ39),"",'In Process Calc.'!AJ39)</f>
        <v/>
      </c>
      <c r="BI39" s="111" t="str">
        <f>IF(ISBLANK('In Process Calc.'!AK39),"",'In Process Calc.'!AK39)</f>
        <v/>
      </c>
      <c r="BJ39" s="111" t="str">
        <f>IF(ISBLANK('In Process Calc.'!AL39),"",'In Process Calc.'!AL39)</f>
        <v/>
      </c>
      <c r="BK39" s="111" t="str">
        <f>IF(ISBLANK('In Process Calc.'!AM39),"",'In Process Calc.'!AM39)</f>
        <v/>
      </c>
      <c r="BL39" s="111" t="str">
        <f>IF(ISBLANK('In Process Calc.'!AN39),"",'In Process Calc.'!AN39)</f>
        <v/>
      </c>
      <c r="BM39" s="111" t="str">
        <f>IF(ISBLANK('In Process Calc.'!AO39),"",'In Process Calc.'!AO39)</f>
        <v/>
      </c>
      <c r="CG39" s="76">
        <f>'In Process Calc.'!C5</f>
        <v>48.383333333360497</v>
      </c>
      <c r="CH39" s="76">
        <f t="shared" si="31"/>
        <v>0.22101946317714158</v>
      </c>
      <c r="CI39" s="76">
        <f t="shared" si="32"/>
        <v>-58.822776650242531</v>
      </c>
      <c r="CJ39" s="76">
        <f t="shared" si="33"/>
        <v>0</v>
      </c>
      <c r="CK39" s="76">
        <f t="shared" si="34"/>
        <v>-219.69541498467464</v>
      </c>
      <c r="CL39" s="76">
        <f t="shared" si="35"/>
        <v>1.3283926298995117</v>
      </c>
      <c r="CM39" s="76">
        <f t="shared" si="36"/>
        <v>-0.12476451606233363</v>
      </c>
      <c r="CN39" s="76">
        <f t="shared" si="37"/>
        <v>0.4116516696954079</v>
      </c>
      <c r="CO39" s="76">
        <f t="shared" si="38"/>
        <v>0.79023249855156952</v>
      </c>
      <c r="CP39" s="76">
        <f t="shared" si="39"/>
        <v>-3.9237699529391219E-2</v>
      </c>
      <c r="CQ39" s="76">
        <f t="shared" si="40"/>
        <v>2.3802406813074923</v>
      </c>
      <c r="CR39" s="76">
        <f t="shared" si="41"/>
        <v>-0.33813474976097008</v>
      </c>
      <c r="CS39" s="76">
        <f t="shared" si="42"/>
        <v>-3.8717120392974165</v>
      </c>
      <c r="CT39" s="76">
        <f t="shared" si="43"/>
        <v>0</v>
      </c>
      <c r="CU39" s="76">
        <f t="shared" si="44"/>
        <v>0</v>
      </c>
      <c r="CV39" s="76">
        <f t="shared" si="45"/>
        <v>0</v>
      </c>
      <c r="CW39" s="76">
        <f t="shared" si="46"/>
        <v>2.5812406619182164</v>
      </c>
      <c r="CX39" s="76">
        <f t="shared" si="47"/>
        <v>0</v>
      </c>
      <c r="CY39" s="76">
        <f t="shared" si="48"/>
        <v>0</v>
      </c>
      <c r="CZ39" s="76">
        <f t="shared" si="49"/>
        <v>0</v>
      </c>
      <c r="DA39" s="76">
        <f t="shared" si="50"/>
        <v>0</v>
      </c>
      <c r="DB39" s="76">
        <f t="shared" si="51"/>
        <v>0</v>
      </c>
      <c r="DC39" s="76">
        <f t="shared" si="52"/>
        <v>0</v>
      </c>
      <c r="DD39" s="76">
        <f t="shared" si="53"/>
        <v>0</v>
      </c>
      <c r="DE39" s="76">
        <f t="shared" si="54"/>
        <v>0</v>
      </c>
      <c r="DF39" s="76">
        <f t="shared" si="55"/>
        <v>0</v>
      </c>
      <c r="DG39" s="76">
        <f t="shared" si="56"/>
        <v>0</v>
      </c>
      <c r="DH39" s="76">
        <f t="shared" si="57"/>
        <v>0</v>
      </c>
      <c r="DI39" s="76">
        <f t="shared" si="58"/>
        <v>0</v>
      </c>
      <c r="DJ39" s="76">
        <f t="shared" si="59"/>
        <v>-5.1844431459141891</v>
      </c>
      <c r="DK39" s="76">
        <f t="shared" si="60"/>
        <v>-3.8560505160146699</v>
      </c>
      <c r="DL39" s="76">
        <f t="shared" si="61"/>
        <v>-28.582332584870816</v>
      </c>
    </row>
    <row r="40" spans="1:116" s="48" customFormat="1" ht="11">
      <c r="A40" s="111" t="str">
        <f>IF(ISBLANK('In Process Calc.'!C40),"",'In Process Calc.'!C40)</f>
        <v/>
      </c>
      <c r="B40" s="111" t="str">
        <f>IF(ISBLANK('Measured Data'!H42),"",'Measured Data'!H42)</f>
        <v/>
      </c>
      <c r="C40" s="111" t="str">
        <f>IF(ISBLANK('In Process Calc.'!L40),"",'In Process Calc.'!L40)</f>
        <v/>
      </c>
      <c r="D40" s="111" t="str">
        <f>IF(ISBLANK('In Process Calc.'!M40),"",'In Process Calc.'!M40)</f>
        <v/>
      </c>
      <c r="E40" s="111" t="str">
        <f>IF(ISBLANK('In Process Calc.'!N40),"",'In Process Calc.'!N40)</f>
        <v/>
      </c>
      <c r="F40" s="111" t="str">
        <f>IF(ISBLANK('In Process Calc.'!O40),"",'In Process Calc.'!O40)</f>
        <v/>
      </c>
      <c r="G40" s="111" t="str">
        <f>IF(ISBLANK('In Process Calc.'!P40),"",'In Process Calc.'!P40)</f>
        <v/>
      </c>
      <c r="H40" s="111" t="str">
        <f>IF(ISBLANK('In Process Calc.'!Q40),"",'In Process Calc.'!Q40)</f>
        <v/>
      </c>
      <c r="I40" s="111" t="str">
        <f>IF(ISBLANK('In Process Calc.'!R40),"",'In Process Calc.'!R40)</f>
        <v/>
      </c>
      <c r="J40" s="111" t="str">
        <f>IF(ISBLANK('In Process Calc.'!S40),"",'In Process Calc.'!S40)</f>
        <v/>
      </c>
      <c r="K40" s="111" t="str">
        <f>IF(ISBLANK('In Process Calc.'!T40),"",'In Process Calc.'!T40)</f>
        <v/>
      </c>
      <c r="L40" s="111" t="str">
        <f>IF(ISBLANK('In Process Calc.'!U40),"",'In Process Calc.'!U40)</f>
        <v/>
      </c>
      <c r="M40" s="111" t="str">
        <f>IF(ISBLANK('In Process Calc.'!V40),"",'In Process Calc.'!V40)</f>
        <v/>
      </c>
      <c r="N40" s="111" t="str">
        <f>IF(ISBLANK('In Process Calc.'!W40),"",'In Process Calc.'!W40)</f>
        <v/>
      </c>
      <c r="O40" s="111" t="str">
        <f>IF(ISBLANK('In Process Calc.'!X40),"",'In Process Calc.'!X40)</f>
        <v/>
      </c>
      <c r="P40" s="111" t="str">
        <f>IF(ISBLANK('In Process Calc.'!Y40),"",'In Process Calc.'!Y40)</f>
        <v/>
      </c>
      <c r="Q40" s="111" t="str">
        <f>IF(ISBLANK('In Process Calc.'!Z40),"",'In Process Calc.'!Z40)</f>
        <v/>
      </c>
      <c r="R40" s="111" t="str">
        <f>IF(ISBLANK('In Process Calc.'!AA40),"",'In Process Calc.'!AA40)</f>
        <v/>
      </c>
      <c r="S40" s="111" t="str">
        <f>IF(ISBLANK('In Process Calc.'!AB40),"",'In Process Calc.'!AB40)</f>
        <v/>
      </c>
      <c r="T40" s="111" t="str">
        <f>IF(ISBLANK('In Process Calc.'!AC40),"",'In Process Calc.'!AC40)</f>
        <v/>
      </c>
      <c r="U40" s="111" t="str">
        <f>IF(ISBLANK('In Process Calc.'!AD40),"",'In Process Calc.'!AD40)</f>
        <v/>
      </c>
      <c r="V40" s="111" t="str">
        <f>IF(ISBLANK('In Process Calc.'!AE40),"",'In Process Calc.'!AE40)</f>
        <v/>
      </c>
      <c r="W40" s="111" t="str">
        <f>IF(ISBLANK('In Process Calc.'!AF40),"",'In Process Calc.'!AF40)</f>
        <v/>
      </c>
      <c r="X40" s="111" t="str">
        <f>IF(ISBLANK('In Process Calc.'!AG40),"",'In Process Calc.'!AG40)</f>
        <v/>
      </c>
      <c r="Y40" s="111" t="str">
        <f>IF(ISBLANK('In Process Calc.'!AH40),"",'In Process Calc.'!AH40)</f>
        <v/>
      </c>
      <c r="Z40" s="111" t="str">
        <f>IF(ISBLANK('In Process Calc.'!AI40),"",'In Process Calc.'!AI40)</f>
        <v/>
      </c>
      <c r="AA40" s="111" t="str">
        <f>IF(ISBLANK('In Process Calc.'!AJ40),"",'In Process Calc.'!AJ40)</f>
        <v/>
      </c>
      <c r="AB40" s="111" t="str">
        <f>IF(ISBLANK('In Process Calc.'!AK40),"",'In Process Calc.'!AK40)</f>
        <v/>
      </c>
      <c r="AC40" s="111" t="str">
        <f>IF(ISBLANK('In Process Calc.'!AL40),"",'In Process Calc.'!AL40)</f>
        <v/>
      </c>
      <c r="AD40" s="111" t="str">
        <f>IF(ISBLANK('In Process Calc.'!AM40),"",'In Process Calc.'!AM40)</f>
        <v/>
      </c>
      <c r="AE40" s="111" t="str">
        <f>IF(ISBLANK('In Process Calc.'!AN40),"",'In Process Calc.'!AN40)</f>
        <v/>
      </c>
      <c r="AF40" s="111" t="str">
        <f>IF(ISBLANK('In Process Calc.'!AO40),"",'In Process Calc.'!AO40)</f>
        <v/>
      </c>
      <c r="AH40" s="111" t="str">
        <f>IF(ISBLANK('In Process Calc.'!C40),"",'In Process Calc.'!C40)</f>
        <v/>
      </c>
      <c r="AI40" s="111" t="str">
        <f>IF(ISBLANK('Measured Data'!H44),"",'Measured Data'!H44)</f>
        <v/>
      </c>
      <c r="AJ40" s="111" t="str">
        <f>IF(ISBLANK('In Process Calc.'!L40),"",'In Process Calc.'!L40)</f>
        <v/>
      </c>
      <c r="AK40" s="111" t="str">
        <f>IF(ISBLANK('In Process Calc.'!M40),"",'In Process Calc.'!M40)</f>
        <v/>
      </c>
      <c r="AL40" s="111" t="str">
        <f>IF(ISBLANK('In Process Calc.'!N40),"",'In Process Calc.'!N40)</f>
        <v/>
      </c>
      <c r="AM40" s="111" t="str">
        <f>IF(ISBLANK('In Process Calc.'!O40),"",'In Process Calc.'!O40)</f>
        <v/>
      </c>
      <c r="AN40" s="111" t="str">
        <f>IF(ISBLANK('In Process Calc.'!P40),"",'In Process Calc.'!P40)</f>
        <v/>
      </c>
      <c r="AO40" s="111" t="str">
        <f>IF(ISBLANK('In Process Calc.'!Q40),"",'In Process Calc.'!Q40)</f>
        <v/>
      </c>
      <c r="AP40" s="111" t="str">
        <f>IF(ISBLANK('In Process Calc.'!R40),"",'In Process Calc.'!R40)</f>
        <v/>
      </c>
      <c r="AQ40" s="111" t="str">
        <f>IF(ISBLANK('In Process Calc.'!S40),"",'In Process Calc.'!S40)</f>
        <v/>
      </c>
      <c r="AR40" s="111" t="str">
        <f>IF(ISBLANK('In Process Calc.'!T40),"",'In Process Calc.'!T40)</f>
        <v/>
      </c>
      <c r="AS40" s="111" t="str">
        <f>IF(ISBLANK('In Process Calc.'!U40),"",'In Process Calc.'!U40)</f>
        <v/>
      </c>
      <c r="AT40" s="111" t="str">
        <f>IF(ISBLANK('In Process Calc.'!V40),"",'In Process Calc.'!V40)</f>
        <v/>
      </c>
      <c r="AU40" s="111" t="str">
        <f>IF(ISBLANK('In Process Calc.'!W40),"",'In Process Calc.'!W40)</f>
        <v/>
      </c>
      <c r="AV40" s="111" t="str">
        <f>IF(ISBLANK('In Process Calc.'!X40),"",'In Process Calc.'!X40)</f>
        <v/>
      </c>
      <c r="AW40" s="111" t="str">
        <f>IF(ISBLANK('In Process Calc.'!Y40),"",'In Process Calc.'!Y40)</f>
        <v/>
      </c>
      <c r="AX40" s="111" t="str">
        <f>IF(ISBLANK('In Process Calc.'!Z40),"",'In Process Calc.'!Z40)</f>
        <v/>
      </c>
      <c r="AY40" s="111" t="str">
        <f>IF(ISBLANK('In Process Calc.'!AA40),"",'In Process Calc.'!AA40)</f>
        <v/>
      </c>
      <c r="AZ40" s="111" t="str">
        <f>IF(ISBLANK('In Process Calc.'!AB40),"",'In Process Calc.'!AB40)</f>
        <v/>
      </c>
      <c r="BA40" s="111" t="str">
        <f>IF(ISBLANK('In Process Calc.'!AC40),"",'In Process Calc.'!AC40)</f>
        <v/>
      </c>
      <c r="BB40" s="111" t="str">
        <f>IF(ISBLANK('In Process Calc.'!AD40),"",'In Process Calc.'!AD40)</f>
        <v/>
      </c>
      <c r="BC40" s="111" t="str">
        <f>IF(ISBLANK('In Process Calc.'!AE40),"",'In Process Calc.'!AE40)</f>
        <v/>
      </c>
      <c r="BD40" s="111" t="str">
        <f>IF(ISBLANK('In Process Calc.'!AF40),"",'In Process Calc.'!AF40)</f>
        <v/>
      </c>
      <c r="BE40" s="111" t="str">
        <f>IF(ISBLANK('In Process Calc.'!AG40),"",'In Process Calc.'!AG40)</f>
        <v/>
      </c>
      <c r="BF40" s="111" t="str">
        <f>IF(ISBLANK('In Process Calc.'!AH40),"",'In Process Calc.'!AH40)</f>
        <v/>
      </c>
      <c r="BG40" s="111" t="str">
        <f>IF(ISBLANK('In Process Calc.'!AI40),"",'In Process Calc.'!AI40)</f>
        <v/>
      </c>
      <c r="BH40" s="111" t="str">
        <f>IF(ISBLANK('In Process Calc.'!AJ40),"",'In Process Calc.'!AJ40)</f>
        <v/>
      </c>
      <c r="BI40" s="111" t="str">
        <f>IF(ISBLANK('In Process Calc.'!AK40),"",'In Process Calc.'!AK40)</f>
        <v/>
      </c>
      <c r="BJ40" s="111" t="str">
        <f>IF(ISBLANK('In Process Calc.'!AL40),"",'In Process Calc.'!AL40)</f>
        <v/>
      </c>
      <c r="BK40" s="111" t="str">
        <f>IF(ISBLANK('In Process Calc.'!AM40),"",'In Process Calc.'!AM40)</f>
        <v/>
      </c>
      <c r="BL40" s="111" t="str">
        <f>IF(ISBLANK('In Process Calc.'!AN40),"",'In Process Calc.'!AN40)</f>
        <v/>
      </c>
      <c r="BM40" s="111" t="str">
        <f>IF(ISBLANK('In Process Calc.'!AO40),"",'In Process Calc.'!AO40)</f>
        <v/>
      </c>
      <c r="CA40" s="48">
        <v>0</v>
      </c>
      <c r="CC40" s="48">
        <v>-1.5341613767887452E-3</v>
      </c>
      <c r="CG40" s="76">
        <f>'In Process Calc.'!C6</f>
        <v>70.883333333360497</v>
      </c>
      <c r="CH40" s="76">
        <f t="shared" si="31"/>
        <v>1.2330854748451967</v>
      </c>
      <c r="CI40" s="76">
        <f t="shared" si="32"/>
        <v>1882.7051250567854</v>
      </c>
      <c r="CJ40" s="76">
        <f t="shared" si="33"/>
        <v>0</v>
      </c>
      <c r="CK40" s="76">
        <f t="shared" si="34"/>
        <v>-207.06699490588858</v>
      </c>
      <c r="CL40" s="76">
        <f t="shared" si="35"/>
        <v>0.85175217136419779</v>
      </c>
      <c r="CM40" s="76">
        <f t="shared" si="36"/>
        <v>-0.4154735163115042</v>
      </c>
      <c r="CN40" s="76">
        <f t="shared" si="37"/>
        <v>0.26377275749905216</v>
      </c>
      <c r="CO40" s="76">
        <f t="shared" si="38"/>
        <v>0.4557741768949708</v>
      </c>
      <c r="CP40" s="76">
        <f t="shared" si="39"/>
        <v>7.5251490278354108E-2</v>
      </c>
      <c r="CQ40" s="76">
        <f t="shared" si="40"/>
        <v>4.6803512478579448</v>
      </c>
      <c r="CR40" s="76">
        <f t="shared" si="41"/>
        <v>-0.39399295887388974</v>
      </c>
      <c r="CS40" s="76">
        <f t="shared" si="42"/>
        <v>-7.4227367113818215</v>
      </c>
      <c r="CT40" s="76">
        <f t="shared" si="43"/>
        <v>0</v>
      </c>
      <c r="CU40" s="76">
        <f t="shared" si="44"/>
        <v>0</v>
      </c>
      <c r="CV40" s="76">
        <f t="shared" si="45"/>
        <v>0</v>
      </c>
      <c r="CW40" s="76">
        <f t="shared" si="46"/>
        <v>5.3251125007164486</v>
      </c>
      <c r="CX40" s="76">
        <f t="shared" si="47"/>
        <v>0</v>
      </c>
      <c r="CY40" s="76">
        <f t="shared" si="48"/>
        <v>0</v>
      </c>
      <c r="CZ40" s="76">
        <f t="shared" si="49"/>
        <v>0</v>
      </c>
      <c r="DA40" s="76">
        <f t="shared" si="50"/>
        <v>0</v>
      </c>
      <c r="DB40" s="76">
        <f t="shared" si="51"/>
        <v>0</v>
      </c>
      <c r="DC40" s="76">
        <f t="shared" si="52"/>
        <v>0</v>
      </c>
      <c r="DD40" s="76">
        <f t="shared" si="53"/>
        <v>0</v>
      </c>
      <c r="DE40" s="76">
        <f t="shared" si="54"/>
        <v>0</v>
      </c>
      <c r="DF40" s="76">
        <f t="shared" si="55"/>
        <v>0</v>
      </c>
      <c r="DG40" s="76">
        <f t="shared" si="56"/>
        <v>0</v>
      </c>
      <c r="DH40" s="76">
        <f t="shared" si="57"/>
        <v>0</v>
      </c>
      <c r="DI40" s="76">
        <f t="shared" si="58"/>
        <v>0</v>
      </c>
      <c r="DJ40" s="76">
        <f t="shared" si="59"/>
        <v>-11.44304370779196</v>
      </c>
      <c r="DK40" s="76">
        <f t="shared" si="60"/>
        <v>-10.591291536427756</v>
      </c>
      <c r="DL40" s="76">
        <f t="shared" si="61"/>
        <v>-49.585057108888549</v>
      </c>
    </row>
    <row r="41" spans="1:116" s="48" customFormat="1" ht="11">
      <c r="A41" s="111" t="str">
        <f>IF(ISBLANK('In Process Calc.'!C41),"",'In Process Calc.'!C41)</f>
        <v/>
      </c>
      <c r="B41" s="111" t="str">
        <f>IF(ISBLANK('Measured Data'!H43),"",'Measured Data'!H43)</f>
        <v/>
      </c>
      <c r="C41" s="111" t="str">
        <f>IF(ISBLANK('In Process Calc.'!L41),"",'In Process Calc.'!L41)</f>
        <v/>
      </c>
      <c r="D41" s="111" t="str">
        <f>IF(ISBLANK('In Process Calc.'!M41),"",'In Process Calc.'!M41)</f>
        <v/>
      </c>
      <c r="E41" s="111" t="str">
        <f>IF(ISBLANK('In Process Calc.'!N41),"",'In Process Calc.'!N41)</f>
        <v/>
      </c>
      <c r="F41" s="111" t="str">
        <f>IF(ISBLANK('In Process Calc.'!O41),"",'In Process Calc.'!O41)</f>
        <v/>
      </c>
      <c r="G41" s="111" t="str">
        <f>IF(ISBLANK('In Process Calc.'!P41),"",'In Process Calc.'!P41)</f>
        <v/>
      </c>
      <c r="H41" s="111" t="str">
        <f>IF(ISBLANK('In Process Calc.'!Q41),"",'In Process Calc.'!Q41)</f>
        <v/>
      </c>
      <c r="I41" s="111" t="str">
        <f>IF(ISBLANK('In Process Calc.'!R41),"",'In Process Calc.'!R41)</f>
        <v/>
      </c>
      <c r="J41" s="111" t="str">
        <f>IF(ISBLANK('In Process Calc.'!S41),"",'In Process Calc.'!S41)</f>
        <v/>
      </c>
      <c r="K41" s="111" t="str">
        <f>IF(ISBLANK('In Process Calc.'!T41),"",'In Process Calc.'!T41)</f>
        <v/>
      </c>
      <c r="L41" s="111" t="str">
        <f>IF(ISBLANK('In Process Calc.'!U41),"",'In Process Calc.'!U41)</f>
        <v/>
      </c>
      <c r="M41" s="111" t="str">
        <f>IF(ISBLANK('In Process Calc.'!V41),"",'In Process Calc.'!V41)</f>
        <v/>
      </c>
      <c r="N41" s="111" t="str">
        <f>IF(ISBLANK('In Process Calc.'!W41),"",'In Process Calc.'!W41)</f>
        <v/>
      </c>
      <c r="O41" s="111" t="str">
        <f>IF(ISBLANK('In Process Calc.'!X41),"",'In Process Calc.'!X41)</f>
        <v/>
      </c>
      <c r="P41" s="111" t="str">
        <f>IF(ISBLANK('In Process Calc.'!Y41),"",'In Process Calc.'!Y41)</f>
        <v/>
      </c>
      <c r="Q41" s="111" t="str">
        <f>IF(ISBLANK('In Process Calc.'!Z41),"",'In Process Calc.'!Z41)</f>
        <v/>
      </c>
      <c r="R41" s="111" t="str">
        <f>IF(ISBLANK('In Process Calc.'!AA41),"",'In Process Calc.'!AA41)</f>
        <v/>
      </c>
      <c r="S41" s="111" t="str">
        <f>IF(ISBLANK('In Process Calc.'!AB41),"",'In Process Calc.'!AB41)</f>
        <v/>
      </c>
      <c r="T41" s="111" t="str">
        <f>IF(ISBLANK('In Process Calc.'!AC41),"",'In Process Calc.'!AC41)</f>
        <v/>
      </c>
      <c r="U41" s="111" t="str">
        <f>IF(ISBLANK('In Process Calc.'!AD41),"",'In Process Calc.'!AD41)</f>
        <v/>
      </c>
      <c r="V41" s="111" t="str">
        <f>IF(ISBLANK('In Process Calc.'!AE41),"",'In Process Calc.'!AE41)</f>
        <v/>
      </c>
      <c r="W41" s="111" t="str">
        <f>IF(ISBLANK('In Process Calc.'!AF41),"",'In Process Calc.'!AF41)</f>
        <v/>
      </c>
      <c r="X41" s="111" t="str">
        <f>IF(ISBLANK('In Process Calc.'!AG41),"",'In Process Calc.'!AG41)</f>
        <v/>
      </c>
      <c r="Y41" s="111" t="str">
        <f>IF(ISBLANK('In Process Calc.'!AH41),"",'In Process Calc.'!AH41)</f>
        <v/>
      </c>
      <c r="Z41" s="111" t="str">
        <f>IF(ISBLANK('In Process Calc.'!AI41),"",'In Process Calc.'!AI41)</f>
        <v/>
      </c>
      <c r="AA41" s="111" t="str">
        <f>IF(ISBLANK('In Process Calc.'!AJ41),"",'In Process Calc.'!AJ41)</f>
        <v/>
      </c>
      <c r="AB41" s="111" t="str">
        <f>IF(ISBLANK('In Process Calc.'!AK41),"",'In Process Calc.'!AK41)</f>
        <v/>
      </c>
      <c r="AC41" s="111" t="str">
        <f>IF(ISBLANK('In Process Calc.'!AL41),"",'In Process Calc.'!AL41)</f>
        <v/>
      </c>
      <c r="AD41" s="111" t="str">
        <f>IF(ISBLANK('In Process Calc.'!AM41),"",'In Process Calc.'!AM41)</f>
        <v/>
      </c>
      <c r="AE41" s="111" t="str">
        <f>IF(ISBLANK('In Process Calc.'!AN41),"",'In Process Calc.'!AN41)</f>
        <v/>
      </c>
      <c r="AF41" s="111" t="str">
        <f>IF(ISBLANK('In Process Calc.'!AO41),"",'In Process Calc.'!AO41)</f>
        <v/>
      </c>
      <c r="AH41" s="111" t="str">
        <f>IF(ISBLANK('In Process Calc.'!C41),"",'In Process Calc.'!C41)</f>
        <v/>
      </c>
      <c r="AI41" s="111" t="str">
        <f>IF(ISBLANK('Measured Data'!H45),"",'Measured Data'!H45)</f>
        <v/>
      </c>
      <c r="AJ41" s="111" t="str">
        <f>IF(ISBLANK('In Process Calc.'!L41),"",'In Process Calc.'!L41)</f>
        <v/>
      </c>
      <c r="AK41" s="111" t="str">
        <f>IF(ISBLANK('In Process Calc.'!M41),"",'In Process Calc.'!M41)</f>
        <v/>
      </c>
      <c r="AL41" s="111" t="str">
        <f>IF(ISBLANK('In Process Calc.'!N41),"",'In Process Calc.'!N41)</f>
        <v/>
      </c>
      <c r="AM41" s="111" t="str">
        <f>IF(ISBLANK('In Process Calc.'!O41),"",'In Process Calc.'!O41)</f>
        <v/>
      </c>
      <c r="AN41" s="111" t="str">
        <f>IF(ISBLANK('In Process Calc.'!P41),"",'In Process Calc.'!P41)</f>
        <v/>
      </c>
      <c r="AO41" s="111" t="str">
        <f>IF(ISBLANK('In Process Calc.'!Q41),"",'In Process Calc.'!Q41)</f>
        <v/>
      </c>
      <c r="AP41" s="111" t="str">
        <f>IF(ISBLANK('In Process Calc.'!R41),"",'In Process Calc.'!R41)</f>
        <v/>
      </c>
      <c r="AQ41" s="111" t="str">
        <f>IF(ISBLANK('In Process Calc.'!S41),"",'In Process Calc.'!S41)</f>
        <v/>
      </c>
      <c r="AR41" s="111" t="str">
        <f>IF(ISBLANK('In Process Calc.'!T41),"",'In Process Calc.'!T41)</f>
        <v/>
      </c>
      <c r="AS41" s="111" t="str">
        <f>IF(ISBLANK('In Process Calc.'!U41),"",'In Process Calc.'!U41)</f>
        <v/>
      </c>
      <c r="AT41" s="111" t="str">
        <f>IF(ISBLANK('In Process Calc.'!V41),"",'In Process Calc.'!V41)</f>
        <v/>
      </c>
      <c r="AU41" s="111" t="str">
        <f>IF(ISBLANK('In Process Calc.'!W41),"",'In Process Calc.'!W41)</f>
        <v/>
      </c>
      <c r="AV41" s="111" t="str">
        <f>IF(ISBLANK('In Process Calc.'!X41),"",'In Process Calc.'!X41)</f>
        <v/>
      </c>
      <c r="AW41" s="111" t="str">
        <f>IF(ISBLANK('In Process Calc.'!Y41),"",'In Process Calc.'!Y41)</f>
        <v/>
      </c>
      <c r="AX41" s="111" t="str">
        <f>IF(ISBLANK('In Process Calc.'!Z41),"",'In Process Calc.'!Z41)</f>
        <v/>
      </c>
      <c r="AY41" s="111" t="str">
        <f>IF(ISBLANK('In Process Calc.'!AA41),"",'In Process Calc.'!AA41)</f>
        <v/>
      </c>
      <c r="AZ41" s="111" t="str">
        <f>IF(ISBLANK('In Process Calc.'!AB41),"",'In Process Calc.'!AB41)</f>
        <v/>
      </c>
      <c r="BA41" s="111" t="str">
        <f>IF(ISBLANK('In Process Calc.'!AC41),"",'In Process Calc.'!AC41)</f>
        <v/>
      </c>
      <c r="BB41" s="111" t="str">
        <f>IF(ISBLANK('In Process Calc.'!AD41),"",'In Process Calc.'!AD41)</f>
        <v/>
      </c>
      <c r="BC41" s="111" t="str">
        <f>IF(ISBLANK('In Process Calc.'!AE41),"",'In Process Calc.'!AE41)</f>
        <v/>
      </c>
      <c r="BD41" s="111" t="str">
        <f>IF(ISBLANK('In Process Calc.'!AF41),"",'In Process Calc.'!AF41)</f>
        <v/>
      </c>
      <c r="BE41" s="111" t="str">
        <f>IF(ISBLANK('In Process Calc.'!AG41),"",'In Process Calc.'!AG41)</f>
        <v/>
      </c>
      <c r="BF41" s="111" t="str">
        <f>IF(ISBLANK('In Process Calc.'!AH41),"",'In Process Calc.'!AH41)</f>
        <v/>
      </c>
      <c r="BG41" s="111" t="str">
        <f>IF(ISBLANK('In Process Calc.'!AI41),"",'In Process Calc.'!AI41)</f>
        <v/>
      </c>
      <c r="BH41" s="111" t="str">
        <f>IF(ISBLANK('In Process Calc.'!AJ41),"",'In Process Calc.'!AJ41)</f>
        <v/>
      </c>
      <c r="BI41" s="111" t="str">
        <f>IF(ISBLANK('In Process Calc.'!AK41),"",'In Process Calc.'!AK41)</f>
        <v/>
      </c>
      <c r="BJ41" s="111" t="str">
        <f>IF(ISBLANK('In Process Calc.'!AL41),"",'In Process Calc.'!AL41)</f>
        <v/>
      </c>
      <c r="BK41" s="111" t="str">
        <f>IF(ISBLANK('In Process Calc.'!AM41),"",'In Process Calc.'!AM41)</f>
        <v/>
      </c>
      <c r="BL41" s="111" t="str">
        <f>IF(ISBLANK('In Process Calc.'!AN41),"",'In Process Calc.'!AN41)</f>
        <v/>
      </c>
      <c r="BM41" s="111" t="str">
        <f>IF(ISBLANK('In Process Calc.'!AO41),"",'In Process Calc.'!AO41)</f>
        <v/>
      </c>
      <c r="CA41" s="48">
        <v>21.089166666730307</v>
      </c>
      <c r="CC41" s="48">
        <v>0.45049811803795109</v>
      </c>
      <c r="CG41" s="76">
        <f>'In Process Calc.'!C7</f>
        <v>95.366666666697711</v>
      </c>
      <c r="CH41" s="76">
        <f t="shared" si="31"/>
        <v>2.9910100702788553</v>
      </c>
      <c r="CI41" s="76">
        <f t="shared" si="32"/>
        <v>5224.8561735857929</v>
      </c>
      <c r="CJ41" s="76">
        <f t="shared" si="33"/>
        <v>0</v>
      </c>
      <c r="CK41" s="76">
        <f t="shared" si="34"/>
        <v>-51.866786253212922</v>
      </c>
      <c r="CL41" s="76">
        <f t="shared" si="35"/>
        <v>-0.50128232350712087</v>
      </c>
      <c r="CM41" s="76">
        <f t="shared" si="36"/>
        <v>-0.72849498034753846</v>
      </c>
      <c r="CN41" s="76">
        <f t="shared" si="37"/>
        <v>0.37084676250392712</v>
      </c>
      <c r="CO41" s="76">
        <f t="shared" si="38"/>
        <v>-0.24065663253221359</v>
      </c>
      <c r="CP41" s="76">
        <f t="shared" si="39"/>
        <v>0.26893118111539349</v>
      </c>
      <c r="CQ41" s="76">
        <f t="shared" si="40"/>
        <v>8.6034405511582381</v>
      </c>
      <c r="CR41" s="76">
        <f t="shared" si="41"/>
        <v>-1.0676014087611601</v>
      </c>
      <c r="CS41" s="76">
        <f t="shared" si="42"/>
        <v>-10.888024947234198</v>
      </c>
      <c r="CT41" s="76">
        <f t="shared" si="43"/>
        <v>0</v>
      </c>
      <c r="CU41" s="76">
        <f t="shared" si="44"/>
        <v>0</v>
      </c>
      <c r="CV41" s="76">
        <f t="shared" si="45"/>
        <v>0</v>
      </c>
      <c r="CW41" s="76">
        <f t="shared" si="46"/>
        <v>9.1169062967737968</v>
      </c>
      <c r="CX41" s="76">
        <f t="shared" si="47"/>
        <v>0</v>
      </c>
      <c r="CY41" s="76">
        <f t="shared" si="48"/>
        <v>0</v>
      </c>
      <c r="CZ41" s="76">
        <f t="shared" si="49"/>
        <v>0</v>
      </c>
      <c r="DA41" s="76">
        <f t="shared" si="50"/>
        <v>0</v>
      </c>
      <c r="DB41" s="76">
        <f t="shared" si="51"/>
        <v>0</v>
      </c>
      <c r="DC41" s="76">
        <f t="shared" si="52"/>
        <v>0</v>
      </c>
      <c r="DD41" s="76">
        <f t="shared" si="53"/>
        <v>0</v>
      </c>
      <c r="DE41" s="76">
        <f t="shared" si="54"/>
        <v>0</v>
      </c>
      <c r="DF41" s="76">
        <f t="shared" si="55"/>
        <v>0</v>
      </c>
      <c r="DG41" s="76">
        <f t="shared" si="56"/>
        <v>0</v>
      </c>
      <c r="DH41" s="76">
        <f t="shared" si="57"/>
        <v>0</v>
      </c>
      <c r="DI41" s="76">
        <f t="shared" si="58"/>
        <v>0</v>
      </c>
      <c r="DJ41" s="76">
        <f t="shared" si="59"/>
        <v>-17.691081808210139</v>
      </c>
      <c r="DK41" s="76">
        <f t="shared" si="60"/>
        <v>-18.192364131717259</v>
      </c>
      <c r="DL41" s="76">
        <f t="shared" si="61"/>
        <v>-66.202058398401036</v>
      </c>
    </row>
    <row r="42" spans="1:116" s="48" customFormat="1" ht="11">
      <c r="A42" s="111" t="str">
        <f>IF(ISBLANK('In Process Calc.'!C42),"",'In Process Calc.'!C42)</f>
        <v/>
      </c>
      <c r="B42" s="111" t="str">
        <f>IF(ISBLANK('Measured Data'!H44),"",'Measured Data'!H44)</f>
        <v/>
      </c>
      <c r="C42" s="111" t="str">
        <f>IF(ISBLANK('In Process Calc.'!L42),"",'In Process Calc.'!L42)</f>
        <v/>
      </c>
      <c r="D42" s="111" t="str">
        <f>IF(ISBLANK('In Process Calc.'!M42),"",'In Process Calc.'!M42)</f>
        <v/>
      </c>
      <c r="E42" s="111" t="str">
        <f>IF(ISBLANK('In Process Calc.'!N42),"",'In Process Calc.'!N42)</f>
        <v/>
      </c>
      <c r="F42" s="111" t="str">
        <f>IF(ISBLANK('In Process Calc.'!O42),"",'In Process Calc.'!O42)</f>
        <v/>
      </c>
      <c r="G42" s="111" t="str">
        <f>IF(ISBLANK('In Process Calc.'!P42),"",'In Process Calc.'!P42)</f>
        <v/>
      </c>
      <c r="H42" s="111" t="str">
        <f>IF(ISBLANK('In Process Calc.'!Q42),"",'In Process Calc.'!Q42)</f>
        <v/>
      </c>
      <c r="I42" s="111" t="str">
        <f>IF(ISBLANK('In Process Calc.'!R42),"",'In Process Calc.'!R42)</f>
        <v/>
      </c>
      <c r="J42" s="111" t="str">
        <f>IF(ISBLANK('In Process Calc.'!S42),"",'In Process Calc.'!S42)</f>
        <v/>
      </c>
      <c r="K42" s="111" t="str">
        <f>IF(ISBLANK('In Process Calc.'!T42),"",'In Process Calc.'!T42)</f>
        <v/>
      </c>
      <c r="L42" s="111" t="str">
        <f>IF(ISBLANK('In Process Calc.'!U42),"",'In Process Calc.'!U42)</f>
        <v/>
      </c>
      <c r="M42" s="111" t="str">
        <f>IF(ISBLANK('In Process Calc.'!V42),"",'In Process Calc.'!V42)</f>
        <v/>
      </c>
      <c r="N42" s="111" t="str">
        <f>IF(ISBLANK('In Process Calc.'!W42),"",'In Process Calc.'!W42)</f>
        <v/>
      </c>
      <c r="O42" s="111" t="str">
        <f>IF(ISBLANK('In Process Calc.'!X42),"",'In Process Calc.'!X42)</f>
        <v/>
      </c>
      <c r="P42" s="111" t="str">
        <f>IF(ISBLANK('In Process Calc.'!Y42),"",'In Process Calc.'!Y42)</f>
        <v/>
      </c>
      <c r="Q42" s="111" t="str">
        <f>IF(ISBLANK('In Process Calc.'!Z42),"",'In Process Calc.'!Z42)</f>
        <v/>
      </c>
      <c r="R42" s="111" t="str">
        <f>IF(ISBLANK('In Process Calc.'!AA42),"",'In Process Calc.'!AA42)</f>
        <v/>
      </c>
      <c r="S42" s="111" t="str">
        <f>IF(ISBLANK('In Process Calc.'!AB42),"",'In Process Calc.'!AB42)</f>
        <v/>
      </c>
      <c r="T42" s="111" t="str">
        <f>IF(ISBLANK('In Process Calc.'!AC42),"",'In Process Calc.'!AC42)</f>
        <v/>
      </c>
      <c r="U42" s="111" t="str">
        <f>IF(ISBLANK('In Process Calc.'!AD42),"",'In Process Calc.'!AD42)</f>
        <v/>
      </c>
      <c r="V42" s="111" t="str">
        <f>IF(ISBLANK('In Process Calc.'!AE42),"",'In Process Calc.'!AE42)</f>
        <v/>
      </c>
      <c r="W42" s="111" t="str">
        <f>IF(ISBLANK('In Process Calc.'!AF42),"",'In Process Calc.'!AF42)</f>
        <v/>
      </c>
      <c r="X42" s="111" t="str">
        <f>IF(ISBLANK('In Process Calc.'!AG42),"",'In Process Calc.'!AG42)</f>
        <v/>
      </c>
      <c r="Y42" s="111" t="str">
        <f>IF(ISBLANK('In Process Calc.'!AH42),"",'In Process Calc.'!AH42)</f>
        <v/>
      </c>
      <c r="Z42" s="111" t="str">
        <f>IF(ISBLANK('In Process Calc.'!AI42),"",'In Process Calc.'!AI42)</f>
        <v/>
      </c>
      <c r="AA42" s="111" t="str">
        <f>IF(ISBLANK('In Process Calc.'!AJ42),"",'In Process Calc.'!AJ42)</f>
        <v/>
      </c>
      <c r="AB42" s="111" t="str">
        <f>IF(ISBLANK('In Process Calc.'!AK42),"",'In Process Calc.'!AK42)</f>
        <v/>
      </c>
      <c r="AC42" s="111" t="str">
        <f>IF(ISBLANK('In Process Calc.'!AL42),"",'In Process Calc.'!AL42)</f>
        <v/>
      </c>
      <c r="AD42" s="111" t="str">
        <f>IF(ISBLANK('In Process Calc.'!AM42),"",'In Process Calc.'!AM42)</f>
        <v/>
      </c>
      <c r="AE42" s="111" t="str">
        <f>IF(ISBLANK('In Process Calc.'!AN42),"",'In Process Calc.'!AN42)</f>
        <v/>
      </c>
      <c r="AF42" s="111" t="str">
        <f>IF(ISBLANK('In Process Calc.'!AO42),"",'In Process Calc.'!AO42)</f>
        <v/>
      </c>
      <c r="AH42" s="111" t="str">
        <f>IF(ISBLANK('In Process Calc.'!C42),"",'In Process Calc.'!C42)</f>
        <v/>
      </c>
      <c r="AI42" s="111" t="str">
        <f>IF(ISBLANK('Measured Data'!H46),"",'Measured Data'!H46)</f>
        <v/>
      </c>
      <c r="AJ42" s="111" t="str">
        <f>IF(ISBLANK('In Process Calc.'!L42),"",'In Process Calc.'!L42)</f>
        <v/>
      </c>
      <c r="AK42" s="111" t="str">
        <f>IF(ISBLANK('In Process Calc.'!M42),"",'In Process Calc.'!M42)</f>
        <v/>
      </c>
      <c r="AL42" s="111" t="str">
        <f>IF(ISBLANK('In Process Calc.'!N42),"",'In Process Calc.'!N42)</f>
        <v/>
      </c>
      <c r="AM42" s="111" t="str">
        <f>IF(ISBLANK('In Process Calc.'!O42),"",'In Process Calc.'!O42)</f>
        <v/>
      </c>
      <c r="AN42" s="111" t="str">
        <f>IF(ISBLANK('In Process Calc.'!P42),"",'In Process Calc.'!P42)</f>
        <v/>
      </c>
      <c r="AO42" s="111" t="str">
        <f>IF(ISBLANK('In Process Calc.'!Q42),"",'In Process Calc.'!Q42)</f>
        <v/>
      </c>
      <c r="AP42" s="111" t="str">
        <f>IF(ISBLANK('In Process Calc.'!R42),"",'In Process Calc.'!R42)</f>
        <v/>
      </c>
      <c r="AQ42" s="111" t="str">
        <f>IF(ISBLANK('In Process Calc.'!S42),"",'In Process Calc.'!S42)</f>
        <v/>
      </c>
      <c r="AR42" s="111" t="str">
        <f>IF(ISBLANK('In Process Calc.'!T42),"",'In Process Calc.'!T42)</f>
        <v/>
      </c>
      <c r="AS42" s="111" t="str">
        <f>IF(ISBLANK('In Process Calc.'!U42),"",'In Process Calc.'!U42)</f>
        <v/>
      </c>
      <c r="AT42" s="111" t="str">
        <f>IF(ISBLANK('In Process Calc.'!V42),"",'In Process Calc.'!V42)</f>
        <v/>
      </c>
      <c r="AU42" s="111" t="str">
        <f>IF(ISBLANK('In Process Calc.'!W42),"",'In Process Calc.'!W42)</f>
        <v/>
      </c>
      <c r="AV42" s="111" t="str">
        <f>IF(ISBLANK('In Process Calc.'!X42),"",'In Process Calc.'!X42)</f>
        <v/>
      </c>
      <c r="AW42" s="111" t="str">
        <f>IF(ISBLANK('In Process Calc.'!Y42),"",'In Process Calc.'!Y42)</f>
        <v/>
      </c>
      <c r="AX42" s="111" t="str">
        <f>IF(ISBLANK('In Process Calc.'!Z42),"",'In Process Calc.'!Z42)</f>
        <v/>
      </c>
      <c r="AY42" s="111" t="str">
        <f>IF(ISBLANK('In Process Calc.'!AA42),"",'In Process Calc.'!AA42)</f>
        <v/>
      </c>
      <c r="AZ42" s="111" t="str">
        <f>IF(ISBLANK('In Process Calc.'!AB42),"",'In Process Calc.'!AB42)</f>
        <v/>
      </c>
      <c r="BA42" s="111" t="str">
        <f>IF(ISBLANK('In Process Calc.'!AC42),"",'In Process Calc.'!AC42)</f>
        <v/>
      </c>
      <c r="BB42" s="111" t="str">
        <f>IF(ISBLANK('In Process Calc.'!AD42),"",'In Process Calc.'!AD42)</f>
        <v/>
      </c>
      <c r="BC42" s="111" t="str">
        <f>IF(ISBLANK('In Process Calc.'!AE42),"",'In Process Calc.'!AE42)</f>
        <v/>
      </c>
      <c r="BD42" s="111" t="str">
        <f>IF(ISBLANK('In Process Calc.'!AF42),"",'In Process Calc.'!AF42)</f>
        <v/>
      </c>
      <c r="BE42" s="111" t="str">
        <f>IF(ISBLANK('In Process Calc.'!AG42),"",'In Process Calc.'!AG42)</f>
        <v/>
      </c>
      <c r="BF42" s="111" t="str">
        <f>IF(ISBLANK('In Process Calc.'!AH42),"",'In Process Calc.'!AH42)</f>
        <v/>
      </c>
      <c r="BG42" s="111" t="str">
        <f>IF(ISBLANK('In Process Calc.'!AI42),"",'In Process Calc.'!AI42)</f>
        <v/>
      </c>
      <c r="BH42" s="111" t="str">
        <f>IF(ISBLANK('In Process Calc.'!AJ42),"",'In Process Calc.'!AJ42)</f>
        <v/>
      </c>
      <c r="BI42" s="111" t="str">
        <f>IF(ISBLANK('In Process Calc.'!AK42),"",'In Process Calc.'!AK42)</f>
        <v/>
      </c>
      <c r="BJ42" s="111" t="str">
        <f>IF(ISBLANK('In Process Calc.'!AL42),"",'In Process Calc.'!AL42)</f>
        <v/>
      </c>
      <c r="BK42" s="111" t="str">
        <f>IF(ISBLANK('In Process Calc.'!AM42),"",'In Process Calc.'!AM42)</f>
        <v/>
      </c>
      <c r="BL42" s="111" t="str">
        <f>IF(ISBLANK('In Process Calc.'!AN42),"",'In Process Calc.'!AN42)</f>
        <v/>
      </c>
      <c r="BM42" s="111" t="str">
        <f>IF(ISBLANK('In Process Calc.'!AO42),"",'In Process Calc.'!AO42)</f>
        <v/>
      </c>
      <c r="CA42" s="48">
        <v>43.239166666637175</v>
      </c>
      <c r="CB42" s="48">
        <v>1.0761996669694218</v>
      </c>
      <c r="CC42" s="48">
        <v>1.0949252764946165</v>
      </c>
      <c r="CG42" s="76">
        <f>'In Process Calc.'!C8</f>
        <v>115.80000000010477</v>
      </c>
      <c r="CH42" s="76">
        <f t="shared" si="31"/>
        <v>4.8323131339656378</v>
      </c>
      <c r="CI42" s="76">
        <f t="shared" si="32"/>
        <v>8710.568697374958</v>
      </c>
      <c r="CJ42" s="76">
        <f t="shared" si="33"/>
        <v>0</v>
      </c>
      <c r="CK42" s="76">
        <f t="shared" si="34"/>
        <v>178.75792333043012</v>
      </c>
      <c r="CL42" s="76">
        <f t="shared" si="35"/>
        <v>-2.100958552580992</v>
      </c>
      <c r="CM42" s="76">
        <f t="shared" si="36"/>
        <v>-0.96685097446921586</v>
      </c>
      <c r="CN42" s="76">
        <f t="shared" si="37"/>
        <v>0.81747863103543583</v>
      </c>
      <c r="CO42" s="76">
        <f t="shared" si="38"/>
        <v>-0.90321398440518386</v>
      </c>
      <c r="CP42" s="76">
        <f t="shared" si="39"/>
        <v>0.46975062002572587</v>
      </c>
      <c r="CQ42" s="76">
        <f t="shared" si="40"/>
        <v>13.285360510333309</v>
      </c>
      <c r="CR42" s="76">
        <f t="shared" si="41"/>
        <v>-2.0998545635243149</v>
      </c>
      <c r="CS42" s="76">
        <f t="shared" si="42"/>
        <v>-13.362429357793637</v>
      </c>
      <c r="CT42" s="76">
        <f t="shared" si="43"/>
        <v>0</v>
      </c>
      <c r="CU42" s="76">
        <f t="shared" si="44"/>
        <v>0</v>
      </c>
      <c r="CV42" s="76">
        <f t="shared" si="45"/>
        <v>0</v>
      </c>
      <c r="CW42" s="76">
        <f t="shared" si="46"/>
        <v>12.457907682159412</v>
      </c>
      <c r="CX42" s="76">
        <f t="shared" si="47"/>
        <v>0</v>
      </c>
      <c r="CY42" s="76">
        <f t="shared" si="48"/>
        <v>0</v>
      </c>
      <c r="CZ42" s="76">
        <f t="shared" si="49"/>
        <v>0</v>
      </c>
      <c r="DA42" s="76">
        <f t="shared" si="50"/>
        <v>0</v>
      </c>
      <c r="DB42" s="76">
        <f t="shared" si="51"/>
        <v>0</v>
      </c>
      <c r="DC42" s="76">
        <f t="shared" si="52"/>
        <v>0</v>
      </c>
      <c r="DD42" s="76">
        <f t="shared" si="53"/>
        <v>0</v>
      </c>
      <c r="DE42" s="76">
        <f t="shared" si="54"/>
        <v>0</v>
      </c>
      <c r="DF42" s="76">
        <f t="shared" si="55"/>
        <v>0</v>
      </c>
      <c r="DG42" s="76">
        <f t="shared" si="56"/>
        <v>0</v>
      </c>
      <c r="DH42" s="76">
        <f t="shared" si="57"/>
        <v>0</v>
      </c>
      <c r="DI42" s="76">
        <f t="shared" si="58"/>
        <v>0</v>
      </c>
      <c r="DJ42" s="76">
        <f t="shared" si="59"/>
        <v>-22.180681732927983</v>
      </c>
      <c r="DK42" s="76">
        <f t="shared" si="60"/>
        <v>-24.281640285508978</v>
      </c>
      <c r="DL42" s="76">
        <f t="shared" si="61"/>
        <v>-75.16475373396915</v>
      </c>
    </row>
    <row r="43" spans="1:116" s="48" customFormat="1" ht="11">
      <c r="A43" s="111" t="str">
        <f>IF(ISBLANK('In Process Calc.'!C43),"",'In Process Calc.'!C43)</f>
        <v/>
      </c>
      <c r="B43" s="111" t="str">
        <f>IF(ISBLANK('Measured Data'!H45),"",'Measured Data'!H45)</f>
        <v/>
      </c>
      <c r="C43" s="111" t="str">
        <f>IF(ISBLANK('In Process Calc.'!L43),"",'In Process Calc.'!L43)</f>
        <v/>
      </c>
      <c r="D43" s="111" t="str">
        <f>IF(ISBLANK('In Process Calc.'!M43),"",'In Process Calc.'!M43)</f>
        <v/>
      </c>
      <c r="E43" s="111" t="str">
        <f>IF(ISBLANK('In Process Calc.'!N43),"",'In Process Calc.'!N43)</f>
        <v/>
      </c>
      <c r="F43" s="111" t="str">
        <f>IF(ISBLANK('In Process Calc.'!O43),"",'In Process Calc.'!O43)</f>
        <v/>
      </c>
      <c r="G43" s="111" t="str">
        <f>IF(ISBLANK('In Process Calc.'!P43),"",'In Process Calc.'!P43)</f>
        <v/>
      </c>
      <c r="H43" s="111" t="str">
        <f>IF(ISBLANK('In Process Calc.'!Q43),"",'In Process Calc.'!Q43)</f>
        <v/>
      </c>
      <c r="I43" s="111" t="str">
        <f>IF(ISBLANK('In Process Calc.'!R43),"",'In Process Calc.'!R43)</f>
        <v/>
      </c>
      <c r="J43" s="111" t="str">
        <f>IF(ISBLANK('In Process Calc.'!S43),"",'In Process Calc.'!S43)</f>
        <v/>
      </c>
      <c r="K43" s="111" t="str">
        <f>IF(ISBLANK('In Process Calc.'!T43),"",'In Process Calc.'!T43)</f>
        <v/>
      </c>
      <c r="L43" s="111" t="str">
        <f>IF(ISBLANK('In Process Calc.'!U43),"",'In Process Calc.'!U43)</f>
        <v/>
      </c>
      <c r="M43" s="111" t="str">
        <f>IF(ISBLANK('In Process Calc.'!V43),"",'In Process Calc.'!V43)</f>
        <v/>
      </c>
      <c r="N43" s="111" t="str">
        <f>IF(ISBLANK('In Process Calc.'!W43),"",'In Process Calc.'!W43)</f>
        <v/>
      </c>
      <c r="O43" s="111" t="str">
        <f>IF(ISBLANK('In Process Calc.'!X43),"",'In Process Calc.'!X43)</f>
        <v/>
      </c>
      <c r="P43" s="111" t="str">
        <f>IF(ISBLANK('In Process Calc.'!Y43),"",'In Process Calc.'!Y43)</f>
        <v/>
      </c>
      <c r="Q43" s="111" t="str">
        <f>IF(ISBLANK('In Process Calc.'!Z43),"",'In Process Calc.'!Z43)</f>
        <v/>
      </c>
      <c r="R43" s="111" t="str">
        <f>IF(ISBLANK('In Process Calc.'!AA43),"",'In Process Calc.'!AA43)</f>
        <v/>
      </c>
      <c r="S43" s="111" t="str">
        <f>IF(ISBLANK('In Process Calc.'!AB43),"",'In Process Calc.'!AB43)</f>
        <v/>
      </c>
      <c r="T43" s="111" t="str">
        <f>IF(ISBLANK('In Process Calc.'!AC43),"",'In Process Calc.'!AC43)</f>
        <v/>
      </c>
      <c r="U43" s="111" t="str">
        <f>IF(ISBLANK('In Process Calc.'!AD43),"",'In Process Calc.'!AD43)</f>
        <v/>
      </c>
      <c r="V43" s="111" t="str">
        <f>IF(ISBLANK('In Process Calc.'!AE43),"",'In Process Calc.'!AE43)</f>
        <v/>
      </c>
      <c r="W43" s="111" t="str">
        <f>IF(ISBLANK('In Process Calc.'!AF43),"",'In Process Calc.'!AF43)</f>
        <v/>
      </c>
      <c r="X43" s="111" t="str">
        <f>IF(ISBLANK('In Process Calc.'!AG43),"",'In Process Calc.'!AG43)</f>
        <v/>
      </c>
      <c r="Y43" s="111" t="str">
        <f>IF(ISBLANK('In Process Calc.'!AH43),"",'In Process Calc.'!AH43)</f>
        <v/>
      </c>
      <c r="Z43" s="111" t="str">
        <f>IF(ISBLANK('In Process Calc.'!AI43),"",'In Process Calc.'!AI43)</f>
        <v/>
      </c>
      <c r="AA43" s="111" t="str">
        <f>IF(ISBLANK('In Process Calc.'!AJ43),"",'In Process Calc.'!AJ43)</f>
        <v/>
      </c>
      <c r="AB43" s="111" t="str">
        <f>IF(ISBLANK('In Process Calc.'!AK43),"",'In Process Calc.'!AK43)</f>
        <v/>
      </c>
      <c r="AC43" s="111" t="str">
        <f>IF(ISBLANK('In Process Calc.'!AL43),"",'In Process Calc.'!AL43)</f>
        <v/>
      </c>
      <c r="AD43" s="111" t="str">
        <f>IF(ISBLANK('In Process Calc.'!AM43),"",'In Process Calc.'!AM43)</f>
        <v/>
      </c>
      <c r="AE43" s="111" t="str">
        <f>IF(ISBLANK('In Process Calc.'!AN43),"",'In Process Calc.'!AN43)</f>
        <v/>
      </c>
      <c r="AF43" s="111" t="str">
        <f>IF(ISBLANK('In Process Calc.'!AO43),"",'In Process Calc.'!AO43)</f>
        <v/>
      </c>
      <c r="AH43" s="111" t="str">
        <f>IF(ISBLANK('In Process Calc.'!C43),"",'In Process Calc.'!C43)</f>
        <v/>
      </c>
      <c r="AI43" s="111" t="str">
        <f>IF(ISBLANK('Measured Data'!H47),"",'Measured Data'!H47)</f>
        <v/>
      </c>
      <c r="AJ43" s="111" t="str">
        <f>IF(ISBLANK('In Process Calc.'!L43),"",'In Process Calc.'!L43)</f>
        <v/>
      </c>
      <c r="AK43" s="111" t="str">
        <f>IF(ISBLANK('In Process Calc.'!M43),"",'In Process Calc.'!M43)</f>
        <v/>
      </c>
      <c r="AL43" s="111" t="str">
        <f>IF(ISBLANK('In Process Calc.'!N43),"",'In Process Calc.'!N43)</f>
        <v/>
      </c>
      <c r="AM43" s="111" t="str">
        <f>IF(ISBLANK('In Process Calc.'!O43),"",'In Process Calc.'!O43)</f>
        <v/>
      </c>
      <c r="AN43" s="111" t="str">
        <f>IF(ISBLANK('In Process Calc.'!P43),"",'In Process Calc.'!P43)</f>
        <v/>
      </c>
      <c r="AO43" s="111" t="str">
        <f>IF(ISBLANK('In Process Calc.'!Q43),"",'In Process Calc.'!Q43)</f>
        <v/>
      </c>
      <c r="AP43" s="111" t="str">
        <f>IF(ISBLANK('In Process Calc.'!R43),"",'In Process Calc.'!R43)</f>
        <v/>
      </c>
      <c r="AQ43" s="111" t="str">
        <f>IF(ISBLANK('In Process Calc.'!S43),"",'In Process Calc.'!S43)</f>
        <v/>
      </c>
      <c r="AR43" s="111" t="str">
        <f>IF(ISBLANK('In Process Calc.'!T43),"",'In Process Calc.'!T43)</f>
        <v/>
      </c>
      <c r="AS43" s="111" t="str">
        <f>IF(ISBLANK('In Process Calc.'!U43),"",'In Process Calc.'!U43)</f>
        <v/>
      </c>
      <c r="AT43" s="111" t="str">
        <f>IF(ISBLANK('In Process Calc.'!V43),"",'In Process Calc.'!V43)</f>
        <v/>
      </c>
      <c r="AU43" s="111" t="str">
        <f>IF(ISBLANK('In Process Calc.'!W43),"",'In Process Calc.'!W43)</f>
        <v/>
      </c>
      <c r="AV43" s="111" t="str">
        <f>IF(ISBLANK('In Process Calc.'!X43),"",'In Process Calc.'!X43)</f>
        <v/>
      </c>
      <c r="AW43" s="111" t="str">
        <f>IF(ISBLANK('In Process Calc.'!Y43),"",'In Process Calc.'!Y43)</f>
        <v/>
      </c>
      <c r="AX43" s="111" t="str">
        <f>IF(ISBLANK('In Process Calc.'!Z43),"",'In Process Calc.'!Z43)</f>
        <v/>
      </c>
      <c r="AY43" s="111" t="str">
        <f>IF(ISBLANK('In Process Calc.'!AA43),"",'In Process Calc.'!AA43)</f>
        <v/>
      </c>
      <c r="AZ43" s="111" t="str">
        <f>IF(ISBLANK('In Process Calc.'!AB43),"",'In Process Calc.'!AB43)</f>
        <v/>
      </c>
      <c r="BA43" s="111" t="str">
        <f>IF(ISBLANK('In Process Calc.'!AC43),"",'In Process Calc.'!AC43)</f>
        <v/>
      </c>
      <c r="BB43" s="111" t="str">
        <f>IF(ISBLANK('In Process Calc.'!AD43),"",'In Process Calc.'!AD43)</f>
        <v/>
      </c>
      <c r="BC43" s="111" t="str">
        <f>IF(ISBLANK('In Process Calc.'!AE43),"",'In Process Calc.'!AE43)</f>
        <v/>
      </c>
      <c r="BD43" s="111" t="str">
        <f>IF(ISBLANK('In Process Calc.'!AF43),"",'In Process Calc.'!AF43)</f>
        <v/>
      </c>
      <c r="BE43" s="111" t="str">
        <f>IF(ISBLANK('In Process Calc.'!AG43),"",'In Process Calc.'!AG43)</f>
        <v/>
      </c>
      <c r="BF43" s="111" t="str">
        <f>IF(ISBLANK('In Process Calc.'!AH43),"",'In Process Calc.'!AH43)</f>
        <v/>
      </c>
      <c r="BG43" s="111" t="str">
        <f>IF(ISBLANK('In Process Calc.'!AI43),"",'In Process Calc.'!AI43)</f>
        <v/>
      </c>
      <c r="BH43" s="111" t="str">
        <f>IF(ISBLANK('In Process Calc.'!AJ43),"",'In Process Calc.'!AJ43)</f>
        <v/>
      </c>
      <c r="BI43" s="111" t="str">
        <f>IF(ISBLANK('In Process Calc.'!AK43),"",'In Process Calc.'!AK43)</f>
        <v/>
      </c>
      <c r="BJ43" s="111" t="str">
        <f>IF(ISBLANK('In Process Calc.'!AL43),"",'In Process Calc.'!AL43)</f>
        <v/>
      </c>
      <c r="BK43" s="111" t="str">
        <f>IF(ISBLANK('In Process Calc.'!AM43),"",'In Process Calc.'!AM43)</f>
        <v/>
      </c>
      <c r="BL43" s="111" t="str">
        <f>IF(ISBLANK('In Process Calc.'!AN43),"",'In Process Calc.'!AN43)</f>
        <v/>
      </c>
      <c r="BM43" s="111" t="str">
        <f>IF(ISBLANK('In Process Calc.'!AO43),"",'In Process Calc.'!AO43)</f>
        <v/>
      </c>
      <c r="CA43" s="48">
        <v>71.522499999962747</v>
      </c>
      <c r="CB43" s="48">
        <v>2.0621510747805023</v>
      </c>
      <c r="CC43" s="48">
        <v>2.0286482858388886</v>
      </c>
      <c r="CG43" s="76">
        <f>'In Process Calc.'!C9</f>
        <v>141</v>
      </c>
      <c r="CH43" s="76">
        <f t="shared" si="31"/>
        <v>7.3776908022620935</v>
      </c>
      <c r="CI43" s="76">
        <f t="shared" si="32"/>
        <v>13511.194223555231</v>
      </c>
      <c r="CJ43" s="76">
        <f t="shared" si="33"/>
        <v>0</v>
      </c>
      <c r="CK43" s="76">
        <f t="shared" si="34"/>
        <v>574.51781661109226</v>
      </c>
      <c r="CL43" s="76">
        <f t="shared" si="35"/>
        <v>-4.4088098408624603</v>
      </c>
      <c r="CM43" s="76">
        <f t="shared" si="36"/>
        <v>-1.2057565957824896</v>
      </c>
      <c r="CN43" s="76">
        <f t="shared" si="37"/>
        <v>1.9107933138810997</v>
      </c>
      <c r="CO43" s="76">
        <f t="shared" si="38"/>
        <v>-1.6371939891733538</v>
      </c>
      <c r="CP43" s="76">
        <f t="shared" si="39"/>
        <v>0.74571551334656949</v>
      </c>
      <c r="CQ43" s="76">
        <f t="shared" si="40"/>
        <v>21.049183060634345</v>
      </c>
      <c r="CR43" s="76">
        <f t="shared" si="41"/>
        <v>-3.6928332347553896</v>
      </c>
      <c r="CS43" s="76">
        <f t="shared" si="42"/>
        <v>-15.761077855001879</v>
      </c>
      <c r="CT43" s="76">
        <f t="shared" si="43"/>
        <v>0</v>
      </c>
      <c r="CU43" s="76">
        <f t="shared" si="44"/>
        <v>0</v>
      </c>
      <c r="CV43" s="76">
        <f t="shared" si="45"/>
        <v>0</v>
      </c>
      <c r="CW43" s="76">
        <f t="shared" si="46"/>
        <v>16.092546643539457</v>
      </c>
      <c r="CX43" s="76">
        <f t="shared" si="47"/>
        <v>0</v>
      </c>
      <c r="CY43" s="76">
        <f t="shared" si="48"/>
        <v>0</v>
      </c>
      <c r="CZ43" s="76">
        <f t="shared" si="49"/>
        <v>0</v>
      </c>
      <c r="DA43" s="76">
        <f t="shared" si="50"/>
        <v>0</v>
      </c>
      <c r="DB43" s="76">
        <f t="shared" si="51"/>
        <v>0</v>
      </c>
      <c r="DC43" s="76">
        <f t="shared" si="52"/>
        <v>0</v>
      </c>
      <c r="DD43" s="76">
        <f t="shared" si="53"/>
        <v>0</v>
      </c>
      <c r="DE43" s="76">
        <f t="shared" si="54"/>
        <v>0</v>
      </c>
      <c r="DF43" s="76">
        <f t="shared" si="55"/>
        <v>0</v>
      </c>
      <c r="DG43" s="76">
        <f t="shared" si="56"/>
        <v>0</v>
      </c>
      <c r="DH43" s="76">
        <f t="shared" si="57"/>
        <v>0</v>
      </c>
      <c r="DI43" s="76">
        <f t="shared" si="58"/>
        <v>0</v>
      </c>
      <c r="DJ43" s="76">
        <f t="shared" si="59"/>
        <v>-26.449295697935966</v>
      </c>
      <c r="DK43" s="76">
        <f t="shared" si="60"/>
        <v>-30.858105538798426</v>
      </c>
      <c r="DL43" s="76">
        <f t="shared" si="61"/>
        <v>-80.16412948986553</v>
      </c>
    </row>
    <row r="44" spans="1:116" s="48" customFormat="1" ht="11">
      <c r="A44" s="111" t="str">
        <f>IF(ISBLANK('In Process Calc.'!C44),"",'In Process Calc.'!C44)</f>
        <v/>
      </c>
      <c r="B44" s="111" t="str">
        <f>IF(ISBLANK('Measured Data'!H46),"",'Measured Data'!H46)</f>
        <v/>
      </c>
      <c r="C44" s="111" t="str">
        <f>IF(ISBLANK('In Process Calc.'!L44),"",'In Process Calc.'!L44)</f>
        <v/>
      </c>
      <c r="D44" s="111" t="str">
        <f>IF(ISBLANK('In Process Calc.'!M44),"",'In Process Calc.'!M44)</f>
        <v/>
      </c>
      <c r="E44" s="111" t="str">
        <f>IF(ISBLANK('In Process Calc.'!N44),"",'In Process Calc.'!N44)</f>
        <v/>
      </c>
      <c r="F44" s="111" t="str">
        <f>IF(ISBLANK('In Process Calc.'!O44),"",'In Process Calc.'!O44)</f>
        <v/>
      </c>
      <c r="G44" s="111" t="str">
        <f>IF(ISBLANK('In Process Calc.'!P44),"",'In Process Calc.'!P44)</f>
        <v/>
      </c>
      <c r="H44" s="111" t="str">
        <f>IF(ISBLANK('In Process Calc.'!Q44),"",'In Process Calc.'!Q44)</f>
        <v/>
      </c>
      <c r="I44" s="111" t="str">
        <f>IF(ISBLANK('In Process Calc.'!R44),"",'In Process Calc.'!R44)</f>
        <v/>
      </c>
      <c r="J44" s="111" t="str">
        <f>IF(ISBLANK('In Process Calc.'!S44),"",'In Process Calc.'!S44)</f>
        <v/>
      </c>
      <c r="K44" s="111" t="str">
        <f>IF(ISBLANK('In Process Calc.'!T44),"",'In Process Calc.'!T44)</f>
        <v/>
      </c>
      <c r="L44" s="111" t="str">
        <f>IF(ISBLANK('In Process Calc.'!U44),"",'In Process Calc.'!U44)</f>
        <v/>
      </c>
      <c r="M44" s="111" t="str">
        <f>IF(ISBLANK('In Process Calc.'!V44),"",'In Process Calc.'!V44)</f>
        <v/>
      </c>
      <c r="N44" s="111" t="str">
        <f>IF(ISBLANK('In Process Calc.'!W44),"",'In Process Calc.'!W44)</f>
        <v/>
      </c>
      <c r="O44" s="111" t="str">
        <f>IF(ISBLANK('In Process Calc.'!X44),"",'In Process Calc.'!X44)</f>
        <v/>
      </c>
      <c r="P44" s="111" t="str">
        <f>IF(ISBLANK('In Process Calc.'!Y44),"",'In Process Calc.'!Y44)</f>
        <v/>
      </c>
      <c r="Q44" s="111" t="str">
        <f>IF(ISBLANK('In Process Calc.'!Z44),"",'In Process Calc.'!Z44)</f>
        <v/>
      </c>
      <c r="R44" s="111" t="str">
        <f>IF(ISBLANK('In Process Calc.'!AA44),"",'In Process Calc.'!AA44)</f>
        <v/>
      </c>
      <c r="S44" s="111" t="str">
        <f>IF(ISBLANK('In Process Calc.'!AB44),"",'In Process Calc.'!AB44)</f>
        <v/>
      </c>
      <c r="T44" s="111" t="str">
        <f>IF(ISBLANK('In Process Calc.'!AC44),"",'In Process Calc.'!AC44)</f>
        <v/>
      </c>
      <c r="U44" s="111" t="str">
        <f>IF(ISBLANK('In Process Calc.'!AD44),"",'In Process Calc.'!AD44)</f>
        <v/>
      </c>
      <c r="V44" s="111" t="str">
        <f>IF(ISBLANK('In Process Calc.'!AE44),"",'In Process Calc.'!AE44)</f>
        <v/>
      </c>
      <c r="W44" s="111" t="str">
        <f>IF(ISBLANK('In Process Calc.'!AF44),"",'In Process Calc.'!AF44)</f>
        <v/>
      </c>
      <c r="X44" s="111" t="str">
        <f>IF(ISBLANK('In Process Calc.'!AG44),"",'In Process Calc.'!AG44)</f>
        <v/>
      </c>
      <c r="Y44" s="111" t="str">
        <f>IF(ISBLANK('In Process Calc.'!AH44),"",'In Process Calc.'!AH44)</f>
        <v/>
      </c>
      <c r="Z44" s="111" t="str">
        <f>IF(ISBLANK('In Process Calc.'!AI44),"",'In Process Calc.'!AI44)</f>
        <v/>
      </c>
      <c r="AA44" s="111" t="str">
        <f>IF(ISBLANK('In Process Calc.'!AJ44),"",'In Process Calc.'!AJ44)</f>
        <v/>
      </c>
      <c r="AB44" s="111" t="str">
        <f>IF(ISBLANK('In Process Calc.'!AK44),"",'In Process Calc.'!AK44)</f>
        <v/>
      </c>
      <c r="AC44" s="111" t="str">
        <f>IF(ISBLANK('In Process Calc.'!AL44),"",'In Process Calc.'!AL44)</f>
        <v/>
      </c>
      <c r="AD44" s="111" t="str">
        <f>IF(ISBLANK('In Process Calc.'!AM44),"",'In Process Calc.'!AM44)</f>
        <v/>
      </c>
      <c r="AE44" s="111" t="str">
        <f>IF(ISBLANK('In Process Calc.'!AN44),"",'In Process Calc.'!AN44)</f>
        <v/>
      </c>
      <c r="AF44" s="111" t="str">
        <f>IF(ISBLANK('In Process Calc.'!AO44),"",'In Process Calc.'!AO44)</f>
        <v/>
      </c>
      <c r="AH44" s="111" t="str">
        <f>IF(ISBLANK('In Process Calc.'!C44),"",'In Process Calc.'!C44)</f>
        <v/>
      </c>
      <c r="AI44" s="111" t="str">
        <f>IF(ISBLANK('Measured Data'!H48),"",'Measured Data'!H48)</f>
        <v/>
      </c>
      <c r="AJ44" s="111" t="str">
        <f>IF(ISBLANK('In Process Calc.'!L44),"",'In Process Calc.'!L44)</f>
        <v/>
      </c>
      <c r="AK44" s="111" t="str">
        <f>IF(ISBLANK('In Process Calc.'!M44),"",'In Process Calc.'!M44)</f>
        <v/>
      </c>
      <c r="AL44" s="111" t="str">
        <f>IF(ISBLANK('In Process Calc.'!N44),"",'In Process Calc.'!N44)</f>
        <v/>
      </c>
      <c r="AM44" s="111" t="str">
        <f>IF(ISBLANK('In Process Calc.'!O44),"",'In Process Calc.'!O44)</f>
        <v/>
      </c>
      <c r="AN44" s="111" t="str">
        <f>IF(ISBLANK('In Process Calc.'!P44),"",'In Process Calc.'!P44)</f>
        <v/>
      </c>
      <c r="AO44" s="111" t="str">
        <f>IF(ISBLANK('In Process Calc.'!Q44),"",'In Process Calc.'!Q44)</f>
        <v/>
      </c>
      <c r="AP44" s="111" t="str">
        <f>IF(ISBLANK('In Process Calc.'!R44),"",'In Process Calc.'!R44)</f>
        <v/>
      </c>
      <c r="AQ44" s="111" t="str">
        <f>IF(ISBLANK('In Process Calc.'!S44),"",'In Process Calc.'!S44)</f>
        <v/>
      </c>
      <c r="AR44" s="111" t="str">
        <f>IF(ISBLANK('In Process Calc.'!T44),"",'In Process Calc.'!T44)</f>
        <v/>
      </c>
      <c r="AS44" s="111" t="str">
        <f>IF(ISBLANK('In Process Calc.'!U44),"",'In Process Calc.'!U44)</f>
        <v/>
      </c>
      <c r="AT44" s="111" t="str">
        <f>IF(ISBLANK('In Process Calc.'!V44),"",'In Process Calc.'!V44)</f>
        <v/>
      </c>
      <c r="AU44" s="111" t="str">
        <f>IF(ISBLANK('In Process Calc.'!W44),"",'In Process Calc.'!W44)</f>
        <v/>
      </c>
      <c r="AV44" s="111" t="str">
        <f>IF(ISBLANK('In Process Calc.'!X44),"",'In Process Calc.'!X44)</f>
        <v/>
      </c>
      <c r="AW44" s="111" t="str">
        <f>IF(ISBLANK('In Process Calc.'!Y44),"",'In Process Calc.'!Y44)</f>
        <v/>
      </c>
      <c r="AX44" s="111" t="str">
        <f>IF(ISBLANK('In Process Calc.'!Z44),"",'In Process Calc.'!Z44)</f>
        <v/>
      </c>
      <c r="AY44" s="111" t="str">
        <f>IF(ISBLANK('In Process Calc.'!AA44),"",'In Process Calc.'!AA44)</f>
        <v/>
      </c>
      <c r="AZ44" s="111" t="str">
        <f>IF(ISBLANK('In Process Calc.'!AB44),"",'In Process Calc.'!AB44)</f>
        <v/>
      </c>
      <c r="BA44" s="111" t="str">
        <f>IF(ISBLANK('In Process Calc.'!AC44),"",'In Process Calc.'!AC44)</f>
        <v/>
      </c>
      <c r="BB44" s="111" t="str">
        <f>IF(ISBLANK('In Process Calc.'!AD44),"",'In Process Calc.'!AD44)</f>
        <v/>
      </c>
      <c r="BC44" s="111" t="str">
        <f>IF(ISBLANK('In Process Calc.'!AE44),"",'In Process Calc.'!AE44)</f>
        <v/>
      </c>
      <c r="BD44" s="111" t="str">
        <f>IF(ISBLANK('In Process Calc.'!AF44),"",'In Process Calc.'!AF44)</f>
        <v/>
      </c>
      <c r="BE44" s="111" t="str">
        <f>IF(ISBLANK('In Process Calc.'!AG44),"",'In Process Calc.'!AG44)</f>
        <v/>
      </c>
      <c r="BF44" s="111" t="str">
        <f>IF(ISBLANK('In Process Calc.'!AH44),"",'In Process Calc.'!AH44)</f>
        <v/>
      </c>
      <c r="BG44" s="111" t="str">
        <f>IF(ISBLANK('In Process Calc.'!AI44),"",'In Process Calc.'!AI44)</f>
        <v/>
      </c>
      <c r="BH44" s="111" t="str">
        <f>IF(ISBLANK('In Process Calc.'!AJ44),"",'In Process Calc.'!AJ44)</f>
        <v/>
      </c>
      <c r="BI44" s="111" t="str">
        <f>IF(ISBLANK('In Process Calc.'!AK44),"",'In Process Calc.'!AK44)</f>
        <v/>
      </c>
      <c r="BJ44" s="111" t="str">
        <f>IF(ISBLANK('In Process Calc.'!AL44),"",'In Process Calc.'!AL44)</f>
        <v/>
      </c>
      <c r="BK44" s="111" t="str">
        <f>IF(ISBLANK('In Process Calc.'!AM44),"",'In Process Calc.'!AM44)</f>
        <v/>
      </c>
      <c r="BL44" s="111" t="str">
        <f>IF(ISBLANK('In Process Calc.'!AN44),"",'In Process Calc.'!AN44)</f>
        <v/>
      </c>
      <c r="BM44" s="111" t="str">
        <f>IF(ISBLANK('In Process Calc.'!AO44),"",'In Process Calc.'!AO44)</f>
        <v/>
      </c>
      <c r="CA44" s="48">
        <v>95.822500000067521</v>
      </c>
      <c r="CC44" s="48">
        <v>2.8226120348207462</v>
      </c>
      <c r="CG44" s="76">
        <f>'In Process Calc.'!C10</f>
        <v>164.65000000008149</v>
      </c>
      <c r="CH44" s="76">
        <f t="shared" si="31"/>
        <v>9.850315033750384</v>
      </c>
      <c r="CI44" s="76">
        <f t="shared" si="32"/>
        <v>18152.539914965884</v>
      </c>
      <c r="CJ44" s="76">
        <f t="shared" si="33"/>
        <v>0</v>
      </c>
      <c r="CK44" s="76">
        <f t="shared" si="34"/>
        <v>1042.5642423859854</v>
      </c>
      <c r="CL44" s="76">
        <f t="shared" si="35"/>
        <v>-6.6586664568788763</v>
      </c>
      <c r="CM44" s="76">
        <f t="shared" si="36"/>
        <v>-1.3484716651281414</v>
      </c>
      <c r="CN44" s="76">
        <f t="shared" si="37"/>
        <v>3.4834822159707013</v>
      </c>
      <c r="CO44" s="76">
        <f t="shared" si="38"/>
        <v>-2.1137678819848569</v>
      </c>
      <c r="CP44" s="76">
        <f t="shared" si="39"/>
        <v>1.0124981972974512</v>
      </c>
      <c r="CQ44" s="76">
        <f t="shared" si="40"/>
        <v>30.425873876786994</v>
      </c>
      <c r="CR44" s="76">
        <f t="shared" si="41"/>
        <v>-5.1446406179903388</v>
      </c>
      <c r="CS44" s="76">
        <f t="shared" si="42"/>
        <v>-17.227448350130622</v>
      </c>
      <c r="CT44" s="76">
        <f t="shared" si="43"/>
        <v>0</v>
      </c>
      <c r="CU44" s="76">
        <f t="shared" si="44"/>
        <v>0</v>
      </c>
      <c r="CV44" s="76">
        <f t="shared" si="45"/>
        <v>0</v>
      </c>
      <c r="CW44" s="76">
        <f t="shared" si="46"/>
        <v>18.332038423906472</v>
      </c>
      <c r="CX44" s="76">
        <f t="shared" si="47"/>
        <v>0</v>
      </c>
      <c r="CY44" s="76">
        <f t="shared" si="48"/>
        <v>0</v>
      </c>
      <c r="CZ44" s="76">
        <f t="shared" si="49"/>
        <v>0</v>
      </c>
      <c r="DA44" s="76">
        <f t="shared" si="50"/>
        <v>0</v>
      </c>
      <c r="DB44" s="76">
        <f t="shared" si="51"/>
        <v>0</v>
      </c>
      <c r="DC44" s="76">
        <f t="shared" si="52"/>
        <v>0</v>
      </c>
      <c r="DD44" s="76">
        <f t="shared" si="53"/>
        <v>0</v>
      </c>
      <c r="DE44" s="76">
        <f t="shared" si="54"/>
        <v>0</v>
      </c>
      <c r="DF44" s="76">
        <f t="shared" si="55"/>
        <v>0</v>
      </c>
      <c r="DG44" s="76">
        <f t="shared" si="56"/>
        <v>0</v>
      </c>
      <c r="DH44" s="76">
        <f t="shared" si="57"/>
        <v>0</v>
      </c>
      <c r="DI44" s="76">
        <f t="shared" si="58"/>
        <v>0</v>
      </c>
      <c r="DJ44" s="76">
        <f t="shared" si="59"/>
        <v>-28.823723057979137</v>
      </c>
      <c r="DK44" s="76">
        <f t="shared" si="60"/>
        <v>-35.482389514858006</v>
      </c>
      <c r="DL44" s="76">
        <f t="shared" si="61"/>
        <v>-78.865381983600869</v>
      </c>
    </row>
    <row r="45" spans="1:116" s="48" customFormat="1" ht="11">
      <c r="A45" s="111" t="str">
        <f>IF(ISBLANK('In Process Calc.'!C45),"",'In Process Calc.'!C45)</f>
        <v/>
      </c>
      <c r="B45" s="111" t="str">
        <f>IF(ISBLANK('Measured Data'!H47),"",'Measured Data'!H47)</f>
        <v/>
      </c>
      <c r="C45" s="111" t="str">
        <f>IF(ISBLANK('In Process Calc.'!L45),"",'In Process Calc.'!L45)</f>
        <v/>
      </c>
      <c r="D45" s="111" t="str">
        <f>IF(ISBLANK('In Process Calc.'!M45),"",'In Process Calc.'!M45)</f>
        <v/>
      </c>
      <c r="E45" s="111" t="str">
        <f>IF(ISBLANK('In Process Calc.'!N45),"",'In Process Calc.'!N45)</f>
        <v/>
      </c>
      <c r="F45" s="111" t="str">
        <f>IF(ISBLANK('In Process Calc.'!O45),"",'In Process Calc.'!O45)</f>
        <v/>
      </c>
      <c r="G45" s="111" t="str">
        <f>IF(ISBLANK('In Process Calc.'!P45),"",'In Process Calc.'!P45)</f>
        <v/>
      </c>
      <c r="H45" s="111" t="str">
        <f>IF(ISBLANK('In Process Calc.'!Q45),"",'In Process Calc.'!Q45)</f>
        <v/>
      </c>
      <c r="I45" s="111" t="str">
        <f>IF(ISBLANK('In Process Calc.'!R45),"",'In Process Calc.'!R45)</f>
        <v/>
      </c>
      <c r="J45" s="111" t="str">
        <f>IF(ISBLANK('In Process Calc.'!S45),"",'In Process Calc.'!S45)</f>
        <v/>
      </c>
      <c r="K45" s="111" t="str">
        <f>IF(ISBLANK('In Process Calc.'!T45),"",'In Process Calc.'!T45)</f>
        <v/>
      </c>
      <c r="L45" s="111" t="str">
        <f>IF(ISBLANK('In Process Calc.'!U45),"",'In Process Calc.'!U45)</f>
        <v/>
      </c>
      <c r="M45" s="111" t="str">
        <f>IF(ISBLANK('In Process Calc.'!V45),"",'In Process Calc.'!V45)</f>
        <v/>
      </c>
      <c r="N45" s="111" t="str">
        <f>IF(ISBLANK('In Process Calc.'!W45),"",'In Process Calc.'!W45)</f>
        <v/>
      </c>
      <c r="O45" s="111" t="str">
        <f>IF(ISBLANK('In Process Calc.'!X45),"",'In Process Calc.'!X45)</f>
        <v/>
      </c>
      <c r="P45" s="111" t="str">
        <f>IF(ISBLANK('In Process Calc.'!Y45),"",'In Process Calc.'!Y45)</f>
        <v/>
      </c>
      <c r="Q45" s="111" t="str">
        <f>IF(ISBLANK('In Process Calc.'!Z45),"",'In Process Calc.'!Z45)</f>
        <v/>
      </c>
      <c r="R45" s="111" t="str">
        <f>IF(ISBLANK('In Process Calc.'!AA45),"",'In Process Calc.'!AA45)</f>
        <v/>
      </c>
      <c r="S45" s="111" t="str">
        <f>IF(ISBLANK('In Process Calc.'!AB45),"",'In Process Calc.'!AB45)</f>
        <v/>
      </c>
      <c r="T45" s="111" t="str">
        <f>IF(ISBLANK('In Process Calc.'!AC45),"",'In Process Calc.'!AC45)</f>
        <v/>
      </c>
      <c r="U45" s="111" t="str">
        <f>IF(ISBLANK('In Process Calc.'!AD45),"",'In Process Calc.'!AD45)</f>
        <v/>
      </c>
      <c r="V45" s="111" t="str">
        <f>IF(ISBLANK('In Process Calc.'!AE45),"",'In Process Calc.'!AE45)</f>
        <v/>
      </c>
      <c r="W45" s="111" t="str">
        <f>IF(ISBLANK('In Process Calc.'!AF45),"",'In Process Calc.'!AF45)</f>
        <v/>
      </c>
      <c r="X45" s="111" t="str">
        <f>IF(ISBLANK('In Process Calc.'!AG45),"",'In Process Calc.'!AG45)</f>
        <v/>
      </c>
      <c r="Y45" s="111" t="str">
        <f>IF(ISBLANK('In Process Calc.'!AH45),"",'In Process Calc.'!AH45)</f>
        <v/>
      </c>
      <c r="Z45" s="111" t="str">
        <f>IF(ISBLANK('In Process Calc.'!AI45),"",'In Process Calc.'!AI45)</f>
        <v/>
      </c>
      <c r="AA45" s="111" t="str">
        <f>IF(ISBLANK('In Process Calc.'!AJ45),"",'In Process Calc.'!AJ45)</f>
        <v/>
      </c>
      <c r="AB45" s="111" t="str">
        <f>IF(ISBLANK('In Process Calc.'!AK45),"",'In Process Calc.'!AK45)</f>
        <v/>
      </c>
      <c r="AC45" s="111" t="str">
        <f>IF(ISBLANK('In Process Calc.'!AL45),"",'In Process Calc.'!AL45)</f>
        <v/>
      </c>
      <c r="AD45" s="111" t="str">
        <f>IF(ISBLANK('In Process Calc.'!AM45),"",'In Process Calc.'!AM45)</f>
        <v/>
      </c>
      <c r="AE45" s="111" t="str">
        <f>IF(ISBLANK('In Process Calc.'!AN45),"",'In Process Calc.'!AN45)</f>
        <v/>
      </c>
      <c r="AF45" s="111" t="str">
        <f>IF(ISBLANK('In Process Calc.'!AO45),"",'In Process Calc.'!AO45)</f>
        <v/>
      </c>
      <c r="AH45" s="111" t="str">
        <f>IF(ISBLANK('In Process Calc.'!C45),"",'In Process Calc.'!C45)</f>
        <v/>
      </c>
      <c r="AI45" s="111" t="str">
        <f>IF(ISBLANK('Measured Data'!H49),"",'Measured Data'!H49)</f>
        <v/>
      </c>
      <c r="AJ45" s="111" t="str">
        <f>IF(ISBLANK('In Process Calc.'!L45),"",'In Process Calc.'!L45)</f>
        <v/>
      </c>
      <c r="AK45" s="111" t="str">
        <f>IF(ISBLANK('In Process Calc.'!M45),"",'In Process Calc.'!M45)</f>
        <v/>
      </c>
      <c r="AL45" s="111" t="str">
        <f>IF(ISBLANK('In Process Calc.'!N45),"",'In Process Calc.'!N45)</f>
        <v/>
      </c>
      <c r="AM45" s="111" t="str">
        <f>IF(ISBLANK('In Process Calc.'!O45),"",'In Process Calc.'!O45)</f>
        <v/>
      </c>
      <c r="AN45" s="111" t="str">
        <f>IF(ISBLANK('In Process Calc.'!P45),"",'In Process Calc.'!P45)</f>
        <v/>
      </c>
      <c r="AO45" s="111" t="str">
        <f>IF(ISBLANK('In Process Calc.'!Q45),"",'In Process Calc.'!Q45)</f>
        <v/>
      </c>
      <c r="AP45" s="111" t="str">
        <f>IF(ISBLANK('In Process Calc.'!R45),"",'In Process Calc.'!R45)</f>
        <v/>
      </c>
      <c r="AQ45" s="111" t="str">
        <f>IF(ISBLANK('In Process Calc.'!S45),"",'In Process Calc.'!S45)</f>
        <v/>
      </c>
      <c r="AR45" s="111" t="str">
        <f>IF(ISBLANK('In Process Calc.'!T45),"",'In Process Calc.'!T45)</f>
        <v/>
      </c>
      <c r="AS45" s="111" t="str">
        <f>IF(ISBLANK('In Process Calc.'!U45),"",'In Process Calc.'!U45)</f>
        <v/>
      </c>
      <c r="AT45" s="111" t="str">
        <f>IF(ISBLANK('In Process Calc.'!V45),"",'In Process Calc.'!V45)</f>
        <v/>
      </c>
      <c r="AU45" s="111" t="str">
        <f>IF(ISBLANK('In Process Calc.'!W45),"",'In Process Calc.'!W45)</f>
        <v/>
      </c>
      <c r="AV45" s="111" t="str">
        <f>IF(ISBLANK('In Process Calc.'!X45),"",'In Process Calc.'!X45)</f>
        <v/>
      </c>
      <c r="AW45" s="111" t="str">
        <f>IF(ISBLANK('In Process Calc.'!Y45),"",'In Process Calc.'!Y45)</f>
        <v/>
      </c>
      <c r="AX45" s="111" t="str">
        <f>IF(ISBLANK('In Process Calc.'!Z45),"",'In Process Calc.'!Z45)</f>
        <v/>
      </c>
      <c r="AY45" s="111" t="str">
        <f>IF(ISBLANK('In Process Calc.'!AA45),"",'In Process Calc.'!AA45)</f>
        <v/>
      </c>
      <c r="AZ45" s="111" t="str">
        <f>IF(ISBLANK('In Process Calc.'!AB45),"",'In Process Calc.'!AB45)</f>
        <v/>
      </c>
      <c r="BA45" s="111" t="str">
        <f>IF(ISBLANK('In Process Calc.'!AC45),"",'In Process Calc.'!AC45)</f>
        <v/>
      </c>
      <c r="BB45" s="111" t="str">
        <f>IF(ISBLANK('In Process Calc.'!AD45),"",'In Process Calc.'!AD45)</f>
        <v/>
      </c>
      <c r="BC45" s="111" t="str">
        <f>IF(ISBLANK('In Process Calc.'!AE45),"",'In Process Calc.'!AE45)</f>
        <v/>
      </c>
      <c r="BD45" s="111" t="str">
        <f>IF(ISBLANK('In Process Calc.'!AF45),"",'In Process Calc.'!AF45)</f>
        <v/>
      </c>
      <c r="BE45" s="111" t="str">
        <f>IF(ISBLANK('In Process Calc.'!AG45),"",'In Process Calc.'!AG45)</f>
        <v/>
      </c>
      <c r="BF45" s="111" t="str">
        <f>IF(ISBLANK('In Process Calc.'!AH45),"",'In Process Calc.'!AH45)</f>
        <v/>
      </c>
      <c r="BG45" s="111" t="str">
        <f>IF(ISBLANK('In Process Calc.'!AI45),"",'In Process Calc.'!AI45)</f>
        <v/>
      </c>
      <c r="BH45" s="111" t="str">
        <f>IF(ISBLANK('In Process Calc.'!AJ45),"",'In Process Calc.'!AJ45)</f>
        <v/>
      </c>
      <c r="BI45" s="111" t="str">
        <f>IF(ISBLANK('In Process Calc.'!AK45),"",'In Process Calc.'!AK45)</f>
        <v/>
      </c>
      <c r="BJ45" s="111" t="str">
        <f>IF(ISBLANK('In Process Calc.'!AL45),"",'In Process Calc.'!AL45)</f>
        <v/>
      </c>
      <c r="BK45" s="111" t="str">
        <f>IF(ISBLANK('In Process Calc.'!AM45),"",'In Process Calc.'!AM45)</f>
        <v/>
      </c>
      <c r="BL45" s="111" t="str">
        <f>IF(ISBLANK('In Process Calc.'!AN45),"",'In Process Calc.'!AN45)</f>
        <v/>
      </c>
      <c r="BM45" s="111" t="str">
        <f>IF(ISBLANK('In Process Calc.'!AO45),"",'In Process Calc.'!AO45)</f>
        <v/>
      </c>
      <c r="CA45" s="48">
        <v>114.67250000004424</v>
      </c>
      <c r="CC45" s="48">
        <v>3.3827742853203739</v>
      </c>
      <c r="CG45" s="76">
        <f>'In Process Calc.'!C11</f>
        <v>189.03333333326736</v>
      </c>
      <c r="CH45" s="76">
        <f t="shared" si="31"/>
        <v>12.27974656666883</v>
      </c>
      <c r="CI45" s="76">
        <f t="shared" si="32"/>
        <v>22681.224088615687</v>
      </c>
      <c r="CJ45" s="76">
        <f t="shared" si="33"/>
        <v>0</v>
      </c>
      <c r="CK45" s="76">
        <f t="shared" si="34"/>
        <v>1606.7702026225409</v>
      </c>
      <c r="CL45" s="76">
        <f t="shared" si="35"/>
        <v>-8.7927160385692744</v>
      </c>
      <c r="CM45" s="76">
        <f t="shared" si="36"/>
        <v>-1.3849332124316911</v>
      </c>
      <c r="CN45" s="76">
        <f t="shared" si="37"/>
        <v>5.5617428434822145</v>
      </c>
      <c r="CO45" s="76">
        <f t="shared" si="38"/>
        <v>-2.3108100192311216</v>
      </c>
      <c r="CP45" s="76">
        <f t="shared" si="39"/>
        <v>1.2733371356350103</v>
      </c>
      <c r="CQ45" s="76">
        <f t="shared" si="40"/>
        <v>42.168438584598164</v>
      </c>
      <c r="CR45" s="76">
        <f t="shared" si="41"/>
        <v>-6.230245649150266</v>
      </c>
      <c r="CS45" s="76">
        <f t="shared" si="42"/>
        <v>-17.805799674982985</v>
      </c>
      <c r="CT45" s="76">
        <f t="shared" si="43"/>
        <v>0</v>
      </c>
      <c r="CU45" s="76">
        <f t="shared" si="44"/>
        <v>0</v>
      </c>
      <c r="CV45" s="76">
        <f t="shared" si="45"/>
        <v>0</v>
      </c>
      <c r="CW45" s="76">
        <f t="shared" si="46"/>
        <v>18.867629102871895</v>
      </c>
      <c r="CX45" s="76">
        <f t="shared" si="47"/>
        <v>0</v>
      </c>
      <c r="CY45" s="76">
        <f t="shared" si="48"/>
        <v>0</v>
      </c>
      <c r="CZ45" s="76">
        <f t="shared" si="49"/>
        <v>0</v>
      </c>
      <c r="DA45" s="76">
        <f t="shared" si="50"/>
        <v>0</v>
      </c>
      <c r="DB45" s="76">
        <f t="shared" si="51"/>
        <v>0</v>
      </c>
      <c r="DC45" s="76">
        <f t="shared" si="52"/>
        <v>0</v>
      </c>
      <c r="DD45" s="76">
        <f t="shared" si="53"/>
        <v>0</v>
      </c>
      <c r="DE45" s="76">
        <f t="shared" si="54"/>
        <v>0</v>
      </c>
      <c r="DF45" s="76">
        <f t="shared" si="55"/>
        <v>0</v>
      </c>
      <c r="DG45" s="76">
        <f t="shared" si="56"/>
        <v>0</v>
      </c>
      <c r="DH45" s="76">
        <f t="shared" si="57"/>
        <v>0</v>
      </c>
      <c r="DI45" s="76">
        <f t="shared" si="58"/>
        <v>0</v>
      </c>
      <c r="DJ45" s="76">
        <f t="shared" si="59"/>
        <v>-29.234666997937573</v>
      </c>
      <c r="DK45" s="76">
        <f t="shared" si="60"/>
        <v>-38.027383036506855</v>
      </c>
      <c r="DL45" s="76">
        <f t="shared" si="61"/>
        <v>-71.551431439844109</v>
      </c>
    </row>
    <row r="46" spans="1:116" s="48" customFormat="1" ht="11">
      <c r="A46" s="111" t="str">
        <f>IF(ISBLANK('In Process Calc.'!C46),"",'In Process Calc.'!C46)</f>
        <v/>
      </c>
      <c r="B46" s="111" t="str">
        <f>IF(ISBLANK('Measured Data'!H48),"",'Measured Data'!H48)</f>
        <v/>
      </c>
      <c r="C46" s="111" t="str">
        <f>IF(ISBLANK('In Process Calc.'!L46),"",'In Process Calc.'!L46)</f>
        <v/>
      </c>
      <c r="D46" s="111" t="str">
        <f>IF(ISBLANK('In Process Calc.'!M46),"",'In Process Calc.'!M46)</f>
        <v/>
      </c>
      <c r="E46" s="111" t="str">
        <f>IF(ISBLANK('In Process Calc.'!N46),"",'In Process Calc.'!N46)</f>
        <v/>
      </c>
      <c r="F46" s="111" t="str">
        <f>IF(ISBLANK('In Process Calc.'!O46),"",'In Process Calc.'!O46)</f>
        <v/>
      </c>
      <c r="G46" s="111" t="str">
        <f>IF(ISBLANK('In Process Calc.'!P46),"",'In Process Calc.'!P46)</f>
        <v/>
      </c>
      <c r="H46" s="111" t="str">
        <f>IF(ISBLANK('In Process Calc.'!Q46),"",'In Process Calc.'!Q46)</f>
        <v/>
      </c>
      <c r="I46" s="111" t="str">
        <f>IF(ISBLANK('In Process Calc.'!R46),"",'In Process Calc.'!R46)</f>
        <v/>
      </c>
      <c r="J46" s="111" t="str">
        <f>IF(ISBLANK('In Process Calc.'!S46),"",'In Process Calc.'!S46)</f>
        <v/>
      </c>
      <c r="K46" s="111" t="str">
        <f>IF(ISBLANK('In Process Calc.'!T46),"",'In Process Calc.'!T46)</f>
        <v/>
      </c>
      <c r="L46" s="111" t="str">
        <f>IF(ISBLANK('In Process Calc.'!U46),"",'In Process Calc.'!U46)</f>
        <v/>
      </c>
      <c r="M46" s="111" t="str">
        <f>IF(ISBLANK('In Process Calc.'!V46),"",'In Process Calc.'!V46)</f>
        <v/>
      </c>
      <c r="N46" s="111" t="str">
        <f>IF(ISBLANK('In Process Calc.'!W46),"",'In Process Calc.'!W46)</f>
        <v/>
      </c>
      <c r="O46" s="111" t="str">
        <f>IF(ISBLANK('In Process Calc.'!X46),"",'In Process Calc.'!X46)</f>
        <v/>
      </c>
      <c r="P46" s="111" t="str">
        <f>IF(ISBLANK('In Process Calc.'!Y46),"",'In Process Calc.'!Y46)</f>
        <v/>
      </c>
      <c r="Q46" s="111" t="str">
        <f>IF(ISBLANK('In Process Calc.'!Z46),"",'In Process Calc.'!Z46)</f>
        <v/>
      </c>
      <c r="R46" s="111" t="str">
        <f>IF(ISBLANK('In Process Calc.'!AA46),"",'In Process Calc.'!AA46)</f>
        <v/>
      </c>
      <c r="S46" s="111" t="str">
        <f>IF(ISBLANK('In Process Calc.'!AB46),"",'In Process Calc.'!AB46)</f>
        <v/>
      </c>
      <c r="T46" s="111" t="str">
        <f>IF(ISBLANK('In Process Calc.'!AC46),"",'In Process Calc.'!AC46)</f>
        <v/>
      </c>
      <c r="U46" s="111" t="str">
        <f>IF(ISBLANK('In Process Calc.'!AD46),"",'In Process Calc.'!AD46)</f>
        <v/>
      </c>
      <c r="V46" s="111" t="str">
        <f>IF(ISBLANK('In Process Calc.'!AE46),"",'In Process Calc.'!AE46)</f>
        <v/>
      </c>
      <c r="W46" s="111" t="str">
        <f>IF(ISBLANK('In Process Calc.'!AF46),"",'In Process Calc.'!AF46)</f>
        <v/>
      </c>
      <c r="X46" s="111" t="str">
        <f>IF(ISBLANK('In Process Calc.'!AG46),"",'In Process Calc.'!AG46)</f>
        <v/>
      </c>
      <c r="Y46" s="111" t="str">
        <f>IF(ISBLANK('In Process Calc.'!AH46),"",'In Process Calc.'!AH46)</f>
        <v/>
      </c>
      <c r="Z46" s="111" t="str">
        <f>IF(ISBLANK('In Process Calc.'!AI46),"",'In Process Calc.'!AI46)</f>
        <v/>
      </c>
      <c r="AA46" s="111" t="str">
        <f>IF(ISBLANK('In Process Calc.'!AJ46),"",'In Process Calc.'!AJ46)</f>
        <v/>
      </c>
      <c r="AB46" s="111" t="str">
        <f>IF(ISBLANK('In Process Calc.'!AK46),"",'In Process Calc.'!AK46)</f>
        <v/>
      </c>
      <c r="AC46" s="111" t="str">
        <f>IF(ISBLANK('In Process Calc.'!AL46),"",'In Process Calc.'!AL46)</f>
        <v/>
      </c>
      <c r="AD46" s="111" t="str">
        <f>IF(ISBLANK('In Process Calc.'!AM46),"",'In Process Calc.'!AM46)</f>
        <v/>
      </c>
      <c r="AE46" s="111" t="str">
        <f>IF(ISBLANK('In Process Calc.'!AN46),"",'In Process Calc.'!AN46)</f>
        <v/>
      </c>
      <c r="AF46" s="111" t="str">
        <f>IF(ISBLANK('In Process Calc.'!AO46),"",'In Process Calc.'!AO46)</f>
        <v/>
      </c>
      <c r="AH46" s="111" t="str">
        <f>IF(ISBLANK('In Process Calc.'!C46),"",'In Process Calc.'!C46)</f>
        <v/>
      </c>
      <c r="AI46" s="111" t="str">
        <f>IF(ISBLANK('Measured Data'!H50),"",'Measured Data'!H50)</f>
        <v/>
      </c>
      <c r="AJ46" s="111" t="str">
        <f>IF(ISBLANK('In Process Calc.'!L46),"",'In Process Calc.'!L46)</f>
        <v/>
      </c>
      <c r="AK46" s="111" t="str">
        <f>IF(ISBLANK('In Process Calc.'!M46),"",'In Process Calc.'!M46)</f>
        <v/>
      </c>
      <c r="AL46" s="111" t="str">
        <f>IF(ISBLANK('In Process Calc.'!N46),"",'In Process Calc.'!N46)</f>
        <v/>
      </c>
      <c r="AM46" s="111" t="str">
        <f>IF(ISBLANK('In Process Calc.'!O46),"",'In Process Calc.'!O46)</f>
        <v/>
      </c>
      <c r="AN46" s="111" t="str">
        <f>IF(ISBLANK('In Process Calc.'!P46),"",'In Process Calc.'!P46)</f>
        <v/>
      </c>
      <c r="AO46" s="111" t="str">
        <f>IF(ISBLANK('In Process Calc.'!Q46),"",'In Process Calc.'!Q46)</f>
        <v/>
      </c>
      <c r="AP46" s="111" t="str">
        <f>IF(ISBLANK('In Process Calc.'!R46),"",'In Process Calc.'!R46)</f>
        <v/>
      </c>
      <c r="AQ46" s="111" t="str">
        <f>IF(ISBLANK('In Process Calc.'!S46),"",'In Process Calc.'!S46)</f>
        <v/>
      </c>
      <c r="AR46" s="111" t="str">
        <f>IF(ISBLANK('In Process Calc.'!T46),"",'In Process Calc.'!T46)</f>
        <v/>
      </c>
      <c r="AS46" s="111" t="str">
        <f>IF(ISBLANK('In Process Calc.'!U46),"",'In Process Calc.'!U46)</f>
        <v/>
      </c>
      <c r="AT46" s="111" t="str">
        <f>IF(ISBLANK('In Process Calc.'!V46),"",'In Process Calc.'!V46)</f>
        <v/>
      </c>
      <c r="AU46" s="111" t="str">
        <f>IF(ISBLANK('In Process Calc.'!W46),"",'In Process Calc.'!W46)</f>
        <v/>
      </c>
      <c r="AV46" s="111" t="str">
        <f>IF(ISBLANK('In Process Calc.'!X46),"",'In Process Calc.'!X46)</f>
        <v/>
      </c>
      <c r="AW46" s="111" t="str">
        <f>IF(ISBLANK('In Process Calc.'!Y46),"",'In Process Calc.'!Y46)</f>
        <v/>
      </c>
      <c r="AX46" s="111" t="str">
        <f>IF(ISBLANK('In Process Calc.'!Z46),"",'In Process Calc.'!Z46)</f>
        <v/>
      </c>
      <c r="AY46" s="111" t="str">
        <f>IF(ISBLANK('In Process Calc.'!AA46),"",'In Process Calc.'!AA46)</f>
        <v/>
      </c>
      <c r="AZ46" s="111" t="str">
        <f>IF(ISBLANK('In Process Calc.'!AB46),"",'In Process Calc.'!AB46)</f>
        <v/>
      </c>
      <c r="BA46" s="111" t="str">
        <f>IF(ISBLANK('In Process Calc.'!AC46),"",'In Process Calc.'!AC46)</f>
        <v/>
      </c>
      <c r="BB46" s="111" t="str">
        <f>IF(ISBLANK('In Process Calc.'!AD46),"",'In Process Calc.'!AD46)</f>
        <v/>
      </c>
      <c r="BC46" s="111" t="str">
        <f>IF(ISBLANK('In Process Calc.'!AE46),"",'In Process Calc.'!AE46)</f>
        <v/>
      </c>
      <c r="BD46" s="111" t="str">
        <f>IF(ISBLANK('In Process Calc.'!AF46),"",'In Process Calc.'!AF46)</f>
        <v/>
      </c>
      <c r="BE46" s="111" t="str">
        <f>IF(ISBLANK('In Process Calc.'!AG46),"",'In Process Calc.'!AG46)</f>
        <v/>
      </c>
      <c r="BF46" s="111" t="str">
        <f>IF(ISBLANK('In Process Calc.'!AH46),"",'In Process Calc.'!AH46)</f>
        <v/>
      </c>
      <c r="BG46" s="111" t="str">
        <f>IF(ISBLANK('In Process Calc.'!AI46),"",'In Process Calc.'!AI46)</f>
        <v/>
      </c>
      <c r="BH46" s="111" t="str">
        <f>IF(ISBLANK('In Process Calc.'!AJ46),"",'In Process Calc.'!AJ46)</f>
        <v/>
      </c>
      <c r="BI46" s="111" t="str">
        <f>IF(ISBLANK('In Process Calc.'!AK46),"",'In Process Calc.'!AK46)</f>
        <v/>
      </c>
      <c r="BJ46" s="111" t="str">
        <f>IF(ISBLANK('In Process Calc.'!AL46),"",'In Process Calc.'!AL46)</f>
        <v/>
      </c>
      <c r="BK46" s="111" t="str">
        <f>IF(ISBLANK('In Process Calc.'!AM46),"",'In Process Calc.'!AM46)</f>
        <v/>
      </c>
      <c r="BL46" s="111" t="str">
        <f>IF(ISBLANK('In Process Calc.'!AN46),"",'In Process Calc.'!AN46)</f>
        <v/>
      </c>
      <c r="BM46" s="111" t="str">
        <f>IF(ISBLANK('In Process Calc.'!AO46),"",'In Process Calc.'!AO46)</f>
        <v/>
      </c>
      <c r="CA46" s="48">
        <v>144.62250000005588</v>
      </c>
      <c r="CB46" s="48">
        <v>4.0534445958219791</v>
      </c>
      <c r="CC46" s="48">
        <v>4.1096519746366189</v>
      </c>
      <c r="CG46" s="76">
        <f>'In Process Calc.'!C12</f>
        <v>212.98333333327901</v>
      </c>
      <c r="CH46" s="76">
        <f t="shared" si="31"/>
        <v>14.349478109640236</v>
      </c>
      <c r="CI46" s="76">
        <f t="shared" si="32"/>
        <v>26492.628219718434</v>
      </c>
      <c r="CJ46" s="76">
        <f t="shared" si="33"/>
        <v>0</v>
      </c>
      <c r="CK46" s="76">
        <f t="shared" si="34"/>
        <v>2225.7974812133589</v>
      </c>
      <c r="CL46" s="76">
        <f t="shared" si="35"/>
        <v>-10.44246303410663</v>
      </c>
      <c r="CM46" s="76">
        <f t="shared" si="36"/>
        <v>-1.2840953667071622</v>
      </c>
      <c r="CN46" s="76">
        <f t="shared" si="37"/>
        <v>7.8601349434188386</v>
      </c>
      <c r="CO46" s="76">
        <f t="shared" si="38"/>
        <v>-2.1958889362671083</v>
      </c>
      <c r="CP46" s="76">
        <f t="shared" si="39"/>
        <v>1.494005115382405</v>
      </c>
      <c r="CQ46" s="76">
        <f t="shared" si="40"/>
        <v>55.567282295158634</v>
      </c>
      <c r="CR46" s="76">
        <f t="shared" si="41"/>
        <v>-6.6506641483054487</v>
      </c>
      <c r="CS46" s="76">
        <f t="shared" si="42"/>
        <v>-17.3172411194553</v>
      </c>
      <c r="CT46" s="76">
        <f t="shared" si="43"/>
        <v>0</v>
      </c>
      <c r="CU46" s="76">
        <f t="shared" si="44"/>
        <v>0</v>
      </c>
      <c r="CV46" s="76">
        <f t="shared" si="45"/>
        <v>0</v>
      </c>
      <c r="CW46" s="76">
        <f t="shared" si="46"/>
        <v>17.348094508110563</v>
      </c>
      <c r="CX46" s="76">
        <f t="shared" si="47"/>
        <v>0</v>
      </c>
      <c r="CY46" s="76">
        <f t="shared" si="48"/>
        <v>0</v>
      </c>
      <c r="CZ46" s="76">
        <f t="shared" si="49"/>
        <v>0</v>
      </c>
      <c r="DA46" s="76">
        <f t="shared" si="50"/>
        <v>0</v>
      </c>
      <c r="DB46" s="76">
        <f t="shared" si="51"/>
        <v>0</v>
      </c>
      <c r="DC46" s="76">
        <f t="shared" si="52"/>
        <v>0</v>
      </c>
      <c r="DD46" s="76">
        <f t="shared" si="53"/>
        <v>0</v>
      </c>
      <c r="DE46" s="76">
        <f t="shared" si="54"/>
        <v>0</v>
      </c>
      <c r="DF46" s="76">
        <f t="shared" si="55"/>
        <v>0</v>
      </c>
      <c r="DG46" s="76">
        <f t="shared" si="56"/>
        <v>0</v>
      </c>
      <c r="DH46" s="76">
        <f t="shared" si="57"/>
        <v>0</v>
      </c>
      <c r="DI46" s="76">
        <f t="shared" si="58"/>
        <v>0</v>
      </c>
      <c r="DJ46" s="76">
        <f t="shared" si="59"/>
        <v>-27.252816973804549</v>
      </c>
      <c r="DK46" s="76">
        <f t="shared" si="60"/>
        <v>-37.69528000791118</v>
      </c>
      <c r="DL46" s="76">
        <f t="shared" si="61"/>
        <v>-58.557452001336699</v>
      </c>
    </row>
    <row r="47" spans="1:116" s="48" customFormat="1" ht="11">
      <c r="A47" s="111" t="str">
        <f>IF(ISBLANK('In Process Calc.'!C47),"",'In Process Calc.'!C47)</f>
        <v/>
      </c>
      <c r="B47" s="111" t="str">
        <f>IF(ISBLANK('Measured Data'!H49),"",'Measured Data'!H49)</f>
        <v/>
      </c>
      <c r="C47" s="111" t="str">
        <f>IF(ISBLANK('In Process Calc.'!L47),"",'In Process Calc.'!L47)</f>
        <v/>
      </c>
      <c r="D47" s="111" t="str">
        <f>IF(ISBLANK('In Process Calc.'!M47),"",'In Process Calc.'!M47)</f>
        <v/>
      </c>
      <c r="E47" s="111" t="str">
        <f>IF(ISBLANK('In Process Calc.'!N47),"",'In Process Calc.'!N47)</f>
        <v/>
      </c>
      <c r="F47" s="111" t="str">
        <f>IF(ISBLANK('In Process Calc.'!O47),"",'In Process Calc.'!O47)</f>
        <v/>
      </c>
      <c r="G47" s="111" t="str">
        <f>IF(ISBLANK('In Process Calc.'!P47),"",'In Process Calc.'!P47)</f>
        <v/>
      </c>
      <c r="H47" s="111" t="str">
        <f>IF(ISBLANK('In Process Calc.'!Q47),"",'In Process Calc.'!Q47)</f>
        <v/>
      </c>
      <c r="I47" s="111" t="str">
        <f>IF(ISBLANK('In Process Calc.'!R47),"",'In Process Calc.'!R47)</f>
        <v/>
      </c>
      <c r="J47" s="111" t="str">
        <f>IF(ISBLANK('In Process Calc.'!S47),"",'In Process Calc.'!S47)</f>
        <v/>
      </c>
      <c r="K47" s="111" t="str">
        <f>IF(ISBLANK('In Process Calc.'!T47),"",'In Process Calc.'!T47)</f>
        <v/>
      </c>
      <c r="L47" s="111" t="str">
        <f>IF(ISBLANK('In Process Calc.'!U47),"",'In Process Calc.'!U47)</f>
        <v/>
      </c>
      <c r="M47" s="111" t="str">
        <f>IF(ISBLANK('In Process Calc.'!V47),"",'In Process Calc.'!V47)</f>
        <v/>
      </c>
      <c r="N47" s="111" t="str">
        <f>IF(ISBLANK('In Process Calc.'!W47),"",'In Process Calc.'!W47)</f>
        <v/>
      </c>
      <c r="O47" s="111" t="str">
        <f>IF(ISBLANK('In Process Calc.'!X47),"",'In Process Calc.'!X47)</f>
        <v/>
      </c>
      <c r="P47" s="111" t="str">
        <f>IF(ISBLANK('In Process Calc.'!Y47),"",'In Process Calc.'!Y47)</f>
        <v/>
      </c>
      <c r="Q47" s="111" t="str">
        <f>IF(ISBLANK('In Process Calc.'!Z47),"",'In Process Calc.'!Z47)</f>
        <v/>
      </c>
      <c r="R47" s="111" t="str">
        <f>IF(ISBLANK('In Process Calc.'!AA47),"",'In Process Calc.'!AA47)</f>
        <v/>
      </c>
      <c r="S47" s="111" t="str">
        <f>IF(ISBLANK('In Process Calc.'!AB47),"",'In Process Calc.'!AB47)</f>
        <v/>
      </c>
      <c r="T47" s="111" t="str">
        <f>IF(ISBLANK('In Process Calc.'!AC47),"",'In Process Calc.'!AC47)</f>
        <v/>
      </c>
      <c r="U47" s="111" t="str">
        <f>IF(ISBLANK('In Process Calc.'!AD47),"",'In Process Calc.'!AD47)</f>
        <v/>
      </c>
      <c r="V47" s="111" t="str">
        <f>IF(ISBLANK('In Process Calc.'!AE47),"",'In Process Calc.'!AE47)</f>
        <v/>
      </c>
      <c r="W47" s="111" t="str">
        <f>IF(ISBLANK('In Process Calc.'!AF47),"",'In Process Calc.'!AF47)</f>
        <v/>
      </c>
      <c r="X47" s="111" t="str">
        <f>IF(ISBLANK('In Process Calc.'!AG47),"",'In Process Calc.'!AG47)</f>
        <v/>
      </c>
      <c r="Y47" s="111" t="str">
        <f>IF(ISBLANK('In Process Calc.'!AH47),"",'In Process Calc.'!AH47)</f>
        <v/>
      </c>
      <c r="Z47" s="111" t="str">
        <f>IF(ISBLANK('In Process Calc.'!AI47),"",'In Process Calc.'!AI47)</f>
        <v/>
      </c>
      <c r="AA47" s="111" t="str">
        <f>IF(ISBLANK('In Process Calc.'!AJ47),"",'In Process Calc.'!AJ47)</f>
        <v/>
      </c>
      <c r="AB47" s="111" t="str">
        <f>IF(ISBLANK('In Process Calc.'!AK47),"",'In Process Calc.'!AK47)</f>
        <v/>
      </c>
      <c r="AC47" s="111" t="str">
        <f>IF(ISBLANK('In Process Calc.'!AL47),"",'In Process Calc.'!AL47)</f>
        <v/>
      </c>
      <c r="AD47" s="111" t="str">
        <f>IF(ISBLANK('In Process Calc.'!AM47),"",'In Process Calc.'!AM47)</f>
        <v/>
      </c>
      <c r="AE47" s="111" t="str">
        <f>IF(ISBLANK('In Process Calc.'!AN47),"",'In Process Calc.'!AN47)</f>
        <v/>
      </c>
      <c r="AF47" s="111" t="str">
        <f>IF(ISBLANK('In Process Calc.'!AO47),"",'In Process Calc.'!AO47)</f>
        <v/>
      </c>
      <c r="AH47" s="111" t="str">
        <f>IF(ISBLANK('In Process Calc.'!C47),"",'In Process Calc.'!C47)</f>
        <v/>
      </c>
      <c r="AI47" s="111" t="str">
        <f>IF(ISBLANK('Measured Data'!H51),"",'Measured Data'!H51)</f>
        <v/>
      </c>
      <c r="AJ47" s="111" t="str">
        <f>IF(ISBLANK('In Process Calc.'!L47),"",'In Process Calc.'!L47)</f>
        <v/>
      </c>
      <c r="AK47" s="111" t="str">
        <f>IF(ISBLANK('In Process Calc.'!M47),"",'In Process Calc.'!M47)</f>
        <v/>
      </c>
      <c r="AL47" s="111" t="str">
        <f>IF(ISBLANK('In Process Calc.'!N47),"",'In Process Calc.'!N47)</f>
        <v/>
      </c>
      <c r="AM47" s="111" t="str">
        <f>IF(ISBLANK('In Process Calc.'!O47),"",'In Process Calc.'!O47)</f>
        <v/>
      </c>
      <c r="AN47" s="111" t="str">
        <f>IF(ISBLANK('In Process Calc.'!P47),"",'In Process Calc.'!P47)</f>
        <v/>
      </c>
      <c r="AO47" s="111" t="str">
        <f>IF(ISBLANK('In Process Calc.'!Q47),"",'In Process Calc.'!Q47)</f>
        <v/>
      </c>
      <c r="AP47" s="111" t="str">
        <f>IF(ISBLANK('In Process Calc.'!R47),"",'In Process Calc.'!R47)</f>
        <v/>
      </c>
      <c r="AQ47" s="111" t="str">
        <f>IF(ISBLANK('In Process Calc.'!S47),"",'In Process Calc.'!S47)</f>
        <v/>
      </c>
      <c r="AR47" s="111" t="str">
        <f>IF(ISBLANK('In Process Calc.'!T47),"",'In Process Calc.'!T47)</f>
        <v/>
      </c>
      <c r="AS47" s="111" t="str">
        <f>IF(ISBLANK('In Process Calc.'!U47),"",'In Process Calc.'!U47)</f>
        <v/>
      </c>
      <c r="AT47" s="111" t="str">
        <f>IF(ISBLANK('In Process Calc.'!V47),"",'In Process Calc.'!V47)</f>
        <v/>
      </c>
      <c r="AU47" s="111" t="str">
        <f>IF(ISBLANK('In Process Calc.'!W47),"",'In Process Calc.'!W47)</f>
        <v/>
      </c>
      <c r="AV47" s="111" t="str">
        <f>IF(ISBLANK('In Process Calc.'!X47),"",'In Process Calc.'!X47)</f>
        <v/>
      </c>
      <c r="AW47" s="111" t="str">
        <f>IF(ISBLANK('In Process Calc.'!Y47),"",'In Process Calc.'!Y47)</f>
        <v/>
      </c>
      <c r="AX47" s="111" t="str">
        <f>IF(ISBLANK('In Process Calc.'!Z47),"",'In Process Calc.'!Z47)</f>
        <v/>
      </c>
      <c r="AY47" s="111" t="str">
        <f>IF(ISBLANK('In Process Calc.'!AA47),"",'In Process Calc.'!AA47)</f>
        <v/>
      </c>
      <c r="AZ47" s="111" t="str">
        <f>IF(ISBLANK('In Process Calc.'!AB47),"",'In Process Calc.'!AB47)</f>
        <v/>
      </c>
      <c r="BA47" s="111" t="str">
        <f>IF(ISBLANK('In Process Calc.'!AC47),"",'In Process Calc.'!AC47)</f>
        <v/>
      </c>
      <c r="BB47" s="111" t="str">
        <f>IF(ISBLANK('In Process Calc.'!AD47),"",'In Process Calc.'!AD47)</f>
        <v/>
      </c>
      <c r="BC47" s="111" t="str">
        <f>IF(ISBLANK('In Process Calc.'!AE47),"",'In Process Calc.'!AE47)</f>
        <v/>
      </c>
      <c r="BD47" s="111" t="str">
        <f>IF(ISBLANK('In Process Calc.'!AF47),"",'In Process Calc.'!AF47)</f>
        <v/>
      </c>
      <c r="BE47" s="111" t="str">
        <f>IF(ISBLANK('In Process Calc.'!AG47),"",'In Process Calc.'!AG47)</f>
        <v/>
      </c>
      <c r="BF47" s="111" t="str">
        <f>IF(ISBLANK('In Process Calc.'!AH47),"",'In Process Calc.'!AH47)</f>
        <v/>
      </c>
      <c r="BG47" s="111" t="str">
        <f>IF(ISBLANK('In Process Calc.'!AI47),"",'In Process Calc.'!AI47)</f>
        <v/>
      </c>
      <c r="BH47" s="111" t="str">
        <f>IF(ISBLANK('In Process Calc.'!AJ47),"",'In Process Calc.'!AJ47)</f>
        <v/>
      </c>
      <c r="BI47" s="111" t="str">
        <f>IF(ISBLANK('In Process Calc.'!AK47),"",'In Process Calc.'!AK47)</f>
        <v/>
      </c>
      <c r="BJ47" s="111" t="str">
        <f>IF(ISBLANK('In Process Calc.'!AL47),"",'In Process Calc.'!AL47)</f>
        <v/>
      </c>
      <c r="BK47" s="111" t="str">
        <f>IF(ISBLANK('In Process Calc.'!AM47),"",'In Process Calc.'!AM47)</f>
        <v/>
      </c>
      <c r="BL47" s="111" t="str">
        <f>IF(ISBLANK('In Process Calc.'!AN47),"",'In Process Calc.'!AN47)</f>
        <v/>
      </c>
      <c r="BM47" s="111" t="str">
        <f>IF(ISBLANK('In Process Calc.'!AO47),"",'In Process Calc.'!AO47)</f>
        <v/>
      </c>
      <c r="CA47" s="48">
        <v>165.22249999997439</v>
      </c>
      <c r="CC47" s="48">
        <v>4.4694018368945283</v>
      </c>
      <c r="CG47" s="76">
        <f>'In Process Calc.'!C13</f>
        <v>238.10000000009313</v>
      </c>
      <c r="CH47" s="76">
        <f t="shared" si="31"/>
        <v>15.968908501096609</v>
      </c>
      <c r="CI47" s="76">
        <f t="shared" si="32"/>
        <v>29395.46480658582</v>
      </c>
      <c r="CJ47" s="76">
        <f t="shared" si="33"/>
        <v>0</v>
      </c>
      <c r="CK47" s="76">
        <f t="shared" si="34"/>
        <v>2926.8020904887612</v>
      </c>
      <c r="CL47" s="76">
        <f t="shared" si="35"/>
        <v>-11.41168536507319</v>
      </c>
      <c r="CM47" s="76">
        <f t="shared" si="36"/>
        <v>-1.0032494554943074</v>
      </c>
      <c r="CN47" s="76">
        <f t="shared" si="37"/>
        <v>10.224577120074301</v>
      </c>
      <c r="CO47" s="76">
        <f t="shared" si="38"/>
        <v>-1.7922355061306519</v>
      </c>
      <c r="CP47" s="76">
        <f t="shared" si="39"/>
        <v>1.6642513153545506</v>
      </c>
      <c r="CQ47" s="76">
        <f t="shared" si="40"/>
        <v>71.246812537099999</v>
      </c>
      <c r="CR47" s="76">
        <f t="shared" si="41"/>
        <v>-6.3389308752906857</v>
      </c>
      <c r="CS47" s="76">
        <f t="shared" si="42"/>
        <v>-15.534394648268382</v>
      </c>
      <c r="CT47" s="76">
        <f t="shared" si="43"/>
        <v>0</v>
      </c>
      <c r="CU47" s="76">
        <f t="shared" si="44"/>
        <v>0</v>
      </c>
      <c r="CV47" s="76">
        <f t="shared" si="45"/>
        <v>0</v>
      </c>
      <c r="CW47" s="76">
        <f t="shared" si="46"/>
        <v>13.702572773125638</v>
      </c>
      <c r="CX47" s="76">
        <f t="shared" si="47"/>
        <v>0</v>
      </c>
      <c r="CY47" s="76">
        <f t="shared" si="48"/>
        <v>0</v>
      </c>
      <c r="CZ47" s="76">
        <f t="shared" si="49"/>
        <v>0</v>
      </c>
      <c r="DA47" s="76">
        <f t="shared" si="50"/>
        <v>0</v>
      </c>
      <c r="DB47" s="76">
        <f t="shared" si="51"/>
        <v>0</v>
      </c>
      <c r="DC47" s="76">
        <f t="shared" si="52"/>
        <v>0</v>
      </c>
      <c r="DD47" s="76">
        <f t="shared" si="53"/>
        <v>0</v>
      </c>
      <c r="DE47" s="76">
        <f t="shared" si="54"/>
        <v>0</v>
      </c>
      <c r="DF47" s="76">
        <f t="shared" si="55"/>
        <v>0</v>
      </c>
      <c r="DG47" s="76">
        <f t="shared" si="56"/>
        <v>0</v>
      </c>
      <c r="DH47" s="76">
        <f t="shared" si="57"/>
        <v>0</v>
      </c>
      <c r="DI47" s="76">
        <f t="shared" si="58"/>
        <v>0</v>
      </c>
      <c r="DJ47" s="76">
        <f t="shared" si="59"/>
        <v>-22.23057020438381</v>
      </c>
      <c r="DK47" s="76">
        <f t="shared" si="60"/>
        <v>-33.642255569457006</v>
      </c>
      <c r="DL47" s="76">
        <f t="shared" si="61"/>
        <v>-38.84865001196097</v>
      </c>
    </row>
    <row r="48" spans="1:116" s="48" customFormat="1" ht="11">
      <c r="A48" s="111" t="str">
        <f>IF(ISBLANK('In Process Calc.'!C48),"",'In Process Calc.'!C48)</f>
        <v/>
      </c>
      <c r="B48" s="111" t="str">
        <f>IF(ISBLANK('Measured Data'!H50),"",'Measured Data'!H50)</f>
        <v/>
      </c>
      <c r="C48" s="111" t="str">
        <f>IF(ISBLANK('In Process Calc.'!L48),"",'In Process Calc.'!L48)</f>
        <v/>
      </c>
      <c r="D48" s="111" t="str">
        <f>IF(ISBLANK('In Process Calc.'!M48),"",'In Process Calc.'!M48)</f>
        <v/>
      </c>
      <c r="E48" s="111" t="str">
        <f>IF(ISBLANK('In Process Calc.'!N48),"",'In Process Calc.'!N48)</f>
        <v/>
      </c>
      <c r="F48" s="111" t="str">
        <f>IF(ISBLANK('In Process Calc.'!O48),"",'In Process Calc.'!O48)</f>
        <v/>
      </c>
      <c r="G48" s="111" t="str">
        <f>IF(ISBLANK('In Process Calc.'!P48),"",'In Process Calc.'!P48)</f>
        <v/>
      </c>
      <c r="H48" s="111" t="str">
        <f>IF(ISBLANK('In Process Calc.'!Q48),"",'In Process Calc.'!Q48)</f>
        <v/>
      </c>
      <c r="I48" s="111" t="str">
        <f>IF(ISBLANK('In Process Calc.'!R48),"",'In Process Calc.'!R48)</f>
        <v/>
      </c>
      <c r="J48" s="111" t="str">
        <f>IF(ISBLANK('In Process Calc.'!S48),"",'In Process Calc.'!S48)</f>
        <v/>
      </c>
      <c r="K48" s="111" t="str">
        <f>IF(ISBLANK('In Process Calc.'!T48),"",'In Process Calc.'!T48)</f>
        <v/>
      </c>
      <c r="L48" s="111" t="str">
        <f>IF(ISBLANK('In Process Calc.'!U48),"",'In Process Calc.'!U48)</f>
        <v/>
      </c>
      <c r="M48" s="111" t="str">
        <f>IF(ISBLANK('In Process Calc.'!V48),"",'In Process Calc.'!V48)</f>
        <v/>
      </c>
      <c r="N48" s="111" t="str">
        <f>IF(ISBLANK('In Process Calc.'!W48),"",'In Process Calc.'!W48)</f>
        <v/>
      </c>
      <c r="O48" s="111" t="str">
        <f>IF(ISBLANK('In Process Calc.'!X48),"",'In Process Calc.'!X48)</f>
        <v/>
      </c>
      <c r="P48" s="111" t="str">
        <f>IF(ISBLANK('In Process Calc.'!Y48),"",'In Process Calc.'!Y48)</f>
        <v/>
      </c>
      <c r="Q48" s="111" t="str">
        <f>IF(ISBLANK('In Process Calc.'!Z48),"",'In Process Calc.'!Z48)</f>
        <v/>
      </c>
      <c r="R48" s="111" t="str">
        <f>IF(ISBLANK('In Process Calc.'!AA48),"",'In Process Calc.'!AA48)</f>
        <v/>
      </c>
      <c r="S48" s="111" t="str">
        <f>IF(ISBLANK('In Process Calc.'!AB48),"",'In Process Calc.'!AB48)</f>
        <v/>
      </c>
      <c r="T48" s="111" t="str">
        <f>IF(ISBLANK('In Process Calc.'!AC48),"",'In Process Calc.'!AC48)</f>
        <v/>
      </c>
      <c r="U48" s="111" t="str">
        <f>IF(ISBLANK('In Process Calc.'!AD48),"",'In Process Calc.'!AD48)</f>
        <v/>
      </c>
      <c r="V48" s="111" t="str">
        <f>IF(ISBLANK('In Process Calc.'!AE48),"",'In Process Calc.'!AE48)</f>
        <v/>
      </c>
      <c r="W48" s="111" t="str">
        <f>IF(ISBLANK('In Process Calc.'!AF48),"",'In Process Calc.'!AF48)</f>
        <v/>
      </c>
      <c r="X48" s="111" t="str">
        <f>IF(ISBLANK('In Process Calc.'!AG48),"",'In Process Calc.'!AG48)</f>
        <v/>
      </c>
      <c r="Y48" s="111" t="str">
        <f>IF(ISBLANK('In Process Calc.'!AH48),"",'In Process Calc.'!AH48)</f>
        <v/>
      </c>
      <c r="Z48" s="111" t="str">
        <f>IF(ISBLANK('In Process Calc.'!AI48),"",'In Process Calc.'!AI48)</f>
        <v/>
      </c>
      <c r="AA48" s="111" t="str">
        <f>IF(ISBLANK('In Process Calc.'!AJ48),"",'In Process Calc.'!AJ48)</f>
        <v/>
      </c>
      <c r="AB48" s="111" t="str">
        <f>IF(ISBLANK('In Process Calc.'!AK48),"",'In Process Calc.'!AK48)</f>
        <v/>
      </c>
      <c r="AC48" s="111" t="str">
        <f>IF(ISBLANK('In Process Calc.'!AL48),"",'In Process Calc.'!AL48)</f>
        <v/>
      </c>
      <c r="AD48" s="111" t="str">
        <f>IF(ISBLANK('In Process Calc.'!AM48),"",'In Process Calc.'!AM48)</f>
        <v/>
      </c>
      <c r="AE48" s="111" t="str">
        <f>IF(ISBLANK('In Process Calc.'!AN48),"",'In Process Calc.'!AN48)</f>
        <v/>
      </c>
      <c r="AF48" s="111" t="str">
        <f>IF(ISBLANK('In Process Calc.'!AO48),"",'In Process Calc.'!AO48)</f>
        <v/>
      </c>
      <c r="AH48" s="111" t="str">
        <f>IF(ISBLANK('In Process Calc.'!C48),"",'In Process Calc.'!C48)</f>
        <v/>
      </c>
      <c r="AI48" s="111" t="str">
        <f>IF(ISBLANK('Measured Data'!H52),"",'Measured Data'!H52)</f>
        <v/>
      </c>
      <c r="AJ48" s="111" t="str">
        <f>IF(ISBLANK('In Process Calc.'!L48),"",'In Process Calc.'!L48)</f>
        <v/>
      </c>
      <c r="AK48" s="111" t="str">
        <f>IF(ISBLANK('In Process Calc.'!M48),"",'In Process Calc.'!M48)</f>
        <v/>
      </c>
      <c r="AL48" s="111" t="str">
        <f>IF(ISBLANK('In Process Calc.'!N48),"",'In Process Calc.'!N48)</f>
        <v/>
      </c>
      <c r="AM48" s="111" t="str">
        <f>IF(ISBLANK('In Process Calc.'!O48),"",'In Process Calc.'!O48)</f>
        <v/>
      </c>
      <c r="AN48" s="111" t="str">
        <f>IF(ISBLANK('In Process Calc.'!P48),"",'In Process Calc.'!P48)</f>
        <v/>
      </c>
      <c r="AO48" s="111" t="str">
        <f>IF(ISBLANK('In Process Calc.'!Q48),"",'In Process Calc.'!Q48)</f>
        <v/>
      </c>
      <c r="AP48" s="111" t="str">
        <f>IF(ISBLANK('In Process Calc.'!R48),"",'In Process Calc.'!R48)</f>
        <v/>
      </c>
      <c r="AQ48" s="111" t="str">
        <f>IF(ISBLANK('In Process Calc.'!S48),"",'In Process Calc.'!S48)</f>
        <v/>
      </c>
      <c r="AR48" s="111" t="str">
        <f>IF(ISBLANK('In Process Calc.'!T48),"",'In Process Calc.'!T48)</f>
        <v/>
      </c>
      <c r="AS48" s="111" t="str">
        <f>IF(ISBLANK('In Process Calc.'!U48),"",'In Process Calc.'!U48)</f>
        <v/>
      </c>
      <c r="AT48" s="111" t="str">
        <f>IF(ISBLANK('In Process Calc.'!V48),"",'In Process Calc.'!V48)</f>
        <v/>
      </c>
      <c r="AU48" s="111" t="str">
        <f>IF(ISBLANK('In Process Calc.'!W48),"",'In Process Calc.'!W48)</f>
        <v/>
      </c>
      <c r="AV48" s="111" t="str">
        <f>IF(ISBLANK('In Process Calc.'!X48),"",'In Process Calc.'!X48)</f>
        <v/>
      </c>
      <c r="AW48" s="111" t="str">
        <f>IF(ISBLANK('In Process Calc.'!Y48),"",'In Process Calc.'!Y48)</f>
        <v/>
      </c>
      <c r="AX48" s="111" t="str">
        <f>IF(ISBLANK('In Process Calc.'!Z48),"",'In Process Calc.'!Z48)</f>
        <v/>
      </c>
      <c r="AY48" s="111" t="str">
        <f>IF(ISBLANK('In Process Calc.'!AA48),"",'In Process Calc.'!AA48)</f>
        <v/>
      </c>
      <c r="AZ48" s="111" t="str">
        <f>IF(ISBLANK('In Process Calc.'!AB48),"",'In Process Calc.'!AB48)</f>
        <v/>
      </c>
      <c r="BA48" s="111" t="str">
        <f>IF(ISBLANK('In Process Calc.'!AC48),"",'In Process Calc.'!AC48)</f>
        <v/>
      </c>
      <c r="BB48" s="111" t="str">
        <f>IF(ISBLANK('In Process Calc.'!AD48),"",'In Process Calc.'!AD48)</f>
        <v/>
      </c>
      <c r="BC48" s="111" t="str">
        <f>IF(ISBLANK('In Process Calc.'!AE48),"",'In Process Calc.'!AE48)</f>
        <v/>
      </c>
      <c r="BD48" s="111" t="str">
        <f>IF(ISBLANK('In Process Calc.'!AF48),"",'In Process Calc.'!AF48)</f>
        <v/>
      </c>
      <c r="BE48" s="111" t="str">
        <f>IF(ISBLANK('In Process Calc.'!AG48),"",'In Process Calc.'!AG48)</f>
        <v/>
      </c>
      <c r="BF48" s="111" t="str">
        <f>IF(ISBLANK('In Process Calc.'!AH48),"",'In Process Calc.'!AH48)</f>
        <v/>
      </c>
      <c r="BG48" s="111" t="str">
        <f>IF(ISBLANK('In Process Calc.'!AI48),"",'In Process Calc.'!AI48)</f>
        <v/>
      </c>
      <c r="BH48" s="111" t="str">
        <f>IF(ISBLANK('In Process Calc.'!AJ48),"",'In Process Calc.'!AJ48)</f>
        <v/>
      </c>
      <c r="BI48" s="111" t="str">
        <f>IF(ISBLANK('In Process Calc.'!AK48),"",'In Process Calc.'!AK48)</f>
        <v/>
      </c>
      <c r="BJ48" s="111" t="str">
        <f>IF(ISBLANK('In Process Calc.'!AL48),"",'In Process Calc.'!AL48)</f>
        <v/>
      </c>
      <c r="BK48" s="111" t="str">
        <f>IF(ISBLANK('In Process Calc.'!AM48),"",'In Process Calc.'!AM48)</f>
        <v/>
      </c>
      <c r="BL48" s="111" t="str">
        <f>IF(ISBLANK('In Process Calc.'!AN48),"",'In Process Calc.'!AN48)</f>
        <v/>
      </c>
      <c r="BM48" s="111" t="str">
        <f>IF(ISBLANK('In Process Calc.'!AO48),"",'In Process Calc.'!AO48)</f>
        <v/>
      </c>
      <c r="CA48" s="48">
        <v>188.32250000000931</v>
      </c>
      <c r="CB48" s="48">
        <v>4.8149995458673924</v>
      </c>
      <c r="CC48" s="48">
        <v>4.7311650371271625</v>
      </c>
      <c r="CG48" s="76">
        <f>'In Process Calc.'!C14</f>
        <v>261.75</v>
      </c>
      <c r="CH48" s="76">
        <f t="shared" si="31"/>
        <v>16.780535602227602</v>
      </c>
      <c r="CI48" s="76">
        <f t="shared" si="32"/>
        <v>30719.071717507773</v>
      </c>
      <c r="CJ48" s="76">
        <f t="shared" si="33"/>
        <v>0</v>
      </c>
      <c r="CK48" s="76">
        <f t="shared" si="34"/>
        <v>3619.4197466074547</v>
      </c>
      <c r="CL48" s="76">
        <f t="shared" si="35"/>
        <v>-11.347564936558186</v>
      </c>
      <c r="CM48" s="76">
        <f t="shared" si="36"/>
        <v>-0.54750278174350342</v>
      </c>
      <c r="CN48" s="76">
        <f t="shared" si="37"/>
        <v>12.011466759430817</v>
      </c>
      <c r="CO48" s="76">
        <f t="shared" si="38"/>
        <v>-1.248742749976401</v>
      </c>
      <c r="CP48" s="76">
        <f t="shared" si="39"/>
        <v>1.7456853192538873</v>
      </c>
      <c r="CQ48" s="76">
        <f t="shared" si="40"/>
        <v>87.059085752506149</v>
      </c>
      <c r="CR48" s="76">
        <f t="shared" si="41"/>
        <v>-5.487392680986261</v>
      </c>
      <c r="CS48" s="76">
        <f t="shared" si="42"/>
        <v>-12.531795912783107</v>
      </c>
      <c r="CT48" s="76">
        <f t="shared" si="43"/>
        <v>0</v>
      </c>
      <c r="CU48" s="76">
        <f t="shared" si="44"/>
        <v>0</v>
      </c>
      <c r="CV48" s="76">
        <f t="shared" si="45"/>
        <v>0</v>
      </c>
      <c r="CW48" s="76">
        <f t="shared" si="46"/>
        <v>9.0096852572813475</v>
      </c>
      <c r="CX48" s="76">
        <f t="shared" si="47"/>
        <v>0</v>
      </c>
      <c r="CY48" s="76">
        <f t="shared" si="48"/>
        <v>0</v>
      </c>
      <c r="CZ48" s="76">
        <f t="shared" si="49"/>
        <v>0</v>
      </c>
      <c r="DA48" s="76">
        <f t="shared" si="50"/>
        <v>0</v>
      </c>
      <c r="DB48" s="76">
        <f t="shared" si="51"/>
        <v>0</v>
      </c>
      <c r="DC48" s="76">
        <f t="shared" si="52"/>
        <v>0</v>
      </c>
      <c r="DD48" s="76">
        <f t="shared" si="53"/>
        <v>0</v>
      </c>
      <c r="DE48" s="76">
        <f t="shared" si="54"/>
        <v>0</v>
      </c>
      <c r="DF48" s="76">
        <f t="shared" si="55"/>
        <v>0</v>
      </c>
      <c r="DG48" s="76">
        <f t="shared" si="56"/>
        <v>0</v>
      </c>
      <c r="DH48" s="76">
        <f t="shared" si="57"/>
        <v>0</v>
      </c>
      <c r="DI48" s="76">
        <f t="shared" si="58"/>
        <v>0</v>
      </c>
      <c r="DJ48" s="76">
        <f t="shared" si="59"/>
        <v>-14.372091960210923</v>
      </c>
      <c r="DK48" s="76">
        <f t="shared" si="60"/>
        <v>-25.719656896769095</v>
      </c>
      <c r="DL48" s="76">
        <f t="shared" si="61"/>
        <v>-14.695042302398335</v>
      </c>
    </row>
    <row r="49" spans="1:116" s="48" customFormat="1" ht="11">
      <c r="A49" s="111" t="str">
        <f>IF(ISBLANK('In Process Calc.'!C49),"",'In Process Calc.'!C49)</f>
        <v/>
      </c>
      <c r="B49" s="111" t="str">
        <f>IF(ISBLANK('Measured Data'!H51),"",'Measured Data'!H51)</f>
        <v/>
      </c>
      <c r="C49" s="111" t="str">
        <f>IF(ISBLANK('In Process Calc.'!L49),"",'In Process Calc.'!L49)</f>
        <v/>
      </c>
      <c r="D49" s="111" t="str">
        <f>IF(ISBLANK('In Process Calc.'!M49),"",'In Process Calc.'!M49)</f>
        <v/>
      </c>
      <c r="E49" s="111" t="str">
        <f>IF(ISBLANK('In Process Calc.'!N49),"",'In Process Calc.'!N49)</f>
        <v/>
      </c>
      <c r="F49" s="111" t="str">
        <f>IF(ISBLANK('In Process Calc.'!O49),"",'In Process Calc.'!O49)</f>
        <v/>
      </c>
      <c r="G49" s="111" t="str">
        <f>IF(ISBLANK('In Process Calc.'!P49),"",'In Process Calc.'!P49)</f>
        <v/>
      </c>
      <c r="H49" s="111" t="str">
        <f>IF(ISBLANK('In Process Calc.'!Q49),"",'In Process Calc.'!Q49)</f>
        <v/>
      </c>
      <c r="I49" s="111" t="str">
        <f>IF(ISBLANK('In Process Calc.'!R49),"",'In Process Calc.'!R49)</f>
        <v/>
      </c>
      <c r="J49" s="111" t="str">
        <f>IF(ISBLANK('In Process Calc.'!S49),"",'In Process Calc.'!S49)</f>
        <v/>
      </c>
      <c r="K49" s="111" t="str">
        <f>IF(ISBLANK('In Process Calc.'!T49),"",'In Process Calc.'!T49)</f>
        <v/>
      </c>
      <c r="L49" s="111" t="str">
        <f>IF(ISBLANK('In Process Calc.'!U49),"",'In Process Calc.'!U49)</f>
        <v/>
      </c>
      <c r="M49" s="111" t="str">
        <f>IF(ISBLANK('In Process Calc.'!V49),"",'In Process Calc.'!V49)</f>
        <v/>
      </c>
      <c r="N49" s="111" t="str">
        <f>IF(ISBLANK('In Process Calc.'!W49),"",'In Process Calc.'!W49)</f>
        <v/>
      </c>
      <c r="O49" s="111" t="str">
        <f>IF(ISBLANK('In Process Calc.'!X49),"",'In Process Calc.'!X49)</f>
        <v/>
      </c>
      <c r="P49" s="111" t="str">
        <f>IF(ISBLANK('In Process Calc.'!Y49),"",'In Process Calc.'!Y49)</f>
        <v/>
      </c>
      <c r="Q49" s="111" t="str">
        <f>IF(ISBLANK('In Process Calc.'!Z49),"",'In Process Calc.'!Z49)</f>
        <v/>
      </c>
      <c r="R49" s="111" t="str">
        <f>IF(ISBLANK('In Process Calc.'!AA49),"",'In Process Calc.'!AA49)</f>
        <v/>
      </c>
      <c r="S49" s="111" t="str">
        <f>IF(ISBLANK('In Process Calc.'!AB49),"",'In Process Calc.'!AB49)</f>
        <v/>
      </c>
      <c r="T49" s="111" t="str">
        <f>IF(ISBLANK('In Process Calc.'!AC49),"",'In Process Calc.'!AC49)</f>
        <v/>
      </c>
      <c r="U49" s="111" t="str">
        <f>IF(ISBLANK('In Process Calc.'!AD49),"",'In Process Calc.'!AD49)</f>
        <v/>
      </c>
      <c r="V49" s="111" t="str">
        <f>IF(ISBLANK('In Process Calc.'!AE49),"",'In Process Calc.'!AE49)</f>
        <v/>
      </c>
      <c r="W49" s="111" t="str">
        <f>IF(ISBLANK('In Process Calc.'!AF49),"",'In Process Calc.'!AF49)</f>
        <v/>
      </c>
      <c r="X49" s="111" t="str">
        <f>IF(ISBLANK('In Process Calc.'!AG49),"",'In Process Calc.'!AG49)</f>
        <v/>
      </c>
      <c r="Y49" s="111" t="str">
        <f>IF(ISBLANK('In Process Calc.'!AH49),"",'In Process Calc.'!AH49)</f>
        <v/>
      </c>
      <c r="Z49" s="111" t="str">
        <f>IF(ISBLANK('In Process Calc.'!AI49),"",'In Process Calc.'!AI49)</f>
        <v/>
      </c>
      <c r="AA49" s="111" t="str">
        <f>IF(ISBLANK('In Process Calc.'!AJ49),"",'In Process Calc.'!AJ49)</f>
        <v/>
      </c>
      <c r="AB49" s="111" t="str">
        <f>IF(ISBLANK('In Process Calc.'!AK49),"",'In Process Calc.'!AK49)</f>
        <v/>
      </c>
      <c r="AC49" s="111" t="str">
        <f>IF(ISBLANK('In Process Calc.'!AL49),"",'In Process Calc.'!AL49)</f>
        <v/>
      </c>
      <c r="AD49" s="111" t="str">
        <f>IF(ISBLANK('In Process Calc.'!AM49),"",'In Process Calc.'!AM49)</f>
        <v/>
      </c>
      <c r="AE49" s="111" t="str">
        <f>IF(ISBLANK('In Process Calc.'!AN49),"",'In Process Calc.'!AN49)</f>
        <v/>
      </c>
      <c r="AF49" s="111" t="str">
        <f>IF(ISBLANK('In Process Calc.'!AO49),"",'In Process Calc.'!AO49)</f>
        <v/>
      </c>
      <c r="AH49" s="111" t="str">
        <f>IF(ISBLANK('In Process Calc.'!C49),"",'In Process Calc.'!C49)</f>
        <v/>
      </c>
      <c r="AI49" s="111" t="str">
        <f>IF(ISBLANK('Measured Data'!H53),"",'Measured Data'!H53)</f>
        <v/>
      </c>
      <c r="AJ49" s="111" t="str">
        <f>IF(ISBLANK('In Process Calc.'!L49),"",'In Process Calc.'!L49)</f>
        <v/>
      </c>
      <c r="AK49" s="111" t="str">
        <f>IF(ISBLANK('In Process Calc.'!M49),"",'In Process Calc.'!M49)</f>
        <v/>
      </c>
      <c r="AL49" s="111" t="str">
        <f>IF(ISBLANK('In Process Calc.'!N49),"",'In Process Calc.'!N49)</f>
        <v/>
      </c>
      <c r="AM49" s="111" t="str">
        <f>IF(ISBLANK('In Process Calc.'!O49),"",'In Process Calc.'!O49)</f>
        <v/>
      </c>
      <c r="AN49" s="111" t="str">
        <f>IF(ISBLANK('In Process Calc.'!P49),"",'In Process Calc.'!P49)</f>
        <v/>
      </c>
      <c r="AO49" s="111" t="str">
        <f>IF(ISBLANK('In Process Calc.'!Q49),"",'In Process Calc.'!Q49)</f>
        <v/>
      </c>
      <c r="AP49" s="111" t="str">
        <f>IF(ISBLANK('In Process Calc.'!R49),"",'In Process Calc.'!R49)</f>
        <v/>
      </c>
      <c r="AQ49" s="111" t="str">
        <f>IF(ISBLANK('In Process Calc.'!S49),"",'In Process Calc.'!S49)</f>
        <v/>
      </c>
      <c r="AR49" s="111" t="str">
        <f>IF(ISBLANK('In Process Calc.'!T49),"",'In Process Calc.'!T49)</f>
        <v/>
      </c>
      <c r="AS49" s="111" t="str">
        <f>IF(ISBLANK('In Process Calc.'!U49),"",'In Process Calc.'!U49)</f>
        <v/>
      </c>
      <c r="AT49" s="111" t="str">
        <f>IF(ISBLANK('In Process Calc.'!V49),"",'In Process Calc.'!V49)</f>
        <v/>
      </c>
      <c r="AU49" s="111" t="str">
        <f>IF(ISBLANK('In Process Calc.'!W49),"",'In Process Calc.'!W49)</f>
        <v/>
      </c>
      <c r="AV49" s="111" t="str">
        <f>IF(ISBLANK('In Process Calc.'!X49),"",'In Process Calc.'!X49)</f>
        <v/>
      </c>
      <c r="AW49" s="111" t="str">
        <f>IF(ISBLANK('In Process Calc.'!Y49),"",'In Process Calc.'!Y49)</f>
        <v/>
      </c>
      <c r="AX49" s="111" t="str">
        <f>IF(ISBLANK('In Process Calc.'!Z49),"",'In Process Calc.'!Z49)</f>
        <v/>
      </c>
      <c r="AY49" s="111" t="str">
        <f>IF(ISBLANK('In Process Calc.'!AA49),"",'In Process Calc.'!AA49)</f>
        <v/>
      </c>
      <c r="AZ49" s="111" t="str">
        <f>IF(ISBLANK('In Process Calc.'!AB49),"",'In Process Calc.'!AB49)</f>
        <v/>
      </c>
      <c r="BA49" s="111" t="str">
        <f>IF(ISBLANK('In Process Calc.'!AC49),"",'In Process Calc.'!AC49)</f>
        <v/>
      </c>
      <c r="BB49" s="111" t="str">
        <f>IF(ISBLANK('In Process Calc.'!AD49),"",'In Process Calc.'!AD49)</f>
        <v/>
      </c>
      <c r="BC49" s="111" t="str">
        <f>IF(ISBLANK('In Process Calc.'!AE49),"",'In Process Calc.'!AE49)</f>
        <v/>
      </c>
      <c r="BD49" s="111" t="str">
        <f>IF(ISBLANK('In Process Calc.'!AF49),"",'In Process Calc.'!AF49)</f>
        <v/>
      </c>
      <c r="BE49" s="111" t="str">
        <f>IF(ISBLANK('In Process Calc.'!AG49),"",'In Process Calc.'!AG49)</f>
        <v/>
      </c>
      <c r="BF49" s="111" t="str">
        <f>IF(ISBLANK('In Process Calc.'!AH49),"",'In Process Calc.'!AH49)</f>
        <v/>
      </c>
      <c r="BG49" s="111" t="str">
        <f>IF(ISBLANK('In Process Calc.'!AI49),"",'In Process Calc.'!AI49)</f>
        <v/>
      </c>
      <c r="BH49" s="111" t="str">
        <f>IF(ISBLANK('In Process Calc.'!AJ49),"",'In Process Calc.'!AJ49)</f>
        <v/>
      </c>
      <c r="BI49" s="111" t="str">
        <f>IF(ISBLANK('In Process Calc.'!AK49),"",'In Process Calc.'!AK49)</f>
        <v/>
      </c>
      <c r="BJ49" s="111" t="str">
        <f>IF(ISBLANK('In Process Calc.'!AL49),"",'In Process Calc.'!AL49)</f>
        <v/>
      </c>
      <c r="BK49" s="111" t="str">
        <f>IF(ISBLANK('In Process Calc.'!AM49),"",'In Process Calc.'!AM49)</f>
        <v/>
      </c>
      <c r="BL49" s="111" t="str">
        <f>IF(ISBLANK('In Process Calc.'!AN49),"",'In Process Calc.'!AN49)</f>
        <v/>
      </c>
      <c r="BM49" s="111" t="str">
        <f>IF(ISBLANK('In Process Calc.'!AO49),"",'In Process Calc.'!AO49)</f>
        <v/>
      </c>
      <c r="CA49" s="48">
        <v>212.50583333341638</v>
      </c>
      <c r="CB49" s="48">
        <v>4.8149995458673924</v>
      </c>
      <c r="CC49" s="48">
        <v>4.8596801983933497</v>
      </c>
      <c r="CG49" s="76">
        <f>'In Process Calc.'!C15</f>
        <v>284.75000000005821</v>
      </c>
      <c r="CH49" s="76">
        <f t="shared" si="31"/>
        <v>16.7258656048189</v>
      </c>
      <c r="CI49" s="76">
        <f t="shared" si="32"/>
        <v>30340.71195700203</v>
      </c>
      <c r="CJ49" s="76">
        <f t="shared" si="33"/>
        <v>0</v>
      </c>
      <c r="CK49" s="76">
        <f t="shared" si="34"/>
        <v>4308.6353878632572</v>
      </c>
      <c r="CL49" s="76">
        <f t="shared" si="35"/>
        <v>-10.13352877044305</v>
      </c>
      <c r="CM49" s="76">
        <f t="shared" si="36"/>
        <v>9.8877337165403034E-2</v>
      </c>
      <c r="CN49" s="76">
        <f t="shared" si="37"/>
        <v>12.885444911607564</v>
      </c>
      <c r="CO49" s="76">
        <f t="shared" si="38"/>
        <v>-0.71537935457099167</v>
      </c>
      <c r="CP49" s="76">
        <f t="shared" si="39"/>
        <v>1.7316532563893707</v>
      </c>
      <c r="CQ49" s="76">
        <f t="shared" si="40"/>
        <v>102.84538822142818</v>
      </c>
      <c r="CR49" s="76">
        <f t="shared" si="41"/>
        <v>-4.4526811503815509</v>
      </c>
      <c r="CS49" s="76">
        <f t="shared" si="42"/>
        <v>-8.2562923851583676</v>
      </c>
      <c r="CT49" s="76">
        <f t="shared" si="43"/>
        <v>0</v>
      </c>
      <c r="CU49" s="76">
        <f t="shared" si="44"/>
        <v>0</v>
      </c>
      <c r="CV49" s="76">
        <f t="shared" si="45"/>
        <v>0</v>
      </c>
      <c r="CW49" s="76">
        <f t="shared" si="46"/>
        <v>4.4902627959175163</v>
      </c>
      <c r="CX49" s="76">
        <f t="shared" si="47"/>
        <v>0</v>
      </c>
      <c r="CY49" s="76">
        <f t="shared" si="48"/>
        <v>0</v>
      </c>
      <c r="CZ49" s="76">
        <f t="shared" si="49"/>
        <v>0</v>
      </c>
      <c r="DA49" s="76">
        <f t="shared" si="50"/>
        <v>0</v>
      </c>
      <c r="DB49" s="76">
        <f t="shared" si="51"/>
        <v>0</v>
      </c>
      <c r="DC49" s="76">
        <f t="shared" si="52"/>
        <v>0</v>
      </c>
      <c r="DD49" s="76">
        <f t="shared" si="53"/>
        <v>0</v>
      </c>
      <c r="DE49" s="76">
        <f t="shared" si="54"/>
        <v>0</v>
      </c>
      <c r="DF49" s="76">
        <f t="shared" si="55"/>
        <v>0</v>
      </c>
      <c r="DG49" s="76">
        <f t="shared" si="56"/>
        <v>0</v>
      </c>
      <c r="DH49" s="76">
        <f t="shared" si="57"/>
        <v>0</v>
      </c>
      <c r="DI49" s="76">
        <f t="shared" si="58"/>
        <v>0</v>
      </c>
      <c r="DJ49" s="76">
        <f t="shared" si="59"/>
        <v>-3.4743616471101291</v>
      </c>
      <c r="DK49" s="76">
        <f t="shared" si="60"/>
        <v>-13.607890417553193</v>
      </c>
      <c r="DL49" s="76">
        <f t="shared" si="61"/>
        <v>13.912265867155398</v>
      </c>
    </row>
    <row r="50" spans="1:116" s="48" customFormat="1" ht="11">
      <c r="A50" s="111" t="str">
        <f>IF(ISBLANK('In Process Calc.'!C50),"",'In Process Calc.'!C50)</f>
        <v/>
      </c>
      <c r="B50" s="111" t="str">
        <f>IF(ISBLANK('Measured Data'!H52),"",'Measured Data'!H52)</f>
        <v/>
      </c>
      <c r="C50" s="111" t="str">
        <f>IF(ISBLANK('In Process Calc.'!L50),"",'In Process Calc.'!L50)</f>
        <v/>
      </c>
      <c r="D50" s="111" t="str">
        <f>IF(ISBLANK('In Process Calc.'!M50),"",'In Process Calc.'!M50)</f>
        <v/>
      </c>
      <c r="E50" s="111" t="str">
        <f>IF(ISBLANK('In Process Calc.'!N50),"",'In Process Calc.'!N50)</f>
        <v/>
      </c>
      <c r="F50" s="111" t="str">
        <f>IF(ISBLANK('In Process Calc.'!O50),"",'In Process Calc.'!O50)</f>
        <v/>
      </c>
      <c r="G50" s="111" t="str">
        <f>IF(ISBLANK('In Process Calc.'!P50),"",'In Process Calc.'!P50)</f>
        <v/>
      </c>
      <c r="H50" s="111" t="str">
        <f>IF(ISBLANK('In Process Calc.'!Q50),"",'In Process Calc.'!Q50)</f>
        <v/>
      </c>
      <c r="I50" s="111" t="str">
        <f>IF(ISBLANK('In Process Calc.'!R50),"",'In Process Calc.'!R50)</f>
        <v/>
      </c>
      <c r="J50" s="111" t="str">
        <f>IF(ISBLANK('In Process Calc.'!S50),"",'In Process Calc.'!S50)</f>
        <v/>
      </c>
      <c r="K50" s="111" t="str">
        <f>IF(ISBLANK('In Process Calc.'!T50),"",'In Process Calc.'!T50)</f>
        <v/>
      </c>
      <c r="L50" s="111" t="str">
        <f>IF(ISBLANK('In Process Calc.'!U50),"",'In Process Calc.'!U50)</f>
        <v/>
      </c>
      <c r="M50" s="111" t="str">
        <f>IF(ISBLANK('In Process Calc.'!V50),"",'In Process Calc.'!V50)</f>
        <v/>
      </c>
      <c r="N50" s="111" t="str">
        <f>IF(ISBLANK('In Process Calc.'!W50),"",'In Process Calc.'!W50)</f>
        <v/>
      </c>
      <c r="O50" s="111" t="str">
        <f>IF(ISBLANK('In Process Calc.'!X50),"",'In Process Calc.'!X50)</f>
        <v/>
      </c>
      <c r="P50" s="111" t="str">
        <f>IF(ISBLANK('In Process Calc.'!Y50),"",'In Process Calc.'!Y50)</f>
        <v/>
      </c>
      <c r="Q50" s="111" t="str">
        <f>IF(ISBLANK('In Process Calc.'!Z50),"",'In Process Calc.'!Z50)</f>
        <v/>
      </c>
      <c r="R50" s="111" t="str">
        <f>IF(ISBLANK('In Process Calc.'!AA50),"",'In Process Calc.'!AA50)</f>
        <v/>
      </c>
      <c r="S50" s="111" t="str">
        <f>IF(ISBLANK('In Process Calc.'!AB50),"",'In Process Calc.'!AB50)</f>
        <v/>
      </c>
      <c r="T50" s="111" t="str">
        <f>IF(ISBLANK('In Process Calc.'!AC50),"",'In Process Calc.'!AC50)</f>
        <v/>
      </c>
      <c r="U50" s="111" t="str">
        <f>IF(ISBLANK('In Process Calc.'!AD50),"",'In Process Calc.'!AD50)</f>
        <v/>
      </c>
      <c r="V50" s="111" t="str">
        <f>IF(ISBLANK('In Process Calc.'!AE50),"",'In Process Calc.'!AE50)</f>
        <v/>
      </c>
      <c r="W50" s="111" t="str">
        <f>IF(ISBLANK('In Process Calc.'!AF50),"",'In Process Calc.'!AF50)</f>
        <v/>
      </c>
      <c r="X50" s="111" t="str">
        <f>IF(ISBLANK('In Process Calc.'!AG50),"",'In Process Calc.'!AG50)</f>
        <v/>
      </c>
      <c r="Y50" s="111" t="str">
        <f>IF(ISBLANK('In Process Calc.'!AH50),"",'In Process Calc.'!AH50)</f>
        <v/>
      </c>
      <c r="Z50" s="111" t="str">
        <f>IF(ISBLANK('In Process Calc.'!AI50),"",'In Process Calc.'!AI50)</f>
        <v/>
      </c>
      <c r="AA50" s="111" t="str">
        <f>IF(ISBLANK('In Process Calc.'!AJ50),"",'In Process Calc.'!AJ50)</f>
        <v/>
      </c>
      <c r="AB50" s="111" t="str">
        <f>IF(ISBLANK('In Process Calc.'!AK50),"",'In Process Calc.'!AK50)</f>
        <v/>
      </c>
      <c r="AC50" s="111" t="str">
        <f>IF(ISBLANK('In Process Calc.'!AL50),"",'In Process Calc.'!AL50)</f>
        <v/>
      </c>
      <c r="AD50" s="111" t="str">
        <f>IF(ISBLANK('In Process Calc.'!AM50),"",'In Process Calc.'!AM50)</f>
        <v/>
      </c>
      <c r="AE50" s="111" t="str">
        <f>IF(ISBLANK('In Process Calc.'!AN50),"",'In Process Calc.'!AN50)</f>
        <v/>
      </c>
      <c r="AF50" s="111" t="str">
        <f>IF(ISBLANK('In Process Calc.'!AO50),"",'In Process Calc.'!AO50)</f>
        <v/>
      </c>
      <c r="AH50" s="111" t="str">
        <f>IF(ISBLANK('In Process Calc.'!C50),"",'In Process Calc.'!C50)</f>
        <v/>
      </c>
      <c r="AI50" s="111" t="str">
        <f>IF(ISBLANK('Measured Data'!H54),"",'Measured Data'!H54)</f>
        <v/>
      </c>
      <c r="AJ50" s="111" t="str">
        <f>IF(ISBLANK('In Process Calc.'!L50),"",'In Process Calc.'!L50)</f>
        <v/>
      </c>
      <c r="AK50" s="111" t="str">
        <f>IF(ISBLANK('In Process Calc.'!M50),"",'In Process Calc.'!M50)</f>
        <v/>
      </c>
      <c r="AL50" s="111" t="str">
        <f>IF(ISBLANK('In Process Calc.'!N50),"",'In Process Calc.'!N50)</f>
        <v/>
      </c>
      <c r="AM50" s="111" t="str">
        <f>IF(ISBLANK('In Process Calc.'!O50),"",'In Process Calc.'!O50)</f>
        <v/>
      </c>
      <c r="AN50" s="111" t="str">
        <f>IF(ISBLANK('In Process Calc.'!P50),"",'In Process Calc.'!P50)</f>
        <v/>
      </c>
      <c r="AO50" s="111" t="str">
        <f>IF(ISBLANK('In Process Calc.'!Q50),"",'In Process Calc.'!Q50)</f>
        <v/>
      </c>
      <c r="AP50" s="111" t="str">
        <f>IF(ISBLANK('In Process Calc.'!R50),"",'In Process Calc.'!R50)</f>
        <v/>
      </c>
      <c r="AQ50" s="111" t="str">
        <f>IF(ISBLANK('In Process Calc.'!S50),"",'In Process Calc.'!S50)</f>
        <v/>
      </c>
      <c r="AR50" s="111" t="str">
        <f>IF(ISBLANK('In Process Calc.'!T50),"",'In Process Calc.'!T50)</f>
        <v/>
      </c>
      <c r="AS50" s="111" t="str">
        <f>IF(ISBLANK('In Process Calc.'!U50),"",'In Process Calc.'!U50)</f>
        <v/>
      </c>
      <c r="AT50" s="111" t="str">
        <f>IF(ISBLANK('In Process Calc.'!V50),"",'In Process Calc.'!V50)</f>
        <v/>
      </c>
      <c r="AU50" s="111" t="str">
        <f>IF(ISBLANK('In Process Calc.'!W50),"",'In Process Calc.'!W50)</f>
        <v/>
      </c>
      <c r="AV50" s="111" t="str">
        <f>IF(ISBLANK('In Process Calc.'!X50),"",'In Process Calc.'!X50)</f>
        <v/>
      </c>
      <c r="AW50" s="111" t="str">
        <f>IF(ISBLANK('In Process Calc.'!Y50),"",'In Process Calc.'!Y50)</f>
        <v/>
      </c>
      <c r="AX50" s="111" t="str">
        <f>IF(ISBLANK('In Process Calc.'!Z50),"",'In Process Calc.'!Z50)</f>
        <v/>
      </c>
      <c r="AY50" s="111" t="str">
        <f>IF(ISBLANK('In Process Calc.'!AA50),"",'In Process Calc.'!AA50)</f>
        <v/>
      </c>
      <c r="AZ50" s="111" t="str">
        <f>IF(ISBLANK('In Process Calc.'!AB50),"",'In Process Calc.'!AB50)</f>
        <v/>
      </c>
      <c r="BA50" s="111" t="str">
        <f>IF(ISBLANK('In Process Calc.'!AC50),"",'In Process Calc.'!AC50)</f>
        <v/>
      </c>
      <c r="BB50" s="111" t="str">
        <f>IF(ISBLANK('In Process Calc.'!AD50),"",'In Process Calc.'!AD50)</f>
        <v/>
      </c>
      <c r="BC50" s="111" t="str">
        <f>IF(ISBLANK('In Process Calc.'!AE50),"",'In Process Calc.'!AE50)</f>
        <v/>
      </c>
      <c r="BD50" s="111" t="str">
        <f>IF(ISBLANK('In Process Calc.'!AF50),"",'In Process Calc.'!AF50)</f>
        <v/>
      </c>
      <c r="BE50" s="111" t="str">
        <f>IF(ISBLANK('In Process Calc.'!AG50),"",'In Process Calc.'!AG50)</f>
        <v/>
      </c>
      <c r="BF50" s="111" t="str">
        <f>IF(ISBLANK('In Process Calc.'!AH50),"",'In Process Calc.'!AH50)</f>
        <v/>
      </c>
      <c r="BG50" s="111" t="str">
        <f>IF(ISBLANK('In Process Calc.'!AI50),"",'In Process Calc.'!AI50)</f>
        <v/>
      </c>
      <c r="BH50" s="111" t="str">
        <f>IF(ISBLANK('In Process Calc.'!AJ50),"",'In Process Calc.'!AJ50)</f>
        <v/>
      </c>
      <c r="BI50" s="111" t="str">
        <f>IF(ISBLANK('In Process Calc.'!AK50),"",'In Process Calc.'!AK50)</f>
        <v/>
      </c>
      <c r="BJ50" s="111" t="str">
        <f>IF(ISBLANK('In Process Calc.'!AL50),"",'In Process Calc.'!AL50)</f>
        <v/>
      </c>
      <c r="BK50" s="111" t="str">
        <f>IF(ISBLANK('In Process Calc.'!AM50),"",'In Process Calc.'!AM50)</f>
        <v/>
      </c>
      <c r="BL50" s="111" t="str">
        <f>IF(ISBLANK('In Process Calc.'!AN50),"",'In Process Calc.'!AN50)</f>
        <v/>
      </c>
      <c r="BM50" s="111" t="str">
        <f>IF(ISBLANK('In Process Calc.'!AO50),"",'In Process Calc.'!AO50)</f>
        <v/>
      </c>
      <c r="CA50" s="48">
        <v>238.48916666675359</v>
      </c>
      <c r="CC50" s="48">
        <v>4.8749103373800722</v>
      </c>
      <c r="CG50" s="76"/>
      <c r="CH50" s="76"/>
      <c r="CI50" s="76"/>
      <c r="CJ50" s="76"/>
      <c r="CK50" s="76"/>
      <c r="CL50" s="76"/>
      <c r="CM50" s="76"/>
      <c r="CN50" s="76"/>
      <c r="CO50" s="76"/>
      <c r="CP50" s="76"/>
      <c r="CQ50" s="76"/>
      <c r="CR50" s="76"/>
      <c r="CS50" s="76"/>
      <c r="CT50" s="76"/>
      <c r="CU50" s="76"/>
      <c r="CV50" s="76"/>
      <c r="CW50" s="76"/>
      <c r="CX50" s="76"/>
      <c r="CY50" s="76"/>
      <c r="CZ50" s="76"/>
      <c r="DA50" s="76"/>
      <c r="DB50" s="76"/>
      <c r="DC50" s="76"/>
      <c r="DD50" s="76"/>
      <c r="DE50" s="76"/>
      <c r="DF50" s="76"/>
      <c r="DG50" s="76"/>
      <c r="DH50" s="76"/>
      <c r="DI50" s="76"/>
      <c r="DJ50" s="76"/>
      <c r="DK50" s="76"/>
      <c r="DL50" s="76"/>
    </row>
    <row r="51" spans="1:116" s="48" customFormat="1" ht="11">
      <c r="A51" s="111" t="str">
        <f>IF(ISBLANK('In Process Calc.'!C51),"",'In Process Calc.'!C51)</f>
        <v/>
      </c>
      <c r="B51" s="111" t="str">
        <f>IF(ISBLANK('Measured Data'!H53),"",'Measured Data'!H53)</f>
        <v/>
      </c>
      <c r="C51" s="111" t="str">
        <f>IF(ISBLANK('In Process Calc.'!L51),"",'In Process Calc.'!L51)</f>
        <v/>
      </c>
      <c r="D51" s="111" t="str">
        <f>IF(ISBLANK('In Process Calc.'!M51),"",'In Process Calc.'!M51)</f>
        <v/>
      </c>
      <c r="E51" s="111" t="str">
        <f>IF(ISBLANK('In Process Calc.'!N51),"",'In Process Calc.'!N51)</f>
        <v/>
      </c>
      <c r="F51" s="111" t="str">
        <f>IF(ISBLANK('In Process Calc.'!O51),"",'In Process Calc.'!O51)</f>
        <v/>
      </c>
      <c r="G51" s="111" t="str">
        <f>IF(ISBLANK('In Process Calc.'!P51),"",'In Process Calc.'!P51)</f>
        <v/>
      </c>
      <c r="H51" s="111" t="str">
        <f>IF(ISBLANK('In Process Calc.'!Q51),"",'In Process Calc.'!Q51)</f>
        <v/>
      </c>
      <c r="I51" s="111" t="str">
        <f>IF(ISBLANK('In Process Calc.'!R51),"",'In Process Calc.'!R51)</f>
        <v/>
      </c>
      <c r="J51" s="111" t="str">
        <f>IF(ISBLANK('In Process Calc.'!S51),"",'In Process Calc.'!S51)</f>
        <v/>
      </c>
      <c r="K51" s="111" t="str">
        <f>IF(ISBLANK('In Process Calc.'!T51),"",'In Process Calc.'!T51)</f>
        <v/>
      </c>
      <c r="L51" s="111" t="str">
        <f>IF(ISBLANK('In Process Calc.'!U51),"",'In Process Calc.'!U51)</f>
        <v/>
      </c>
      <c r="M51" s="111" t="str">
        <f>IF(ISBLANK('In Process Calc.'!V51),"",'In Process Calc.'!V51)</f>
        <v/>
      </c>
      <c r="N51" s="111" t="str">
        <f>IF(ISBLANK('In Process Calc.'!W51),"",'In Process Calc.'!W51)</f>
        <v/>
      </c>
      <c r="O51" s="111" t="str">
        <f>IF(ISBLANK('In Process Calc.'!X51),"",'In Process Calc.'!X51)</f>
        <v/>
      </c>
      <c r="P51" s="111" t="str">
        <f>IF(ISBLANK('In Process Calc.'!Y51),"",'In Process Calc.'!Y51)</f>
        <v/>
      </c>
      <c r="Q51" s="111" t="str">
        <f>IF(ISBLANK('In Process Calc.'!Z51),"",'In Process Calc.'!Z51)</f>
        <v/>
      </c>
      <c r="R51" s="111" t="str">
        <f>IF(ISBLANK('In Process Calc.'!AA51),"",'In Process Calc.'!AA51)</f>
        <v/>
      </c>
      <c r="S51" s="111" t="str">
        <f>IF(ISBLANK('In Process Calc.'!AB51),"",'In Process Calc.'!AB51)</f>
        <v/>
      </c>
      <c r="T51" s="111" t="str">
        <f>IF(ISBLANK('In Process Calc.'!AC51),"",'In Process Calc.'!AC51)</f>
        <v/>
      </c>
      <c r="U51" s="111" t="str">
        <f>IF(ISBLANK('In Process Calc.'!AD51),"",'In Process Calc.'!AD51)</f>
        <v/>
      </c>
      <c r="V51" s="111" t="str">
        <f>IF(ISBLANK('In Process Calc.'!AE51),"",'In Process Calc.'!AE51)</f>
        <v/>
      </c>
      <c r="W51" s="111" t="str">
        <f>IF(ISBLANK('In Process Calc.'!AF51),"",'In Process Calc.'!AF51)</f>
        <v/>
      </c>
      <c r="X51" s="111" t="str">
        <f>IF(ISBLANK('In Process Calc.'!AG51),"",'In Process Calc.'!AG51)</f>
        <v/>
      </c>
      <c r="Y51" s="111" t="str">
        <f>IF(ISBLANK('In Process Calc.'!AH51),"",'In Process Calc.'!AH51)</f>
        <v/>
      </c>
      <c r="Z51" s="111" t="str">
        <f>IF(ISBLANK('In Process Calc.'!AI51),"",'In Process Calc.'!AI51)</f>
        <v/>
      </c>
      <c r="AA51" s="111" t="str">
        <f>IF(ISBLANK('In Process Calc.'!AJ51),"",'In Process Calc.'!AJ51)</f>
        <v/>
      </c>
      <c r="AB51" s="111" t="str">
        <f>IF(ISBLANK('In Process Calc.'!AK51),"",'In Process Calc.'!AK51)</f>
        <v/>
      </c>
      <c r="AC51" s="111" t="str">
        <f>IF(ISBLANK('In Process Calc.'!AL51),"",'In Process Calc.'!AL51)</f>
        <v/>
      </c>
      <c r="AD51" s="111" t="str">
        <f>IF(ISBLANK('In Process Calc.'!AM51),"",'In Process Calc.'!AM51)</f>
        <v/>
      </c>
      <c r="AE51" s="111" t="str">
        <f>IF(ISBLANK('In Process Calc.'!AN51),"",'In Process Calc.'!AN51)</f>
        <v/>
      </c>
      <c r="AF51" s="111" t="str">
        <f>IF(ISBLANK('In Process Calc.'!AO51),"",'In Process Calc.'!AO51)</f>
        <v/>
      </c>
      <c r="AH51" s="111" t="str">
        <f>IF(ISBLANK('In Process Calc.'!C51),"",'In Process Calc.'!C51)</f>
        <v/>
      </c>
      <c r="AI51" s="111" t="str">
        <f>IF(ISBLANK('Measured Data'!H55),"",'Measured Data'!H55)</f>
        <v/>
      </c>
      <c r="AJ51" s="111" t="str">
        <f>IF(ISBLANK('In Process Calc.'!L51),"",'In Process Calc.'!L51)</f>
        <v/>
      </c>
      <c r="AK51" s="111" t="str">
        <f>IF(ISBLANK('In Process Calc.'!M51),"",'In Process Calc.'!M51)</f>
        <v/>
      </c>
      <c r="AL51" s="111" t="str">
        <f>IF(ISBLANK('In Process Calc.'!N51),"",'In Process Calc.'!N51)</f>
        <v/>
      </c>
      <c r="AM51" s="111" t="str">
        <f>IF(ISBLANK('In Process Calc.'!O51),"",'In Process Calc.'!O51)</f>
        <v/>
      </c>
      <c r="AN51" s="111" t="str">
        <f>IF(ISBLANK('In Process Calc.'!P51),"",'In Process Calc.'!P51)</f>
        <v/>
      </c>
      <c r="AO51" s="111" t="str">
        <f>IF(ISBLANK('In Process Calc.'!Q51),"",'In Process Calc.'!Q51)</f>
        <v/>
      </c>
      <c r="AP51" s="111" t="str">
        <f>IF(ISBLANK('In Process Calc.'!R51),"",'In Process Calc.'!R51)</f>
        <v/>
      </c>
      <c r="AQ51" s="111" t="str">
        <f>IF(ISBLANK('In Process Calc.'!S51),"",'In Process Calc.'!S51)</f>
        <v/>
      </c>
      <c r="AR51" s="111" t="str">
        <f>IF(ISBLANK('In Process Calc.'!T51),"",'In Process Calc.'!T51)</f>
        <v/>
      </c>
      <c r="AS51" s="111" t="str">
        <f>IF(ISBLANK('In Process Calc.'!U51),"",'In Process Calc.'!U51)</f>
        <v/>
      </c>
      <c r="AT51" s="111" t="str">
        <f>IF(ISBLANK('In Process Calc.'!V51),"",'In Process Calc.'!V51)</f>
        <v/>
      </c>
      <c r="AU51" s="111" t="str">
        <f>IF(ISBLANK('In Process Calc.'!W51),"",'In Process Calc.'!W51)</f>
        <v/>
      </c>
      <c r="AV51" s="111" t="str">
        <f>IF(ISBLANK('In Process Calc.'!X51),"",'In Process Calc.'!X51)</f>
        <v/>
      </c>
      <c r="AW51" s="111" t="str">
        <f>IF(ISBLANK('In Process Calc.'!Y51),"",'In Process Calc.'!Y51)</f>
        <v/>
      </c>
      <c r="AX51" s="111" t="str">
        <f>IF(ISBLANK('In Process Calc.'!Z51),"",'In Process Calc.'!Z51)</f>
        <v/>
      </c>
      <c r="AY51" s="111" t="str">
        <f>IF(ISBLANK('In Process Calc.'!AA51),"",'In Process Calc.'!AA51)</f>
        <v/>
      </c>
      <c r="AZ51" s="111" t="str">
        <f>IF(ISBLANK('In Process Calc.'!AB51),"",'In Process Calc.'!AB51)</f>
        <v/>
      </c>
      <c r="BA51" s="111" t="str">
        <f>IF(ISBLANK('In Process Calc.'!AC51),"",'In Process Calc.'!AC51)</f>
        <v/>
      </c>
      <c r="BB51" s="111" t="str">
        <f>IF(ISBLANK('In Process Calc.'!AD51),"",'In Process Calc.'!AD51)</f>
        <v/>
      </c>
      <c r="BC51" s="111" t="str">
        <f>IF(ISBLANK('In Process Calc.'!AE51),"",'In Process Calc.'!AE51)</f>
        <v/>
      </c>
      <c r="BD51" s="111" t="str">
        <f>IF(ISBLANK('In Process Calc.'!AF51),"",'In Process Calc.'!AF51)</f>
        <v/>
      </c>
      <c r="BE51" s="111" t="str">
        <f>IF(ISBLANK('In Process Calc.'!AG51),"",'In Process Calc.'!AG51)</f>
        <v/>
      </c>
      <c r="BF51" s="111" t="str">
        <f>IF(ISBLANK('In Process Calc.'!AH51),"",'In Process Calc.'!AH51)</f>
        <v/>
      </c>
      <c r="BG51" s="111" t="str">
        <f>IF(ISBLANK('In Process Calc.'!AI51),"",'In Process Calc.'!AI51)</f>
        <v/>
      </c>
      <c r="BH51" s="111" t="str">
        <f>IF(ISBLANK('In Process Calc.'!AJ51),"",'In Process Calc.'!AJ51)</f>
        <v/>
      </c>
      <c r="BI51" s="111" t="str">
        <f>IF(ISBLANK('In Process Calc.'!AK51),"",'In Process Calc.'!AK51)</f>
        <v/>
      </c>
      <c r="BJ51" s="111" t="str">
        <f>IF(ISBLANK('In Process Calc.'!AL51),"",'In Process Calc.'!AL51)</f>
        <v/>
      </c>
      <c r="BK51" s="111" t="str">
        <f>IF(ISBLANK('In Process Calc.'!AM51),"",'In Process Calc.'!AM51)</f>
        <v/>
      </c>
      <c r="BL51" s="111" t="str">
        <f>IF(ISBLANK('In Process Calc.'!AN51),"",'In Process Calc.'!AN51)</f>
        <v/>
      </c>
      <c r="BM51" s="111" t="str">
        <f>IF(ISBLANK('In Process Calc.'!AO51),"",'In Process Calc.'!AO51)</f>
        <v/>
      </c>
      <c r="CA51" s="48">
        <v>261.12249999999767</v>
      </c>
      <c r="CC51" s="48">
        <v>4.8417203337416463</v>
      </c>
      <c r="CG51" s="76"/>
      <c r="CH51" s="76"/>
      <c r="CI51" s="76"/>
      <c r="CJ51" s="76"/>
      <c r="CK51" s="76"/>
      <c r="CL51" s="76"/>
      <c r="CM51" s="76"/>
      <c r="CN51" s="76"/>
      <c r="CO51" s="76"/>
      <c r="CP51" s="76"/>
      <c r="CQ51" s="76"/>
      <c r="CR51" s="76"/>
      <c r="CS51" s="76"/>
      <c r="CT51" s="76"/>
      <c r="CU51" s="76"/>
      <c r="CV51" s="76"/>
      <c r="CW51" s="76"/>
      <c r="CX51" s="76"/>
      <c r="CY51" s="76"/>
      <c r="CZ51" s="76"/>
      <c r="DA51" s="76"/>
      <c r="DB51" s="76"/>
      <c r="DC51" s="76"/>
      <c r="DD51" s="76"/>
      <c r="DE51" s="76"/>
      <c r="DF51" s="76"/>
      <c r="DG51" s="76"/>
      <c r="DH51" s="76"/>
      <c r="DI51" s="76"/>
      <c r="DJ51" s="76"/>
      <c r="DK51" s="76"/>
      <c r="DL51" s="76"/>
    </row>
    <row r="52" spans="1:116" s="48" customFormat="1" ht="11">
      <c r="A52" s="111" t="str">
        <f>IF(ISBLANK('In Process Calc.'!C52),"",'In Process Calc.'!C52)</f>
        <v/>
      </c>
      <c r="B52" s="111" t="str">
        <f>IF(ISBLANK('Measured Data'!H54),"",'Measured Data'!H54)</f>
        <v/>
      </c>
      <c r="C52" s="111" t="str">
        <f>IF(ISBLANK('In Process Calc.'!L52),"",'In Process Calc.'!L52)</f>
        <v/>
      </c>
      <c r="D52" s="111" t="str">
        <f>IF(ISBLANK('In Process Calc.'!M52),"",'In Process Calc.'!M52)</f>
        <v/>
      </c>
      <c r="E52" s="111" t="str">
        <f>IF(ISBLANK('In Process Calc.'!N52),"",'In Process Calc.'!N52)</f>
        <v/>
      </c>
      <c r="F52" s="111" t="str">
        <f>IF(ISBLANK('In Process Calc.'!O52),"",'In Process Calc.'!O52)</f>
        <v/>
      </c>
      <c r="G52" s="111" t="str">
        <f>IF(ISBLANK('In Process Calc.'!P52),"",'In Process Calc.'!P52)</f>
        <v/>
      </c>
      <c r="H52" s="111" t="str">
        <f>IF(ISBLANK('In Process Calc.'!Q52),"",'In Process Calc.'!Q52)</f>
        <v/>
      </c>
      <c r="I52" s="111" t="str">
        <f>IF(ISBLANK('In Process Calc.'!R52),"",'In Process Calc.'!R52)</f>
        <v/>
      </c>
      <c r="J52" s="111" t="str">
        <f>IF(ISBLANK('In Process Calc.'!S52),"",'In Process Calc.'!S52)</f>
        <v/>
      </c>
      <c r="K52" s="111" t="str">
        <f>IF(ISBLANK('In Process Calc.'!T52),"",'In Process Calc.'!T52)</f>
        <v/>
      </c>
      <c r="L52" s="111" t="str">
        <f>IF(ISBLANK('In Process Calc.'!U52),"",'In Process Calc.'!U52)</f>
        <v/>
      </c>
      <c r="M52" s="111" t="str">
        <f>IF(ISBLANK('In Process Calc.'!V52),"",'In Process Calc.'!V52)</f>
        <v/>
      </c>
      <c r="N52" s="111" t="str">
        <f>IF(ISBLANK('In Process Calc.'!W52),"",'In Process Calc.'!W52)</f>
        <v/>
      </c>
      <c r="O52" s="111" t="str">
        <f>IF(ISBLANK('In Process Calc.'!X52),"",'In Process Calc.'!X52)</f>
        <v/>
      </c>
      <c r="P52" s="111" t="str">
        <f>IF(ISBLANK('In Process Calc.'!Y52),"",'In Process Calc.'!Y52)</f>
        <v/>
      </c>
      <c r="Q52" s="111" t="str">
        <f>IF(ISBLANK('In Process Calc.'!Z52),"",'In Process Calc.'!Z52)</f>
        <v/>
      </c>
      <c r="R52" s="111" t="str">
        <f>IF(ISBLANK('In Process Calc.'!AA52),"",'In Process Calc.'!AA52)</f>
        <v/>
      </c>
      <c r="S52" s="111" t="str">
        <f>IF(ISBLANK('In Process Calc.'!AB52),"",'In Process Calc.'!AB52)</f>
        <v/>
      </c>
      <c r="T52" s="111" t="str">
        <f>IF(ISBLANK('In Process Calc.'!AC52),"",'In Process Calc.'!AC52)</f>
        <v/>
      </c>
      <c r="U52" s="111" t="str">
        <f>IF(ISBLANK('In Process Calc.'!AD52),"",'In Process Calc.'!AD52)</f>
        <v/>
      </c>
      <c r="V52" s="111" t="str">
        <f>IF(ISBLANK('In Process Calc.'!AE52),"",'In Process Calc.'!AE52)</f>
        <v/>
      </c>
      <c r="W52" s="111" t="str">
        <f>IF(ISBLANK('In Process Calc.'!AF52),"",'In Process Calc.'!AF52)</f>
        <v/>
      </c>
      <c r="X52" s="111" t="str">
        <f>IF(ISBLANK('In Process Calc.'!AG52),"",'In Process Calc.'!AG52)</f>
        <v/>
      </c>
      <c r="Y52" s="111" t="str">
        <f>IF(ISBLANK('In Process Calc.'!AH52),"",'In Process Calc.'!AH52)</f>
        <v/>
      </c>
      <c r="Z52" s="111" t="str">
        <f>IF(ISBLANK('In Process Calc.'!AI52),"",'In Process Calc.'!AI52)</f>
        <v/>
      </c>
      <c r="AA52" s="111" t="str">
        <f>IF(ISBLANK('In Process Calc.'!AJ52),"",'In Process Calc.'!AJ52)</f>
        <v/>
      </c>
      <c r="AB52" s="111" t="str">
        <f>IF(ISBLANK('In Process Calc.'!AK52),"",'In Process Calc.'!AK52)</f>
        <v/>
      </c>
      <c r="AC52" s="111" t="str">
        <f>IF(ISBLANK('In Process Calc.'!AL52),"",'In Process Calc.'!AL52)</f>
        <v/>
      </c>
      <c r="AD52" s="111" t="str">
        <f>IF(ISBLANK('In Process Calc.'!AM52),"",'In Process Calc.'!AM52)</f>
        <v/>
      </c>
      <c r="AE52" s="111" t="str">
        <f>IF(ISBLANK('In Process Calc.'!AN52),"",'In Process Calc.'!AN52)</f>
        <v/>
      </c>
      <c r="AF52" s="111" t="str">
        <f>IF(ISBLANK('In Process Calc.'!AO52),"",'In Process Calc.'!AO52)</f>
        <v/>
      </c>
      <c r="AH52" s="111" t="str">
        <f>IF(ISBLANK('In Process Calc.'!C52),"",'In Process Calc.'!C52)</f>
        <v/>
      </c>
      <c r="AI52" s="111" t="str">
        <f>IF(ISBLANK('Measured Data'!H56),"",'Measured Data'!H56)</f>
        <v/>
      </c>
      <c r="AJ52" s="111" t="str">
        <f>IF(ISBLANK('In Process Calc.'!L52),"",'In Process Calc.'!L52)</f>
        <v/>
      </c>
      <c r="AK52" s="111" t="str">
        <f>IF(ISBLANK('In Process Calc.'!M52),"",'In Process Calc.'!M52)</f>
        <v/>
      </c>
      <c r="AL52" s="111" t="str">
        <f>IF(ISBLANK('In Process Calc.'!N52),"",'In Process Calc.'!N52)</f>
        <v/>
      </c>
      <c r="AM52" s="111" t="str">
        <f>IF(ISBLANK('In Process Calc.'!O52),"",'In Process Calc.'!O52)</f>
        <v/>
      </c>
      <c r="AN52" s="111" t="str">
        <f>IF(ISBLANK('In Process Calc.'!P52),"",'In Process Calc.'!P52)</f>
        <v/>
      </c>
      <c r="AO52" s="111" t="str">
        <f>IF(ISBLANK('In Process Calc.'!Q52),"",'In Process Calc.'!Q52)</f>
        <v/>
      </c>
      <c r="AP52" s="111" t="str">
        <f>IF(ISBLANK('In Process Calc.'!R52),"",'In Process Calc.'!R52)</f>
        <v/>
      </c>
      <c r="AQ52" s="111" t="str">
        <f>IF(ISBLANK('In Process Calc.'!S52),"",'In Process Calc.'!S52)</f>
        <v/>
      </c>
      <c r="AR52" s="111" t="str">
        <f>IF(ISBLANK('In Process Calc.'!T52),"",'In Process Calc.'!T52)</f>
        <v/>
      </c>
      <c r="AS52" s="111" t="str">
        <f>IF(ISBLANK('In Process Calc.'!U52),"",'In Process Calc.'!U52)</f>
        <v/>
      </c>
      <c r="AT52" s="111" t="str">
        <f>IF(ISBLANK('In Process Calc.'!V52),"",'In Process Calc.'!V52)</f>
        <v/>
      </c>
      <c r="AU52" s="111" t="str">
        <f>IF(ISBLANK('In Process Calc.'!W52),"",'In Process Calc.'!W52)</f>
        <v/>
      </c>
      <c r="AV52" s="111" t="str">
        <f>IF(ISBLANK('In Process Calc.'!X52),"",'In Process Calc.'!X52)</f>
        <v/>
      </c>
      <c r="AW52" s="111" t="str">
        <f>IF(ISBLANK('In Process Calc.'!Y52),"",'In Process Calc.'!Y52)</f>
        <v/>
      </c>
      <c r="AX52" s="111" t="str">
        <f>IF(ISBLANK('In Process Calc.'!Z52),"",'In Process Calc.'!Z52)</f>
        <v/>
      </c>
      <c r="AY52" s="111" t="str">
        <f>IF(ISBLANK('In Process Calc.'!AA52),"",'In Process Calc.'!AA52)</f>
        <v/>
      </c>
      <c r="AZ52" s="111" t="str">
        <f>IF(ISBLANK('In Process Calc.'!AB52),"",'In Process Calc.'!AB52)</f>
        <v/>
      </c>
      <c r="BA52" s="111" t="str">
        <f>IF(ISBLANK('In Process Calc.'!AC52),"",'In Process Calc.'!AC52)</f>
        <v/>
      </c>
      <c r="BB52" s="111" t="str">
        <f>IF(ISBLANK('In Process Calc.'!AD52),"",'In Process Calc.'!AD52)</f>
        <v/>
      </c>
      <c r="BC52" s="111" t="str">
        <f>IF(ISBLANK('In Process Calc.'!AE52),"",'In Process Calc.'!AE52)</f>
        <v/>
      </c>
      <c r="BD52" s="111" t="str">
        <f>IF(ISBLANK('In Process Calc.'!AF52),"",'In Process Calc.'!AF52)</f>
        <v/>
      </c>
      <c r="BE52" s="111" t="str">
        <f>IF(ISBLANK('In Process Calc.'!AG52),"",'In Process Calc.'!AG52)</f>
        <v/>
      </c>
      <c r="BF52" s="111" t="str">
        <f>IF(ISBLANK('In Process Calc.'!AH52),"",'In Process Calc.'!AH52)</f>
        <v/>
      </c>
      <c r="BG52" s="111" t="str">
        <f>IF(ISBLANK('In Process Calc.'!AI52),"",'In Process Calc.'!AI52)</f>
        <v/>
      </c>
      <c r="BH52" s="111" t="str">
        <f>IF(ISBLANK('In Process Calc.'!AJ52),"",'In Process Calc.'!AJ52)</f>
        <v/>
      </c>
      <c r="BI52" s="111" t="str">
        <f>IF(ISBLANK('In Process Calc.'!AK52),"",'In Process Calc.'!AK52)</f>
        <v/>
      </c>
      <c r="BJ52" s="111" t="str">
        <f>IF(ISBLANK('In Process Calc.'!AL52),"",'In Process Calc.'!AL52)</f>
        <v/>
      </c>
      <c r="BK52" s="111" t="str">
        <f>IF(ISBLANK('In Process Calc.'!AM52),"",'In Process Calc.'!AM52)</f>
        <v/>
      </c>
      <c r="BL52" s="111" t="str">
        <f>IF(ISBLANK('In Process Calc.'!AN52),"",'In Process Calc.'!AN52)</f>
        <v/>
      </c>
      <c r="BM52" s="111" t="str">
        <f>IF(ISBLANK('In Process Calc.'!AO52),"",'In Process Calc.'!AO52)</f>
        <v/>
      </c>
      <c r="CA52" s="48">
        <v>288.32249999995111</v>
      </c>
      <c r="CC52" s="48">
        <v>4.8463404971064996</v>
      </c>
      <c r="CG52" s="76"/>
      <c r="CH52" s="76" t="str">
        <f t="shared" si="31"/>
        <v/>
      </c>
      <c r="CI52" s="76" t="str">
        <f t="shared" si="32"/>
        <v/>
      </c>
      <c r="CJ52" s="76" t="str">
        <f t="shared" si="33"/>
        <v/>
      </c>
      <c r="CK52" s="76" t="str">
        <f t="shared" si="34"/>
        <v/>
      </c>
      <c r="CL52" s="76" t="str">
        <f t="shared" si="35"/>
        <v/>
      </c>
      <c r="CM52" s="76" t="str">
        <f t="shared" si="36"/>
        <v/>
      </c>
      <c r="CN52" s="76" t="str">
        <f t="shared" si="37"/>
        <v/>
      </c>
      <c r="CO52" s="76" t="str">
        <f t="shared" si="38"/>
        <v/>
      </c>
      <c r="CP52" s="76" t="str">
        <f t="shared" si="39"/>
        <v/>
      </c>
      <c r="CQ52" s="76" t="str">
        <f t="shared" si="40"/>
        <v/>
      </c>
      <c r="CR52" s="76" t="str">
        <f t="shared" si="41"/>
        <v/>
      </c>
      <c r="CS52" s="76" t="str">
        <f t="shared" si="42"/>
        <v/>
      </c>
      <c r="CT52" s="76" t="str">
        <f t="shared" si="43"/>
        <v/>
      </c>
      <c r="CU52" s="76" t="str">
        <f t="shared" si="44"/>
        <v/>
      </c>
      <c r="CV52" s="76" t="str">
        <f t="shared" si="45"/>
        <v/>
      </c>
      <c r="CW52" s="76" t="str">
        <f t="shared" si="46"/>
        <v/>
      </c>
      <c r="CX52" s="76" t="str">
        <f t="shared" si="47"/>
        <v/>
      </c>
      <c r="CY52" s="76" t="str">
        <f t="shared" si="48"/>
        <v/>
      </c>
      <c r="CZ52" s="76" t="str">
        <f t="shared" si="49"/>
        <v/>
      </c>
      <c r="DA52" s="76" t="str">
        <f t="shared" si="50"/>
        <v/>
      </c>
      <c r="DB52" s="76" t="str">
        <f t="shared" si="51"/>
        <v/>
      </c>
      <c r="DC52" s="76" t="str">
        <f t="shared" si="52"/>
        <v/>
      </c>
      <c r="DD52" s="76" t="str">
        <f t="shared" si="53"/>
        <v/>
      </c>
      <c r="DE52" s="76" t="str">
        <f t="shared" si="54"/>
        <v/>
      </c>
      <c r="DF52" s="76" t="str">
        <f t="shared" si="55"/>
        <v/>
      </c>
      <c r="DG52" s="76" t="str">
        <f t="shared" si="56"/>
        <v/>
      </c>
      <c r="DH52" s="76" t="str">
        <f t="shared" si="57"/>
        <v/>
      </c>
      <c r="DI52" s="76" t="str">
        <f t="shared" si="58"/>
        <v/>
      </c>
      <c r="DJ52" s="76" t="str">
        <f t="shared" si="59"/>
        <v/>
      </c>
      <c r="DK52" s="76" t="str">
        <f t="shared" si="60"/>
        <v/>
      </c>
      <c r="DL52" s="76" t="str">
        <f t="shared" si="61"/>
        <v/>
      </c>
    </row>
    <row r="53" spans="1:116" s="48" customFormat="1" ht="11">
      <c r="A53" s="111" t="str">
        <f>IF(ISBLANK('In Process Calc.'!C53),"",'In Process Calc.'!C53)</f>
        <v/>
      </c>
      <c r="B53" s="111" t="str">
        <f>IF(ISBLANK('Measured Data'!H55),"",'Measured Data'!H55)</f>
        <v/>
      </c>
      <c r="C53" s="111" t="str">
        <f>IF(ISBLANK('In Process Calc.'!L53),"",'In Process Calc.'!L53)</f>
        <v/>
      </c>
      <c r="D53" s="111" t="str">
        <f>IF(ISBLANK('In Process Calc.'!M53),"",'In Process Calc.'!M53)</f>
        <v/>
      </c>
      <c r="E53" s="111" t="str">
        <f>IF(ISBLANK('In Process Calc.'!N53),"",'In Process Calc.'!N53)</f>
        <v/>
      </c>
      <c r="F53" s="111" t="str">
        <f>IF(ISBLANK('In Process Calc.'!O53),"",'In Process Calc.'!O53)</f>
        <v/>
      </c>
      <c r="G53" s="111" t="str">
        <f>IF(ISBLANK('In Process Calc.'!P53),"",'In Process Calc.'!P53)</f>
        <v/>
      </c>
      <c r="H53" s="111" t="str">
        <f>IF(ISBLANK('In Process Calc.'!Q53),"",'In Process Calc.'!Q53)</f>
        <v/>
      </c>
      <c r="I53" s="111" t="str">
        <f>IF(ISBLANK('In Process Calc.'!R53),"",'In Process Calc.'!R53)</f>
        <v/>
      </c>
      <c r="J53" s="111" t="str">
        <f>IF(ISBLANK('In Process Calc.'!S53),"",'In Process Calc.'!S53)</f>
        <v/>
      </c>
      <c r="K53" s="111" t="str">
        <f>IF(ISBLANK('In Process Calc.'!T53),"",'In Process Calc.'!T53)</f>
        <v/>
      </c>
      <c r="L53" s="111" t="str">
        <f>IF(ISBLANK('In Process Calc.'!U53),"",'In Process Calc.'!U53)</f>
        <v/>
      </c>
      <c r="M53" s="111" t="str">
        <f>IF(ISBLANK('In Process Calc.'!V53),"",'In Process Calc.'!V53)</f>
        <v/>
      </c>
      <c r="N53" s="111" t="str">
        <f>IF(ISBLANK('In Process Calc.'!W53),"",'In Process Calc.'!W53)</f>
        <v/>
      </c>
      <c r="O53" s="111" t="str">
        <f>IF(ISBLANK('In Process Calc.'!X53),"",'In Process Calc.'!X53)</f>
        <v/>
      </c>
      <c r="P53" s="111" t="str">
        <f>IF(ISBLANK('In Process Calc.'!Y53),"",'In Process Calc.'!Y53)</f>
        <v/>
      </c>
      <c r="Q53" s="111" t="str">
        <f>IF(ISBLANK('In Process Calc.'!Z53),"",'In Process Calc.'!Z53)</f>
        <v/>
      </c>
      <c r="R53" s="111" t="str">
        <f>IF(ISBLANK('In Process Calc.'!AA53),"",'In Process Calc.'!AA53)</f>
        <v/>
      </c>
      <c r="S53" s="111" t="str">
        <f>IF(ISBLANK('In Process Calc.'!AB53),"",'In Process Calc.'!AB53)</f>
        <v/>
      </c>
      <c r="T53" s="111" t="str">
        <f>IF(ISBLANK('In Process Calc.'!AC53),"",'In Process Calc.'!AC53)</f>
        <v/>
      </c>
      <c r="U53" s="111" t="str">
        <f>IF(ISBLANK('In Process Calc.'!AD53),"",'In Process Calc.'!AD53)</f>
        <v/>
      </c>
      <c r="V53" s="111" t="str">
        <f>IF(ISBLANK('In Process Calc.'!AE53),"",'In Process Calc.'!AE53)</f>
        <v/>
      </c>
      <c r="W53" s="111" t="str">
        <f>IF(ISBLANK('In Process Calc.'!AF53),"",'In Process Calc.'!AF53)</f>
        <v/>
      </c>
      <c r="X53" s="111" t="str">
        <f>IF(ISBLANK('In Process Calc.'!AG53),"",'In Process Calc.'!AG53)</f>
        <v/>
      </c>
      <c r="Y53" s="111" t="str">
        <f>IF(ISBLANK('In Process Calc.'!AH53),"",'In Process Calc.'!AH53)</f>
        <v/>
      </c>
      <c r="Z53" s="111" t="str">
        <f>IF(ISBLANK('In Process Calc.'!AI53),"",'In Process Calc.'!AI53)</f>
        <v/>
      </c>
      <c r="AA53" s="111" t="str">
        <f>IF(ISBLANK('In Process Calc.'!AJ53),"",'In Process Calc.'!AJ53)</f>
        <v/>
      </c>
      <c r="AB53" s="111" t="str">
        <f>IF(ISBLANK('In Process Calc.'!AK53),"",'In Process Calc.'!AK53)</f>
        <v/>
      </c>
      <c r="AC53" s="111" t="str">
        <f>IF(ISBLANK('In Process Calc.'!AL53),"",'In Process Calc.'!AL53)</f>
        <v/>
      </c>
      <c r="AD53" s="111" t="str">
        <f>IF(ISBLANK('In Process Calc.'!AM53),"",'In Process Calc.'!AM53)</f>
        <v/>
      </c>
      <c r="AE53" s="111" t="str">
        <f>IF(ISBLANK('In Process Calc.'!AN53),"",'In Process Calc.'!AN53)</f>
        <v/>
      </c>
      <c r="AF53" s="111" t="str">
        <f>IF(ISBLANK('In Process Calc.'!AO53),"",'In Process Calc.'!AO53)</f>
        <v/>
      </c>
      <c r="AH53" s="111" t="str">
        <f>IF(ISBLANK('In Process Calc.'!C53),"",'In Process Calc.'!C53)</f>
        <v/>
      </c>
      <c r="AI53" s="111" t="str">
        <f>IF(ISBLANK('Measured Data'!H57),"",'Measured Data'!H57)</f>
        <v/>
      </c>
      <c r="AJ53" s="111" t="str">
        <f>IF(ISBLANK('In Process Calc.'!L53),"",'In Process Calc.'!L53)</f>
        <v/>
      </c>
      <c r="AK53" s="111" t="str">
        <f>IF(ISBLANK('In Process Calc.'!M53),"",'In Process Calc.'!M53)</f>
        <v/>
      </c>
      <c r="AL53" s="111" t="str">
        <f>IF(ISBLANK('In Process Calc.'!N53),"",'In Process Calc.'!N53)</f>
        <v/>
      </c>
      <c r="AM53" s="111" t="str">
        <f>IF(ISBLANK('In Process Calc.'!O53),"",'In Process Calc.'!O53)</f>
        <v/>
      </c>
      <c r="AN53" s="111" t="str">
        <f>IF(ISBLANK('In Process Calc.'!P53),"",'In Process Calc.'!P53)</f>
        <v/>
      </c>
      <c r="AO53" s="111" t="str">
        <f>IF(ISBLANK('In Process Calc.'!Q53),"",'In Process Calc.'!Q53)</f>
        <v/>
      </c>
      <c r="AP53" s="111" t="str">
        <f>IF(ISBLANK('In Process Calc.'!R53),"",'In Process Calc.'!R53)</f>
        <v/>
      </c>
      <c r="AQ53" s="111" t="str">
        <f>IF(ISBLANK('In Process Calc.'!S53),"",'In Process Calc.'!S53)</f>
        <v/>
      </c>
      <c r="AR53" s="111" t="str">
        <f>IF(ISBLANK('In Process Calc.'!T53),"",'In Process Calc.'!T53)</f>
        <v/>
      </c>
      <c r="AS53" s="111" t="str">
        <f>IF(ISBLANK('In Process Calc.'!U53),"",'In Process Calc.'!U53)</f>
        <v/>
      </c>
      <c r="AT53" s="111" t="str">
        <f>IF(ISBLANK('In Process Calc.'!V53),"",'In Process Calc.'!V53)</f>
        <v/>
      </c>
      <c r="AU53" s="111" t="str">
        <f>IF(ISBLANK('In Process Calc.'!W53),"",'In Process Calc.'!W53)</f>
        <v/>
      </c>
      <c r="AV53" s="111" t="str">
        <f>IF(ISBLANK('In Process Calc.'!X53),"",'In Process Calc.'!X53)</f>
        <v/>
      </c>
      <c r="AW53" s="111" t="str">
        <f>IF(ISBLANK('In Process Calc.'!Y53),"",'In Process Calc.'!Y53)</f>
        <v/>
      </c>
      <c r="AX53" s="111" t="str">
        <f>IF(ISBLANK('In Process Calc.'!Z53),"",'In Process Calc.'!Z53)</f>
        <v/>
      </c>
      <c r="AY53" s="111" t="str">
        <f>IF(ISBLANK('In Process Calc.'!AA53),"",'In Process Calc.'!AA53)</f>
        <v/>
      </c>
      <c r="AZ53" s="111" t="str">
        <f>IF(ISBLANK('In Process Calc.'!AB53),"",'In Process Calc.'!AB53)</f>
        <v/>
      </c>
      <c r="BA53" s="111" t="str">
        <f>IF(ISBLANK('In Process Calc.'!AC53),"",'In Process Calc.'!AC53)</f>
        <v/>
      </c>
      <c r="BB53" s="111" t="str">
        <f>IF(ISBLANK('In Process Calc.'!AD53),"",'In Process Calc.'!AD53)</f>
        <v/>
      </c>
      <c r="BC53" s="111" t="str">
        <f>IF(ISBLANK('In Process Calc.'!AE53),"",'In Process Calc.'!AE53)</f>
        <v/>
      </c>
      <c r="BD53" s="111" t="str">
        <f>IF(ISBLANK('In Process Calc.'!AF53),"",'In Process Calc.'!AF53)</f>
        <v/>
      </c>
      <c r="BE53" s="111" t="str">
        <f>IF(ISBLANK('In Process Calc.'!AG53),"",'In Process Calc.'!AG53)</f>
        <v/>
      </c>
      <c r="BF53" s="111" t="str">
        <f>IF(ISBLANK('In Process Calc.'!AH53),"",'In Process Calc.'!AH53)</f>
        <v/>
      </c>
      <c r="BG53" s="111" t="str">
        <f>IF(ISBLANK('In Process Calc.'!AI53),"",'In Process Calc.'!AI53)</f>
        <v/>
      </c>
      <c r="BH53" s="111" t="str">
        <f>IF(ISBLANK('In Process Calc.'!AJ53),"",'In Process Calc.'!AJ53)</f>
        <v/>
      </c>
      <c r="BI53" s="111" t="str">
        <f>IF(ISBLANK('In Process Calc.'!AK53),"",'In Process Calc.'!AK53)</f>
        <v/>
      </c>
      <c r="BJ53" s="111" t="str">
        <f>IF(ISBLANK('In Process Calc.'!AL53),"",'In Process Calc.'!AL53)</f>
        <v/>
      </c>
      <c r="BK53" s="111" t="str">
        <f>IF(ISBLANK('In Process Calc.'!AM53),"",'In Process Calc.'!AM53)</f>
        <v/>
      </c>
      <c r="BL53" s="111" t="str">
        <f>IF(ISBLANK('In Process Calc.'!AN53),"",'In Process Calc.'!AN53)</f>
        <v/>
      </c>
      <c r="BM53" s="111" t="str">
        <f>IF(ISBLANK('In Process Calc.'!AO53),"",'In Process Calc.'!AO53)</f>
        <v/>
      </c>
      <c r="CA53" s="48">
        <v>306.82250000000931</v>
      </c>
      <c r="CC53" s="48">
        <v>4.9494350371306091</v>
      </c>
      <c r="CG53" s="76"/>
      <c r="CH53" s="76" t="str">
        <f t="shared" si="31"/>
        <v/>
      </c>
      <c r="CI53" s="76" t="str">
        <f t="shared" si="32"/>
        <v/>
      </c>
      <c r="CJ53" s="76" t="str">
        <f t="shared" si="33"/>
        <v/>
      </c>
      <c r="CK53" s="76" t="str">
        <f t="shared" si="34"/>
        <v/>
      </c>
      <c r="CL53" s="76" t="str">
        <f t="shared" si="35"/>
        <v/>
      </c>
      <c r="CM53" s="76" t="str">
        <f t="shared" si="36"/>
        <v/>
      </c>
      <c r="CN53" s="76" t="str">
        <f t="shared" si="37"/>
        <v/>
      </c>
      <c r="CO53" s="76" t="str">
        <f t="shared" si="38"/>
        <v/>
      </c>
      <c r="CP53" s="76" t="str">
        <f t="shared" si="39"/>
        <v/>
      </c>
      <c r="CQ53" s="76" t="str">
        <f t="shared" si="40"/>
        <v/>
      </c>
      <c r="CR53" s="76" t="str">
        <f t="shared" si="41"/>
        <v/>
      </c>
      <c r="CS53" s="76" t="str">
        <f t="shared" si="42"/>
        <v/>
      </c>
      <c r="CT53" s="76" t="str">
        <f t="shared" si="43"/>
        <v/>
      </c>
      <c r="CU53" s="76" t="str">
        <f t="shared" si="44"/>
        <v/>
      </c>
      <c r="CV53" s="76" t="str">
        <f t="shared" si="45"/>
        <v/>
      </c>
      <c r="CW53" s="76" t="str">
        <f t="shared" si="46"/>
        <v/>
      </c>
      <c r="CX53" s="76" t="str">
        <f t="shared" si="47"/>
        <v/>
      </c>
      <c r="CY53" s="76" t="str">
        <f t="shared" si="48"/>
        <v/>
      </c>
      <c r="CZ53" s="76" t="str">
        <f t="shared" si="49"/>
        <v/>
      </c>
      <c r="DA53" s="76" t="str">
        <f t="shared" si="50"/>
        <v/>
      </c>
      <c r="DB53" s="76" t="str">
        <f t="shared" si="51"/>
        <v/>
      </c>
      <c r="DC53" s="76" t="str">
        <f t="shared" si="52"/>
        <v/>
      </c>
      <c r="DD53" s="76" t="str">
        <f t="shared" si="53"/>
        <v/>
      </c>
      <c r="DE53" s="76" t="str">
        <f t="shared" si="54"/>
        <v/>
      </c>
      <c r="DF53" s="76" t="str">
        <f t="shared" si="55"/>
        <v/>
      </c>
      <c r="DG53" s="76" t="str">
        <f t="shared" si="56"/>
        <v/>
      </c>
      <c r="DH53" s="76" t="str">
        <f t="shared" si="57"/>
        <v/>
      </c>
      <c r="DI53" s="76" t="str">
        <f t="shared" si="58"/>
        <v/>
      </c>
      <c r="DJ53" s="76" t="str">
        <f t="shared" si="59"/>
        <v/>
      </c>
      <c r="DK53" s="76" t="str">
        <f t="shared" si="60"/>
        <v/>
      </c>
      <c r="DL53" s="76" t="str">
        <f t="shared" si="61"/>
        <v/>
      </c>
    </row>
    <row r="54" spans="1:116" s="48" customFormat="1" ht="11">
      <c r="A54" s="111" t="str">
        <f>IF(ISBLANK('In Process Calc.'!C54),"",'In Process Calc.'!C54)</f>
        <v/>
      </c>
      <c r="B54" s="111" t="str">
        <f>IF(ISBLANK('Measured Data'!H56),"",'Measured Data'!H56)</f>
        <v/>
      </c>
      <c r="C54" s="111" t="str">
        <f>IF(ISBLANK('In Process Calc.'!L54),"",'In Process Calc.'!L54)</f>
        <v/>
      </c>
      <c r="D54" s="111" t="str">
        <f>IF(ISBLANK('In Process Calc.'!M54),"",'In Process Calc.'!M54)</f>
        <v/>
      </c>
      <c r="E54" s="111" t="str">
        <f>IF(ISBLANK('In Process Calc.'!N54),"",'In Process Calc.'!N54)</f>
        <v/>
      </c>
      <c r="F54" s="111" t="str">
        <f>IF(ISBLANK('In Process Calc.'!O54),"",'In Process Calc.'!O54)</f>
        <v/>
      </c>
      <c r="G54" s="111" t="str">
        <f>IF(ISBLANK('In Process Calc.'!P54),"",'In Process Calc.'!P54)</f>
        <v/>
      </c>
      <c r="H54" s="111" t="str">
        <f>IF(ISBLANK('In Process Calc.'!Q54),"",'In Process Calc.'!Q54)</f>
        <v/>
      </c>
      <c r="I54" s="111" t="str">
        <f>IF(ISBLANK('In Process Calc.'!R54),"",'In Process Calc.'!R54)</f>
        <v/>
      </c>
      <c r="J54" s="111" t="str">
        <f>IF(ISBLANK('In Process Calc.'!S54),"",'In Process Calc.'!S54)</f>
        <v/>
      </c>
      <c r="K54" s="111" t="str">
        <f>IF(ISBLANK('In Process Calc.'!T54),"",'In Process Calc.'!T54)</f>
        <v/>
      </c>
      <c r="L54" s="111" t="str">
        <f>IF(ISBLANK('In Process Calc.'!U54),"",'In Process Calc.'!U54)</f>
        <v/>
      </c>
      <c r="M54" s="111" t="str">
        <f>IF(ISBLANK('In Process Calc.'!V54),"",'In Process Calc.'!V54)</f>
        <v/>
      </c>
      <c r="N54" s="111" t="str">
        <f>IF(ISBLANK('In Process Calc.'!W54),"",'In Process Calc.'!W54)</f>
        <v/>
      </c>
      <c r="O54" s="111" t="str">
        <f>IF(ISBLANK('In Process Calc.'!X54),"",'In Process Calc.'!X54)</f>
        <v/>
      </c>
      <c r="P54" s="111" t="str">
        <f>IF(ISBLANK('In Process Calc.'!Y54),"",'In Process Calc.'!Y54)</f>
        <v/>
      </c>
      <c r="Q54" s="111" t="str">
        <f>IF(ISBLANK('In Process Calc.'!Z54),"",'In Process Calc.'!Z54)</f>
        <v/>
      </c>
      <c r="R54" s="111" t="str">
        <f>IF(ISBLANK('In Process Calc.'!AA54),"",'In Process Calc.'!AA54)</f>
        <v/>
      </c>
      <c r="S54" s="111" t="str">
        <f>IF(ISBLANK('In Process Calc.'!AB54),"",'In Process Calc.'!AB54)</f>
        <v/>
      </c>
      <c r="T54" s="111" t="str">
        <f>IF(ISBLANK('In Process Calc.'!AC54),"",'In Process Calc.'!AC54)</f>
        <v/>
      </c>
      <c r="U54" s="111" t="str">
        <f>IF(ISBLANK('In Process Calc.'!AD54),"",'In Process Calc.'!AD54)</f>
        <v/>
      </c>
      <c r="V54" s="111" t="str">
        <f>IF(ISBLANK('In Process Calc.'!AE54),"",'In Process Calc.'!AE54)</f>
        <v/>
      </c>
      <c r="W54" s="111" t="str">
        <f>IF(ISBLANK('In Process Calc.'!AF54),"",'In Process Calc.'!AF54)</f>
        <v/>
      </c>
      <c r="X54" s="111" t="str">
        <f>IF(ISBLANK('In Process Calc.'!AG54),"",'In Process Calc.'!AG54)</f>
        <v/>
      </c>
      <c r="Y54" s="111" t="str">
        <f>IF(ISBLANK('In Process Calc.'!AH54),"",'In Process Calc.'!AH54)</f>
        <v/>
      </c>
      <c r="Z54" s="111" t="str">
        <f>IF(ISBLANK('In Process Calc.'!AI54),"",'In Process Calc.'!AI54)</f>
        <v/>
      </c>
      <c r="AA54" s="111" t="str">
        <f>IF(ISBLANK('In Process Calc.'!AJ54),"",'In Process Calc.'!AJ54)</f>
        <v/>
      </c>
      <c r="AB54" s="111" t="str">
        <f>IF(ISBLANK('In Process Calc.'!AK54),"",'In Process Calc.'!AK54)</f>
        <v/>
      </c>
      <c r="AC54" s="111" t="str">
        <f>IF(ISBLANK('In Process Calc.'!AL54),"",'In Process Calc.'!AL54)</f>
        <v/>
      </c>
      <c r="AD54" s="111" t="str">
        <f>IF(ISBLANK('In Process Calc.'!AM54),"",'In Process Calc.'!AM54)</f>
        <v/>
      </c>
      <c r="AE54" s="111" t="str">
        <f>IF(ISBLANK('In Process Calc.'!AN54),"",'In Process Calc.'!AN54)</f>
        <v/>
      </c>
      <c r="AF54" s="111" t="str">
        <f>IF(ISBLANK('In Process Calc.'!AO54),"",'In Process Calc.'!AO54)</f>
        <v/>
      </c>
      <c r="AH54" s="111" t="str">
        <f>IF(ISBLANK('In Process Calc.'!C54),"",'In Process Calc.'!C54)</f>
        <v/>
      </c>
      <c r="AI54" s="111" t="str">
        <f>IF(ISBLANK('Measured Data'!H58),"",'Measured Data'!H58)</f>
        <v/>
      </c>
      <c r="AJ54" s="111" t="str">
        <f>IF(ISBLANK('In Process Calc.'!L54),"",'In Process Calc.'!L54)</f>
        <v/>
      </c>
      <c r="AK54" s="111" t="str">
        <f>IF(ISBLANK('In Process Calc.'!M54),"",'In Process Calc.'!M54)</f>
        <v/>
      </c>
      <c r="AL54" s="111" t="str">
        <f>IF(ISBLANK('In Process Calc.'!N54),"",'In Process Calc.'!N54)</f>
        <v/>
      </c>
      <c r="AM54" s="111" t="str">
        <f>IF(ISBLANK('In Process Calc.'!O54),"",'In Process Calc.'!O54)</f>
        <v/>
      </c>
      <c r="AN54" s="111" t="str">
        <f>IF(ISBLANK('In Process Calc.'!P54),"",'In Process Calc.'!P54)</f>
        <v/>
      </c>
      <c r="AO54" s="111" t="str">
        <f>IF(ISBLANK('In Process Calc.'!Q54),"",'In Process Calc.'!Q54)</f>
        <v/>
      </c>
      <c r="AP54" s="111" t="str">
        <f>IF(ISBLANK('In Process Calc.'!R54),"",'In Process Calc.'!R54)</f>
        <v/>
      </c>
      <c r="AQ54" s="111" t="str">
        <f>IF(ISBLANK('In Process Calc.'!S54),"",'In Process Calc.'!S54)</f>
        <v/>
      </c>
      <c r="AR54" s="111" t="str">
        <f>IF(ISBLANK('In Process Calc.'!T54),"",'In Process Calc.'!T54)</f>
        <v/>
      </c>
      <c r="AS54" s="111" t="str">
        <f>IF(ISBLANK('In Process Calc.'!U54),"",'In Process Calc.'!U54)</f>
        <v/>
      </c>
      <c r="AT54" s="111" t="str">
        <f>IF(ISBLANK('In Process Calc.'!V54),"",'In Process Calc.'!V54)</f>
        <v/>
      </c>
      <c r="AU54" s="111" t="str">
        <f>IF(ISBLANK('In Process Calc.'!W54),"",'In Process Calc.'!W54)</f>
        <v/>
      </c>
      <c r="AV54" s="111" t="str">
        <f>IF(ISBLANK('In Process Calc.'!X54),"",'In Process Calc.'!X54)</f>
        <v/>
      </c>
      <c r="AW54" s="111" t="str">
        <f>IF(ISBLANK('In Process Calc.'!Y54),"",'In Process Calc.'!Y54)</f>
        <v/>
      </c>
      <c r="AX54" s="111" t="str">
        <f>IF(ISBLANK('In Process Calc.'!Z54),"",'In Process Calc.'!Z54)</f>
        <v/>
      </c>
      <c r="AY54" s="111" t="str">
        <f>IF(ISBLANK('In Process Calc.'!AA54),"",'In Process Calc.'!AA54)</f>
        <v/>
      </c>
      <c r="AZ54" s="111" t="str">
        <f>IF(ISBLANK('In Process Calc.'!AB54),"",'In Process Calc.'!AB54)</f>
        <v/>
      </c>
      <c r="BA54" s="111" t="str">
        <f>IF(ISBLANK('In Process Calc.'!AC54),"",'In Process Calc.'!AC54)</f>
        <v/>
      </c>
      <c r="BB54" s="111" t="str">
        <f>IF(ISBLANK('In Process Calc.'!AD54),"",'In Process Calc.'!AD54)</f>
        <v/>
      </c>
      <c r="BC54" s="111" t="str">
        <f>IF(ISBLANK('In Process Calc.'!AE54),"",'In Process Calc.'!AE54)</f>
        <v/>
      </c>
      <c r="BD54" s="111" t="str">
        <f>IF(ISBLANK('In Process Calc.'!AF54),"",'In Process Calc.'!AF54)</f>
        <v/>
      </c>
      <c r="BE54" s="111" t="str">
        <f>IF(ISBLANK('In Process Calc.'!AG54),"",'In Process Calc.'!AG54)</f>
        <v/>
      </c>
      <c r="BF54" s="111" t="str">
        <f>IF(ISBLANK('In Process Calc.'!AH54),"",'In Process Calc.'!AH54)</f>
        <v/>
      </c>
      <c r="BG54" s="111" t="str">
        <f>IF(ISBLANK('In Process Calc.'!AI54),"",'In Process Calc.'!AI54)</f>
        <v/>
      </c>
      <c r="BH54" s="111" t="str">
        <f>IF(ISBLANK('In Process Calc.'!AJ54),"",'In Process Calc.'!AJ54)</f>
        <v/>
      </c>
      <c r="BI54" s="111" t="str">
        <f>IF(ISBLANK('In Process Calc.'!AK54),"",'In Process Calc.'!AK54)</f>
        <v/>
      </c>
      <c r="BJ54" s="111" t="str">
        <f>IF(ISBLANK('In Process Calc.'!AL54),"",'In Process Calc.'!AL54)</f>
        <v/>
      </c>
      <c r="BK54" s="111" t="str">
        <f>IF(ISBLANK('In Process Calc.'!AM54),"",'In Process Calc.'!AM54)</f>
        <v/>
      </c>
      <c r="BL54" s="111" t="str">
        <f>IF(ISBLANK('In Process Calc.'!AN54),"",'In Process Calc.'!AN54)</f>
        <v/>
      </c>
      <c r="BM54" s="111" t="str">
        <f>IF(ISBLANK('In Process Calc.'!AO54),"",'In Process Calc.'!AO54)</f>
        <v/>
      </c>
      <c r="CA54" s="48">
        <v>335.90583333332324</v>
      </c>
      <c r="CB54" s="48">
        <v>5.4329320466242805</v>
      </c>
      <c r="CC54" s="48">
        <v>5.4321898648171398</v>
      </c>
      <c r="CG54" s="76"/>
      <c r="CH54" s="76" t="str">
        <f t="shared" si="31"/>
        <v/>
      </c>
      <c r="CI54" s="76" t="str">
        <f t="shared" si="32"/>
        <v/>
      </c>
      <c r="CJ54" s="76" t="str">
        <f t="shared" si="33"/>
        <v/>
      </c>
      <c r="CK54" s="76" t="str">
        <f t="shared" si="34"/>
        <v/>
      </c>
      <c r="CL54" s="76" t="str">
        <f t="shared" si="35"/>
        <v/>
      </c>
      <c r="CM54" s="76" t="str">
        <f t="shared" si="36"/>
        <v/>
      </c>
      <c r="CN54" s="76" t="str">
        <f t="shared" si="37"/>
        <v/>
      </c>
      <c r="CO54" s="76" t="str">
        <f t="shared" si="38"/>
        <v/>
      </c>
      <c r="CP54" s="76" t="str">
        <f t="shared" si="39"/>
        <v/>
      </c>
      <c r="CQ54" s="76" t="str">
        <f t="shared" si="40"/>
        <v/>
      </c>
      <c r="CR54" s="76" t="str">
        <f t="shared" si="41"/>
        <v/>
      </c>
      <c r="CS54" s="76" t="str">
        <f t="shared" si="42"/>
        <v/>
      </c>
      <c r="CT54" s="76" t="str">
        <f t="shared" si="43"/>
        <v/>
      </c>
      <c r="CU54" s="76" t="str">
        <f t="shared" si="44"/>
        <v/>
      </c>
      <c r="CV54" s="76" t="str">
        <f t="shared" si="45"/>
        <v/>
      </c>
      <c r="CW54" s="76" t="str">
        <f t="shared" si="46"/>
        <v/>
      </c>
      <c r="CX54" s="76" t="str">
        <f t="shared" si="47"/>
        <v/>
      </c>
      <c r="CY54" s="76" t="str">
        <f t="shared" si="48"/>
        <v/>
      </c>
      <c r="CZ54" s="76" t="str">
        <f t="shared" si="49"/>
        <v/>
      </c>
      <c r="DA54" s="76" t="str">
        <f t="shared" si="50"/>
        <v/>
      </c>
      <c r="DB54" s="76" t="str">
        <f t="shared" si="51"/>
        <v/>
      </c>
      <c r="DC54" s="76" t="str">
        <f t="shared" si="52"/>
        <v/>
      </c>
      <c r="DD54" s="76" t="str">
        <f t="shared" si="53"/>
        <v/>
      </c>
      <c r="DE54" s="76" t="str">
        <f t="shared" si="54"/>
        <v/>
      </c>
      <c r="DF54" s="76" t="str">
        <f t="shared" si="55"/>
        <v/>
      </c>
      <c r="DG54" s="76" t="str">
        <f t="shared" si="56"/>
        <v/>
      </c>
      <c r="DH54" s="76" t="str">
        <f t="shared" si="57"/>
        <v/>
      </c>
      <c r="DI54" s="76" t="str">
        <f t="shared" si="58"/>
        <v/>
      </c>
      <c r="DJ54" s="76" t="str">
        <f t="shared" si="59"/>
        <v/>
      </c>
      <c r="DK54" s="76" t="str">
        <f t="shared" si="60"/>
        <v/>
      </c>
      <c r="DL54" s="76" t="str">
        <f t="shared" si="61"/>
        <v/>
      </c>
    </row>
    <row r="55" spans="1:116" s="48" customFormat="1" ht="11">
      <c r="A55" s="111" t="str">
        <f>IF(ISBLANK('In Process Calc.'!C55),"",'In Process Calc.'!C55)</f>
        <v/>
      </c>
      <c r="B55" s="111" t="str">
        <f>IF(ISBLANK('Measured Data'!H57),"",'Measured Data'!H57)</f>
        <v/>
      </c>
      <c r="C55" s="111" t="str">
        <f>IF(ISBLANK('In Process Calc.'!L55),"",'In Process Calc.'!L55)</f>
        <v/>
      </c>
      <c r="D55" s="111" t="str">
        <f>IF(ISBLANK('In Process Calc.'!M55),"",'In Process Calc.'!M55)</f>
        <v/>
      </c>
      <c r="E55" s="111" t="str">
        <f>IF(ISBLANK('In Process Calc.'!N55),"",'In Process Calc.'!N55)</f>
        <v/>
      </c>
      <c r="F55" s="111" t="str">
        <f>IF(ISBLANK('In Process Calc.'!O55),"",'In Process Calc.'!O55)</f>
        <v/>
      </c>
      <c r="G55" s="111" t="str">
        <f>IF(ISBLANK('In Process Calc.'!P55),"",'In Process Calc.'!P55)</f>
        <v/>
      </c>
      <c r="H55" s="111" t="str">
        <f>IF(ISBLANK('In Process Calc.'!Q55),"",'In Process Calc.'!Q55)</f>
        <v/>
      </c>
      <c r="I55" s="111" t="str">
        <f>IF(ISBLANK('In Process Calc.'!R55),"",'In Process Calc.'!R55)</f>
        <v/>
      </c>
      <c r="J55" s="111" t="str">
        <f>IF(ISBLANK('In Process Calc.'!S55),"",'In Process Calc.'!S55)</f>
        <v/>
      </c>
      <c r="K55" s="111" t="str">
        <f>IF(ISBLANK('In Process Calc.'!T55),"",'In Process Calc.'!T55)</f>
        <v/>
      </c>
      <c r="L55" s="111" t="str">
        <f>IF(ISBLANK('In Process Calc.'!U55),"",'In Process Calc.'!U55)</f>
        <v/>
      </c>
      <c r="M55" s="111" t="str">
        <f>IF(ISBLANK('In Process Calc.'!V55),"",'In Process Calc.'!V55)</f>
        <v/>
      </c>
      <c r="N55" s="111" t="str">
        <f>IF(ISBLANK('In Process Calc.'!W55),"",'In Process Calc.'!W55)</f>
        <v/>
      </c>
      <c r="O55" s="111" t="str">
        <f>IF(ISBLANK('In Process Calc.'!X55),"",'In Process Calc.'!X55)</f>
        <v/>
      </c>
      <c r="P55" s="111" t="str">
        <f>IF(ISBLANK('In Process Calc.'!Y55),"",'In Process Calc.'!Y55)</f>
        <v/>
      </c>
      <c r="Q55" s="111" t="str">
        <f>IF(ISBLANK('In Process Calc.'!Z55),"",'In Process Calc.'!Z55)</f>
        <v/>
      </c>
      <c r="R55" s="111" t="str">
        <f>IF(ISBLANK('In Process Calc.'!AA55),"",'In Process Calc.'!AA55)</f>
        <v/>
      </c>
      <c r="S55" s="111" t="str">
        <f>IF(ISBLANK('In Process Calc.'!AB55),"",'In Process Calc.'!AB55)</f>
        <v/>
      </c>
      <c r="T55" s="111" t="str">
        <f>IF(ISBLANK('In Process Calc.'!AC55),"",'In Process Calc.'!AC55)</f>
        <v/>
      </c>
      <c r="U55" s="111" t="str">
        <f>IF(ISBLANK('In Process Calc.'!AD55),"",'In Process Calc.'!AD55)</f>
        <v/>
      </c>
      <c r="V55" s="111" t="str">
        <f>IF(ISBLANK('In Process Calc.'!AE55),"",'In Process Calc.'!AE55)</f>
        <v/>
      </c>
      <c r="W55" s="111" t="str">
        <f>IF(ISBLANK('In Process Calc.'!AF55),"",'In Process Calc.'!AF55)</f>
        <v/>
      </c>
      <c r="X55" s="111" t="str">
        <f>IF(ISBLANK('In Process Calc.'!AG55),"",'In Process Calc.'!AG55)</f>
        <v/>
      </c>
      <c r="Y55" s="111" t="str">
        <f>IF(ISBLANK('In Process Calc.'!AH55),"",'In Process Calc.'!AH55)</f>
        <v/>
      </c>
      <c r="Z55" s="111" t="str">
        <f>IF(ISBLANK('In Process Calc.'!AI55),"",'In Process Calc.'!AI55)</f>
        <v/>
      </c>
      <c r="AA55" s="111" t="str">
        <f>IF(ISBLANK('In Process Calc.'!AJ55),"",'In Process Calc.'!AJ55)</f>
        <v/>
      </c>
      <c r="AB55" s="111" t="str">
        <f>IF(ISBLANK('In Process Calc.'!AK55),"",'In Process Calc.'!AK55)</f>
        <v/>
      </c>
      <c r="AC55" s="111" t="str">
        <f>IF(ISBLANK('In Process Calc.'!AL55),"",'In Process Calc.'!AL55)</f>
        <v/>
      </c>
      <c r="AD55" s="111" t="str">
        <f>IF(ISBLANK('In Process Calc.'!AM55),"",'In Process Calc.'!AM55)</f>
        <v/>
      </c>
      <c r="AE55" s="111" t="str">
        <f>IF(ISBLANK('In Process Calc.'!AN55),"",'In Process Calc.'!AN55)</f>
        <v/>
      </c>
      <c r="AF55" s="111" t="str">
        <f>IF(ISBLANK('In Process Calc.'!AO55),"",'In Process Calc.'!AO55)</f>
        <v/>
      </c>
      <c r="AH55" s="111" t="str">
        <f>IF(ISBLANK('In Process Calc.'!C55),"",'In Process Calc.'!C55)</f>
        <v/>
      </c>
      <c r="AI55" s="111" t="str">
        <f>IF(ISBLANK('Measured Data'!H59),"",'Measured Data'!H59)</f>
        <v/>
      </c>
      <c r="AJ55" s="111" t="str">
        <f>IF(ISBLANK('In Process Calc.'!L55),"",'In Process Calc.'!L55)</f>
        <v/>
      </c>
      <c r="AK55" s="111" t="str">
        <f>IF(ISBLANK('In Process Calc.'!M55),"",'In Process Calc.'!M55)</f>
        <v/>
      </c>
      <c r="AL55" s="111" t="str">
        <f>IF(ISBLANK('In Process Calc.'!N55),"",'In Process Calc.'!N55)</f>
        <v/>
      </c>
      <c r="AM55" s="111" t="str">
        <f>IF(ISBLANK('In Process Calc.'!O55),"",'In Process Calc.'!O55)</f>
        <v/>
      </c>
      <c r="AN55" s="111" t="str">
        <f>IF(ISBLANK('In Process Calc.'!P55),"",'In Process Calc.'!P55)</f>
        <v/>
      </c>
      <c r="AO55" s="111" t="str">
        <f>IF(ISBLANK('In Process Calc.'!Q55),"",'In Process Calc.'!Q55)</f>
        <v/>
      </c>
      <c r="AP55" s="111" t="str">
        <f>IF(ISBLANK('In Process Calc.'!R55),"",'In Process Calc.'!R55)</f>
        <v/>
      </c>
      <c r="AQ55" s="111" t="str">
        <f>IF(ISBLANK('In Process Calc.'!S55),"",'In Process Calc.'!S55)</f>
        <v/>
      </c>
      <c r="AR55" s="111" t="str">
        <f>IF(ISBLANK('In Process Calc.'!T55),"",'In Process Calc.'!T55)</f>
        <v/>
      </c>
      <c r="AS55" s="111" t="str">
        <f>IF(ISBLANK('In Process Calc.'!U55),"",'In Process Calc.'!U55)</f>
        <v/>
      </c>
      <c r="AT55" s="111" t="str">
        <f>IF(ISBLANK('In Process Calc.'!V55),"",'In Process Calc.'!V55)</f>
        <v/>
      </c>
      <c r="AU55" s="111" t="str">
        <f>IF(ISBLANK('In Process Calc.'!W55),"",'In Process Calc.'!W55)</f>
        <v/>
      </c>
      <c r="AV55" s="111" t="str">
        <f>IF(ISBLANK('In Process Calc.'!X55),"",'In Process Calc.'!X55)</f>
        <v/>
      </c>
      <c r="AW55" s="111" t="str">
        <f>IF(ISBLANK('In Process Calc.'!Y55),"",'In Process Calc.'!Y55)</f>
        <v/>
      </c>
      <c r="AX55" s="111" t="str">
        <f>IF(ISBLANK('In Process Calc.'!Z55),"",'In Process Calc.'!Z55)</f>
        <v/>
      </c>
      <c r="AY55" s="111" t="str">
        <f>IF(ISBLANK('In Process Calc.'!AA55),"",'In Process Calc.'!AA55)</f>
        <v/>
      </c>
      <c r="AZ55" s="111" t="str">
        <f>IF(ISBLANK('In Process Calc.'!AB55),"",'In Process Calc.'!AB55)</f>
        <v/>
      </c>
      <c r="BA55" s="111" t="str">
        <f>IF(ISBLANK('In Process Calc.'!AC55),"",'In Process Calc.'!AC55)</f>
        <v/>
      </c>
      <c r="BB55" s="111" t="str">
        <f>IF(ISBLANK('In Process Calc.'!AD55),"",'In Process Calc.'!AD55)</f>
        <v/>
      </c>
      <c r="BC55" s="111" t="str">
        <f>IF(ISBLANK('In Process Calc.'!AE55),"",'In Process Calc.'!AE55)</f>
        <v/>
      </c>
      <c r="BD55" s="111" t="str">
        <f>IF(ISBLANK('In Process Calc.'!AF55),"",'In Process Calc.'!AF55)</f>
        <v/>
      </c>
      <c r="BE55" s="111" t="str">
        <f>IF(ISBLANK('In Process Calc.'!AG55),"",'In Process Calc.'!AG55)</f>
        <v/>
      </c>
      <c r="BF55" s="111" t="str">
        <f>IF(ISBLANK('In Process Calc.'!AH55),"",'In Process Calc.'!AH55)</f>
        <v/>
      </c>
      <c r="BG55" s="111" t="str">
        <f>IF(ISBLANK('In Process Calc.'!AI55),"",'In Process Calc.'!AI55)</f>
        <v/>
      </c>
      <c r="BH55" s="111" t="str">
        <f>IF(ISBLANK('In Process Calc.'!AJ55),"",'In Process Calc.'!AJ55)</f>
        <v/>
      </c>
      <c r="BI55" s="111" t="str">
        <f>IF(ISBLANK('In Process Calc.'!AK55),"",'In Process Calc.'!AK55)</f>
        <v/>
      </c>
      <c r="BJ55" s="111" t="str">
        <f>IF(ISBLANK('In Process Calc.'!AL55),"",'In Process Calc.'!AL55)</f>
        <v/>
      </c>
      <c r="BK55" s="111" t="str">
        <f>IF(ISBLANK('In Process Calc.'!AM55),"",'In Process Calc.'!AM55)</f>
        <v/>
      </c>
      <c r="BL55" s="111" t="str">
        <f>IF(ISBLANK('In Process Calc.'!AN55),"",'In Process Calc.'!AN55)</f>
        <v/>
      </c>
      <c r="BM55" s="111" t="str">
        <f>IF(ISBLANK('In Process Calc.'!AO55),"",'In Process Calc.'!AO55)</f>
        <v/>
      </c>
      <c r="CG55" s="76"/>
      <c r="CH55" s="76" t="str">
        <f t="shared" si="31"/>
        <v/>
      </c>
      <c r="CI55" s="76" t="str">
        <f t="shared" si="32"/>
        <v/>
      </c>
      <c r="CJ55" s="76" t="str">
        <f t="shared" si="33"/>
        <v/>
      </c>
      <c r="CK55" s="76" t="str">
        <f t="shared" si="34"/>
        <v/>
      </c>
      <c r="CL55" s="76" t="str">
        <f t="shared" si="35"/>
        <v/>
      </c>
      <c r="CM55" s="76" t="str">
        <f t="shared" si="36"/>
        <v/>
      </c>
      <c r="CN55" s="76" t="str">
        <f t="shared" si="37"/>
        <v/>
      </c>
      <c r="CO55" s="76" t="str">
        <f t="shared" si="38"/>
        <v/>
      </c>
      <c r="CP55" s="76" t="str">
        <f t="shared" si="39"/>
        <v/>
      </c>
      <c r="CQ55" s="76" t="str">
        <f t="shared" si="40"/>
        <v/>
      </c>
      <c r="CR55" s="76" t="str">
        <f t="shared" si="41"/>
        <v/>
      </c>
      <c r="CS55" s="76" t="str">
        <f t="shared" si="42"/>
        <v/>
      </c>
      <c r="CT55" s="76" t="str">
        <f t="shared" si="43"/>
        <v/>
      </c>
      <c r="CU55" s="76" t="str">
        <f t="shared" si="44"/>
        <v/>
      </c>
      <c r="CV55" s="76" t="str">
        <f t="shared" si="45"/>
        <v/>
      </c>
      <c r="CW55" s="76" t="str">
        <f t="shared" si="46"/>
        <v/>
      </c>
      <c r="CX55" s="76" t="str">
        <f t="shared" si="47"/>
        <v/>
      </c>
      <c r="CY55" s="76" t="str">
        <f t="shared" si="48"/>
        <v/>
      </c>
      <c r="CZ55" s="76" t="str">
        <f t="shared" si="49"/>
        <v/>
      </c>
      <c r="DA55" s="76" t="str">
        <f t="shared" si="50"/>
        <v/>
      </c>
      <c r="DB55" s="76" t="str">
        <f t="shared" si="51"/>
        <v/>
      </c>
      <c r="DC55" s="76" t="str">
        <f t="shared" si="52"/>
        <v/>
      </c>
      <c r="DD55" s="76" t="str">
        <f t="shared" si="53"/>
        <v/>
      </c>
      <c r="DE55" s="76" t="str">
        <f t="shared" si="54"/>
        <v/>
      </c>
      <c r="DF55" s="76" t="str">
        <f t="shared" si="55"/>
        <v/>
      </c>
      <c r="DG55" s="76" t="str">
        <f t="shared" si="56"/>
        <v/>
      </c>
      <c r="DH55" s="76" t="str">
        <f t="shared" si="57"/>
        <v/>
      </c>
      <c r="DI55" s="76" t="str">
        <f t="shared" si="58"/>
        <v/>
      </c>
      <c r="DJ55" s="76" t="str">
        <f t="shared" si="59"/>
        <v/>
      </c>
      <c r="DK55" s="76" t="str">
        <f t="shared" si="60"/>
        <v/>
      </c>
      <c r="DL55" s="76" t="str">
        <f t="shared" si="61"/>
        <v/>
      </c>
    </row>
    <row r="56" spans="1:116" s="48" customFormat="1" ht="11">
      <c r="A56" s="111" t="str">
        <f>IF(ISBLANK('In Process Calc.'!C56),"",'In Process Calc.'!C56)</f>
        <v/>
      </c>
      <c r="B56" s="111" t="str">
        <f>IF(ISBLANK('Measured Data'!H58),"",'Measured Data'!H58)</f>
        <v/>
      </c>
      <c r="C56" s="111" t="str">
        <f>IF(ISBLANK('In Process Calc.'!L56),"",'In Process Calc.'!L56)</f>
        <v/>
      </c>
      <c r="D56" s="111" t="str">
        <f>IF(ISBLANK('In Process Calc.'!M56),"",'In Process Calc.'!M56)</f>
        <v/>
      </c>
      <c r="E56" s="111" t="str">
        <f>IF(ISBLANK('In Process Calc.'!N56),"",'In Process Calc.'!N56)</f>
        <v/>
      </c>
      <c r="F56" s="111" t="str">
        <f>IF(ISBLANK('In Process Calc.'!O56),"",'In Process Calc.'!O56)</f>
        <v/>
      </c>
      <c r="G56" s="111" t="str">
        <f>IF(ISBLANK('In Process Calc.'!P56),"",'In Process Calc.'!P56)</f>
        <v/>
      </c>
      <c r="H56" s="111" t="str">
        <f>IF(ISBLANK('In Process Calc.'!Q56),"",'In Process Calc.'!Q56)</f>
        <v/>
      </c>
      <c r="I56" s="111" t="str">
        <f>IF(ISBLANK('In Process Calc.'!R56),"",'In Process Calc.'!R56)</f>
        <v/>
      </c>
      <c r="J56" s="111" t="str">
        <f>IF(ISBLANK('In Process Calc.'!S56),"",'In Process Calc.'!S56)</f>
        <v/>
      </c>
      <c r="K56" s="111" t="str">
        <f>IF(ISBLANK('In Process Calc.'!T56),"",'In Process Calc.'!T56)</f>
        <v/>
      </c>
      <c r="L56" s="111" t="str">
        <f>IF(ISBLANK('In Process Calc.'!U56),"",'In Process Calc.'!U56)</f>
        <v/>
      </c>
      <c r="M56" s="111" t="str">
        <f>IF(ISBLANK('In Process Calc.'!V56),"",'In Process Calc.'!V56)</f>
        <v/>
      </c>
      <c r="N56" s="111" t="str">
        <f>IF(ISBLANK('In Process Calc.'!W56),"",'In Process Calc.'!W56)</f>
        <v/>
      </c>
      <c r="O56" s="111" t="str">
        <f>IF(ISBLANK('In Process Calc.'!X56),"",'In Process Calc.'!X56)</f>
        <v/>
      </c>
      <c r="P56" s="111" t="str">
        <f>IF(ISBLANK('In Process Calc.'!Y56),"",'In Process Calc.'!Y56)</f>
        <v/>
      </c>
      <c r="Q56" s="111" t="str">
        <f>IF(ISBLANK('In Process Calc.'!Z56),"",'In Process Calc.'!Z56)</f>
        <v/>
      </c>
      <c r="R56" s="111" t="str">
        <f>IF(ISBLANK('In Process Calc.'!AA56),"",'In Process Calc.'!AA56)</f>
        <v/>
      </c>
      <c r="S56" s="111" t="str">
        <f>IF(ISBLANK('In Process Calc.'!AB56),"",'In Process Calc.'!AB56)</f>
        <v/>
      </c>
      <c r="T56" s="111" t="str">
        <f>IF(ISBLANK('In Process Calc.'!AC56),"",'In Process Calc.'!AC56)</f>
        <v/>
      </c>
      <c r="U56" s="111" t="str">
        <f>IF(ISBLANK('In Process Calc.'!AD56),"",'In Process Calc.'!AD56)</f>
        <v/>
      </c>
      <c r="V56" s="111" t="str">
        <f>IF(ISBLANK('In Process Calc.'!AE56),"",'In Process Calc.'!AE56)</f>
        <v/>
      </c>
      <c r="W56" s="111" t="str">
        <f>IF(ISBLANK('In Process Calc.'!AF56),"",'In Process Calc.'!AF56)</f>
        <v/>
      </c>
      <c r="X56" s="111" t="str">
        <f>IF(ISBLANK('In Process Calc.'!AG56),"",'In Process Calc.'!AG56)</f>
        <v/>
      </c>
      <c r="Y56" s="111" t="str">
        <f>IF(ISBLANK('In Process Calc.'!AH56),"",'In Process Calc.'!AH56)</f>
        <v/>
      </c>
      <c r="Z56" s="111" t="str">
        <f>IF(ISBLANK('In Process Calc.'!AI56),"",'In Process Calc.'!AI56)</f>
        <v/>
      </c>
      <c r="AA56" s="111" t="str">
        <f>IF(ISBLANK('In Process Calc.'!AJ56),"",'In Process Calc.'!AJ56)</f>
        <v/>
      </c>
      <c r="AB56" s="111" t="str">
        <f>IF(ISBLANK('In Process Calc.'!AK56),"",'In Process Calc.'!AK56)</f>
        <v/>
      </c>
      <c r="AC56" s="111" t="str">
        <f>IF(ISBLANK('In Process Calc.'!AL56),"",'In Process Calc.'!AL56)</f>
        <v/>
      </c>
      <c r="AD56" s="111" t="str">
        <f>IF(ISBLANK('In Process Calc.'!AM56),"",'In Process Calc.'!AM56)</f>
        <v/>
      </c>
      <c r="AE56" s="111" t="str">
        <f>IF(ISBLANK('In Process Calc.'!AN56),"",'In Process Calc.'!AN56)</f>
        <v/>
      </c>
      <c r="AF56" s="111" t="str">
        <f>IF(ISBLANK('In Process Calc.'!AO56),"",'In Process Calc.'!AO56)</f>
        <v/>
      </c>
      <c r="AH56" s="111" t="str">
        <f>IF(ISBLANK('In Process Calc.'!C56),"",'In Process Calc.'!C56)</f>
        <v/>
      </c>
      <c r="AI56" s="111" t="str">
        <f>IF(ISBLANK('Measured Data'!H60),"",'Measured Data'!H60)</f>
        <v/>
      </c>
      <c r="AJ56" s="111" t="str">
        <f>IF(ISBLANK('In Process Calc.'!L56),"",'In Process Calc.'!L56)</f>
        <v/>
      </c>
      <c r="AK56" s="111" t="str">
        <f>IF(ISBLANK('In Process Calc.'!M56),"",'In Process Calc.'!M56)</f>
        <v/>
      </c>
      <c r="AL56" s="111" t="str">
        <f>IF(ISBLANK('In Process Calc.'!N56),"",'In Process Calc.'!N56)</f>
        <v/>
      </c>
      <c r="AM56" s="111" t="str">
        <f>IF(ISBLANK('In Process Calc.'!O56),"",'In Process Calc.'!O56)</f>
        <v/>
      </c>
      <c r="AN56" s="111" t="str">
        <f>IF(ISBLANK('In Process Calc.'!P56),"",'In Process Calc.'!P56)</f>
        <v/>
      </c>
      <c r="AO56" s="111" t="str">
        <f>IF(ISBLANK('In Process Calc.'!Q56),"",'In Process Calc.'!Q56)</f>
        <v/>
      </c>
      <c r="AP56" s="111" t="str">
        <f>IF(ISBLANK('In Process Calc.'!R56),"",'In Process Calc.'!R56)</f>
        <v/>
      </c>
      <c r="AQ56" s="111" t="str">
        <f>IF(ISBLANK('In Process Calc.'!S56),"",'In Process Calc.'!S56)</f>
        <v/>
      </c>
      <c r="AR56" s="111" t="str">
        <f>IF(ISBLANK('In Process Calc.'!T56),"",'In Process Calc.'!T56)</f>
        <v/>
      </c>
      <c r="AS56" s="111" t="str">
        <f>IF(ISBLANK('In Process Calc.'!U56),"",'In Process Calc.'!U56)</f>
        <v/>
      </c>
      <c r="AT56" s="111" t="str">
        <f>IF(ISBLANK('In Process Calc.'!V56),"",'In Process Calc.'!V56)</f>
        <v/>
      </c>
      <c r="AU56" s="111" t="str">
        <f>IF(ISBLANK('In Process Calc.'!W56),"",'In Process Calc.'!W56)</f>
        <v/>
      </c>
      <c r="AV56" s="111" t="str">
        <f>IF(ISBLANK('In Process Calc.'!X56),"",'In Process Calc.'!X56)</f>
        <v/>
      </c>
      <c r="AW56" s="111" t="str">
        <f>IF(ISBLANK('In Process Calc.'!Y56),"",'In Process Calc.'!Y56)</f>
        <v/>
      </c>
      <c r="AX56" s="111" t="str">
        <f>IF(ISBLANK('In Process Calc.'!Z56),"",'In Process Calc.'!Z56)</f>
        <v/>
      </c>
      <c r="AY56" s="111" t="str">
        <f>IF(ISBLANK('In Process Calc.'!AA56),"",'In Process Calc.'!AA56)</f>
        <v/>
      </c>
      <c r="AZ56" s="111" t="str">
        <f>IF(ISBLANK('In Process Calc.'!AB56),"",'In Process Calc.'!AB56)</f>
        <v/>
      </c>
      <c r="BA56" s="111" t="str">
        <f>IF(ISBLANK('In Process Calc.'!AC56),"",'In Process Calc.'!AC56)</f>
        <v/>
      </c>
      <c r="BB56" s="111" t="str">
        <f>IF(ISBLANK('In Process Calc.'!AD56),"",'In Process Calc.'!AD56)</f>
        <v/>
      </c>
      <c r="BC56" s="111" t="str">
        <f>IF(ISBLANK('In Process Calc.'!AE56),"",'In Process Calc.'!AE56)</f>
        <v/>
      </c>
      <c r="BD56" s="111" t="str">
        <f>IF(ISBLANK('In Process Calc.'!AF56),"",'In Process Calc.'!AF56)</f>
        <v/>
      </c>
      <c r="BE56" s="111" t="str">
        <f>IF(ISBLANK('In Process Calc.'!AG56),"",'In Process Calc.'!AG56)</f>
        <v/>
      </c>
      <c r="BF56" s="111" t="str">
        <f>IF(ISBLANK('In Process Calc.'!AH56),"",'In Process Calc.'!AH56)</f>
        <v/>
      </c>
      <c r="BG56" s="111" t="str">
        <f>IF(ISBLANK('In Process Calc.'!AI56),"",'In Process Calc.'!AI56)</f>
        <v/>
      </c>
      <c r="BH56" s="111" t="str">
        <f>IF(ISBLANK('In Process Calc.'!AJ56),"",'In Process Calc.'!AJ56)</f>
        <v/>
      </c>
      <c r="BI56" s="111" t="str">
        <f>IF(ISBLANK('In Process Calc.'!AK56),"",'In Process Calc.'!AK56)</f>
        <v/>
      </c>
      <c r="BJ56" s="111" t="str">
        <f>IF(ISBLANK('In Process Calc.'!AL56),"",'In Process Calc.'!AL56)</f>
        <v/>
      </c>
      <c r="BK56" s="111" t="str">
        <f>IF(ISBLANK('In Process Calc.'!AM56),"",'In Process Calc.'!AM56)</f>
        <v/>
      </c>
      <c r="BL56" s="111" t="str">
        <f>IF(ISBLANK('In Process Calc.'!AN56),"",'In Process Calc.'!AN56)</f>
        <v/>
      </c>
      <c r="BM56" s="111" t="str">
        <f>IF(ISBLANK('In Process Calc.'!AO56),"",'In Process Calc.'!AO56)</f>
        <v/>
      </c>
      <c r="CG56" s="76"/>
      <c r="CH56" s="76" t="str">
        <f t="shared" si="31"/>
        <v/>
      </c>
      <c r="CI56" s="76" t="str">
        <f t="shared" si="32"/>
        <v/>
      </c>
      <c r="CJ56" s="76" t="str">
        <f t="shared" si="33"/>
        <v/>
      </c>
      <c r="CK56" s="76" t="str">
        <f t="shared" si="34"/>
        <v/>
      </c>
      <c r="CL56" s="76" t="str">
        <f t="shared" si="35"/>
        <v/>
      </c>
      <c r="CM56" s="76" t="str">
        <f t="shared" si="36"/>
        <v/>
      </c>
      <c r="CN56" s="76" t="str">
        <f t="shared" si="37"/>
        <v/>
      </c>
      <c r="CO56" s="76" t="str">
        <f t="shared" si="38"/>
        <v/>
      </c>
      <c r="CP56" s="76" t="str">
        <f t="shared" si="39"/>
        <v/>
      </c>
      <c r="CQ56" s="76" t="str">
        <f t="shared" si="40"/>
        <v/>
      </c>
      <c r="CR56" s="76" t="str">
        <f t="shared" si="41"/>
        <v/>
      </c>
      <c r="CS56" s="76" t="str">
        <f t="shared" si="42"/>
        <v/>
      </c>
      <c r="CT56" s="76" t="str">
        <f t="shared" si="43"/>
        <v/>
      </c>
      <c r="CU56" s="76" t="str">
        <f t="shared" si="44"/>
        <v/>
      </c>
      <c r="CV56" s="76" t="str">
        <f t="shared" si="45"/>
        <v/>
      </c>
      <c r="CW56" s="76" t="str">
        <f t="shared" si="46"/>
        <v/>
      </c>
      <c r="CX56" s="76" t="str">
        <f t="shared" si="47"/>
        <v/>
      </c>
      <c r="CY56" s="76" t="str">
        <f t="shared" si="48"/>
        <v/>
      </c>
      <c r="CZ56" s="76" t="str">
        <f t="shared" si="49"/>
        <v/>
      </c>
      <c r="DA56" s="76" t="str">
        <f t="shared" si="50"/>
        <v/>
      </c>
      <c r="DB56" s="76" t="str">
        <f t="shared" si="51"/>
        <v/>
      </c>
      <c r="DC56" s="76" t="str">
        <f t="shared" si="52"/>
        <v/>
      </c>
      <c r="DD56" s="76" t="str">
        <f t="shared" si="53"/>
        <v/>
      </c>
      <c r="DE56" s="76" t="str">
        <f t="shared" si="54"/>
        <v/>
      </c>
      <c r="DF56" s="76" t="str">
        <f t="shared" si="55"/>
        <v/>
      </c>
      <c r="DG56" s="76" t="str">
        <f t="shared" si="56"/>
        <v/>
      </c>
      <c r="DH56" s="76" t="str">
        <f t="shared" si="57"/>
        <v/>
      </c>
      <c r="DI56" s="76" t="str">
        <f t="shared" si="58"/>
        <v/>
      </c>
      <c r="DJ56" s="76" t="str">
        <f t="shared" si="59"/>
        <v/>
      </c>
      <c r="DK56" s="76" t="str">
        <f t="shared" si="60"/>
        <v/>
      </c>
      <c r="DL56" s="76" t="str">
        <f t="shared" si="61"/>
        <v/>
      </c>
    </row>
    <row r="57" spans="1:116" s="48" customFormat="1" ht="11">
      <c r="A57" s="111" t="str">
        <f>IF(ISBLANK('In Process Calc.'!C57),"",'In Process Calc.'!C57)</f>
        <v/>
      </c>
      <c r="B57" s="111" t="str">
        <f>IF(ISBLANK('Measured Data'!H59),"",'Measured Data'!H59)</f>
        <v/>
      </c>
      <c r="C57" s="111" t="str">
        <f>IF(ISBLANK('In Process Calc.'!L57),"",'In Process Calc.'!L57)</f>
        <v/>
      </c>
      <c r="D57" s="111" t="str">
        <f>IF(ISBLANK('In Process Calc.'!M57),"",'In Process Calc.'!M57)</f>
        <v/>
      </c>
      <c r="E57" s="111" t="str">
        <f>IF(ISBLANK('In Process Calc.'!N57),"",'In Process Calc.'!N57)</f>
        <v/>
      </c>
      <c r="F57" s="111" t="str">
        <f>IF(ISBLANK('In Process Calc.'!O57),"",'In Process Calc.'!O57)</f>
        <v/>
      </c>
      <c r="G57" s="111" t="str">
        <f>IF(ISBLANK('In Process Calc.'!P57),"",'In Process Calc.'!P57)</f>
        <v/>
      </c>
      <c r="H57" s="111" t="str">
        <f>IF(ISBLANK('In Process Calc.'!Q57),"",'In Process Calc.'!Q57)</f>
        <v/>
      </c>
      <c r="I57" s="111" t="str">
        <f>IF(ISBLANK('In Process Calc.'!R57),"",'In Process Calc.'!R57)</f>
        <v/>
      </c>
      <c r="J57" s="111" t="str">
        <f>IF(ISBLANK('In Process Calc.'!S57),"",'In Process Calc.'!S57)</f>
        <v/>
      </c>
      <c r="K57" s="111" t="str">
        <f>IF(ISBLANK('In Process Calc.'!T57),"",'In Process Calc.'!T57)</f>
        <v/>
      </c>
      <c r="L57" s="111" t="str">
        <f>IF(ISBLANK('In Process Calc.'!U57),"",'In Process Calc.'!U57)</f>
        <v/>
      </c>
      <c r="M57" s="111" t="str">
        <f>IF(ISBLANK('In Process Calc.'!V57),"",'In Process Calc.'!V57)</f>
        <v/>
      </c>
      <c r="N57" s="111" t="str">
        <f>IF(ISBLANK('In Process Calc.'!W57),"",'In Process Calc.'!W57)</f>
        <v/>
      </c>
      <c r="O57" s="111" t="str">
        <f>IF(ISBLANK('In Process Calc.'!X57),"",'In Process Calc.'!X57)</f>
        <v/>
      </c>
      <c r="P57" s="111" t="str">
        <f>IF(ISBLANK('In Process Calc.'!Y57),"",'In Process Calc.'!Y57)</f>
        <v/>
      </c>
      <c r="Q57" s="111" t="str">
        <f>IF(ISBLANK('In Process Calc.'!Z57),"",'In Process Calc.'!Z57)</f>
        <v/>
      </c>
      <c r="R57" s="111" t="str">
        <f>IF(ISBLANK('In Process Calc.'!AA57),"",'In Process Calc.'!AA57)</f>
        <v/>
      </c>
      <c r="S57" s="111" t="str">
        <f>IF(ISBLANK('In Process Calc.'!AB57),"",'In Process Calc.'!AB57)</f>
        <v/>
      </c>
      <c r="T57" s="111" t="str">
        <f>IF(ISBLANK('In Process Calc.'!AC57),"",'In Process Calc.'!AC57)</f>
        <v/>
      </c>
      <c r="U57" s="111" t="str">
        <f>IF(ISBLANK('In Process Calc.'!AD57),"",'In Process Calc.'!AD57)</f>
        <v/>
      </c>
      <c r="V57" s="111" t="str">
        <f>IF(ISBLANK('In Process Calc.'!AE57),"",'In Process Calc.'!AE57)</f>
        <v/>
      </c>
      <c r="W57" s="111" t="str">
        <f>IF(ISBLANK('In Process Calc.'!AF57),"",'In Process Calc.'!AF57)</f>
        <v/>
      </c>
      <c r="X57" s="111" t="str">
        <f>IF(ISBLANK('In Process Calc.'!AG57),"",'In Process Calc.'!AG57)</f>
        <v/>
      </c>
      <c r="Y57" s="111" t="str">
        <f>IF(ISBLANK('In Process Calc.'!AH57),"",'In Process Calc.'!AH57)</f>
        <v/>
      </c>
      <c r="Z57" s="111" t="str">
        <f>IF(ISBLANK('In Process Calc.'!AI57),"",'In Process Calc.'!AI57)</f>
        <v/>
      </c>
      <c r="AA57" s="111" t="str">
        <f>IF(ISBLANK('In Process Calc.'!AJ57),"",'In Process Calc.'!AJ57)</f>
        <v/>
      </c>
      <c r="AB57" s="111" t="str">
        <f>IF(ISBLANK('In Process Calc.'!AK57),"",'In Process Calc.'!AK57)</f>
        <v/>
      </c>
      <c r="AC57" s="111" t="str">
        <f>IF(ISBLANK('In Process Calc.'!AL57),"",'In Process Calc.'!AL57)</f>
        <v/>
      </c>
      <c r="AD57" s="111" t="str">
        <f>IF(ISBLANK('In Process Calc.'!AM57),"",'In Process Calc.'!AM57)</f>
        <v/>
      </c>
      <c r="AE57" s="111" t="str">
        <f>IF(ISBLANK('In Process Calc.'!AN57),"",'In Process Calc.'!AN57)</f>
        <v/>
      </c>
      <c r="AF57" s="111" t="str">
        <f>IF(ISBLANK('In Process Calc.'!AO57),"",'In Process Calc.'!AO57)</f>
        <v/>
      </c>
      <c r="AH57" s="111" t="str">
        <f>IF(ISBLANK('In Process Calc.'!C57),"",'In Process Calc.'!C57)</f>
        <v/>
      </c>
      <c r="AI57" s="111" t="str">
        <f>IF(ISBLANK('Measured Data'!H61),"",'Measured Data'!H61)</f>
        <v/>
      </c>
      <c r="AJ57" s="111" t="str">
        <f>IF(ISBLANK('In Process Calc.'!L57),"",'In Process Calc.'!L57)</f>
        <v/>
      </c>
      <c r="AK57" s="111" t="str">
        <f>IF(ISBLANK('In Process Calc.'!M57),"",'In Process Calc.'!M57)</f>
        <v/>
      </c>
      <c r="AL57" s="111" t="str">
        <f>IF(ISBLANK('In Process Calc.'!N57),"",'In Process Calc.'!N57)</f>
        <v/>
      </c>
      <c r="AM57" s="111" t="str">
        <f>IF(ISBLANK('In Process Calc.'!O57),"",'In Process Calc.'!O57)</f>
        <v/>
      </c>
      <c r="AN57" s="111" t="str">
        <f>IF(ISBLANK('In Process Calc.'!P57),"",'In Process Calc.'!P57)</f>
        <v/>
      </c>
      <c r="AO57" s="111" t="str">
        <f>IF(ISBLANK('In Process Calc.'!Q57),"",'In Process Calc.'!Q57)</f>
        <v/>
      </c>
      <c r="AP57" s="111" t="str">
        <f>IF(ISBLANK('In Process Calc.'!R57),"",'In Process Calc.'!R57)</f>
        <v/>
      </c>
      <c r="AQ57" s="111" t="str">
        <f>IF(ISBLANK('In Process Calc.'!S57),"",'In Process Calc.'!S57)</f>
        <v/>
      </c>
      <c r="AR57" s="111" t="str">
        <f>IF(ISBLANK('In Process Calc.'!T57),"",'In Process Calc.'!T57)</f>
        <v/>
      </c>
      <c r="AS57" s="111" t="str">
        <f>IF(ISBLANK('In Process Calc.'!U57),"",'In Process Calc.'!U57)</f>
        <v/>
      </c>
      <c r="AT57" s="111" t="str">
        <f>IF(ISBLANK('In Process Calc.'!V57),"",'In Process Calc.'!V57)</f>
        <v/>
      </c>
      <c r="AU57" s="111" t="str">
        <f>IF(ISBLANK('In Process Calc.'!W57),"",'In Process Calc.'!W57)</f>
        <v/>
      </c>
      <c r="AV57" s="111" t="str">
        <f>IF(ISBLANK('In Process Calc.'!X57),"",'In Process Calc.'!X57)</f>
        <v/>
      </c>
      <c r="AW57" s="111" t="str">
        <f>IF(ISBLANK('In Process Calc.'!Y57),"",'In Process Calc.'!Y57)</f>
        <v/>
      </c>
      <c r="AX57" s="111" t="str">
        <f>IF(ISBLANK('In Process Calc.'!Z57),"",'In Process Calc.'!Z57)</f>
        <v/>
      </c>
      <c r="AY57" s="111" t="str">
        <f>IF(ISBLANK('In Process Calc.'!AA57),"",'In Process Calc.'!AA57)</f>
        <v/>
      </c>
      <c r="AZ57" s="111" t="str">
        <f>IF(ISBLANK('In Process Calc.'!AB57),"",'In Process Calc.'!AB57)</f>
        <v/>
      </c>
      <c r="BA57" s="111" t="str">
        <f>IF(ISBLANK('In Process Calc.'!AC57),"",'In Process Calc.'!AC57)</f>
        <v/>
      </c>
      <c r="BB57" s="111" t="str">
        <f>IF(ISBLANK('In Process Calc.'!AD57),"",'In Process Calc.'!AD57)</f>
        <v/>
      </c>
      <c r="BC57" s="111" t="str">
        <f>IF(ISBLANK('In Process Calc.'!AE57),"",'In Process Calc.'!AE57)</f>
        <v/>
      </c>
      <c r="BD57" s="111" t="str">
        <f>IF(ISBLANK('In Process Calc.'!AF57),"",'In Process Calc.'!AF57)</f>
        <v/>
      </c>
      <c r="BE57" s="111" t="str">
        <f>IF(ISBLANK('In Process Calc.'!AG57),"",'In Process Calc.'!AG57)</f>
        <v/>
      </c>
      <c r="BF57" s="111" t="str">
        <f>IF(ISBLANK('In Process Calc.'!AH57),"",'In Process Calc.'!AH57)</f>
        <v/>
      </c>
      <c r="BG57" s="111" t="str">
        <f>IF(ISBLANK('In Process Calc.'!AI57),"",'In Process Calc.'!AI57)</f>
        <v/>
      </c>
      <c r="BH57" s="111" t="str">
        <f>IF(ISBLANK('In Process Calc.'!AJ57),"",'In Process Calc.'!AJ57)</f>
        <v/>
      </c>
      <c r="BI57" s="111" t="str">
        <f>IF(ISBLANK('In Process Calc.'!AK57),"",'In Process Calc.'!AK57)</f>
        <v/>
      </c>
      <c r="BJ57" s="111" t="str">
        <f>IF(ISBLANK('In Process Calc.'!AL57),"",'In Process Calc.'!AL57)</f>
        <v/>
      </c>
      <c r="BK57" s="111" t="str">
        <f>IF(ISBLANK('In Process Calc.'!AM57),"",'In Process Calc.'!AM57)</f>
        <v/>
      </c>
      <c r="BL57" s="111" t="str">
        <f>IF(ISBLANK('In Process Calc.'!AN57),"",'In Process Calc.'!AN57)</f>
        <v/>
      </c>
      <c r="BM57" s="111" t="str">
        <f>IF(ISBLANK('In Process Calc.'!AO57),"",'In Process Calc.'!AO57)</f>
        <v/>
      </c>
      <c r="CG57" s="76"/>
      <c r="CH57" s="76" t="str">
        <f t="shared" si="31"/>
        <v/>
      </c>
      <c r="CI57" s="76" t="str">
        <f t="shared" si="32"/>
        <v/>
      </c>
      <c r="CJ57" s="76" t="str">
        <f t="shared" si="33"/>
        <v/>
      </c>
      <c r="CK57" s="76" t="str">
        <f t="shared" si="34"/>
        <v/>
      </c>
      <c r="CL57" s="76" t="str">
        <f t="shared" si="35"/>
        <v/>
      </c>
      <c r="CM57" s="76" t="str">
        <f t="shared" si="36"/>
        <v/>
      </c>
      <c r="CN57" s="76" t="str">
        <f t="shared" si="37"/>
        <v/>
      </c>
      <c r="CO57" s="76" t="str">
        <f t="shared" si="38"/>
        <v/>
      </c>
      <c r="CP57" s="76" t="str">
        <f t="shared" si="39"/>
        <v/>
      </c>
      <c r="CQ57" s="76" t="str">
        <f t="shared" si="40"/>
        <v/>
      </c>
      <c r="CR57" s="76" t="str">
        <f t="shared" si="41"/>
        <v/>
      </c>
      <c r="CS57" s="76" t="str">
        <f t="shared" si="42"/>
        <v/>
      </c>
      <c r="CT57" s="76" t="str">
        <f t="shared" si="43"/>
        <v/>
      </c>
      <c r="CU57" s="76" t="str">
        <f t="shared" si="44"/>
        <v/>
      </c>
      <c r="CV57" s="76" t="str">
        <f t="shared" si="45"/>
        <v/>
      </c>
      <c r="CW57" s="76" t="str">
        <f t="shared" si="46"/>
        <v/>
      </c>
      <c r="CX57" s="76" t="str">
        <f t="shared" si="47"/>
        <v/>
      </c>
      <c r="CY57" s="76" t="str">
        <f t="shared" si="48"/>
        <v/>
      </c>
      <c r="CZ57" s="76" t="str">
        <f t="shared" si="49"/>
        <v/>
      </c>
      <c r="DA57" s="76" t="str">
        <f t="shared" si="50"/>
        <v/>
      </c>
      <c r="DB57" s="76" t="str">
        <f t="shared" si="51"/>
        <v/>
      </c>
      <c r="DC57" s="76" t="str">
        <f t="shared" si="52"/>
        <v/>
      </c>
      <c r="DD57" s="76" t="str">
        <f t="shared" si="53"/>
        <v/>
      </c>
      <c r="DE57" s="76" t="str">
        <f t="shared" si="54"/>
        <v/>
      </c>
      <c r="DF57" s="76" t="str">
        <f t="shared" si="55"/>
        <v/>
      </c>
      <c r="DG57" s="76" t="str">
        <f t="shared" si="56"/>
        <v/>
      </c>
      <c r="DH57" s="76" t="str">
        <f t="shared" si="57"/>
        <v/>
      </c>
      <c r="DI57" s="76" t="str">
        <f t="shared" si="58"/>
        <v/>
      </c>
      <c r="DJ57" s="76" t="str">
        <f t="shared" si="59"/>
        <v/>
      </c>
      <c r="DK57" s="76" t="str">
        <f t="shared" si="60"/>
        <v/>
      </c>
      <c r="DL57" s="76" t="str">
        <f t="shared" si="61"/>
        <v/>
      </c>
    </row>
    <row r="58" spans="1:116" s="48" customFormat="1" ht="11">
      <c r="A58" s="111" t="str">
        <f>IF(ISBLANK('In Process Calc.'!C58),"",'In Process Calc.'!C58)</f>
        <v/>
      </c>
      <c r="B58" s="111" t="str">
        <f>IF(ISBLANK('Measured Data'!H60),"",'Measured Data'!H60)</f>
        <v/>
      </c>
      <c r="C58" s="111" t="str">
        <f>IF(ISBLANK('In Process Calc.'!L58),"",'In Process Calc.'!L58)</f>
        <v/>
      </c>
      <c r="D58" s="111" t="str">
        <f>IF(ISBLANK('In Process Calc.'!M58),"",'In Process Calc.'!M58)</f>
        <v/>
      </c>
      <c r="E58" s="111" t="str">
        <f>IF(ISBLANK('In Process Calc.'!N58),"",'In Process Calc.'!N58)</f>
        <v/>
      </c>
      <c r="F58" s="111" t="str">
        <f>IF(ISBLANK('In Process Calc.'!O58),"",'In Process Calc.'!O58)</f>
        <v/>
      </c>
      <c r="G58" s="111" t="str">
        <f>IF(ISBLANK('In Process Calc.'!P58),"",'In Process Calc.'!P58)</f>
        <v/>
      </c>
      <c r="H58" s="111" t="str">
        <f>IF(ISBLANK('In Process Calc.'!Q58),"",'In Process Calc.'!Q58)</f>
        <v/>
      </c>
      <c r="I58" s="111" t="str">
        <f>IF(ISBLANK('In Process Calc.'!R58),"",'In Process Calc.'!R58)</f>
        <v/>
      </c>
      <c r="J58" s="111" t="str">
        <f>IF(ISBLANK('In Process Calc.'!S58),"",'In Process Calc.'!S58)</f>
        <v/>
      </c>
      <c r="K58" s="111" t="str">
        <f>IF(ISBLANK('In Process Calc.'!T58),"",'In Process Calc.'!T58)</f>
        <v/>
      </c>
      <c r="L58" s="111" t="str">
        <f>IF(ISBLANK('In Process Calc.'!U58),"",'In Process Calc.'!U58)</f>
        <v/>
      </c>
      <c r="M58" s="111" t="str">
        <f>IF(ISBLANK('In Process Calc.'!V58),"",'In Process Calc.'!V58)</f>
        <v/>
      </c>
      <c r="N58" s="111" t="str">
        <f>IF(ISBLANK('In Process Calc.'!W58),"",'In Process Calc.'!W58)</f>
        <v/>
      </c>
      <c r="O58" s="111" t="str">
        <f>IF(ISBLANK('In Process Calc.'!X58),"",'In Process Calc.'!X58)</f>
        <v/>
      </c>
      <c r="P58" s="111" t="str">
        <f>IF(ISBLANK('In Process Calc.'!Y58),"",'In Process Calc.'!Y58)</f>
        <v/>
      </c>
      <c r="Q58" s="111" t="str">
        <f>IF(ISBLANK('In Process Calc.'!Z58),"",'In Process Calc.'!Z58)</f>
        <v/>
      </c>
      <c r="R58" s="111" t="str">
        <f>IF(ISBLANK('In Process Calc.'!AA58),"",'In Process Calc.'!AA58)</f>
        <v/>
      </c>
      <c r="S58" s="111" t="str">
        <f>IF(ISBLANK('In Process Calc.'!AB58),"",'In Process Calc.'!AB58)</f>
        <v/>
      </c>
      <c r="T58" s="111" t="str">
        <f>IF(ISBLANK('In Process Calc.'!AC58),"",'In Process Calc.'!AC58)</f>
        <v/>
      </c>
      <c r="U58" s="111" t="str">
        <f>IF(ISBLANK('In Process Calc.'!AD58),"",'In Process Calc.'!AD58)</f>
        <v/>
      </c>
      <c r="V58" s="111" t="str">
        <f>IF(ISBLANK('In Process Calc.'!AE58),"",'In Process Calc.'!AE58)</f>
        <v/>
      </c>
      <c r="W58" s="111" t="str">
        <f>IF(ISBLANK('In Process Calc.'!AF58),"",'In Process Calc.'!AF58)</f>
        <v/>
      </c>
      <c r="X58" s="111" t="str">
        <f>IF(ISBLANK('In Process Calc.'!AG58),"",'In Process Calc.'!AG58)</f>
        <v/>
      </c>
      <c r="Y58" s="111" t="str">
        <f>IF(ISBLANK('In Process Calc.'!AH58),"",'In Process Calc.'!AH58)</f>
        <v/>
      </c>
      <c r="Z58" s="111" t="str">
        <f>IF(ISBLANK('In Process Calc.'!AI58),"",'In Process Calc.'!AI58)</f>
        <v/>
      </c>
      <c r="AA58" s="111" t="str">
        <f>IF(ISBLANK('In Process Calc.'!AJ58),"",'In Process Calc.'!AJ58)</f>
        <v/>
      </c>
      <c r="AB58" s="111" t="str">
        <f>IF(ISBLANK('In Process Calc.'!AK58),"",'In Process Calc.'!AK58)</f>
        <v/>
      </c>
      <c r="AC58" s="111" t="str">
        <f>IF(ISBLANK('In Process Calc.'!AL58),"",'In Process Calc.'!AL58)</f>
        <v/>
      </c>
      <c r="AD58" s="111" t="str">
        <f>IF(ISBLANK('In Process Calc.'!AM58),"",'In Process Calc.'!AM58)</f>
        <v/>
      </c>
      <c r="AE58" s="111" t="str">
        <f>IF(ISBLANK('In Process Calc.'!AN58),"",'In Process Calc.'!AN58)</f>
        <v/>
      </c>
      <c r="AF58" s="111" t="str">
        <f>IF(ISBLANK('In Process Calc.'!AO58),"",'In Process Calc.'!AO58)</f>
        <v/>
      </c>
      <c r="AH58" s="111" t="str">
        <f>IF(ISBLANK('In Process Calc.'!C58),"",'In Process Calc.'!C58)</f>
        <v/>
      </c>
      <c r="AI58" s="111" t="str">
        <f>IF(ISBLANK('Measured Data'!H62),"",'Measured Data'!H62)</f>
        <v/>
      </c>
      <c r="AJ58" s="111" t="str">
        <f>IF(ISBLANK('In Process Calc.'!L58),"",'In Process Calc.'!L58)</f>
        <v/>
      </c>
      <c r="AK58" s="111" t="str">
        <f>IF(ISBLANK('In Process Calc.'!M58),"",'In Process Calc.'!M58)</f>
        <v/>
      </c>
      <c r="AL58" s="111" t="str">
        <f>IF(ISBLANK('In Process Calc.'!N58),"",'In Process Calc.'!N58)</f>
        <v/>
      </c>
      <c r="AM58" s="111" t="str">
        <f>IF(ISBLANK('In Process Calc.'!O58),"",'In Process Calc.'!O58)</f>
        <v/>
      </c>
      <c r="AN58" s="111" t="str">
        <f>IF(ISBLANK('In Process Calc.'!P58),"",'In Process Calc.'!P58)</f>
        <v/>
      </c>
      <c r="AO58" s="111" t="str">
        <f>IF(ISBLANK('In Process Calc.'!Q58),"",'In Process Calc.'!Q58)</f>
        <v/>
      </c>
      <c r="AP58" s="111" t="str">
        <f>IF(ISBLANK('In Process Calc.'!R58),"",'In Process Calc.'!R58)</f>
        <v/>
      </c>
      <c r="AQ58" s="111" t="str">
        <f>IF(ISBLANK('In Process Calc.'!S58),"",'In Process Calc.'!S58)</f>
        <v/>
      </c>
      <c r="AR58" s="111" t="str">
        <f>IF(ISBLANK('In Process Calc.'!T58),"",'In Process Calc.'!T58)</f>
        <v/>
      </c>
      <c r="AS58" s="111" t="str">
        <f>IF(ISBLANK('In Process Calc.'!U58),"",'In Process Calc.'!U58)</f>
        <v/>
      </c>
      <c r="AT58" s="111" t="str">
        <f>IF(ISBLANK('In Process Calc.'!V58),"",'In Process Calc.'!V58)</f>
        <v/>
      </c>
      <c r="AU58" s="111" t="str">
        <f>IF(ISBLANK('In Process Calc.'!W58),"",'In Process Calc.'!W58)</f>
        <v/>
      </c>
      <c r="AV58" s="111" t="str">
        <f>IF(ISBLANK('In Process Calc.'!X58),"",'In Process Calc.'!X58)</f>
        <v/>
      </c>
      <c r="AW58" s="111" t="str">
        <f>IF(ISBLANK('In Process Calc.'!Y58),"",'In Process Calc.'!Y58)</f>
        <v/>
      </c>
      <c r="AX58" s="111" t="str">
        <f>IF(ISBLANK('In Process Calc.'!Z58),"",'In Process Calc.'!Z58)</f>
        <v/>
      </c>
      <c r="AY58" s="111" t="str">
        <f>IF(ISBLANK('In Process Calc.'!AA58),"",'In Process Calc.'!AA58)</f>
        <v/>
      </c>
      <c r="AZ58" s="111" t="str">
        <f>IF(ISBLANK('In Process Calc.'!AB58),"",'In Process Calc.'!AB58)</f>
        <v/>
      </c>
      <c r="BA58" s="111" t="str">
        <f>IF(ISBLANK('In Process Calc.'!AC58),"",'In Process Calc.'!AC58)</f>
        <v/>
      </c>
      <c r="BB58" s="111" t="str">
        <f>IF(ISBLANK('In Process Calc.'!AD58),"",'In Process Calc.'!AD58)</f>
        <v/>
      </c>
      <c r="BC58" s="111" t="str">
        <f>IF(ISBLANK('In Process Calc.'!AE58),"",'In Process Calc.'!AE58)</f>
        <v/>
      </c>
      <c r="BD58" s="111" t="str">
        <f>IF(ISBLANK('In Process Calc.'!AF58),"",'In Process Calc.'!AF58)</f>
        <v/>
      </c>
      <c r="BE58" s="111" t="str">
        <f>IF(ISBLANK('In Process Calc.'!AG58),"",'In Process Calc.'!AG58)</f>
        <v/>
      </c>
      <c r="BF58" s="111" t="str">
        <f>IF(ISBLANK('In Process Calc.'!AH58),"",'In Process Calc.'!AH58)</f>
        <v/>
      </c>
      <c r="BG58" s="111" t="str">
        <f>IF(ISBLANK('In Process Calc.'!AI58),"",'In Process Calc.'!AI58)</f>
        <v/>
      </c>
      <c r="BH58" s="111" t="str">
        <f>IF(ISBLANK('In Process Calc.'!AJ58),"",'In Process Calc.'!AJ58)</f>
        <v/>
      </c>
      <c r="BI58" s="111" t="str">
        <f>IF(ISBLANK('In Process Calc.'!AK58),"",'In Process Calc.'!AK58)</f>
        <v/>
      </c>
      <c r="BJ58" s="111" t="str">
        <f>IF(ISBLANK('In Process Calc.'!AL58),"",'In Process Calc.'!AL58)</f>
        <v/>
      </c>
      <c r="BK58" s="111" t="str">
        <f>IF(ISBLANK('In Process Calc.'!AM58),"",'In Process Calc.'!AM58)</f>
        <v/>
      </c>
      <c r="BL58" s="111" t="str">
        <f>IF(ISBLANK('In Process Calc.'!AN58),"",'In Process Calc.'!AN58)</f>
        <v/>
      </c>
      <c r="BM58" s="111" t="str">
        <f>IF(ISBLANK('In Process Calc.'!AO58),"",'In Process Calc.'!AO58)</f>
        <v/>
      </c>
      <c r="CG58" s="76"/>
      <c r="CH58" s="76" t="str">
        <f t="shared" si="31"/>
        <v/>
      </c>
      <c r="CI58" s="76" t="str">
        <f t="shared" si="32"/>
        <v/>
      </c>
      <c r="CJ58" s="76" t="str">
        <f t="shared" si="33"/>
        <v/>
      </c>
      <c r="CK58" s="76" t="str">
        <f t="shared" si="34"/>
        <v/>
      </c>
      <c r="CL58" s="76" t="str">
        <f t="shared" si="35"/>
        <v/>
      </c>
      <c r="CM58" s="76" t="str">
        <f t="shared" si="36"/>
        <v/>
      </c>
      <c r="CN58" s="76" t="str">
        <f t="shared" si="37"/>
        <v/>
      </c>
      <c r="CO58" s="76" t="str">
        <f t="shared" si="38"/>
        <v/>
      </c>
      <c r="CP58" s="76" t="str">
        <f t="shared" si="39"/>
        <v/>
      </c>
      <c r="CQ58" s="76" t="str">
        <f t="shared" si="40"/>
        <v/>
      </c>
      <c r="CR58" s="76" t="str">
        <f t="shared" si="41"/>
        <v/>
      </c>
      <c r="CS58" s="76" t="str">
        <f t="shared" si="42"/>
        <v/>
      </c>
      <c r="CT58" s="76" t="str">
        <f t="shared" si="43"/>
        <v/>
      </c>
      <c r="CU58" s="76" t="str">
        <f t="shared" si="44"/>
        <v/>
      </c>
      <c r="CV58" s="76" t="str">
        <f t="shared" si="45"/>
        <v/>
      </c>
      <c r="CW58" s="76" t="str">
        <f t="shared" si="46"/>
        <v/>
      </c>
      <c r="CX58" s="76" t="str">
        <f t="shared" si="47"/>
        <v/>
      </c>
      <c r="CY58" s="76" t="str">
        <f t="shared" si="48"/>
        <v/>
      </c>
      <c r="CZ58" s="76" t="str">
        <f t="shared" si="49"/>
        <v/>
      </c>
      <c r="DA58" s="76" t="str">
        <f t="shared" si="50"/>
        <v/>
      </c>
      <c r="DB58" s="76" t="str">
        <f t="shared" si="51"/>
        <v/>
      </c>
      <c r="DC58" s="76" t="str">
        <f t="shared" si="52"/>
        <v/>
      </c>
      <c r="DD58" s="76" t="str">
        <f t="shared" si="53"/>
        <v/>
      </c>
      <c r="DE58" s="76" t="str">
        <f t="shared" si="54"/>
        <v/>
      </c>
      <c r="DF58" s="76" t="str">
        <f t="shared" si="55"/>
        <v/>
      </c>
      <c r="DG58" s="76" t="str">
        <f t="shared" si="56"/>
        <v/>
      </c>
      <c r="DH58" s="76" t="str">
        <f t="shared" si="57"/>
        <v/>
      </c>
      <c r="DI58" s="76" t="str">
        <f t="shared" si="58"/>
        <v/>
      </c>
      <c r="DJ58" s="76" t="str">
        <f t="shared" si="59"/>
        <v/>
      </c>
      <c r="DK58" s="76" t="str">
        <f t="shared" si="60"/>
        <v/>
      </c>
      <c r="DL58" s="76" t="str">
        <f t="shared" si="61"/>
        <v/>
      </c>
    </row>
    <row r="59" spans="1:116" s="48" customFormat="1" ht="11">
      <c r="A59" s="111" t="str">
        <f>IF(ISBLANK('In Process Calc.'!C59),"",'In Process Calc.'!C59)</f>
        <v/>
      </c>
      <c r="B59" s="111" t="str">
        <f>IF(ISBLANK('Measured Data'!H61),"",'Measured Data'!H61)</f>
        <v/>
      </c>
      <c r="C59" s="111" t="str">
        <f>IF(ISBLANK('In Process Calc.'!L59),"",'In Process Calc.'!L59)</f>
        <v/>
      </c>
      <c r="D59" s="111" t="str">
        <f>IF(ISBLANK('In Process Calc.'!M59),"",'In Process Calc.'!M59)</f>
        <v/>
      </c>
      <c r="E59" s="111" t="str">
        <f>IF(ISBLANK('In Process Calc.'!N59),"",'In Process Calc.'!N59)</f>
        <v/>
      </c>
      <c r="F59" s="111" t="str">
        <f>IF(ISBLANK('In Process Calc.'!O59),"",'In Process Calc.'!O59)</f>
        <v/>
      </c>
      <c r="G59" s="111" t="str">
        <f>IF(ISBLANK('In Process Calc.'!P59),"",'In Process Calc.'!P59)</f>
        <v/>
      </c>
      <c r="H59" s="111" t="str">
        <f>IF(ISBLANK('In Process Calc.'!Q59),"",'In Process Calc.'!Q59)</f>
        <v/>
      </c>
      <c r="I59" s="111" t="str">
        <f>IF(ISBLANK('In Process Calc.'!R59),"",'In Process Calc.'!R59)</f>
        <v/>
      </c>
      <c r="J59" s="111" t="str">
        <f>IF(ISBLANK('In Process Calc.'!S59),"",'In Process Calc.'!S59)</f>
        <v/>
      </c>
      <c r="K59" s="111" t="str">
        <f>IF(ISBLANK('In Process Calc.'!T59),"",'In Process Calc.'!T59)</f>
        <v/>
      </c>
      <c r="L59" s="111" t="str">
        <f>IF(ISBLANK('In Process Calc.'!U59),"",'In Process Calc.'!U59)</f>
        <v/>
      </c>
      <c r="M59" s="111" t="str">
        <f>IF(ISBLANK('In Process Calc.'!V59),"",'In Process Calc.'!V59)</f>
        <v/>
      </c>
      <c r="N59" s="111" t="str">
        <f>IF(ISBLANK('In Process Calc.'!W59),"",'In Process Calc.'!W59)</f>
        <v/>
      </c>
      <c r="O59" s="111" t="str">
        <f>IF(ISBLANK('In Process Calc.'!X59),"",'In Process Calc.'!X59)</f>
        <v/>
      </c>
      <c r="P59" s="111" t="str">
        <f>IF(ISBLANK('In Process Calc.'!Y59),"",'In Process Calc.'!Y59)</f>
        <v/>
      </c>
      <c r="Q59" s="111" t="str">
        <f>IF(ISBLANK('In Process Calc.'!Z59),"",'In Process Calc.'!Z59)</f>
        <v/>
      </c>
      <c r="R59" s="111" t="str">
        <f>IF(ISBLANK('In Process Calc.'!AA59),"",'In Process Calc.'!AA59)</f>
        <v/>
      </c>
      <c r="S59" s="111" t="str">
        <f>IF(ISBLANK('In Process Calc.'!AB59),"",'In Process Calc.'!AB59)</f>
        <v/>
      </c>
      <c r="T59" s="111" t="str">
        <f>IF(ISBLANK('In Process Calc.'!AC59),"",'In Process Calc.'!AC59)</f>
        <v/>
      </c>
      <c r="U59" s="111" t="str">
        <f>IF(ISBLANK('In Process Calc.'!AD59),"",'In Process Calc.'!AD59)</f>
        <v/>
      </c>
      <c r="V59" s="111" t="str">
        <f>IF(ISBLANK('In Process Calc.'!AE59),"",'In Process Calc.'!AE59)</f>
        <v/>
      </c>
      <c r="W59" s="111" t="str">
        <f>IF(ISBLANK('In Process Calc.'!AF59),"",'In Process Calc.'!AF59)</f>
        <v/>
      </c>
      <c r="X59" s="111" t="str">
        <f>IF(ISBLANK('In Process Calc.'!AG59),"",'In Process Calc.'!AG59)</f>
        <v/>
      </c>
      <c r="Y59" s="111" t="str">
        <f>IF(ISBLANK('In Process Calc.'!AH59),"",'In Process Calc.'!AH59)</f>
        <v/>
      </c>
      <c r="Z59" s="111" t="str">
        <f>IF(ISBLANK('In Process Calc.'!AI59),"",'In Process Calc.'!AI59)</f>
        <v/>
      </c>
      <c r="AA59" s="111" t="str">
        <f>IF(ISBLANK('In Process Calc.'!AJ59),"",'In Process Calc.'!AJ59)</f>
        <v/>
      </c>
      <c r="AB59" s="111" t="str">
        <f>IF(ISBLANK('In Process Calc.'!AK59),"",'In Process Calc.'!AK59)</f>
        <v/>
      </c>
      <c r="AC59" s="111" t="str">
        <f>IF(ISBLANK('In Process Calc.'!AL59),"",'In Process Calc.'!AL59)</f>
        <v/>
      </c>
      <c r="AD59" s="111" t="str">
        <f>IF(ISBLANK('In Process Calc.'!AM59),"",'In Process Calc.'!AM59)</f>
        <v/>
      </c>
      <c r="AE59" s="111" t="str">
        <f>IF(ISBLANK('In Process Calc.'!AN59),"",'In Process Calc.'!AN59)</f>
        <v/>
      </c>
      <c r="AF59" s="111" t="str">
        <f>IF(ISBLANK('In Process Calc.'!AO59),"",'In Process Calc.'!AO59)</f>
        <v/>
      </c>
      <c r="AH59" s="111" t="str">
        <f>IF(ISBLANK('In Process Calc.'!C59),"",'In Process Calc.'!C59)</f>
        <v/>
      </c>
      <c r="AI59" s="111" t="str">
        <f>IF(ISBLANK('Measured Data'!H63),"",'Measured Data'!H63)</f>
        <v/>
      </c>
      <c r="AJ59" s="111" t="str">
        <f>IF(ISBLANK('In Process Calc.'!L59),"",'In Process Calc.'!L59)</f>
        <v/>
      </c>
      <c r="AK59" s="111" t="str">
        <f>IF(ISBLANK('In Process Calc.'!M59),"",'In Process Calc.'!M59)</f>
        <v/>
      </c>
      <c r="AL59" s="111" t="str">
        <f>IF(ISBLANK('In Process Calc.'!N59),"",'In Process Calc.'!N59)</f>
        <v/>
      </c>
      <c r="AM59" s="111" t="str">
        <f>IF(ISBLANK('In Process Calc.'!O59),"",'In Process Calc.'!O59)</f>
        <v/>
      </c>
      <c r="AN59" s="111" t="str">
        <f>IF(ISBLANK('In Process Calc.'!P59),"",'In Process Calc.'!P59)</f>
        <v/>
      </c>
      <c r="AO59" s="111" t="str">
        <f>IF(ISBLANK('In Process Calc.'!Q59),"",'In Process Calc.'!Q59)</f>
        <v/>
      </c>
      <c r="AP59" s="111" t="str">
        <f>IF(ISBLANK('In Process Calc.'!R59),"",'In Process Calc.'!R59)</f>
        <v/>
      </c>
      <c r="AQ59" s="111" t="str">
        <f>IF(ISBLANK('In Process Calc.'!S59),"",'In Process Calc.'!S59)</f>
        <v/>
      </c>
      <c r="AR59" s="111" t="str">
        <f>IF(ISBLANK('In Process Calc.'!T59),"",'In Process Calc.'!T59)</f>
        <v/>
      </c>
      <c r="AS59" s="111" t="str">
        <f>IF(ISBLANK('In Process Calc.'!U59),"",'In Process Calc.'!U59)</f>
        <v/>
      </c>
      <c r="AT59" s="111" t="str">
        <f>IF(ISBLANK('In Process Calc.'!V59),"",'In Process Calc.'!V59)</f>
        <v/>
      </c>
      <c r="AU59" s="111" t="str">
        <f>IF(ISBLANK('In Process Calc.'!W59),"",'In Process Calc.'!W59)</f>
        <v/>
      </c>
      <c r="AV59" s="111" t="str">
        <f>IF(ISBLANK('In Process Calc.'!X59),"",'In Process Calc.'!X59)</f>
        <v/>
      </c>
      <c r="AW59" s="111" t="str">
        <f>IF(ISBLANK('In Process Calc.'!Y59),"",'In Process Calc.'!Y59)</f>
        <v/>
      </c>
      <c r="AX59" s="111" t="str">
        <f>IF(ISBLANK('In Process Calc.'!Z59),"",'In Process Calc.'!Z59)</f>
        <v/>
      </c>
      <c r="AY59" s="111" t="str">
        <f>IF(ISBLANK('In Process Calc.'!AA59),"",'In Process Calc.'!AA59)</f>
        <v/>
      </c>
      <c r="AZ59" s="111" t="str">
        <f>IF(ISBLANK('In Process Calc.'!AB59),"",'In Process Calc.'!AB59)</f>
        <v/>
      </c>
      <c r="BA59" s="111" t="str">
        <f>IF(ISBLANK('In Process Calc.'!AC59),"",'In Process Calc.'!AC59)</f>
        <v/>
      </c>
      <c r="BB59" s="111" t="str">
        <f>IF(ISBLANK('In Process Calc.'!AD59),"",'In Process Calc.'!AD59)</f>
        <v/>
      </c>
      <c r="BC59" s="111" t="str">
        <f>IF(ISBLANK('In Process Calc.'!AE59),"",'In Process Calc.'!AE59)</f>
        <v/>
      </c>
      <c r="BD59" s="111" t="str">
        <f>IF(ISBLANK('In Process Calc.'!AF59),"",'In Process Calc.'!AF59)</f>
        <v/>
      </c>
      <c r="BE59" s="111" t="str">
        <f>IF(ISBLANK('In Process Calc.'!AG59),"",'In Process Calc.'!AG59)</f>
        <v/>
      </c>
      <c r="BF59" s="111" t="str">
        <f>IF(ISBLANK('In Process Calc.'!AH59),"",'In Process Calc.'!AH59)</f>
        <v/>
      </c>
      <c r="BG59" s="111" t="str">
        <f>IF(ISBLANK('In Process Calc.'!AI59),"",'In Process Calc.'!AI59)</f>
        <v/>
      </c>
      <c r="BH59" s="111" t="str">
        <f>IF(ISBLANK('In Process Calc.'!AJ59),"",'In Process Calc.'!AJ59)</f>
        <v/>
      </c>
      <c r="BI59" s="111" t="str">
        <f>IF(ISBLANK('In Process Calc.'!AK59),"",'In Process Calc.'!AK59)</f>
        <v/>
      </c>
      <c r="BJ59" s="111" t="str">
        <f>IF(ISBLANK('In Process Calc.'!AL59),"",'In Process Calc.'!AL59)</f>
        <v/>
      </c>
      <c r="BK59" s="111" t="str">
        <f>IF(ISBLANK('In Process Calc.'!AM59),"",'In Process Calc.'!AM59)</f>
        <v/>
      </c>
      <c r="BL59" s="111" t="str">
        <f>IF(ISBLANK('In Process Calc.'!AN59),"",'In Process Calc.'!AN59)</f>
        <v/>
      </c>
      <c r="BM59" s="111" t="str">
        <f>IF(ISBLANK('In Process Calc.'!AO59),"",'In Process Calc.'!AO59)</f>
        <v/>
      </c>
      <c r="CG59" s="76"/>
      <c r="CH59" s="76" t="str">
        <f t="shared" si="31"/>
        <v/>
      </c>
      <c r="CI59" s="76" t="str">
        <f t="shared" si="32"/>
        <v/>
      </c>
      <c r="CJ59" s="76" t="str">
        <f t="shared" si="33"/>
        <v/>
      </c>
      <c r="CK59" s="76" t="str">
        <f t="shared" si="34"/>
        <v/>
      </c>
      <c r="CL59" s="76" t="str">
        <f t="shared" si="35"/>
        <v/>
      </c>
      <c r="CM59" s="76" t="str">
        <f t="shared" si="36"/>
        <v/>
      </c>
      <c r="CN59" s="76" t="str">
        <f t="shared" si="37"/>
        <v/>
      </c>
      <c r="CO59" s="76" t="str">
        <f t="shared" si="38"/>
        <v/>
      </c>
      <c r="CP59" s="76" t="str">
        <f t="shared" si="39"/>
        <v/>
      </c>
      <c r="CQ59" s="76" t="str">
        <f t="shared" si="40"/>
        <v/>
      </c>
      <c r="CR59" s="76" t="str">
        <f t="shared" si="41"/>
        <v/>
      </c>
      <c r="CS59" s="76" t="str">
        <f t="shared" si="42"/>
        <v/>
      </c>
      <c r="CT59" s="76" t="str">
        <f t="shared" si="43"/>
        <v/>
      </c>
      <c r="CU59" s="76" t="str">
        <f t="shared" si="44"/>
        <v/>
      </c>
      <c r="CV59" s="76" t="str">
        <f t="shared" si="45"/>
        <v/>
      </c>
      <c r="CW59" s="76" t="str">
        <f t="shared" si="46"/>
        <v/>
      </c>
      <c r="CX59" s="76" t="str">
        <f t="shared" si="47"/>
        <v/>
      </c>
      <c r="CY59" s="76" t="str">
        <f t="shared" si="48"/>
        <v/>
      </c>
      <c r="CZ59" s="76" t="str">
        <f t="shared" si="49"/>
        <v/>
      </c>
      <c r="DA59" s="76" t="str">
        <f t="shared" si="50"/>
        <v/>
      </c>
      <c r="DB59" s="76" t="str">
        <f t="shared" si="51"/>
        <v/>
      </c>
      <c r="DC59" s="76" t="str">
        <f t="shared" si="52"/>
        <v/>
      </c>
      <c r="DD59" s="76" t="str">
        <f t="shared" si="53"/>
        <v/>
      </c>
      <c r="DE59" s="76" t="str">
        <f t="shared" si="54"/>
        <v/>
      </c>
      <c r="DF59" s="76" t="str">
        <f t="shared" si="55"/>
        <v/>
      </c>
      <c r="DG59" s="76" t="str">
        <f t="shared" si="56"/>
        <v/>
      </c>
      <c r="DH59" s="76" t="str">
        <f t="shared" si="57"/>
        <v/>
      </c>
      <c r="DI59" s="76" t="str">
        <f t="shared" si="58"/>
        <v/>
      </c>
      <c r="DJ59" s="76" t="str">
        <f t="shared" si="59"/>
        <v/>
      </c>
      <c r="DK59" s="76" t="str">
        <f t="shared" si="60"/>
        <v/>
      </c>
      <c r="DL59" s="76" t="str">
        <f t="shared" si="61"/>
        <v/>
      </c>
    </row>
    <row r="60" spans="1:116" s="48" customFormat="1" ht="11">
      <c r="A60" s="111" t="str">
        <f>IF(ISBLANK('In Process Calc.'!C60),"",'In Process Calc.'!C60)</f>
        <v/>
      </c>
      <c r="B60" s="111" t="str">
        <f>IF(ISBLANK('Measured Data'!H62),"",'Measured Data'!H62)</f>
        <v/>
      </c>
      <c r="C60" s="111" t="str">
        <f>IF(ISBLANK('In Process Calc.'!L60),"",'In Process Calc.'!L60)</f>
        <v/>
      </c>
      <c r="D60" s="111" t="str">
        <f>IF(ISBLANK('In Process Calc.'!M60),"",'In Process Calc.'!M60)</f>
        <v/>
      </c>
      <c r="E60" s="111" t="str">
        <f>IF(ISBLANK('In Process Calc.'!N60),"",'In Process Calc.'!N60)</f>
        <v/>
      </c>
      <c r="F60" s="111" t="str">
        <f>IF(ISBLANK('In Process Calc.'!O60),"",'In Process Calc.'!O60)</f>
        <v/>
      </c>
      <c r="G60" s="111" t="str">
        <f>IF(ISBLANK('In Process Calc.'!P60),"",'In Process Calc.'!P60)</f>
        <v/>
      </c>
      <c r="H60" s="111" t="str">
        <f>IF(ISBLANK('In Process Calc.'!Q60),"",'In Process Calc.'!Q60)</f>
        <v/>
      </c>
      <c r="I60" s="111" t="str">
        <f>IF(ISBLANK('In Process Calc.'!R60),"",'In Process Calc.'!R60)</f>
        <v/>
      </c>
      <c r="J60" s="111" t="str">
        <f>IF(ISBLANK('In Process Calc.'!S60),"",'In Process Calc.'!S60)</f>
        <v/>
      </c>
      <c r="K60" s="111" t="str">
        <f>IF(ISBLANK('In Process Calc.'!T60),"",'In Process Calc.'!T60)</f>
        <v/>
      </c>
      <c r="L60" s="111" t="str">
        <f>IF(ISBLANK('In Process Calc.'!U60),"",'In Process Calc.'!U60)</f>
        <v/>
      </c>
      <c r="M60" s="111" t="str">
        <f>IF(ISBLANK('In Process Calc.'!V60),"",'In Process Calc.'!V60)</f>
        <v/>
      </c>
      <c r="N60" s="111" t="str">
        <f>IF(ISBLANK('In Process Calc.'!W60),"",'In Process Calc.'!W60)</f>
        <v/>
      </c>
      <c r="O60" s="111" t="str">
        <f>IF(ISBLANK('In Process Calc.'!X60),"",'In Process Calc.'!X60)</f>
        <v/>
      </c>
      <c r="P60" s="111" t="str">
        <f>IF(ISBLANK('In Process Calc.'!Y60),"",'In Process Calc.'!Y60)</f>
        <v/>
      </c>
      <c r="Q60" s="111" t="str">
        <f>IF(ISBLANK('In Process Calc.'!Z60),"",'In Process Calc.'!Z60)</f>
        <v/>
      </c>
      <c r="R60" s="111" t="str">
        <f>IF(ISBLANK('In Process Calc.'!AA60),"",'In Process Calc.'!AA60)</f>
        <v/>
      </c>
      <c r="S60" s="111" t="str">
        <f>IF(ISBLANK('In Process Calc.'!AB60),"",'In Process Calc.'!AB60)</f>
        <v/>
      </c>
      <c r="T60" s="111" t="str">
        <f>IF(ISBLANK('In Process Calc.'!AC60),"",'In Process Calc.'!AC60)</f>
        <v/>
      </c>
      <c r="U60" s="111" t="str">
        <f>IF(ISBLANK('In Process Calc.'!AD60),"",'In Process Calc.'!AD60)</f>
        <v/>
      </c>
      <c r="V60" s="111" t="str">
        <f>IF(ISBLANK('In Process Calc.'!AE60),"",'In Process Calc.'!AE60)</f>
        <v/>
      </c>
      <c r="W60" s="111" t="str">
        <f>IF(ISBLANK('In Process Calc.'!AF60),"",'In Process Calc.'!AF60)</f>
        <v/>
      </c>
      <c r="X60" s="111" t="str">
        <f>IF(ISBLANK('In Process Calc.'!AG60),"",'In Process Calc.'!AG60)</f>
        <v/>
      </c>
      <c r="Y60" s="111" t="str">
        <f>IF(ISBLANK('In Process Calc.'!AH60),"",'In Process Calc.'!AH60)</f>
        <v/>
      </c>
      <c r="Z60" s="111" t="str">
        <f>IF(ISBLANK('In Process Calc.'!AI60),"",'In Process Calc.'!AI60)</f>
        <v/>
      </c>
      <c r="AA60" s="111" t="str">
        <f>IF(ISBLANK('In Process Calc.'!AJ60),"",'In Process Calc.'!AJ60)</f>
        <v/>
      </c>
      <c r="AB60" s="111" t="str">
        <f>IF(ISBLANK('In Process Calc.'!AK60),"",'In Process Calc.'!AK60)</f>
        <v/>
      </c>
      <c r="AC60" s="111" t="str">
        <f>IF(ISBLANK('In Process Calc.'!AL60),"",'In Process Calc.'!AL60)</f>
        <v/>
      </c>
      <c r="AD60" s="111" t="str">
        <f>IF(ISBLANK('In Process Calc.'!AM60),"",'In Process Calc.'!AM60)</f>
        <v/>
      </c>
      <c r="AE60" s="111" t="str">
        <f>IF(ISBLANK('In Process Calc.'!AN60),"",'In Process Calc.'!AN60)</f>
        <v/>
      </c>
      <c r="AF60" s="111" t="str">
        <f>IF(ISBLANK('In Process Calc.'!AO60),"",'In Process Calc.'!AO60)</f>
        <v/>
      </c>
      <c r="AH60" s="111" t="str">
        <f>IF(ISBLANK('In Process Calc.'!C60),"",'In Process Calc.'!C60)</f>
        <v/>
      </c>
      <c r="AI60" s="111" t="str">
        <f>IF(ISBLANK('Measured Data'!H64),"",'Measured Data'!H64)</f>
        <v/>
      </c>
      <c r="AJ60" s="111" t="str">
        <f>IF(ISBLANK('In Process Calc.'!L60),"",'In Process Calc.'!L60)</f>
        <v/>
      </c>
      <c r="AK60" s="111" t="str">
        <f>IF(ISBLANK('In Process Calc.'!M60),"",'In Process Calc.'!M60)</f>
        <v/>
      </c>
      <c r="AL60" s="111" t="str">
        <f>IF(ISBLANK('In Process Calc.'!N60),"",'In Process Calc.'!N60)</f>
        <v/>
      </c>
      <c r="AM60" s="111" t="str">
        <f>IF(ISBLANK('In Process Calc.'!O60),"",'In Process Calc.'!O60)</f>
        <v/>
      </c>
      <c r="AN60" s="111" t="str">
        <f>IF(ISBLANK('In Process Calc.'!P60),"",'In Process Calc.'!P60)</f>
        <v/>
      </c>
      <c r="AO60" s="111" t="str">
        <f>IF(ISBLANK('In Process Calc.'!Q60),"",'In Process Calc.'!Q60)</f>
        <v/>
      </c>
      <c r="AP60" s="111" t="str">
        <f>IF(ISBLANK('In Process Calc.'!R60),"",'In Process Calc.'!R60)</f>
        <v/>
      </c>
      <c r="AQ60" s="111" t="str">
        <f>IF(ISBLANK('In Process Calc.'!S60),"",'In Process Calc.'!S60)</f>
        <v/>
      </c>
      <c r="AR60" s="111" t="str">
        <f>IF(ISBLANK('In Process Calc.'!T60),"",'In Process Calc.'!T60)</f>
        <v/>
      </c>
      <c r="AS60" s="111" t="str">
        <f>IF(ISBLANK('In Process Calc.'!U60),"",'In Process Calc.'!U60)</f>
        <v/>
      </c>
      <c r="AT60" s="111" t="str">
        <f>IF(ISBLANK('In Process Calc.'!V60),"",'In Process Calc.'!V60)</f>
        <v/>
      </c>
      <c r="AU60" s="111" t="str">
        <f>IF(ISBLANK('In Process Calc.'!W60),"",'In Process Calc.'!W60)</f>
        <v/>
      </c>
      <c r="AV60" s="111" t="str">
        <f>IF(ISBLANK('In Process Calc.'!X60),"",'In Process Calc.'!X60)</f>
        <v/>
      </c>
      <c r="AW60" s="111" t="str">
        <f>IF(ISBLANK('In Process Calc.'!Y60),"",'In Process Calc.'!Y60)</f>
        <v/>
      </c>
      <c r="AX60" s="111" t="str">
        <f>IF(ISBLANK('In Process Calc.'!Z60),"",'In Process Calc.'!Z60)</f>
        <v/>
      </c>
      <c r="AY60" s="111" t="str">
        <f>IF(ISBLANK('In Process Calc.'!AA60),"",'In Process Calc.'!AA60)</f>
        <v/>
      </c>
      <c r="AZ60" s="111" t="str">
        <f>IF(ISBLANK('In Process Calc.'!AB60),"",'In Process Calc.'!AB60)</f>
        <v/>
      </c>
      <c r="BA60" s="111" t="str">
        <f>IF(ISBLANK('In Process Calc.'!AC60),"",'In Process Calc.'!AC60)</f>
        <v/>
      </c>
      <c r="BB60" s="111" t="str">
        <f>IF(ISBLANK('In Process Calc.'!AD60),"",'In Process Calc.'!AD60)</f>
        <v/>
      </c>
      <c r="BC60" s="111" t="str">
        <f>IF(ISBLANK('In Process Calc.'!AE60),"",'In Process Calc.'!AE60)</f>
        <v/>
      </c>
      <c r="BD60" s="111" t="str">
        <f>IF(ISBLANK('In Process Calc.'!AF60),"",'In Process Calc.'!AF60)</f>
        <v/>
      </c>
      <c r="BE60" s="111" t="str">
        <f>IF(ISBLANK('In Process Calc.'!AG60),"",'In Process Calc.'!AG60)</f>
        <v/>
      </c>
      <c r="BF60" s="111" t="str">
        <f>IF(ISBLANK('In Process Calc.'!AH60),"",'In Process Calc.'!AH60)</f>
        <v/>
      </c>
      <c r="BG60" s="111" t="str">
        <f>IF(ISBLANK('In Process Calc.'!AI60),"",'In Process Calc.'!AI60)</f>
        <v/>
      </c>
      <c r="BH60" s="111" t="str">
        <f>IF(ISBLANK('In Process Calc.'!AJ60),"",'In Process Calc.'!AJ60)</f>
        <v/>
      </c>
      <c r="BI60" s="111" t="str">
        <f>IF(ISBLANK('In Process Calc.'!AK60),"",'In Process Calc.'!AK60)</f>
        <v/>
      </c>
      <c r="BJ60" s="111" t="str">
        <f>IF(ISBLANK('In Process Calc.'!AL60),"",'In Process Calc.'!AL60)</f>
        <v/>
      </c>
      <c r="BK60" s="111" t="str">
        <f>IF(ISBLANK('In Process Calc.'!AM60),"",'In Process Calc.'!AM60)</f>
        <v/>
      </c>
      <c r="BL60" s="111" t="str">
        <f>IF(ISBLANK('In Process Calc.'!AN60),"",'In Process Calc.'!AN60)</f>
        <v/>
      </c>
      <c r="BM60" s="111" t="str">
        <f>IF(ISBLANK('In Process Calc.'!AO60),"",'In Process Calc.'!AO60)</f>
        <v/>
      </c>
      <c r="CG60" s="76"/>
      <c r="CH60" s="76" t="str">
        <f t="shared" si="31"/>
        <v/>
      </c>
      <c r="CI60" s="76" t="str">
        <f t="shared" si="32"/>
        <v/>
      </c>
      <c r="CJ60" s="76" t="str">
        <f t="shared" si="33"/>
        <v/>
      </c>
      <c r="CK60" s="76" t="str">
        <f t="shared" si="34"/>
        <v/>
      </c>
      <c r="CL60" s="76" t="str">
        <f t="shared" si="35"/>
        <v/>
      </c>
      <c r="CM60" s="76" t="str">
        <f t="shared" si="36"/>
        <v/>
      </c>
      <c r="CN60" s="76" t="str">
        <f t="shared" si="37"/>
        <v/>
      </c>
      <c r="CO60" s="76" t="str">
        <f t="shared" si="38"/>
        <v/>
      </c>
      <c r="CP60" s="76" t="str">
        <f t="shared" si="39"/>
        <v/>
      </c>
      <c r="CQ60" s="76" t="str">
        <f t="shared" si="40"/>
        <v/>
      </c>
      <c r="CR60" s="76" t="str">
        <f t="shared" si="41"/>
        <v/>
      </c>
      <c r="CS60" s="76" t="str">
        <f t="shared" si="42"/>
        <v/>
      </c>
      <c r="CT60" s="76" t="str">
        <f t="shared" si="43"/>
        <v/>
      </c>
      <c r="CU60" s="76" t="str">
        <f t="shared" si="44"/>
        <v/>
      </c>
      <c r="CV60" s="76" t="str">
        <f t="shared" si="45"/>
        <v/>
      </c>
      <c r="CW60" s="76" t="str">
        <f t="shared" si="46"/>
        <v/>
      </c>
      <c r="CX60" s="76" t="str">
        <f t="shared" si="47"/>
        <v/>
      </c>
      <c r="CY60" s="76" t="str">
        <f t="shared" si="48"/>
        <v/>
      </c>
      <c r="CZ60" s="76" t="str">
        <f t="shared" si="49"/>
        <v/>
      </c>
      <c r="DA60" s="76" t="str">
        <f t="shared" si="50"/>
        <v/>
      </c>
      <c r="DB60" s="76" t="str">
        <f t="shared" si="51"/>
        <v/>
      </c>
      <c r="DC60" s="76" t="str">
        <f t="shared" si="52"/>
        <v/>
      </c>
      <c r="DD60" s="76" t="str">
        <f t="shared" si="53"/>
        <v/>
      </c>
      <c r="DE60" s="76" t="str">
        <f t="shared" si="54"/>
        <v/>
      </c>
      <c r="DF60" s="76" t="str">
        <f t="shared" si="55"/>
        <v/>
      </c>
      <c r="DG60" s="76" t="str">
        <f t="shared" si="56"/>
        <v/>
      </c>
      <c r="DH60" s="76" t="str">
        <f t="shared" si="57"/>
        <v/>
      </c>
      <c r="DI60" s="76" t="str">
        <f t="shared" si="58"/>
        <v/>
      </c>
      <c r="DJ60" s="76" t="str">
        <f t="shared" si="59"/>
        <v/>
      </c>
      <c r="DK60" s="76" t="str">
        <f t="shared" si="60"/>
        <v/>
      </c>
      <c r="DL60" s="76" t="str">
        <f t="shared" si="61"/>
        <v/>
      </c>
    </row>
    <row r="61" spans="1:116" s="48" customFormat="1" ht="11">
      <c r="A61" s="111" t="str">
        <f>IF(ISBLANK('In Process Calc.'!C61),"",'In Process Calc.'!C61)</f>
        <v/>
      </c>
      <c r="B61" s="111" t="str">
        <f>IF(ISBLANK('Measured Data'!H63),"",'Measured Data'!H63)</f>
        <v/>
      </c>
      <c r="C61" s="111" t="str">
        <f>IF(ISBLANK('In Process Calc.'!L61),"",'In Process Calc.'!L61)</f>
        <v/>
      </c>
      <c r="D61" s="111" t="str">
        <f>IF(ISBLANK('In Process Calc.'!M61),"",'In Process Calc.'!M61)</f>
        <v/>
      </c>
      <c r="E61" s="111" t="str">
        <f>IF(ISBLANK('In Process Calc.'!N61),"",'In Process Calc.'!N61)</f>
        <v/>
      </c>
      <c r="F61" s="111" t="str">
        <f>IF(ISBLANK('In Process Calc.'!O61),"",'In Process Calc.'!O61)</f>
        <v/>
      </c>
      <c r="G61" s="111" t="str">
        <f>IF(ISBLANK('In Process Calc.'!P61),"",'In Process Calc.'!P61)</f>
        <v/>
      </c>
      <c r="H61" s="111" t="str">
        <f>IF(ISBLANK('In Process Calc.'!Q61),"",'In Process Calc.'!Q61)</f>
        <v/>
      </c>
      <c r="I61" s="111" t="str">
        <f>IF(ISBLANK('In Process Calc.'!R61),"",'In Process Calc.'!R61)</f>
        <v/>
      </c>
      <c r="J61" s="111" t="str">
        <f>IF(ISBLANK('In Process Calc.'!S61),"",'In Process Calc.'!S61)</f>
        <v/>
      </c>
      <c r="K61" s="111" t="str">
        <f>IF(ISBLANK('In Process Calc.'!T61),"",'In Process Calc.'!T61)</f>
        <v/>
      </c>
      <c r="L61" s="111" t="str">
        <f>IF(ISBLANK('In Process Calc.'!U61),"",'In Process Calc.'!U61)</f>
        <v/>
      </c>
      <c r="M61" s="111" t="str">
        <f>IF(ISBLANK('In Process Calc.'!V61),"",'In Process Calc.'!V61)</f>
        <v/>
      </c>
      <c r="N61" s="111" t="str">
        <f>IF(ISBLANK('In Process Calc.'!W61),"",'In Process Calc.'!W61)</f>
        <v/>
      </c>
      <c r="O61" s="111" t="str">
        <f>IF(ISBLANK('In Process Calc.'!X61),"",'In Process Calc.'!X61)</f>
        <v/>
      </c>
      <c r="P61" s="111" t="str">
        <f>IF(ISBLANK('In Process Calc.'!Y61),"",'In Process Calc.'!Y61)</f>
        <v/>
      </c>
      <c r="Q61" s="111" t="str">
        <f>IF(ISBLANK('In Process Calc.'!Z61),"",'In Process Calc.'!Z61)</f>
        <v/>
      </c>
      <c r="R61" s="111" t="str">
        <f>IF(ISBLANK('In Process Calc.'!AA61),"",'In Process Calc.'!AA61)</f>
        <v/>
      </c>
      <c r="S61" s="111" t="str">
        <f>IF(ISBLANK('In Process Calc.'!AB61),"",'In Process Calc.'!AB61)</f>
        <v/>
      </c>
      <c r="T61" s="111" t="str">
        <f>IF(ISBLANK('In Process Calc.'!AC61),"",'In Process Calc.'!AC61)</f>
        <v/>
      </c>
      <c r="U61" s="111" t="str">
        <f>IF(ISBLANK('In Process Calc.'!AD61),"",'In Process Calc.'!AD61)</f>
        <v/>
      </c>
      <c r="V61" s="111" t="str">
        <f>IF(ISBLANK('In Process Calc.'!AE61),"",'In Process Calc.'!AE61)</f>
        <v/>
      </c>
      <c r="W61" s="111" t="str">
        <f>IF(ISBLANK('In Process Calc.'!AF61),"",'In Process Calc.'!AF61)</f>
        <v/>
      </c>
      <c r="X61" s="111" t="str">
        <f>IF(ISBLANK('In Process Calc.'!AG61),"",'In Process Calc.'!AG61)</f>
        <v/>
      </c>
      <c r="Y61" s="111" t="str">
        <f>IF(ISBLANK('In Process Calc.'!AH61),"",'In Process Calc.'!AH61)</f>
        <v/>
      </c>
      <c r="Z61" s="111" t="str">
        <f>IF(ISBLANK('In Process Calc.'!AI61),"",'In Process Calc.'!AI61)</f>
        <v/>
      </c>
      <c r="AA61" s="111" t="str">
        <f>IF(ISBLANK('In Process Calc.'!AJ61),"",'In Process Calc.'!AJ61)</f>
        <v/>
      </c>
      <c r="AB61" s="111" t="str">
        <f>IF(ISBLANK('In Process Calc.'!AK61),"",'In Process Calc.'!AK61)</f>
        <v/>
      </c>
      <c r="AC61" s="111" t="str">
        <f>IF(ISBLANK('In Process Calc.'!AL61),"",'In Process Calc.'!AL61)</f>
        <v/>
      </c>
      <c r="AD61" s="111" t="str">
        <f>IF(ISBLANK('In Process Calc.'!AM61),"",'In Process Calc.'!AM61)</f>
        <v/>
      </c>
      <c r="AE61" s="111" t="str">
        <f>IF(ISBLANK('In Process Calc.'!AN61),"",'In Process Calc.'!AN61)</f>
        <v/>
      </c>
      <c r="AF61" s="111" t="str">
        <f>IF(ISBLANK('In Process Calc.'!AO61),"",'In Process Calc.'!AO61)</f>
        <v/>
      </c>
      <c r="AH61" s="111" t="str">
        <f>IF(ISBLANK('In Process Calc.'!C61),"",'In Process Calc.'!C61)</f>
        <v/>
      </c>
      <c r="AI61" s="111" t="str">
        <f>IF(ISBLANK('Measured Data'!H65),"",'Measured Data'!H65)</f>
        <v/>
      </c>
      <c r="AJ61" s="111" t="str">
        <f>IF(ISBLANK('In Process Calc.'!L61),"",'In Process Calc.'!L61)</f>
        <v/>
      </c>
      <c r="AK61" s="111" t="str">
        <f>IF(ISBLANK('In Process Calc.'!M61),"",'In Process Calc.'!M61)</f>
        <v/>
      </c>
      <c r="AL61" s="111" t="str">
        <f>IF(ISBLANK('In Process Calc.'!N61),"",'In Process Calc.'!N61)</f>
        <v/>
      </c>
      <c r="AM61" s="111" t="str">
        <f>IF(ISBLANK('In Process Calc.'!O61),"",'In Process Calc.'!O61)</f>
        <v/>
      </c>
      <c r="AN61" s="111" t="str">
        <f>IF(ISBLANK('In Process Calc.'!P61),"",'In Process Calc.'!P61)</f>
        <v/>
      </c>
      <c r="AO61" s="111" t="str">
        <f>IF(ISBLANK('In Process Calc.'!Q61),"",'In Process Calc.'!Q61)</f>
        <v/>
      </c>
      <c r="AP61" s="111" t="str">
        <f>IF(ISBLANK('In Process Calc.'!R61),"",'In Process Calc.'!R61)</f>
        <v/>
      </c>
      <c r="AQ61" s="111" t="str">
        <f>IF(ISBLANK('In Process Calc.'!S61),"",'In Process Calc.'!S61)</f>
        <v/>
      </c>
      <c r="AR61" s="111" t="str">
        <f>IF(ISBLANK('In Process Calc.'!T61),"",'In Process Calc.'!T61)</f>
        <v/>
      </c>
      <c r="AS61" s="111" t="str">
        <f>IF(ISBLANK('In Process Calc.'!U61),"",'In Process Calc.'!U61)</f>
        <v/>
      </c>
      <c r="AT61" s="111" t="str">
        <f>IF(ISBLANK('In Process Calc.'!V61),"",'In Process Calc.'!V61)</f>
        <v/>
      </c>
      <c r="AU61" s="111" t="str">
        <f>IF(ISBLANK('In Process Calc.'!W61),"",'In Process Calc.'!W61)</f>
        <v/>
      </c>
      <c r="AV61" s="111" t="str">
        <f>IF(ISBLANK('In Process Calc.'!X61),"",'In Process Calc.'!X61)</f>
        <v/>
      </c>
      <c r="AW61" s="111" t="str">
        <f>IF(ISBLANK('In Process Calc.'!Y61),"",'In Process Calc.'!Y61)</f>
        <v/>
      </c>
      <c r="AX61" s="111" t="str">
        <f>IF(ISBLANK('In Process Calc.'!Z61),"",'In Process Calc.'!Z61)</f>
        <v/>
      </c>
      <c r="AY61" s="111" t="str">
        <f>IF(ISBLANK('In Process Calc.'!AA61),"",'In Process Calc.'!AA61)</f>
        <v/>
      </c>
      <c r="AZ61" s="111" t="str">
        <f>IF(ISBLANK('In Process Calc.'!AB61),"",'In Process Calc.'!AB61)</f>
        <v/>
      </c>
      <c r="BA61" s="111" t="str">
        <f>IF(ISBLANK('In Process Calc.'!AC61),"",'In Process Calc.'!AC61)</f>
        <v/>
      </c>
      <c r="BB61" s="111" t="str">
        <f>IF(ISBLANK('In Process Calc.'!AD61),"",'In Process Calc.'!AD61)</f>
        <v/>
      </c>
      <c r="BC61" s="111" t="str">
        <f>IF(ISBLANK('In Process Calc.'!AE61),"",'In Process Calc.'!AE61)</f>
        <v/>
      </c>
      <c r="BD61" s="111" t="str">
        <f>IF(ISBLANK('In Process Calc.'!AF61),"",'In Process Calc.'!AF61)</f>
        <v/>
      </c>
      <c r="BE61" s="111" t="str">
        <f>IF(ISBLANK('In Process Calc.'!AG61),"",'In Process Calc.'!AG61)</f>
        <v/>
      </c>
      <c r="BF61" s="111" t="str">
        <f>IF(ISBLANK('In Process Calc.'!AH61),"",'In Process Calc.'!AH61)</f>
        <v/>
      </c>
      <c r="BG61" s="111" t="str">
        <f>IF(ISBLANK('In Process Calc.'!AI61),"",'In Process Calc.'!AI61)</f>
        <v/>
      </c>
      <c r="BH61" s="111" t="str">
        <f>IF(ISBLANK('In Process Calc.'!AJ61),"",'In Process Calc.'!AJ61)</f>
        <v/>
      </c>
      <c r="BI61" s="111" t="str">
        <f>IF(ISBLANK('In Process Calc.'!AK61),"",'In Process Calc.'!AK61)</f>
        <v/>
      </c>
      <c r="BJ61" s="111" t="str">
        <f>IF(ISBLANK('In Process Calc.'!AL61),"",'In Process Calc.'!AL61)</f>
        <v/>
      </c>
      <c r="BK61" s="111" t="str">
        <f>IF(ISBLANK('In Process Calc.'!AM61),"",'In Process Calc.'!AM61)</f>
        <v/>
      </c>
      <c r="BL61" s="111" t="str">
        <f>IF(ISBLANK('In Process Calc.'!AN61),"",'In Process Calc.'!AN61)</f>
        <v/>
      </c>
      <c r="BM61" s="111" t="str">
        <f>IF(ISBLANK('In Process Calc.'!AO61),"",'In Process Calc.'!AO61)</f>
        <v/>
      </c>
    </row>
    <row r="62" spans="1:116">
      <c r="A62" s="111" t="str">
        <f>IF(ISBLANK('In Process Calc.'!C62),"",'In Process Calc.'!C62)</f>
        <v/>
      </c>
      <c r="B62" s="111" t="str">
        <f>IF(ISBLANK('Measured Data'!H64),"",'Measured Data'!H64)</f>
        <v/>
      </c>
      <c r="C62" s="111" t="str">
        <f>IF(ISBLANK('In Process Calc.'!L62),"",'In Process Calc.'!L62)</f>
        <v/>
      </c>
      <c r="D62" s="111" t="str">
        <f>IF(ISBLANK('In Process Calc.'!M62),"",'In Process Calc.'!M62)</f>
        <v/>
      </c>
      <c r="E62" s="111" t="str">
        <f>IF(ISBLANK('In Process Calc.'!N62),"",'In Process Calc.'!N62)</f>
        <v/>
      </c>
      <c r="F62" s="111" t="str">
        <f>IF(ISBLANK('In Process Calc.'!O62),"",'In Process Calc.'!O62)</f>
        <v/>
      </c>
      <c r="G62" s="111" t="str">
        <f>IF(ISBLANK('In Process Calc.'!P62),"",'In Process Calc.'!P62)</f>
        <v/>
      </c>
      <c r="H62" s="111" t="str">
        <f>IF(ISBLANK('In Process Calc.'!Q62),"",'In Process Calc.'!Q62)</f>
        <v/>
      </c>
      <c r="I62" s="111" t="str">
        <f>IF(ISBLANK('In Process Calc.'!R62),"",'In Process Calc.'!R62)</f>
        <v/>
      </c>
      <c r="J62" s="111" t="str">
        <f>IF(ISBLANK('In Process Calc.'!S62),"",'In Process Calc.'!S62)</f>
        <v/>
      </c>
      <c r="K62" s="111" t="str">
        <f>IF(ISBLANK('In Process Calc.'!T62),"",'In Process Calc.'!T62)</f>
        <v/>
      </c>
      <c r="L62" s="111" t="str">
        <f>IF(ISBLANK('In Process Calc.'!U62),"",'In Process Calc.'!U62)</f>
        <v/>
      </c>
      <c r="M62" s="111" t="str">
        <f>IF(ISBLANK('In Process Calc.'!V62),"",'In Process Calc.'!V62)</f>
        <v/>
      </c>
      <c r="N62" s="111" t="str">
        <f>IF(ISBLANK('In Process Calc.'!W62),"",'In Process Calc.'!W62)</f>
        <v/>
      </c>
      <c r="O62" s="111" t="str">
        <f>IF(ISBLANK('In Process Calc.'!X62),"",'In Process Calc.'!X62)</f>
        <v/>
      </c>
      <c r="P62" s="111" t="str">
        <f>IF(ISBLANK('In Process Calc.'!Y62),"",'In Process Calc.'!Y62)</f>
        <v/>
      </c>
      <c r="Q62" s="111" t="str">
        <f>IF(ISBLANK('In Process Calc.'!Z62),"",'In Process Calc.'!Z62)</f>
        <v/>
      </c>
      <c r="R62" s="111" t="str">
        <f>IF(ISBLANK('In Process Calc.'!AA62),"",'In Process Calc.'!AA62)</f>
        <v/>
      </c>
      <c r="S62" s="111" t="str">
        <f>IF(ISBLANK('In Process Calc.'!AB62),"",'In Process Calc.'!AB62)</f>
        <v/>
      </c>
      <c r="T62" s="111" t="str">
        <f>IF(ISBLANK('In Process Calc.'!AC62),"",'In Process Calc.'!AC62)</f>
        <v/>
      </c>
      <c r="U62" s="111" t="str">
        <f>IF(ISBLANK('In Process Calc.'!AD62),"",'In Process Calc.'!AD62)</f>
        <v/>
      </c>
      <c r="V62" s="111" t="str">
        <f>IF(ISBLANK('In Process Calc.'!AE62),"",'In Process Calc.'!AE62)</f>
        <v/>
      </c>
      <c r="W62" s="111" t="str">
        <f>IF(ISBLANK('In Process Calc.'!AF62),"",'In Process Calc.'!AF62)</f>
        <v/>
      </c>
      <c r="X62" s="111" t="str">
        <f>IF(ISBLANK('In Process Calc.'!AG62),"",'In Process Calc.'!AG62)</f>
        <v/>
      </c>
      <c r="Y62" s="111" t="str">
        <f>IF(ISBLANK('In Process Calc.'!AH62),"",'In Process Calc.'!AH62)</f>
        <v/>
      </c>
      <c r="Z62" s="111" t="str">
        <f>IF(ISBLANK('In Process Calc.'!AI62),"",'In Process Calc.'!AI62)</f>
        <v/>
      </c>
      <c r="AA62" s="111" t="str">
        <f>IF(ISBLANK('In Process Calc.'!AJ62),"",'In Process Calc.'!AJ62)</f>
        <v/>
      </c>
      <c r="AB62" s="111" t="str">
        <f>IF(ISBLANK('In Process Calc.'!AK62),"",'In Process Calc.'!AK62)</f>
        <v/>
      </c>
      <c r="AC62" s="111" t="str">
        <f>IF(ISBLANK('In Process Calc.'!AL62),"",'In Process Calc.'!AL62)</f>
        <v/>
      </c>
      <c r="AD62" s="111" t="str">
        <f>IF(ISBLANK('In Process Calc.'!AM62),"",'In Process Calc.'!AM62)</f>
        <v/>
      </c>
      <c r="AE62" s="111" t="str">
        <f>IF(ISBLANK('In Process Calc.'!AN62),"",'In Process Calc.'!AN62)</f>
        <v/>
      </c>
      <c r="AF62" s="111" t="str">
        <f>IF(ISBLANK('In Process Calc.'!AO62),"",'In Process Calc.'!AO62)</f>
        <v/>
      </c>
      <c r="AG62" s="48"/>
      <c r="AH62" s="111" t="str">
        <f>IF(ISBLANK('In Process Calc.'!C62),"",'In Process Calc.'!C62)</f>
        <v/>
      </c>
      <c r="AI62" s="111" t="str">
        <f>IF(ISBLANK('Measured Data'!H66),"",'Measured Data'!H66)</f>
        <v/>
      </c>
      <c r="AJ62" s="111" t="str">
        <f>IF(ISBLANK('In Process Calc.'!L62),"",'In Process Calc.'!L62)</f>
        <v/>
      </c>
      <c r="AK62" s="111" t="str">
        <f>IF(ISBLANK('In Process Calc.'!M62),"",'In Process Calc.'!M62)</f>
        <v/>
      </c>
      <c r="AL62" s="111" t="str">
        <f>IF(ISBLANK('In Process Calc.'!N62),"",'In Process Calc.'!N62)</f>
        <v/>
      </c>
      <c r="AM62" s="111" t="str">
        <f>IF(ISBLANK('In Process Calc.'!O62),"",'In Process Calc.'!O62)</f>
        <v/>
      </c>
      <c r="AN62" s="111" t="str">
        <f>IF(ISBLANK('In Process Calc.'!P62),"",'In Process Calc.'!P62)</f>
        <v/>
      </c>
      <c r="AO62" s="111" t="str">
        <f>IF(ISBLANK('In Process Calc.'!Q62),"",'In Process Calc.'!Q62)</f>
        <v/>
      </c>
      <c r="AP62" s="111" t="str">
        <f>IF(ISBLANK('In Process Calc.'!R62),"",'In Process Calc.'!R62)</f>
        <v/>
      </c>
      <c r="AQ62" s="111" t="str">
        <f>IF(ISBLANK('In Process Calc.'!S62),"",'In Process Calc.'!S62)</f>
        <v/>
      </c>
      <c r="AR62" s="111" t="str">
        <f>IF(ISBLANK('In Process Calc.'!T62),"",'In Process Calc.'!T62)</f>
        <v/>
      </c>
      <c r="AS62" s="111" t="str">
        <f>IF(ISBLANK('In Process Calc.'!U62),"",'In Process Calc.'!U62)</f>
        <v/>
      </c>
      <c r="AT62" s="111" t="str">
        <f>IF(ISBLANK('In Process Calc.'!V62),"",'In Process Calc.'!V62)</f>
        <v/>
      </c>
      <c r="AU62" s="111" t="str">
        <f>IF(ISBLANK('In Process Calc.'!W62),"",'In Process Calc.'!W62)</f>
        <v/>
      </c>
      <c r="AV62" s="111" t="str">
        <f>IF(ISBLANK('In Process Calc.'!X62),"",'In Process Calc.'!X62)</f>
        <v/>
      </c>
      <c r="AW62" s="111" t="str">
        <f>IF(ISBLANK('In Process Calc.'!Y62),"",'In Process Calc.'!Y62)</f>
        <v/>
      </c>
      <c r="AX62" s="111" t="str">
        <f>IF(ISBLANK('In Process Calc.'!Z62),"",'In Process Calc.'!Z62)</f>
        <v/>
      </c>
      <c r="AY62" s="111" t="str">
        <f>IF(ISBLANK('In Process Calc.'!AA62),"",'In Process Calc.'!AA62)</f>
        <v/>
      </c>
      <c r="AZ62" s="111" t="str">
        <f>IF(ISBLANK('In Process Calc.'!AB62),"",'In Process Calc.'!AB62)</f>
        <v/>
      </c>
      <c r="BA62" s="111" t="str">
        <f>IF(ISBLANK('In Process Calc.'!AC62),"",'In Process Calc.'!AC62)</f>
        <v/>
      </c>
      <c r="BB62" s="111" t="str">
        <f>IF(ISBLANK('In Process Calc.'!AD62),"",'In Process Calc.'!AD62)</f>
        <v/>
      </c>
      <c r="BC62" s="111" t="str">
        <f>IF(ISBLANK('In Process Calc.'!AE62),"",'In Process Calc.'!AE62)</f>
        <v/>
      </c>
      <c r="BD62" s="111" t="str">
        <f>IF(ISBLANK('In Process Calc.'!AF62),"",'In Process Calc.'!AF62)</f>
        <v/>
      </c>
      <c r="BE62" s="111" t="str">
        <f>IF(ISBLANK('In Process Calc.'!AG62),"",'In Process Calc.'!AG62)</f>
        <v/>
      </c>
      <c r="BF62" s="111" t="str">
        <f>IF(ISBLANK('In Process Calc.'!AH62),"",'In Process Calc.'!AH62)</f>
        <v/>
      </c>
      <c r="BG62" s="111" t="str">
        <f>IF(ISBLANK('In Process Calc.'!AI62),"",'In Process Calc.'!AI62)</f>
        <v/>
      </c>
      <c r="BH62" s="111" t="str">
        <f>IF(ISBLANK('In Process Calc.'!AJ62),"",'In Process Calc.'!AJ62)</f>
        <v/>
      </c>
      <c r="BI62" s="111" t="str">
        <f>IF(ISBLANK('In Process Calc.'!AK62),"",'In Process Calc.'!AK62)</f>
        <v/>
      </c>
      <c r="BJ62" s="111" t="str">
        <f>IF(ISBLANK('In Process Calc.'!AL62),"",'In Process Calc.'!AL62)</f>
        <v/>
      </c>
      <c r="BK62" s="111" t="str">
        <f>IF(ISBLANK('In Process Calc.'!AM62),"",'In Process Calc.'!AM62)</f>
        <v/>
      </c>
      <c r="BL62" s="111" t="str">
        <f>IF(ISBLANK('In Process Calc.'!AN62),"",'In Process Calc.'!AN62)</f>
        <v/>
      </c>
      <c r="BM62" s="111" t="str">
        <f>IF(ISBLANK('In Process Calc.'!AO62),"",'In Process Calc.'!AO62)</f>
        <v/>
      </c>
      <c r="BN62" s="48"/>
      <c r="BO62" s="48"/>
      <c r="BP62" s="48"/>
      <c r="BQ62" s="48"/>
      <c r="BR62" s="48"/>
      <c r="BS62" s="48"/>
      <c r="BT62" s="48"/>
      <c r="BU62" s="48"/>
      <c r="BV62" s="48"/>
      <c r="BW62" s="48"/>
      <c r="BX62" s="48"/>
      <c r="BY62" s="48"/>
      <c r="BZ62" s="48"/>
      <c r="CA62" s="48"/>
      <c r="CB62" s="48"/>
      <c r="CC62" s="48"/>
      <c r="CD62" s="48"/>
      <c r="CE62" s="48"/>
      <c r="CF62" s="48"/>
      <c r="CG62" s="48"/>
    </row>
    <row r="63" spans="1:116" ht="18">
      <c r="A63" s="111" t="str">
        <f>IF(ISBLANK('In Process Calc.'!C63),"",'In Process Calc.'!C63)</f>
        <v/>
      </c>
      <c r="B63" s="111" t="str">
        <f>IF(ISBLANK('Measured Data'!H65),"",'Measured Data'!H65)</f>
        <v/>
      </c>
      <c r="C63" s="111" t="str">
        <f>IF(ISBLANK('In Process Calc.'!L63),"",'In Process Calc.'!L63)</f>
        <v/>
      </c>
      <c r="D63" s="111" t="str">
        <f>IF(ISBLANK('In Process Calc.'!M63),"",'In Process Calc.'!M63)</f>
        <v/>
      </c>
      <c r="E63" s="111" t="str">
        <f>IF(ISBLANK('In Process Calc.'!N63),"",'In Process Calc.'!N63)</f>
        <v/>
      </c>
      <c r="F63" s="111" t="str">
        <f>IF(ISBLANK('In Process Calc.'!O63),"",'In Process Calc.'!O63)</f>
        <v/>
      </c>
      <c r="G63" s="111" t="str">
        <f>IF(ISBLANK('In Process Calc.'!P63),"",'In Process Calc.'!P63)</f>
        <v/>
      </c>
      <c r="H63" s="111" t="str">
        <f>IF(ISBLANK('In Process Calc.'!Q63),"",'In Process Calc.'!Q63)</f>
        <v/>
      </c>
      <c r="I63" s="111" t="str">
        <f>IF(ISBLANK('In Process Calc.'!R63),"",'In Process Calc.'!R63)</f>
        <v/>
      </c>
      <c r="J63" s="111" t="str">
        <f>IF(ISBLANK('In Process Calc.'!S63),"",'In Process Calc.'!S63)</f>
        <v/>
      </c>
      <c r="K63" s="111" t="str">
        <f>IF(ISBLANK('In Process Calc.'!T63),"",'In Process Calc.'!T63)</f>
        <v/>
      </c>
      <c r="L63" s="111" t="str">
        <f>IF(ISBLANK('In Process Calc.'!U63),"",'In Process Calc.'!U63)</f>
        <v/>
      </c>
      <c r="M63" s="111" t="str">
        <f>IF(ISBLANK('In Process Calc.'!V63),"",'In Process Calc.'!V63)</f>
        <v/>
      </c>
      <c r="N63" s="111" t="str">
        <f>IF(ISBLANK('In Process Calc.'!W63),"",'In Process Calc.'!W63)</f>
        <v/>
      </c>
      <c r="O63" s="111" t="str">
        <f>IF(ISBLANK('In Process Calc.'!X63),"",'In Process Calc.'!X63)</f>
        <v/>
      </c>
      <c r="P63" s="111" t="str">
        <f>IF(ISBLANK('In Process Calc.'!Y63),"",'In Process Calc.'!Y63)</f>
        <v/>
      </c>
      <c r="Q63" s="111" t="str">
        <f>IF(ISBLANK('In Process Calc.'!Z63),"",'In Process Calc.'!Z63)</f>
        <v/>
      </c>
      <c r="R63" s="111" t="str">
        <f>IF(ISBLANK('In Process Calc.'!AA63),"",'In Process Calc.'!AA63)</f>
        <v/>
      </c>
      <c r="S63" s="111" t="str">
        <f>IF(ISBLANK('In Process Calc.'!AB63),"",'In Process Calc.'!AB63)</f>
        <v/>
      </c>
      <c r="T63" s="111" t="str">
        <f>IF(ISBLANK('In Process Calc.'!AC63),"",'In Process Calc.'!AC63)</f>
        <v/>
      </c>
      <c r="U63" s="111" t="str">
        <f>IF(ISBLANK('In Process Calc.'!AD63),"",'In Process Calc.'!AD63)</f>
        <v/>
      </c>
      <c r="V63" s="111" t="str">
        <f>IF(ISBLANK('In Process Calc.'!AE63),"",'In Process Calc.'!AE63)</f>
        <v/>
      </c>
      <c r="W63" s="111" t="str">
        <f>IF(ISBLANK('In Process Calc.'!AF63),"",'In Process Calc.'!AF63)</f>
        <v/>
      </c>
      <c r="X63" s="111" t="str">
        <f>IF(ISBLANK('In Process Calc.'!AG63),"",'In Process Calc.'!AG63)</f>
        <v/>
      </c>
      <c r="Y63" s="111" t="str">
        <f>IF(ISBLANK('In Process Calc.'!AH63),"",'In Process Calc.'!AH63)</f>
        <v/>
      </c>
      <c r="Z63" s="111" t="str">
        <f>IF(ISBLANK('In Process Calc.'!AI63),"",'In Process Calc.'!AI63)</f>
        <v/>
      </c>
      <c r="AA63" s="111" t="str">
        <f>IF(ISBLANK('In Process Calc.'!AJ63),"",'In Process Calc.'!AJ63)</f>
        <v/>
      </c>
      <c r="AB63" s="111" t="str">
        <f>IF(ISBLANK('In Process Calc.'!AK63),"",'In Process Calc.'!AK63)</f>
        <v/>
      </c>
      <c r="AC63" s="111" t="str">
        <f>IF(ISBLANK('In Process Calc.'!AL63),"",'In Process Calc.'!AL63)</f>
        <v/>
      </c>
      <c r="AD63" s="111" t="str">
        <f>IF(ISBLANK('In Process Calc.'!AM63),"",'In Process Calc.'!AM63)</f>
        <v/>
      </c>
      <c r="AE63" s="111" t="str">
        <f>IF(ISBLANK('In Process Calc.'!AN63),"",'In Process Calc.'!AN63)</f>
        <v/>
      </c>
      <c r="AF63" s="111" t="str">
        <f>IF(ISBLANK('In Process Calc.'!AO63),"",'In Process Calc.'!AO63)</f>
        <v/>
      </c>
      <c r="AG63" s="48"/>
      <c r="AH63" s="111" t="str">
        <f>IF(ISBLANK('In Process Calc.'!C63),"",'In Process Calc.'!C63)</f>
        <v/>
      </c>
      <c r="AI63" s="111" t="str">
        <f>IF(ISBLANK('Measured Data'!H67),"",'Measured Data'!H67)</f>
        <v/>
      </c>
      <c r="AJ63" s="111" t="str">
        <f>IF(ISBLANK('In Process Calc.'!L63),"",'In Process Calc.'!L63)</f>
        <v/>
      </c>
      <c r="AK63" s="111" t="str">
        <f>IF(ISBLANK('In Process Calc.'!M63),"",'In Process Calc.'!M63)</f>
        <v/>
      </c>
      <c r="AL63" s="111" t="str">
        <f>IF(ISBLANK('In Process Calc.'!N63),"",'In Process Calc.'!N63)</f>
        <v/>
      </c>
      <c r="AM63" s="111" t="str">
        <f>IF(ISBLANK('In Process Calc.'!O63),"",'In Process Calc.'!O63)</f>
        <v/>
      </c>
      <c r="AN63" s="111" t="str">
        <f>IF(ISBLANK('In Process Calc.'!P63),"",'In Process Calc.'!P63)</f>
        <v/>
      </c>
      <c r="AO63" s="111" t="str">
        <f>IF(ISBLANK('In Process Calc.'!Q63),"",'In Process Calc.'!Q63)</f>
        <v/>
      </c>
      <c r="AP63" s="111" t="str">
        <f>IF(ISBLANK('In Process Calc.'!R63),"",'In Process Calc.'!R63)</f>
        <v/>
      </c>
      <c r="AQ63" s="111" t="str">
        <f>IF(ISBLANK('In Process Calc.'!S63),"",'In Process Calc.'!S63)</f>
        <v/>
      </c>
      <c r="AR63" s="111" t="str">
        <f>IF(ISBLANK('In Process Calc.'!T63),"",'In Process Calc.'!T63)</f>
        <v/>
      </c>
      <c r="AS63" s="111" t="str">
        <f>IF(ISBLANK('In Process Calc.'!U63),"",'In Process Calc.'!U63)</f>
        <v/>
      </c>
      <c r="AT63" s="111" t="str">
        <f>IF(ISBLANK('In Process Calc.'!V63),"",'In Process Calc.'!V63)</f>
        <v/>
      </c>
      <c r="AU63" s="111" t="str">
        <f>IF(ISBLANK('In Process Calc.'!W63),"",'In Process Calc.'!W63)</f>
        <v/>
      </c>
      <c r="AV63" s="111" t="str">
        <f>IF(ISBLANK('In Process Calc.'!X63),"",'In Process Calc.'!X63)</f>
        <v/>
      </c>
      <c r="AW63" s="111" t="str">
        <f>IF(ISBLANK('In Process Calc.'!Y63),"",'In Process Calc.'!Y63)</f>
        <v/>
      </c>
      <c r="AX63" s="111" t="str">
        <f>IF(ISBLANK('In Process Calc.'!Z63),"",'In Process Calc.'!Z63)</f>
        <v/>
      </c>
      <c r="AY63" s="111" t="str">
        <f>IF(ISBLANK('In Process Calc.'!AA63),"",'In Process Calc.'!AA63)</f>
        <v/>
      </c>
      <c r="AZ63" s="111" t="str">
        <f>IF(ISBLANK('In Process Calc.'!AB63),"",'In Process Calc.'!AB63)</f>
        <v/>
      </c>
      <c r="BA63" s="111" t="str">
        <f>IF(ISBLANK('In Process Calc.'!AC63),"",'In Process Calc.'!AC63)</f>
        <v/>
      </c>
      <c r="BB63" s="111" t="str">
        <f>IF(ISBLANK('In Process Calc.'!AD63),"",'In Process Calc.'!AD63)</f>
        <v/>
      </c>
      <c r="BC63" s="111" t="str">
        <f>IF(ISBLANK('In Process Calc.'!AE63),"",'In Process Calc.'!AE63)</f>
        <v/>
      </c>
      <c r="BD63" s="111" t="str">
        <f>IF(ISBLANK('In Process Calc.'!AF63),"",'In Process Calc.'!AF63)</f>
        <v/>
      </c>
      <c r="BE63" s="111" t="str">
        <f>IF(ISBLANK('In Process Calc.'!AG63),"",'In Process Calc.'!AG63)</f>
        <v/>
      </c>
      <c r="BF63" s="111" t="str">
        <f>IF(ISBLANK('In Process Calc.'!AH63),"",'In Process Calc.'!AH63)</f>
        <v/>
      </c>
      <c r="BG63" s="111" t="str">
        <f>IF(ISBLANK('In Process Calc.'!AI63),"",'In Process Calc.'!AI63)</f>
        <v/>
      </c>
      <c r="BH63" s="111" t="str">
        <f>IF(ISBLANK('In Process Calc.'!AJ63),"",'In Process Calc.'!AJ63)</f>
        <v/>
      </c>
      <c r="BI63" s="111" t="str">
        <f>IF(ISBLANK('In Process Calc.'!AK63),"",'In Process Calc.'!AK63)</f>
        <v/>
      </c>
      <c r="BJ63" s="111" t="str">
        <f>IF(ISBLANK('In Process Calc.'!AL63),"",'In Process Calc.'!AL63)</f>
        <v/>
      </c>
      <c r="BK63" s="111" t="str">
        <f>IF(ISBLANK('In Process Calc.'!AM63),"",'In Process Calc.'!AM63)</f>
        <v/>
      </c>
      <c r="BL63" s="111" t="str">
        <f>IF(ISBLANK('In Process Calc.'!AN63),"",'In Process Calc.'!AN63)</f>
        <v/>
      </c>
      <c r="BM63" s="111" t="str">
        <f>IF(ISBLANK('In Process Calc.'!AO63),"",'In Process Calc.'!AO63)</f>
        <v/>
      </c>
      <c r="BN63" s="48"/>
      <c r="BO63" s="48"/>
      <c r="BP63" s="48"/>
      <c r="BQ63" s="48"/>
      <c r="BR63" s="48"/>
      <c r="BS63" s="48"/>
      <c r="BT63" s="48"/>
      <c r="BU63" s="48"/>
      <c r="BV63" s="48"/>
      <c r="BW63" s="48"/>
      <c r="BX63" s="48"/>
      <c r="BY63" s="48"/>
      <c r="BZ63" s="48"/>
      <c r="CA63" s="48"/>
      <c r="CB63" s="48"/>
      <c r="CC63" s="48"/>
      <c r="CD63" s="48"/>
      <c r="CE63" s="48"/>
      <c r="CF63" s="48"/>
      <c r="CG63" s="535" t="s">
        <v>476</v>
      </c>
      <c r="CH63" s="535"/>
      <c r="CI63" s="535"/>
      <c r="CJ63" s="535"/>
      <c r="CK63" s="535"/>
      <c r="CL63" s="535"/>
      <c r="CM63" s="535"/>
      <c r="CN63" s="535"/>
      <c r="CO63" s="535"/>
      <c r="CP63" s="535"/>
      <c r="CQ63" s="535"/>
      <c r="CR63" s="535"/>
      <c r="CS63" s="535"/>
      <c r="CT63" s="535"/>
      <c r="CU63" s="535"/>
      <c r="CV63" s="535"/>
      <c r="CW63" s="535"/>
      <c r="CX63" s="535"/>
      <c r="CY63" s="535"/>
      <c r="CZ63" s="535"/>
      <c r="DA63" s="535"/>
      <c r="DB63" s="535"/>
      <c r="DC63" s="535"/>
      <c r="DD63" s="535"/>
      <c r="DE63" s="535"/>
      <c r="DF63" s="535"/>
      <c r="DG63" s="535"/>
      <c r="DH63" s="535"/>
      <c r="DI63" s="535"/>
      <c r="DJ63" s="535"/>
      <c r="DK63" s="535"/>
      <c r="DL63" s="535"/>
    </row>
    <row r="64" spans="1:116" ht="94">
      <c r="A64" s="111" t="str">
        <f>IF(ISBLANK('In Process Calc.'!C64),"",'In Process Calc.'!C64)</f>
        <v/>
      </c>
      <c r="B64" s="111" t="str">
        <f>IF(ISBLANK('Measured Data'!H66),"",'Measured Data'!H66)</f>
        <v/>
      </c>
      <c r="C64" s="111" t="str">
        <f>IF(ISBLANK('In Process Calc.'!L64),"",'In Process Calc.'!L64)</f>
        <v/>
      </c>
      <c r="D64" s="111" t="str">
        <f>IF(ISBLANK('In Process Calc.'!M64),"",'In Process Calc.'!M64)</f>
        <v/>
      </c>
      <c r="E64" s="111" t="str">
        <f>IF(ISBLANK('In Process Calc.'!N64),"",'In Process Calc.'!N64)</f>
        <v/>
      </c>
      <c r="F64" s="111" t="str">
        <f>IF(ISBLANK('In Process Calc.'!O64),"",'In Process Calc.'!O64)</f>
        <v/>
      </c>
      <c r="G64" s="111" t="str">
        <f>IF(ISBLANK('In Process Calc.'!P64),"",'In Process Calc.'!P64)</f>
        <v/>
      </c>
      <c r="H64" s="111" t="str">
        <f>IF(ISBLANK('In Process Calc.'!Q64),"",'In Process Calc.'!Q64)</f>
        <v/>
      </c>
      <c r="I64" s="111" t="str">
        <f>IF(ISBLANK('In Process Calc.'!R64),"",'In Process Calc.'!R64)</f>
        <v/>
      </c>
      <c r="J64" s="111" t="str">
        <f>IF(ISBLANK('In Process Calc.'!S64),"",'In Process Calc.'!S64)</f>
        <v/>
      </c>
      <c r="K64" s="111" t="str">
        <f>IF(ISBLANK('In Process Calc.'!T64),"",'In Process Calc.'!T64)</f>
        <v/>
      </c>
      <c r="L64" s="111" t="str">
        <f>IF(ISBLANK('In Process Calc.'!U64),"",'In Process Calc.'!U64)</f>
        <v/>
      </c>
      <c r="M64" s="111" t="str">
        <f>IF(ISBLANK('In Process Calc.'!V64),"",'In Process Calc.'!V64)</f>
        <v/>
      </c>
      <c r="N64" s="111" t="str">
        <f>IF(ISBLANK('In Process Calc.'!W64),"",'In Process Calc.'!W64)</f>
        <v/>
      </c>
      <c r="O64" s="111" t="str">
        <f>IF(ISBLANK('In Process Calc.'!X64),"",'In Process Calc.'!X64)</f>
        <v/>
      </c>
      <c r="P64" s="111" t="str">
        <f>IF(ISBLANK('In Process Calc.'!Y64),"",'In Process Calc.'!Y64)</f>
        <v/>
      </c>
      <c r="Q64" s="111" t="str">
        <f>IF(ISBLANK('In Process Calc.'!Z64),"",'In Process Calc.'!Z64)</f>
        <v/>
      </c>
      <c r="R64" s="111" t="str">
        <f>IF(ISBLANK('In Process Calc.'!AA64),"",'In Process Calc.'!AA64)</f>
        <v/>
      </c>
      <c r="S64" s="111" t="str">
        <f>IF(ISBLANK('In Process Calc.'!AB64),"",'In Process Calc.'!AB64)</f>
        <v/>
      </c>
      <c r="T64" s="111" t="str">
        <f>IF(ISBLANK('In Process Calc.'!AC64),"",'In Process Calc.'!AC64)</f>
        <v/>
      </c>
      <c r="U64" s="111" t="str">
        <f>IF(ISBLANK('In Process Calc.'!AD64),"",'In Process Calc.'!AD64)</f>
        <v/>
      </c>
      <c r="V64" s="111" t="str">
        <f>IF(ISBLANK('In Process Calc.'!AE64),"",'In Process Calc.'!AE64)</f>
        <v/>
      </c>
      <c r="W64" s="111" t="str">
        <f>IF(ISBLANK('In Process Calc.'!AF64),"",'In Process Calc.'!AF64)</f>
        <v/>
      </c>
      <c r="X64" s="111" t="str">
        <f>IF(ISBLANK('In Process Calc.'!AG64),"",'In Process Calc.'!AG64)</f>
        <v/>
      </c>
      <c r="Y64" s="111" t="str">
        <f>IF(ISBLANK('In Process Calc.'!AH64),"",'In Process Calc.'!AH64)</f>
        <v/>
      </c>
      <c r="Z64" s="111" t="str">
        <f>IF(ISBLANK('In Process Calc.'!AI64),"",'In Process Calc.'!AI64)</f>
        <v/>
      </c>
      <c r="AA64" s="111" t="str">
        <f>IF(ISBLANK('In Process Calc.'!AJ64),"",'In Process Calc.'!AJ64)</f>
        <v/>
      </c>
      <c r="AB64" s="111" t="str">
        <f>IF(ISBLANK('In Process Calc.'!AK64),"",'In Process Calc.'!AK64)</f>
        <v/>
      </c>
      <c r="AC64" s="111" t="str">
        <f>IF(ISBLANK('In Process Calc.'!AL64),"",'In Process Calc.'!AL64)</f>
        <v/>
      </c>
      <c r="AD64" s="111" t="str">
        <f>IF(ISBLANK('In Process Calc.'!AM64),"",'In Process Calc.'!AM64)</f>
        <v/>
      </c>
      <c r="AE64" s="111" t="str">
        <f>IF(ISBLANK('In Process Calc.'!AN64),"",'In Process Calc.'!AN64)</f>
        <v/>
      </c>
      <c r="AF64" s="111" t="str">
        <f>IF(ISBLANK('In Process Calc.'!AO64),"",'In Process Calc.'!AO64)</f>
        <v/>
      </c>
      <c r="AG64" s="48"/>
      <c r="AH64" s="111" t="str">
        <f>IF(ISBLANK('In Process Calc.'!C64),"",'In Process Calc.'!C64)</f>
        <v/>
      </c>
      <c r="AI64" s="111" t="str">
        <f>IF(ISBLANK('Measured Data'!H68),"",'Measured Data'!H68)</f>
        <v/>
      </c>
      <c r="AJ64" s="111" t="str">
        <f>IF(ISBLANK('In Process Calc.'!L64),"",'In Process Calc.'!L64)</f>
        <v/>
      </c>
      <c r="AK64" s="111" t="str">
        <f>IF(ISBLANK('In Process Calc.'!M64),"",'In Process Calc.'!M64)</f>
        <v/>
      </c>
      <c r="AL64" s="111" t="str">
        <f>IF(ISBLANK('In Process Calc.'!N64),"",'In Process Calc.'!N64)</f>
        <v/>
      </c>
      <c r="AM64" s="111" t="str">
        <f>IF(ISBLANK('In Process Calc.'!O64),"",'In Process Calc.'!O64)</f>
        <v/>
      </c>
      <c r="AN64" s="111" t="str">
        <f>IF(ISBLANK('In Process Calc.'!P64),"",'In Process Calc.'!P64)</f>
        <v/>
      </c>
      <c r="AO64" s="111" t="str">
        <f>IF(ISBLANK('In Process Calc.'!Q64),"",'In Process Calc.'!Q64)</f>
        <v/>
      </c>
      <c r="AP64" s="111" t="str">
        <f>IF(ISBLANK('In Process Calc.'!R64),"",'In Process Calc.'!R64)</f>
        <v/>
      </c>
      <c r="AQ64" s="111" t="str">
        <f>IF(ISBLANK('In Process Calc.'!S64),"",'In Process Calc.'!S64)</f>
        <v/>
      </c>
      <c r="AR64" s="111" t="str">
        <f>IF(ISBLANK('In Process Calc.'!T64),"",'In Process Calc.'!T64)</f>
        <v/>
      </c>
      <c r="AS64" s="111" t="str">
        <f>IF(ISBLANK('In Process Calc.'!U64),"",'In Process Calc.'!U64)</f>
        <v/>
      </c>
      <c r="AT64" s="111" t="str">
        <f>IF(ISBLANK('In Process Calc.'!V64),"",'In Process Calc.'!V64)</f>
        <v/>
      </c>
      <c r="AU64" s="111" t="str">
        <f>IF(ISBLANK('In Process Calc.'!W64),"",'In Process Calc.'!W64)</f>
        <v/>
      </c>
      <c r="AV64" s="111" t="str">
        <f>IF(ISBLANK('In Process Calc.'!X64),"",'In Process Calc.'!X64)</f>
        <v/>
      </c>
      <c r="AW64" s="111" t="str">
        <f>IF(ISBLANK('In Process Calc.'!Y64),"",'In Process Calc.'!Y64)</f>
        <v/>
      </c>
      <c r="AX64" s="111" t="str">
        <f>IF(ISBLANK('In Process Calc.'!Z64),"",'In Process Calc.'!Z64)</f>
        <v/>
      </c>
      <c r="AY64" s="111" t="str">
        <f>IF(ISBLANK('In Process Calc.'!AA64),"",'In Process Calc.'!AA64)</f>
        <v/>
      </c>
      <c r="AZ64" s="111" t="str">
        <f>IF(ISBLANK('In Process Calc.'!AB64),"",'In Process Calc.'!AB64)</f>
        <v/>
      </c>
      <c r="BA64" s="111" t="str">
        <f>IF(ISBLANK('In Process Calc.'!AC64),"",'In Process Calc.'!AC64)</f>
        <v/>
      </c>
      <c r="BB64" s="111" t="str">
        <f>IF(ISBLANK('In Process Calc.'!AD64),"",'In Process Calc.'!AD64)</f>
        <v/>
      </c>
      <c r="BC64" s="111" t="str">
        <f>IF(ISBLANK('In Process Calc.'!AE64),"",'In Process Calc.'!AE64)</f>
        <v/>
      </c>
      <c r="BD64" s="111" t="str">
        <f>IF(ISBLANK('In Process Calc.'!AF64),"",'In Process Calc.'!AF64)</f>
        <v/>
      </c>
      <c r="BE64" s="111" t="str">
        <f>IF(ISBLANK('In Process Calc.'!AG64),"",'In Process Calc.'!AG64)</f>
        <v/>
      </c>
      <c r="BF64" s="111" t="str">
        <f>IF(ISBLANK('In Process Calc.'!AH64),"",'In Process Calc.'!AH64)</f>
        <v/>
      </c>
      <c r="BG64" s="111" t="str">
        <f>IF(ISBLANK('In Process Calc.'!AI64),"",'In Process Calc.'!AI64)</f>
        <v/>
      </c>
      <c r="BH64" s="111" t="str">
        <f>IF(ISBLANK('In Process Calc.'!AJ64),"",'In Process Calc.'!AJ64)</f>
        <v/>
      </c>
      <c r="BI64" s="111" t="str">
        <f>IF(ISBLANK('In Process Calc.'!AK64),"",'In Process Calc.'!AK64)</f>
        <v/>
      </c>
      <c r="BJ64" s="111" t="str">
        <f>IF(ISBLANK('In Process Calc.'!AL64),"",'In Process Calc.'!AL64)</f>
        <v/>
      </c>
      <c r="BK64" s="111" t="str">
        <f>IF(ISBLANK('In Process Calc.'!AM64),"",'In Process Calc.'!AM64)</f>
        <v/>
      </c>
      <c r="BL64" s="111" t="str">
        <f>IF(ISBLANK('In Process Calc.'!AN64),"",'In Process Calc.'!AN64)</f>
        <v/>
      </c>
      <c r="BM64" s="111" t="str">
        <f>IF(ISBLANK('In Process Calc.'!AO64),"",'In Process Calc.'!AO64)</f>
        <v/>
      </c>
      <c r="BN64" s="48"/>
      <c r="BO64" s="48"/>
      <c r="BP64" s="48"/>
      <c r="BQ64" s="48"/>
      <c r="BR64" s="48"/>
      <c r="BS64" s="48"/>
      <c r="BT64" s="48"/>
      <c r="BU64" s="48"/>
      <c r="BV64" s="48"/>
      <c r="BW64" s="48"/>
      <c r="BX64" s="48"/>
      <c r="BY64" s="48"/>
      <c r="BZ64" s="48"/>
      <c r="CA64" s="48"/>
      <c r="CB64" s="48"/>
      <c r="CC64" s="48"/>
      <c r="CD64" s="48"/>
      <c r="CE64" s="48"/>
      <c r="CF64" s="48"/>
      <c r="CG64" s="74" t="s">
        <v>366</v>
      </c>
      <c r="CH64" s="75" t="s">
        <v>367</v>
      </c>
      <c r="CI64" s="59" t="s">
        <v>109</v>
      </c>
      <c r="CJ64" s="59" t="s">
        <v>108</v>
      </c>
      <c r="CK64" s="59" t="s">
        <v>104</v>
      </c>
      <c r="CL64" s="59" t="s">
        <v>289</v>
      </c>
      <c r="CM64" s="59" t="s">
        <v>53</v>
      </c>
      <c r="CN64" s="59" t="s">
        <v>48</v>
      </c>
      <c r="CO64" s="59" t="s">
        <v>46</v>
      </c>
      <c r="CP64" s="59" t="s">
        <v>346</v>
      </c>
      <c r="CQ64" s="59" t="s">
        <v>105</v>
      </c>
      <c r="CR64" s="59" t="s">
        <v>50</v>
      </c>
      <c r="CS64" s="59" t="s">
        <v>47</v>
      </c>
      <c r="CT64" s="59" t="s">
        <v>51</v>
      </c>
      <c r="CU64" s="59" t="s">
        <v>329</v>
      </c>
      <c r="CV64" s="59" t="s">
        <v>58</v>
      </c>
      <c r="CW64" s="59" t="s">
        <v>107</v>
      </c>
      <c r="CX64" s="59" t="s">
        <v>59</v>
      </c>
      <c r="CY64" s="59" t="s">
        <v>60</v>
      </c>
      <c r="CZ64" s="59" t="s">
        <v>56</v>
      </c>
      <c r="DA64" s="59" t="s">
        <v>106</v>
      </c>
      <c r="DB64" s="59" t="s">
        <v>63</v>
      </c>
      <c r="DC64" s="59" t="s">
        <v>358</v>
      </c>
      <c r="DD64" s="59" t="s">
        <v>49</v>
      </c>
      <c r="DE64" s="59" t="s">
        <v>52</v>
      </c>
      <c r="DF64" s="59" t="s">
        <v>347</v>
      </c>
      <c r="DG64" s="59" t="s">
        <v>54</v>
      </c>
      <c r="DH64" s="59" t="s">
        <v>57</v>
      </c>
      <c r="DI64" s="59" t="s">
        <v>55</v>
      </c>
      <c r="DJ64" s="59" t="s">
        <v>111</v>
      </c>
      <c r="DK64" s="59" t="s">
        <v>110</v>
      </c>
      <c r="DL64" s="59" t="s">
        <v>242</v>
      </c>
    </row>
    <row r="65" spans="1:116">
      <c r="A65" s="111" t="str">
        <f>IF(ISBLANK('In Process Calc.'!C65),"",'In Process Calc.'!C65)</f>
        <v/>
      </c>
      <c r="B65" s="111" t="str">
        <f>IF(ISBLANK('Measured Data'!H67),"",'Measured Data'!H67)</f>
        <v/>
      </c>
      <c r="C65" s="111" t="str">
        <f>IF(ISBLANK('In Process Calc.'!L65),"",'In Process Calc.'!L65)</f>
        <v/>
      </c>
      <c r="D65" s="111" t="str">
        <f>IF(ISBLANK('In Process Calc.'!M65),"",'In Process Calc.'!M65)</f>
        <v/>
      </c>
      <c r="E65" s="111" t="str">
        <f>IF(ISBLANK('In Process Calc.'!N65),"",'In Process Calc.'!N65)</f>
        <v/>
      </c>
      <c r="F65" s="111" t="str">
        <f>IF(ISBLANK('In Process Calc.'!O65),"",'In Process Calc.'!O65)</f>
        <v/>
      </c>
      <c r="G65" s="111" t="str">
        <f>IF(ISBLANK('In Process Calc.'!P65),"",'In Process Calc.'!P65)</f>
        <v/>
      </c>
      <c r="H65" s="111" t="str">
        <f>IF(ISBLANK('In Process Calc.'!Q65),"",'In Process Calc.'!Q65)</f>
        <v/>
      </c>
      <c r="I65" s="111" t="str">
        <f>IF(ISBLANK('In Process Calc.'!R65),"",'In Process Calc.'!R65)</f>
        <v/>
      </c>
      <c r="J65" s="111" t="str">
        <f>IF(ISBLANK('In Process Calc.'!S65),"",'In Process Calc.'!S65)</f>
        <v/>
      </c>
      <c r="K65" s="111" t="str">
        <f>IF(ISBLANK('In Process Calc.'!T65),"",'In Process Calc.'!T65)</f>
        <v/>
      </c>
      <c r="L65" s="111" t="str">
        <f>IF(ISBLANK('In Process Calc.'!U65),"",'In Process Calc.'!U65)</f>
        <v/>
      </c>
      <c r="M65" s="111" t="str">
        <f>IF(ISBLANK('In Process Calc.'!V65),"",'In Process Calc.'!V65)</f>
        <v/>
      </c>
      <c r="N65" s="111" t="str">
        <f>IF(ISBLANK('In Process Calc.'!W65),"",'In Process Calc.'!W65)</f>
        <v/>
      </c>
      <c r="O65" s="111" t="str">
        <f>IF(ISBLANK('In Process Calc.'!X65),"",'In Process Calc.'!X65)</f>
        <v/>
      </c>
      <c r="P65" s="111" t="str">
        <f>IF(ISBLANK('In Process Calc.'!Y65),"",'In Process Calc.'!Y65)</f>
        <v/>
      </c>
      <c r="Q65" s="111" t="str">
        <f>IF(ISBLANK('In Process Calc.'!Z65),"",'In Process Calc.'!Z65)</f>
        <v/>
      </c>
      <c r="R65" s="111" t="str">
        <f>IF(ISBLANK('In Process Calc.'!AA65),"",'In Process Calc.'!AA65)</f>
        <v/>
      </c>
      <c r="S65" s="111" t="str">
        <f>IF(ISBLANK('In Process Calc.'!AB65),"",'In Process Calc.'!AB65)</f>
        <v/>
      </c>
      <c r="T65" s="111" t="str">
        <f>IF(ISBLANK('In Process Calc.'!AC65),"",'In Process Calc.'!AC65)</f>
        <v/>
      </c>
      <c r="U65" s="111" t="str">
        <f>IF(ISBLANK('In Process Calc.'!AD65),"",'In Process Calc.'!AD65)</f>
        <v/>
      </c>
      <c r="V65" s="111" t="str">
        <f>IF(ISBLANK('In Process Calc.'!AE65),"",'In Process Calc.'!AE65)</f>
        <v/>
      </c>
      <c r="W65" s="111" t="str">
        <f>IF(ISBLANK('In Process Calc.'!AF65),"",'In Process Calc.'!AF65)</f>
        <v/>
      </c>
      <c r="X65" s="111" t="str">
        <f>IF(ISBLANK('In Process Calc.'!AG65),"",'In Process Calc.'!AG65)</f>
        <v/>
      </c>
      <c r="Y65" s="111" t="str">
        <f>IF(ISBLANK('In Process Calc.'!AH65),"",'In Process Calc.'!AH65)</f>
        <v/>
      </c>
      <c r="Z65" s="111" t="str">
        <f>IF(ISBLANK('In Process Calc.'!AI65),"",'In Process Calc.'!AI65)</f>
        <v/>
      </c>
      <c r="AA65" s="111" t="str">
        <f>IF(ISBLANK('In Process Calc.'!AJ65),"",'In Process Calc.'!AJ65)</f>
        <v/>
      </c>
      <c r="AB65" s="111" t="str">
        <f>IF(ISBLANK('In Process Calc.'!AK65),"",'In Process Calc.'!AK65)</f>
        <v/>
      </c>
      <c r="AC65" s="111" t="str">
        <f>IF(ISBLANK('In Process Calc.'!AL65),"",'In Process Calc.'!AL65)</f>
        <v/>
      </c>
      <c r="AD65" s="111" t="str">
        <f>IF(ISBLANK('In Process Calc.'!AM65),"",'In Process Calc.'!AM65)</f>
        <v/>
      </c>
      <c r="AE65" s="111" t="str">
        <f>IF(ISBLANK('In Process Calc.'!AN65),"",'In Process Calc.'!AN65)</f>
        <v/>
      </c>
      <c r="AF65" s="111" t="str">
        <f>IF(ISBLANK('In Process Calc.'!AO65),"",'In Process Calc.'!AO65)</f>
        <v/>
      </c>
      <c r="AG65" s="48"/>
      <c r="AH65" s="111" t="str">
        <f>IF(ISBLANK('In Process Calc.'!C65),"",'In Process Calc.'!C65)</f>
        <v/>
      </c>
      <c r="AI65" s="111" t="str">
        <f>IF(ISBLANK('Measured Data'!H69),"",'Measured Data'!H69)</f>
        <v/>
      </c>
      <c r="AJ65" s="111" t="str">
        <f>IF(ISBLANK('In Process Calc.'!L65),"",'In Process Calc.'!L65)</f>
        <v/>
      </c>
      <c r="AK65" s="111" t="str">
        <f>IF(ISBLANK('In Process Calc.'!M65),"",'In Process Calc.'!M65)</f>
        <v/>
      </c>
      <c r="AL65" s="111" t="str">
        <f>IF(ISBLANK('In Process Calc.'!N65),"",'In Process Calc.'!N65)</f>
        <v/>
      </c>
      <c r="AM65" s="111" t="str">
        <f>IF(ISBLANK('In Process Calc.'!O65),"",'In Process Calc.'!O65)</f>
        <v/>
      </c>
      <c r="AN65" s="111" t="str">
        <f>IF(ISBLANK('In Process Calc.'!P65),"",'In Process Calc.'!P65)</f>
        <v/>
      </c>
      <c r="AO65" s="111" t="str">
        <f>IF(ISBLANK('In Process Calc.'!Q65),"",'In Process Calc.'!Q65)</f>
        <v/>
      </c>
      <c r="AP65" s="111" t="str">
        <f>IF(ISBLANK('In Process Calc.'!R65),"",'In Process Calc.'!R65)</f>
        <v/>
      </c>
      <c r="AQ65" s="111" t="str">
        <f>IF(ISBLANK('In Process Calc.'!S65),"",'In Process Calc.'!S65)</f>
        <v/>
      </c>
      <c r="AR65" s="111" t="str">
        <f>IF(ISBLANK('In Process Calc.'!T65),"",'In Process Calc.'!T65)</f>
        <v/>
      </c>
      <c r="AS65" s="111" t="str">
        <f>IF(ISBLANK('In Process Calc.'!U65),"",'In Process Calc.'!U65)</f>
        <v/>
      </c>
      <c r="AT65" s="111" t="str">
        <f>IF(ISBLANK('In Process Calc.'!V65),"",'In Process Calc.'!V65)</f>
        <v/>
      </c>
      <c r="AU65" s="111" t="str">
        <f>IF(ISBLANK('In Process Calc.'!W65),"",'In Process Calc.'!W65)</f>
        <v/>
      </c>
      <c r="AV65" s="111" t="str">
        <f>IF(ISBLANK('In Process Calc.'!X65),"",'In Process Calc.'!X65)</f>
        <v/>
      </c>
      <c r="AW65" s="111" t="str">
        <f>IF(ISBLANK('In Process Calc.'!Y65),"",'In Process Calc.'!Y65)</f>
        <v/>
      </c>
      <c r="AX65" s="111" t="str">
        <f>IF(ISBLANK('In Process Calc.'!Z65),"",'In Process Calc.'!Z65)</f>
        <v/>
      </c>
      <c r="AY65" s="111" t="str">
        <f>IF(ISBLANK('In Process Calc.'!AA65),"",'In Process Calc.'!AA65)</f>
        <v/>
      </c>
      <c r="AZ65" s="111" t="str">
        <f>IF(ISBLANK('In Process Calc.'!AB65),"",'In Process Calc.'!AB65)</f>
        <v/>
      </c>
      <c r="BA65" s="111" t="str">
        <f>IF(ISBLANK('In Process Calc.'!AC65),"",'In Process Calc.'!AC65)</f>
        <v/>
      </c>
      <c r="BB65" s="111" t="str">
        <f>IF(ISBLANK('In Process Calc.'!AD65),"",'In Process Calc.'!AD65)</f>
        <v/>
      </c>
      <c r="BC65" s="111" t="str">
        <f>IF(ISBLANK('In Process Calc.'!AE65),"",'In Process Calc.'!AE65)</f>
        <v/>
      </c>
      <c r="BD65" s="111" t="str">
        <f>IF(ISBLANK('In Process Calc.'!AF65),"",'In Process Calc.'!AF65)</f>
        <v/>
      </c>
      <c r="BE65" s="111" t="str">
        <f>IF(ISBLANK('In Process Calc.'!AG65),"",'In Process Calc.'!AG65)</f>
        <v/>
      </c>
      <c r="BF65" s="111" t="str">
        <f>IF(ISBLANK('In Process Calc.'!AH65),"",'In Process Calc.'!AH65)</f>
        <v/>
      </c>
      <c r="BG65" s="111" t="str">
        <f>IF(ISBLANK('In Process Calc.'!AI65),"",'In Process Calc.'!AI65)</f>
        <v/>
      </c>
      <c r="BH65" s="111" t="str">
        <f>IF(ISBLANK('In Process Calc.'!AJ65),"",'In Process Calc.'!AJ65)</f>
        <v/>
      </c>
      <c r="BI65" s="111" t="str">
        <f>IF(ISBLANK('In Process Calc.'!AK65),"",'In Process Calc.'!AK65)</f>
        <v/>
      </c>
      <c r="BJ65" s="111" t="str">
        <f>IF(ISBLANK('In Process Calc.'!AL65),"",'In Process Calc.'!AL65)</f>
        <v/>
      </c>
      <c r="BK65" s="111" t="str">
        <f>IF(ISBLANK('In Process Calc.'!AM65),"",'In Process Calc.'!AM65)</f>
        <v/>
      </c>
      <c r="BL65" s="111" t="str">
        <f>IF(ISBLANK('In Process Calc.'!AN65),"",'In Process Calc.'!AN65)</f>
        <v/>
      </c>
      <c r="BM65" s="111" t="str">
        <f>IF(ISBLANK('In Process Calc.'!AO65),"",'In Process Calc.'!AO65)</f>
        <v/>
      </c>
      <c r="BN65" s="48"/>
      <c r="BO65" s="48"/>
      <c r="BP65" s="48"/>
      <c r="BQ65" s="48"/>
      <c r="BR65" s="48"/>
      <c r="BS65" s="48"/>
      <c r="BT65" s="48"/>
      <c r="BU65" s="48"/>
      <c r="BV65" s="48"/>
      <c r="BW65" s="48"/>
      <c r="BX65" s="48"/>
      <c r="BY65" s="48"/>
      <c r="BZ65" s="48"/>
      <c r="CA65" s="48"/>
      <c r="CB65" s="48"/>
      <c r="CC65" s="48"/>
      <c r="CD65" s="48"/>
      <c r="CE65" s="48"/>
      <c r="CF65" s="48"/>
      <c r="CG65" s="48"/>
      <c r="CL65" s="292">
        <f>(CL37-'In Process Calc.'!O3)^2</f>
        <v>1.2462121033640461</v>
      </c>
      <c r="CM65" s="292">
        <f>(CM37-'In Process Calc.'!P3)^2</f>
        <v>0.15955318303006752</v>
      </c>
      <c r="CN65" s="292">
        <f>(CN37-'In Process Calc.'!Q3)^2</f>
        <v>9.8907699529733939E-2</v>
      </c>
      <c r="CO65" s="292">
        <f>(CO37-'In Process Calc.'!R3)^2</f>
        <v>0.48502804041594233</v>
      </c>
      <c r="CP65" s="292">
        <f>(CP37-'In Process Calc.'!S3)^2</f>
        <v>5.2103597563864387E-6</v>
      </c>
      <c r="CQ65" s="292">
        <f>(CQ37-'In Process Calc.'!T3)^2</f>
        <v>0.18271731662454305</v>
      </c>
      <c r="CR65" s="292">
        <f>(CR37-'In Process Calc.'!U3)^2</f>
        <v>3.6456909410267947E-2</v>
      </c>
      <c r="CS65" s="292">
        <f>(CS37-'In Process Calc.'!V3)^2</f>
        <v>18.907359431246888</v>
      </c>
      <c r="CT65" s="292">
        <f>(CT37-'In Process Calc.'!W3)^2</f>
        <v>0</v>
      </c>
      <c r="CU65" s="292">
        <f>(CU37-'In Process Calc.'!X3)^2</f>
        <v>0</v>
      </c>
      <c r="CV65" s="292">
        <f>(CV37-'In Process Calc.'!Y3)^2</f>
        <v>0</v>
      </c>
      <c r="CW65" s="292">
        <f>(CW37-'In Process Calc.'!Z3)^2</f>
        <v>0.11028615615228979</v>
      </c>
      <c r="CX65" s="292">
        <f>(CX37-'In Process Calc.'!AA3)^2</f>
        <v>0</v>
      </c>
      <c r="CY65" s="292">
        <f>(CY37-'In Process Calc.'!AB3)^2</f>
        <v>0</v>
      </c>
      <c r="CZ65" s="292">
        <f>(CZ37-'In Process Calc.'!AC3)^2</f>
        <v>0</v>
      </c>
      <c r="DA65" s="292">
        <f>(DA37-'In Process Calc.'!AD3)^2</f>
        <v>0</v>
      </c>
      <c r="DB65" s="292">
        <f>(DB37-'In Process Calc.'!AE3)^2</f>
        <v>0</v>
      </c>
      <c r="DC65" s="292">
        <f>(DC37-'In Process Calc.'!AF3)^2</f>
        <v>0</v>
      </c>
      <c r="DD65" s="292">
        <f>(DD37-'In Process Calc.'!AG3)^2</f>
        <v>0</v>
      </c>
      <c r="DE65" s="292">
        <f>(DE37-'In Process Calc.'!AH3)^2</f>
        <v>0</v>
      </c>
      <c r="DF65" s="292">
        <f>(DF37-'In Process Calc.'!AI3)^2</f>
        <v>0</v>
      </c>
      <c r="DG65" s="292">
        <f>(DG37-'In Process Calc.'!AJ3)^2</f>
        <v>0</v>
      </c>
      <c r="DH65" s="292">
        <f>(DH37-'In Process Calc.'!AK3)^2</f>
        <v>0</v>
      </c>
      <c r="DI65" s="292">
        <f>(DI37-'In Process Calc.'!AL3)^2</f>
        <v>0</v>
      </c>
      <c r="DJ65" s="292">
        <f>(DJ37-'In Process Calc.'!AM3)^2</f>
        <v>70.022240268210808</v>
      </c>
      <c r="DK65" s="292">
        <f>(DK37-'In Process Calc.'!AN3)^2</f>
        <v>52.585565728776949</v>
      </c>
      <c r="DL65" s="292">
        <f>(DL37-'In Process Calc.'!AO3)^2</f>
        <v>1213.3817187623731</v>
      </c>
    </row>
    <row r="66" spans="1:116">
      <c r="A66" s="111" t="str">
        <f>IF(ISBLANK('In Process Calc.'!C66),"",'In Process Calc.'!C66)</f>
        <v/>
      </c>
      <c r="B66" s="111" t="str">
        <f>IF(ISBLANK('Measured Data'!H68),"",'Measured Data'!H68)</f>
        <v/>
      </c>
      <c r="C66" s="111" t="str">
        <f>IF(ISBLANK('In Process Calc.'!L66),"",'In Process Calc.'!L66)</f>
        <v/>
      </c>
      <c r="D66" s="111" t="str">
        <f>IF(ISBLANK('In Process Calc.'!M66),"",'In Process Calc.'!M66)</f>
        <v/>
      </c>
      <c r="E66" s="111" t="str">
        <f>IF(ISBLANK('In Process Calc.'!N66),"",'In Process Calc.'!N66)</f>
        <v/>
      </c>
      <c r="F66" s="111" t="str">
        <f>IF(ISBLANK('In Process Calc.'!O66),"",'In Process Calc.'!O66)</f>
        <v/>
      </c>
      <c r="G66" s="111" t="str">
        <f>IF(ISBLANK('In Process Calc.'!P66),"",'In Process Calc.'!P66)</f>
        <v/>
      </c>
      <c r="H66" s="111" t="str">
        <f>IF(ISBLANK('In Process Calc.'!Q66),"",'In Process Calc.'!Q66)</f>
        <v/>
      </c>
      <c r="I66" s="111" t="str">
        <f>IF(ISBLANK('In Process Calc.'!R66),"",'In Process Calc.'!R66)</f>
        <v/>
      </c>
      <c r="J66" s="111" t="str">
        <f>IF(ISBLANK('In Process Calc.'!S66),"",'In Process Calc.'!S66)</f>
        <v/>
      </c>
      <c r="K66" s="111" t="str">
        <f>IF(ISBLANK('In Process Calc.'!T66),"",'In Process Calc.'!T66)</f>
        <v/>
      </c>
      <c r="L66" s="111" t="str">
        <f>IF(ISBLANK('In Process Calc.'!U66),"",'In Process Calc.'!U66)</f>
        <v/>
      </c>
      <c r="M66" s="111" t="str">
        <f>IF(ISBLANK('In Process Calc.'!V66),"",'In Process Calc.'!V66)</f>
        <v/>
      </c>
      <c r="N66" s="111" t="str">
        <f>IF(ISBLANK('In Process Calc.'!W66),"",'In Process Calc.'!W66)</f>
        <v/>
      </c>
      <c r="O66" s="111" t="str">
        <f>IF(ISBLANK('In Process Calc.'!X66),"",'In Process Calc.'!X66)</f>
        <v/>
      </c>
      <c r="P66" s="111" t="str">
        <f>IF(ISBLANK('In Process Calc.'!Y66),"",'In Process Calc.'!Y66)</f>
        <v/>
      </c>
      <c r="Q66" s="111" t="str">
        <f>IF(ISBLANK('In Process Calc.'!Z66),"",'In Process Calc.'!Z66)</f>
        <v/>
      </c>
      <c r="R66" s="111" t="str">
        <f>IF(ISBLANK('In Process Calc.'!AA66),"",'In Process Calc.'!AA66)</f>
        <v/>
      </c>
      <c r="S66" s="111" t="str">
        <f>IF(ISBLANK('In Process Calc.'!AB66),"",'In Process Calc.'!AB66)</f>
        <v/>
      </c>
      <c r="T66" s="111" t="str">
        <f>IF(ISBLANK('In Process Calc.'!AC66),"",'In Process Calc.'!AC66)</f>
        <v/>
      </c>
      <c r="U66" s="111" t="str">
        <f>IF(ISBLANK('In Process Calc.'!AD66),"",'In Process Calc.'!AD66)</f>
        <v/>
      </c>
      <c r="V66" s="111" t="str">
        <f>IF(ISBLANK('In Process Calc.'!AE66),"",'In Process Calc.'!AE66)</f>
        <v/>
      </c>
      <c r="W66" s="111" t="str">
        <f>IF(ISBLANK('In Process Calc.'!AF66),"",'In Process Calc.'!AF66)</f>
        <v/>
      </c>
      <c r="X66" s="111" t="str">
        <f>IF(ISBLANK('In Process Calc.'!AG66),"",'In Process Calc.'!AG66)</f>
        <v/>
      </c>
      <c r="Y66" s="111" t="str">
        <f>IF(ISBLANK('In Process Calc.'!AH66),"",'In Process Calc.'!AH66)</f>
        <v/>
      </c>
      <c r="Z66" s="111" t="str">
        <f>IF(ISBLANK('In Process Calc.'!AI66),"",'In Process Calc.'!AI66)</f>
        <v/>
      </c>
      <c r="AA66" s="111" t="str">
        <f>IF(ISBLANK('In Process Calc.'!AJ66),"",'In Process Calc.'!AJ66)</f>
        <v/>
      </c>
      <c r="AB66" s="111" t="str">
        <f>IF(ISBLANK('In Process Calc.'!AK66),"",'In Process Calc.'!AK66)</f>
        <v/>
      </c>
      <c r="AC66" s="111" t="str">
        <f>IF(ISBLANK('In Process Calc.'!AL66),"",'In Process Calc.'!AL66)</f>
        <v/>
      </c>
      <c r="AD66" s="111" t="str">
        <f>IF(ISBLANK('In Process Calc.'!AM66),"",'In Process Calc.'!AM66)</f>
        <v/>
      </c>
      <c r="AE66" s="111" t="str">
        <f>IF(ISBLANK('In Process Calc.'!AN66),"",'In Process Calc.'!AN66)</f>
        <v/>
      </c>
      <c r="AF66" s="111" t="str">
        <f>IF(ISBLANK('In Process Calc.'!AO66),"",'In Process Calc.'!AO66)</f>
        <v/>
      </c>
      <c r="AG66" s="48"/>
      <c r="AH66" s="111" t="str">
        <f>IF(ISBLANK('In Process Calc.'!C66),"",'In Process Calc.'!C66)</f>
        <v/>
      </c>
      <c r="AI66" s="111" t="str">
        <f>IF(ISBLANK('Measured Data'!H70),"",'Measured Data'!H70)</f>
        <v/>
      </c>
      <c r="AJ66" s="111" t="str">
        <f>IF(ISBLANK('In Process Calc.'!L66),"",'In Process Calc.'!L66)</f>
        <v/>
      </c>
      <c r="AK66" s="111" t="str">
        <f>IF(ISBLANK('In Process Calc.'!M66),"",'In Process Calc.'!M66)</f>
        <v/>
      </c>
      <c r="AL66" s="111" t="str">
        <f>IF(ISBLANK('In Process Calc.'!N66),"",'In Process Calc.'!N66)</f>
        <v/>
      </c>
      <c r="AM66" s="111" t="str">
        <f>IF(ISBLANK('In Process Calc.'!O66),"",'In Process Calc.'!O66)</f>
        <v/>
      </c>
      <c r="AN66" s="111" t="str">
        <f>IF(ISBLANK('In Process Calc.'!P66),"",'In Process Calc.'!P66)</f>
        <v/>
      </c>
      <c r="AO66" s="111" t="str">
        <f>IF(ISBLANK('In Process Calc.'!Q66),"",'In Process Calc.'!Q66)</f>
        <v/>
      </c>
      <c r="AP66" s="111" t="str">
        <f>IF(ISBLANK('In Process Calc.'!R66),"",'In Process Calc.'!R66)</f>
        <v/>
      </c>
      <c r="AQ66" s="111" t="str">
        <f>IF(ISBLANK('In Process Calc.'!S66),"",'In Process Calc.'!S66)</f>
        <v/>
      </c>
      <c r="AR66" s="111" t="str">
        <f>IF(ISBLANK('In Process Calc.'!T66),"",'In Process Calc.'!T66)</f>
        <v/>
      </c>
      <c r="AS66" s="111" t="str">
        <f>IF(ISBLANK('In Process Calc.'!U66),"",'In Process Calc.'!U66)</f>
        <v/>
      </c>
      <c r="AT66" s="111" t="str">
        <f>IF(ISBLANK('In Process Calc.'!V66),"",'In Process Calc.'!V66)</f>
        <v/>
      </c>
      <c r="AU66" s="111" t="str">
        <f>IF(ISBLANK('In Process Calc.'!W66),"",'In Process Calc.'!W66)</f>
        <v/>
      </c>
      <c r="AV66" s="111" t="str">
        <f>IF(ISBLANK('In Process Calc.'!X66),"",'In Process Calc.'!X66)</f>
        <v/>
      </c>
      <c r="AW66" s="111" t="str">
        <f>IF(ISBLANK('In Process Calc.'!Y66),"",'In Process Calc.'!Y66)</f>
        <v/>
      </c>
      <c r="AX66" s="111" t="str">
        <f>IF(ISBLANK('In Process Calc.'!Z66),"",'In Process Calc.'!Z66)</f>
        <v/>
      </c>
      <c r="AY66" s="111" t="str">
        <f>IF(ISBLANK('In Process Calc.'!AA66),"",'In Process Calc.'!AA66)</f>
        <v/>
      </c>
      <c r="AZ66" s="111" t="str">
        <f>IF(ISBLANK('In Process Calc.'!AB66),"",'In Process Calc.'!AB66)</f>
        <v/>
      </c>
      <c r="BA66" s="111" t="str">
        <f>IF(ISBLANK('In Process Calc.'!AC66),"",'In Process Calc.'!AC66)</f>
        <v/>
      </c>
      <c r="BB66" s="111" t="str">
        <f>IF(ISBLANK('In Process Calc.'!AD66),"",'In Process Calc.'!AD66)</f>
        <v/>
      </c>
      <c r="BC66" s="111" t="str">
        <f>IF(ISBLANK('In Process Calc.'!AE66),"",'In Process Calc.'!AE66)</f>
        <v/>
      </c>
      <c r="BD66" s="111" t="str">
        <f>IF(ISBLANK('In Process Calc.'!AF66),"",'In Process Calc.'!AF66)</f>
        <v/>
      </c>
      <c r="BE66" s="111" t="str">
        <f>IF(ISBLANK('In Process Calc.'!AG66),"",'In Process Calc.'!AG66)</f>
        <v/>
      </c>
      <c r="BF66" s="111" t="str">
        <f>IF(ISBLANK('In Process Calc.'!AH66),"",'In Process Calc.'!AH66)</f>
        <v/>
      </c>
      <c r="BG66" s="111" t="str">
        <f>IF(ISBLANK('In Process Calc.'!AI66),"",'In Process Calc.'!AI66)</f>
        <v/>
      </c>
      <c r="BH66" s="111" t="str">
        <f>IF(ISBLANK('In Process Calc.'!AJ66),"",'In Process Calc.'!AJ66)</f>
        <v/>
      </c>
      <c r="BI66" s="111" t="str">
        <f>IF(ISBLANK('In Process Calc.'!AK66),"",'In Process Calc.'!AK66)</f>
        <v/>
      </c>
      <c r="BJ66" s="111" t="str">
        <f>IF(ISBLANK('In Process Calc.'!AL66),"",'In Process Calc.'!AL66)</f>
        <v/>
      </c>
      <c r="BK66" s="111" t="str">
        <f>IF(ISBLANK('In Process Calc.'!AM66),"",'In Process Calc.'!AM66)</f>
        <v/>
      </c>
      <c r="BL66" s="111" t="str">
        <f>IF(ISBLANK('In Process Calc.'!AN66),"",'In Process Calc.'!AN66)</f>
        <v/>
      </c>
      <c r="BM66" s="111" t="str">
        <f>IF(ISBLANK('In Process Calc.'!AO66),"",'In Process Calc.'!AO66)</f>
        <v/>
      </c>
      <c r="BN66" s="48"/>
      <c r="BO66" s="48"/>
      <c r="BP66" s="48"/>
      <c r="BQ66" s="48"/>
      <c r="BR66" s="48"/>
      <c r="BS66" s="48"/>
      <c r="BT66" s="48"/>
      <c r="BU66" s="48"/>
      <c r="BV66" s="48"/>
      <c r="BW66" s="48"/>
      <c r="BX66" s="48"/>
      <c r="BY66" s="48"/>
      <c r="BZ66" s="48"/>
      <c r="CA66" s="48"/>
      <c r="CB66" s="48"/>
      <c r="CC66" s="48"/>
      <c r="CD66" s="48"/>
      <c r="CE66" s="48"/>
      <c r="CF66" s="48"/>
      <c r="CG66" s="48"/>
      <c r="CL66" s="292">
        <f>(CL38-'In Process Calc.'!O4)^2</f>
        <v>0.382214948686603</v>
      </c>
      <c r="CM66" s="292">
        <f>(CM38-'In Process Calc.'!P4)^2</f>
        <v>0.14233837786014303</v>
      </c>
      <c r="CN66" s="292">
        <f>(CN38-'In Process Calc.'!Q4)^2</f>
        <v>0.49217644652861475</v>
      </c>
      <c r="CO66" s="292">
        <f>(CO38-'In Process Calc.'!R4)^2</f>
        <v>0.42296671437826555</v>
      </c>
      <c r="CP66" s="292">
        <f>(CP38-'In Process Calc.'!S4)^2</f>
        <v>1.0888804148182257E-2</v>
      </c>
      <c r="CQ66" s="292">
        <f>(CQ38-'In Process Calc.'!T4)^2</f>
        <v>0.55651196202707576</v>
      </c>
      <c r="CR66" s="292">
        <f>(CR38-'In Process Calc.'!U4)^2</f>
        <v>0.22695454189925363</v>
      </c>
      <c r="CS66" s="292">
        <f>(CS38-'In Process Calc.'!V4)^2</f>
        <v>0.93555443000536731</v>
      </c>
      <c r="CT66" s="292">
        <f>(CT38-'In Process Calc.'!W4)^2</f>
        <v>0</v>
      </c>
      <c r="CU66" s="292">
        <f>(CU38-'In Process Calc.'!X4)^2</f>
        <v>0</v>
      </c>
      <c r="CV66" s="292">
        <f>(CV38-'In Process Calc.'!Y4)^2</f>
        <v>0</v>
      </c>
      <c r="CW66" s="292">
        <f>(CW38-'In Process Calc.'!Z4)^2</f>
        <v>0.13216841985374672</v>
      </c>
      <c r="CX66" s="292">
        <f>(CX38-'In Process Calc.'!AA4)^2</f>
        <v>0</v>
      </c>
      <c r="CY66" s="292">
        <f>(CY38-'In Process Calc.'!AB4)^2</f>
        <v>0</v>
      </c>
      <c r="CZ66" s="292">
        <f>(CZ38-'In Process Calc.'!AC4)^2</f>
        <v>0</v>
      </c>
      <c r="DA66" s="292">
        <f>(DA38-'In Process Calc.'!AD4)^2</f>
        <v>0</v>
      </c>
      <c r="DB66" s="292">
        <f>(DB38-'In Process Calc.'!AE4)^2</f>
        <v>0</v>
      </c>
      <c r="DC66" s="292">
        <f>(DC38-'In Process Calc.'!AF4)^2</f>
        <v>0</v>
      </c>
      <c r="DD66" s="292">
        <f>(DD38-'In Process Calc.'!AG4)^2</f>
        <v>0</v>
      </c>
      <c r="DE66" s="292">
        <f>(DE38-'In Process Calc.'!AH4)^2</f>
        <v>0</v>
      </c>
      <c r="DF66" s="292">
        <f>(DF38-'In Process Calc.'!AI4)^2</f>
        <v>0</v>
      </c>
      <c r="DG66" s="292">
        <f>(DG38-'In Process Calc.'!AJ4)^2</f>
        <v>0</v>
      </c>
      <c r="DH66" s="292">
        <f>(DH38-'In Process Calc.'!AK4)^2</f>
        <v>0</v>
      </c>
      <c r="DI66" s="292">
        <f>(DI38-'In Process Calc.'!AL4)^2</f>
        <v>0</v>
      </c>
      <c r="DJ66" s="292">
        <f>(DJ38-'In Process Calc.'!AM4)^2</f>
        <v>19.607536412345254</v>
      </c>
      <c r="DK66" s="292">
        <f>(DK38-'In Process Calc.'!AN4)^2</f>
        <v>25.464892829054545</v>
      </c>
      <c r="DL66" s="292">
        <f>(DL38-'In Process Calc.'!AO4)^2</f>
        <v>81.117269181449501</v>
      </c>
    </row>
    <row r="67" spans="1:116">
      <c r="A67" s="111" t="str">
        <f>IF(ISBLANK('In Process Calc.'!C67),"",'In Process Calc.'!C67)</f>
        <v/>
      </c>
      <c r="B67" s="111" t="str">
        <f>IF(ISBLANK('Measured Data'!H69),"",'Measured Data'!H69)</f>
        <v/>
      </c>
      <c r="C67" s="111" t="str">
        <f>IF(ISBLANK('In Process Calc.'!L67),"",'In Process Calc.'!L67)</f>
        <v/>
      </c>
      <c r="D67" s="111" t="str">
        <f>IF(ISBLANK('In Process Calc.'!M67),"",'In Process Calc.'!M67)</f>
        <v/>
      </c>
      <c r="E67" s="111" t="str">
        <f>IF(ISBLANK('In Process Calc.'!N67),"",'In Process Calc.'!N67)</f>
        <v/>
      </c>
      <c r="F67" s="111" t="str">
        <f>IF(ISBLANK('In Process Calc.'!O67),"",'In Process Calc.'!O67)</f>
        <v/>
      </c>
      <c r="G67" s="111" t="str">
        <f>IF(ISBLANK('In Process Calc.'!P67),"",'In Process Calc.'!P67)</f>
        <v/>
      </c>
      <c r="H67" s="111" t="str">
        <f>IF(ISBLANK('In Process Calc.'!Q67),"",'In Process Calc.'!Q67)</f>
        <v/>
      </c>
      <c r="I67" s="111" t="str">
        <f>IF(ISBLANK('In Process Calc.'!R67),"",'In Process Calc.'!R67)</f>
        <v/>
      </c>
      <c r="J67" s="111" t="str">
        <f>IF(ISBLANK('In Process Calc.'!S67),"",'In Process Calc.'!S67)</f>
        <v/>
      </c>
      <c r="K67" s="111" t="str">
        <f>IF(ISBLANK('In Process Calc.'!T67),"",'In Process Calc.'!T67)</f>
        <v/>
      </c>
      <c r="L67" s="111" t="str">
        <f>IF(ISBLANK('In Process Calc.'!U67),"",'In Process Calc.'!U67)</f>
        <v/>
      </c>
      <c r="M67" s="111" t="str">
        <f>IF(ISBLANK('In Process Calc.'!V67),"",'In Process Calc.'!V67)</f>
        <v/>
      </c>
      <c r="N67" s="111" t="str">
        <f>IF(ISBLANK('In Process Calc.'!W67),"",'In Process Calc.'!W67)</f>
        <v/>
      </c>
      <c r="O67" s="111" t="str">
        <f>IF(ISBLANK('In Process Calc.'!X67),"",'In Process Calc.'!X67)</f>
        <v/>
      </c>
      <c r="P67" s="111" t="str">
        <f>IF(ISBLANK('In Process Calc.'!Y67),"",'In Process Calc.'!Y67)</f>
        <v/>
      </c>
      <c r="Q67" s="111" t="str">
        <f>IF(ISBLANK('In Process Calc.'!Z67),"",'In Process Calc.'!Z67)</f>
        <v/>
      </c>
      <c r="R67" s="111" t="str">
        <f>IF(ISBLANK('In Process Calc.'!AA67),"",'In Process Calc.'!AA67)</f>
        <v/>
      </c>
      <c r="S67" s="111" t="str">
        <f>IF(ISBLANK('In Process Calc.'!AB67),"",'In Process Calc.'!AB67)</f>
        <v/>
      </c>
      <c r="T67" s="111" t="str">
        <f>IF(ISBLANK('In Process Calc.'!AC67),"",'In Process Calc.'!AC67)</f>
        <v/>
      </c>
      <c r="U67" s="111" t="str">
        <f>IF(ISBLANK('In Process Calc.'!AD67),"",'In Process Calc.'!AD67)</f>
        <v/>
      </c>
      <c r="V67" s="111" t="str">
        <f>IF(ISBLANK('In Process Calc.'!AE67),"",'In Process Calc.'!AE67)</f>
        <v/>
      </c>
      <c r="W67" s="111" t="str">
        <f>IF(ISBLANK('In Process Calc.'!AF67),"",'In Process Calc.'!AF67)</f>
        <v/>
      </c>
      <c r="X67" s="111" t="str">
        <f>IF(ISBLANK('In Process Calc.'!AG67),"",'In Process Calc.'!AG67)</f>
        <v/>
      </c>
      <c r="Y67" s="111" t="str">
        <f>IF(ISBLANK('In Process Calc.'!AH67),"",'In Process Calc.'!AH67)</f>
        <v/>
      </c>
      <c r="Z67" s="111" t="str">
        <f>IF(ISBLANK('In Process Calc.'!AI67),"",'In Process Calc.'!AI67)</f>
        <v/>
      </c>
      <c r="AA67" s="111" t="str">
        <f>IF(ISBLANK('In Process Calc.'!AJ67),"",'In Process Calc.'!AJ67)</f>
        <v/>
      </c>
      <c r="AB67" s="111" t="str">
        <f>IF(ISBLANK('In Process Calc.'!AK67),"",'In Process Calc.'!AK67)</f>
        <v/>
      </c>
      <c r="AC67" s="111" t="str">
        <f>IF(ISBLANK('In Process Calc.'!AL67),"",'In Process Calc.'!AL67)</f>
        <v/>
      </c>
      <c r="AD67" s="111" t="str">
        <f>IF(ISBLANK('In Process Calc.'!AM67),"",'In Process Calc.'!AM67)</f>
        <v/>
      </c>
      <c r="AE67" s="111" t="str">
        <f>IF(ISBLANK('In Process Calc.'!AN67),"",'In Process Calc.'!AN67)</f>
        <v/>
      </c>
      <c r="AF67" s="111" t="str">
        <f>IF(ISBLANK('In Process Calc.'!AO67),"",'In Process Calc.'!AO67)</f>
        <v/>
      </c>
      <c r="AG67" s="48"/>
      <c r="AH67" s="111" t="str">
        <f>IF(ISBLANK('In Process Calc.'!C67),"",'In Process Calc.'!C67)</f>
        <v/>
      </c>
      <c r="AI67" s="111" t="str">
        <f>IF(ISBLANK('Measured Data'!H71),"",'Measured Data'!H71)</f>
        <v/>
      </c>
      <c r="AJ67" s="111" t="str">
        <f>IF(ISBLANK('In Process Calc.'!L67),"",'In Process Calc.'!L67)</f>
        <v/>
      </c>
      <c r="AK67" s="111" t="str">
        <f>IF(ISBLANK('In Process Calc.'!M67),"",'In Process Calc.'!M67)</f>
        <v/>
      </c>
      <c r="AL67" s="111" t="str">
        <f>IF(ISBLANK('In Process Calc.'!N67),"",'In Process Calc.'!N67)</f>
        <v/>
      </c>
      <c r="AM67" s="111" t="str">
        <f>IF(ISBLANK('In Process Calc.'!O67),"",'In Process Calc.'!O67)</f>
        <v/>
      </c>
      <c r="AN67" s="111" t="str">
        <f>IF(ISBLANK('In Process Calc.'!P67),"",'In Process Calc.'!P67)</f>
        <v/>
      </c>
      <c r="AO67" s="111" t="str">
        <f>IF(ISBLANK('In Process Calc.'!Q67),"",'In Process Calc.'!Q67)</f>
        <v/>
      </c>
      <c r="AP67" s="111" t="str">
        <f>IF(ISBLANK('In Process Calc.'!R67),"",'In Process Calc.'!R67)</f>
        <v/>
      </c>
      <c r="AQ67" s="111" t="str">
        <f>IF(ISBLANK('In Process Calc.'!S67),"",'In Process Calc.'!S67)</f>
        <v/>
      </c>
      <c r="AR67" s="111" t="str">
        <f>IF(ISBLANK('In Process Calc.'!T67),"",'In Process Calc.'!T67)</f>
        <v/>
      </c>
      <c r="AS67" s="111" t="str">
        <f>IF(ISBLANK('In Process Calc.'!U67),"",'In Process Calc.'!U67)</f>
        <v/>
      </c>
      <c r="AT67" s="111" t="str">
        <f>IF(ISBLANK('In Process Calc.'!V67),"",'In Process Calc.'!V67)</f>
        <v/>
      </c>
      <c r="AU67" s="111" t="str">
        <f>IF(ISBLANK('In Process Calc.'!W67),"",'In Process Calc.'!W67)</f>
        <v/>
      </c>
      <c r="AV67" s="111" t="str">
        <f>IF(ISBLANK('In Process Calc.'!X67),"",'In Process Calc.'!X67)</f>
        <v/>
      </c>
      <c r="AW67" s="111" t="str">
        <f>IF(ISBLANK('In Process Calc.'!Y67),"",'In Process Calc.'!Y67)</f>
        <v/>
      </c>
      <c r="AX67" s="111" t="str">
        <f>IF(ISBLANK('In Process Calc.'!Z67),"",'In Process Calc.'!Z67)</f>
        <v/>
      </c>
      <c r="AY67" s="111" t="str">
        <f>IF(ISBLANK('In Process Calc.'!AA67),"",'In Process Calc.'!AA67)</f>
        <v/>
      </c>
      <c r="AZ67" s="111" t="str">
        <f>IF(ISBLANK('In Process Calc.'!AB67),"",'In Process Calc.'!AB67)</f>
        <v/>
      </c>
      <c r="BA67" s="111" t="str">
        <f>IF(ISBLANK('In Process Calc.'!AC67),"",'In Process Calc.'!AC67)</f>
        <v/>
      </c>
      <c r="BB67" s="111" t="str">
        <f>IF(ISBLANK('In Process Calc.'!AD67),"",'In Process Calc.'!AD67)</f>
        <v/>
      </c>
      <c r="BC67" s="111" t="str">
        <f>IF(ISBLANK('In Process Calc.'!AE67),"",'In Process Calc.'!AE67)</f>
        <v/>
      </c>
      <c r="BD67" s="111" t="str">
        <f>IF(ISBLANK('In Process Calc.'!AF67),"",'In Process Calc.'!AF67)</f>
        <v/>
      </c>
      <c r="BE67" s="111" t="str">
        <f>IF(ISBLANK('In Process Calc.'!AG67),"",'In Process Calc.'!AG67)</f>
        <v/>
      </c>
      <c r="BF67" s="111" t="str">
        <f>IF(ISBLANK('In Process Calc.'!AH67),"",'In Process Calc.'!AH67)</f>
        <v/>
      </c>
      <c r="BG67" s="111" t="str">
        <f>IF(ISBLANK('In Process Calc.'!AI67),"",'In Process Calc.'!AI67)</f>
        <v/>
      </c>
      <c r="BH67" s="111" t="str">
        <f>IF(ISBLANK('In Process Calc.'!AJ67),"",'In Process Calc.'!AJ67)</f>
        <v/>
      </c>
      <c r="BI67" s="111" t="str">
        <f>IF(ISBLANK('In Process Calc.'!AK67),"",'In Process Calc.'!AK67)</f>
        <v/>
      </c>
      <c r="BJ67" s="111" t="str">
        <f>IF(ISBLANK('In Process Calc.'!AL67),"",'In Process Calc.'!AL67)</f>
        <v/>
      </c>
      <c r="BK67" s="111" t="str">
        <f>IF(ISBLANK('In Process Calc.'!AM67),"",'In Process Calc.'!AM67)</f>
        <v/>
      </c>
      <c r="BL67" s="111" t="str">
        <f>IF(ISBLANK('In Process Calc.'!AN67),"",'In Process Calc.'!AN67)</f>
        <v/>
      </c>
      <c r="BM67" s="111" t="str">
        <f>IF(ISBLANK('In Process Calc.'!AO67),"",'In Process Calc.'!AO67)</f>
        <v/>
      </c>
      <c r="BN67" s="48"/>
      <c r="BO67" s="48"/>
      <c r="BP67" s="48"/>
      <c r="BQ67" s="48"/>
      <c r="BR67" s="48"/>
      <c r="BS67" s="48"/>
      <c r="BT67" s="48"/>
      <c r="BU67" s="48"/>
      <c r="BV67" s="48"/>
      <c r="BW67" s="48"/>
      <c r="BX67" s="48"/>
      <c r="BY67" s="48"/>
      <c r="BZ67" s="48"/>
      <c r="CA67" s="48"/>
      <c r="CB67" s="48"/>
      <c r="CC67" s="48"/>
      <c r="CD67" s="48"/>
      <c r="CE67" s="48"/>
      <c r="CF67" s="48"/>
      <c r="CG67" s="48"/>
      <c r="CL67" s="292">
        <f>(CL39-'In Process Calc.'!O5)^2</f>
        <v>1.7954864499259169</v>
      </c>
      <c r="CM67" s="292">
        <f>(CM39-'In Process Calc.'!P5)^2</f>
        <v>0.18778746960129805</v>
      </c>
      <c r="CN67" s="292">
        <f>(CN39-'In Process Calc.'!Q5)^2</f>
        <v>0.49885733139105565</v>
      </c>
      <c r="CO67" s="292">
        <f>(CO39-'In Process Calc.'!R5)^2</f>
        <v>0.57215230386504212</v>
      </c>
      <c r="CP67" s="292">
        <f>(CP39-'In Process Calc.'!S5)^2</f>
        <v>1.8531044347727449E-3</v>
      </c>
      <c r="CQ67" s="292">
        <f>(CQ39-'In Process Calc.'!T5)^2</f>
        <v>7.9265263419353069E-2</v>
      </c>
      <c r="CR67" s="292">
        <f>(CR39-'In Process Calc.'!U5)^2</f>
        <v>3.4499440558857446E-2</v>
      </c>
      <c r="CS67" s="292">
        <f>(CS39-'In Process Calc.'!V5)^2</f>
        <v>15.563869551514024</v>
      </c>
      <c r="CT67" s="292">
        <f>(CT39-'In Process Calc.'!W5)^2</f>
        <v>0</v>
      </c>
      <c r="CU67" s="292">
        <f>(CU39-'In Process Calc.'!X5)^2</f>
        <v>0</v>
      </c>
      <c r="CV67" s="292">
        <f>(CV39-'In Process Calc.'!Y5)^2</f>
        <v>0</v>
      </c>
      <c r="CW67" s="292">
        <f>(CW39-'In Process Calc.'!Z5)^2</f>
        <v>0.31468315075709041</v>
      </c>
      <c r="CX67" s="292">
        <f>(CX39-'In Process Calc.'!AA5)^2</f>
        <v>0</v>
      </c>
      <c r="CY67" s="292">
        <f>(CY39-'In Process Calc.'!AB5)^2</f>
        <v>0</v>
      </c>
      <c r="CZ67" s="292">
        <f>(CZ39-'In Process Calc.'!AC5)^2</f>
        <v>0</v>
      </c>
      <c r="DA67" s="292">
        <f>(DA39-'In Process Calc.'!AD5)^2</f>
        <v>0</v>
      </c>
      <c r="DB67" s="292">
        <f>(DB39-'In Process Calc.'!AE5)^2</f>
        <v>0</v>
      </c>
      <c r="DC67" s="292">
        <f>(DC39-'In Process Calc.'!AF5)^2</f>
        <v>0</v>
      </c>
      <c r="DD67" s="292">
        <f>(DD39-'In Process Calc.'!AG5)^2</f>
        <v>0</v>
      </c>
      <c r="DE67" s="292">
        <f>(DE39-'In Process Calc.'!AH5)^2</f>
        <v>0</v>
      </c>
      <c r="DF67" s="292">
        <f>(DF39-'In Process Calc.'!AI5)^2</f>
        <v>0</v>
      </c>
      <c r="DG67" s="292">
        <f>(DG39-'In Process Calc.'!AJ5)^2</f>
        <v>0</v>
      </c>
      <c r="DH67" s="292">
        <f>(DH39-'In Process Calc.'!AK5)^2</f>
        <v>0</v>
      </c>
      <c r="DI67" s="292">
        <f>(DI39-'In Process Calc.'!AL5)^2</f>
        <v>0</v>
      </c>
      <c r="DJ67" s="292">
        <f>(DJ39-'In Process Calc.'!AM5)^2</f>
        <v>59.44700124539569</v>
      </c>
      <c r="DK67" s="292">
        <f>(DK39-'In Process Calc.'!AN5)^2</f>
        <v>40.579836827164534</v>
      </c>
      <c r="DL67" s="292">
        <f>(DL39-'In Process Calc.'!AO5)^2</f>
        <v>1078.8641557899014</v>
      </c>
    </row>
    <row r="68" spans="1:116">
      <c r="A68" s="111" t="str">
        <f>IF(ISBLANK('In Process Calc.'!C68),"",'In Process Calc.'!C68)</f>
        <v/>
      </c>
      <c r="B68" s="111" t="str">
        <f>IF(ISBLANK('Measured Data'!H70),"",'Measured Data'!H70)</f>
        <v/>
      </c>
      <c r="C68" s="111" t="str">
        <f>IF(ISBLANK('In Process Calc.'!L68),"",'In Process Calc.'!L68)</f>
        <v/>
      </c>
      <c r="D68" s="111" t="str">
        <f>IF(ISBLANK('In Process Calc.'!M68),"",'In Process Calc.'!M68)</f>
        <v/>
      </c>
      <c r="E68" s="111" t="str">
        <f>IF(ISBLANK('In Process Calc.'!N68),"",'In Process Calc.'!N68)</f>
        <v/>
      </c>
      <c r="F68" s="111" t="str">
        <f>IF(ISBLANK('In Process Calc.'!O68),"",'In Process Calc.'!O68)</f>
        <v/>
      </c>
      <c r="G68" s="111" t="str">
        <f>IF(ISBLANK('In Process Calc.'!P68),"",'In Process Calc.'!P68)</f>
        <v/>
      </c>
      <c r="H68" s="111" t="str">
        <f>IF(ISBLANK('In Process Calc.'!Q68),"",'In Process Calc.'!Q68)</f>
        <v/>
      </c>
      <c r="I68" s="111" t="str">
        <f>IF(ISBLANK('In Process Calc.'!R68),"",'In Process Calc.'!R68)</f>
        <v/>
      </c>
      <c r="J68" s="111" t="str">
        <f>IF(ISBLANK('In Process Calc.'!S68),"",'In Process Calc.'!S68)</f>
        <v/>
      </c>
      <c r="K68" s="111" t="str">
        <f>IF(ISBLANK('In Process Calc.'!T68),"",'In Process Calc.'!T68)</f>
        <v/>
      </c>
      <c r="L68" s="111" t="str">
        <f>IF(ISBLANK('In Process Calc.'!U68),"",'In Process Calc.'!U68)</f>
        <v/>
      </c>
      <c r="M68" s="111" t="str">
        <f>IF(ISBLANK('In Process Calc.'!V68),"",'In Process Calc.'!V68)</f>
        <v/>
      </c>
      <c r="N68" s="111" t="str">
        <f>IF(ISBLANK('In Process Calc.'!W68),"",'In Process Calc.'!W68)</f>
        <v/>
      </c>
      <c r="O68" s="111" t="str">
        <f>IF(ISBLANK('In Process Calc.'!X68),"",'In Process Calc.'!X68)</f>
        <v/>
      </c>
      <c r="P68" s="111" t="str">
        <f>IF(ISBLANK('In Process Calc.'!Y68),"",'In Process Calc.'!Y68)</f>
        <v/>
      </c>
      <c r="Q68" s="111" t="str">
        <f>IF(ISBLANK('In Process Calc.'!Z68),"",'In Process Calc.'!Z68)</f>
        <v/>
      </c>
      <c r="R68" s="111" t="str">
        <f>IF(ISBLANK('In Process Calc.'!AA68),"",'In Process Calc.'!AA68)</f>
        <v/>
      </c>
      <c r="S68" s="111" t="str">
        <f>IF(ISBLANK('In Process Calc.'!AB68),"",'In Process Calc.'!AB68)</f>
        <v/>
      </c>
      <c r="T68" s="111" t="str">
        <f>IF(ISBLANK('In Process Calc.'!AC68),"",'In Process Calc.'!AC68)</f>
        <v/>
      </c>
      <c r="U68" s="111" t="str">
        <f>IF(ISBLANK('In Process Calc.'!AD68),"",'In Process Calc.'!AD68)</f>
        <v/>
      </c>
      <c r="V68" s="111" t="str">
        <f>IF(ISBLANK('In Process Calc.'!AE68),"",'In Process Calc.'!AE68)</f>
        <v/>
      </c>
      <c r="W68" s="111" t="str">
        <f>IF(ISBLANK('In Process Calc.'!AF68),"",'In Process Calc.'!AF68)</f>
        <v/>
      </c>
      <c r="X68" s="111" t="str">
        <f>IF(ISBLANK('In Process Calc.'!AG68),"",'In Process Calc.'!AG68)</f>
        <v/>
      </c>
      <c r="Y68" s="111" t="str">
        <f>IF(ISBLANK('In Process Calc.'!AH68),"",'In Process Calc.'!AH68)</f>
        <v/>
      </c>
      <c r="Z68" s="111" t="str">
        <f>IF(ISBLANK('In Process Calc.'!AI68),"",'In Process Calc.'!AI68)</f>
        <v/>
      </c>
      <c r="AA68" s="111" t="str">
        <f>IF(ISBLANK('In Process Calc.'!AJ68),"",'In Process Calc.'!AJ68)</f>
        <v/>
      </c>
      <c r="AB68" s="111" t="str">
        <f>IF(ISBLANK('In Process Calc.'!AK68),"",'In Process Calc.'!AK68)</f>
        <v/>
      </c>
      <c r="AC68" s="111" t="str">
        <f>IF(ISBLANK('In Process Calc.'!AL68),"",'In Process Calc.'!AL68)</f>
        <v/>
      </c>
      <c r="AD68" s="111" t="str">
        <f>IF(ISBLANK('In Process Calc.'!AM68),"",'In Process Calc.'!AM68)</f>
        <v/>
      </c>
      <c r="AE68" s="111" t="str">
        <f>IF(ISBLANK('In Process Calc.'!AN68),"",'In Process Calc.'!AN68)</f>
        <v/>
      </c>
      <c r="AF68" s="111" t="str">
        <f>IF(ISBLANK('In Process Calc.'!AO68),"",'In Process Calc.'!AO68)</f>
        <v/>
      </c>
      <c r="AG68" s="48"/>
      <c r="AH68" s="111" t="str">
        <f>IF(ISBLANK('In Process Calc.'!C68),"",'In Process Calc.'!C68)</f>
        <v/>
      </c>
      <c r="AI68" s="111" t="str">
        <f>IF(ISBLANK('Measured Data'!H72),"",'Measured Data'!H72)</f>
        <v/>
      </c>
      <c r="AJ68" s="111" t="str">
        <f>IF(ISBLANK('In Process Calc.'!L68),"",'In Process Calc.'!L68)</f>
        <v/>
      </c>
      <c r="AK68" s="111" t="str">
        <f>IF(ISBLANK('In Process Calc.'!M68),"",'In Process Calc.'!M68)</f>
        <v/>
      </c>
      <c r="AL68" s="111" t="str">
        <f>IF(ISBLANK('In Process Calc.'!N68),"",'In Process Calc.'!N68)</f>
        <v/>
      </c>
      <c r="AM68" s="111" t="str">
        <f>IF(ISBLANK('In Process Calc.'!O68),"",'In Process Calc.'!O68)</f>
        <v/>
      </c>
      <c r="AN68" s="111" t="str">
        <f>IF(ISBLANK('In Process Calc.'!P68),"",'In Process Calc.'!P68)</f>
        <v/>
      </c>
      <c r="AO68" s="111" t="str">
        <f>IF(ISBLANK('In Process Calc.'!Q68),"",'In Process Calc.'!Q68)</f>
        <v/>
      </c>
      <c r="AP68" s="111" t="str">
        <f>IF(ISBLANK('In Process Calc.'!R68),"",'In Process Calc.'!R68)</f>
        <v/>
      </c>
      <c r="AQ68" s="111" t="str">
        <f>IF(ISBLANK('In Process Calc.'!S68),"",'In Process Calc.'!S68)</f>
        <v/>
      </c>
      <c r="AR68" s="111" t="str">
        <f>IF(ISBLANK('In Process Calc.'!T68),"",'In Process Calc.'!T68)</f>
        <v/>
      </c>
      <c r="AS68" s="111" t="str">
        <f>IF(ISBLANK('In Process Calc.'!U68),"",'In Process Calc.'!U68)</f>
        <v/>
      </c>
      <c r="AT68" s="111" t="str">
        <f>IF(ISBLANK('In Process Calc.'!V68),"",'In Process Calc.'!V68)</f>
        <v/>
      </c>
      <c r="AU68" s="111" t="str">
        <f>IF(ISBLANK('In Process Calc.'!W68),"",'In Process Calc.'!W68)</f>
        <v/>
      </c>
      <c r="AV68" s="111" t="str">
        <f>IF(ISBLANK('In Process Calc.'!X68),"",'In Process Calc.'!X68)</f>
        <v/>
      </c>
      <c r="AW68" s="111" t="str">
        <f>IF(ISBLANK('In Process Calc.'!Y68),"",'In Process Calc.'!Y68)</f>
        <v/>
      </c>
      <c r="AX68" s="111" t="str">
        <f>IF(ISBLANK('In Process Calc.'!Z68),"",'In Process Calc.'!Z68)</f>
        <v/>
      </c>
      <c r="AY68" s="111" t="str">
        <f>IF(ISBLANK('In Process Calc.'!AA68),"",'In Process Calc.'!AA68)</f>
        <v/>
      </c>
      <c r="AZ68" s="111" t="str">
        <f>IF(ISBLANK('In Process Calc.'!AB68),"",'In Process Calc.'!AB68)</f>
        <v/>
      </c>
      <c r="BA68" s="111" t="str">
        <f>IF(ISBLANK('In Process Calc.'!AC68),"",'In Process Calc.'!AC68)</f>
        <v/>
      </c>
      <c r="BB68" s="111" t="str">
        <f>IF(ISBLANK('In Process Calc.'!AD68),"",'In Process Calc.'!AD68)</f>
        <v/>
      </c>
      <c r="BC68" s="111" t="str">
        <f>IF(ISBLANK('In Process Calc.'!AE68),"",'In Process Calc.'!AE68)</f>
        <v/>
      </c>
      <c r="BD68" s="111" t="str">
        <f>IF(ISBLANK('In Process Calc.'!AF68),"",'In Process Calc.'!AF68)</f>
        <v/>
      </c>
      <c r="BE68" s="111" t="str">
        <f>IF(ISBLANK('In Process Calc.'!AG68),"",'In Process Calc.'!AG68)</f>
        <v/>
      </c>
      <c r="BF68" s="111" t="str">
        <f>IF(ISBLANK('In Process Calc.'!AH68),"",'In Process Calc.'!AH68)</f>
        <v/>
      </c>
      <c r="BG68" s="111" t="str">
        <f>IF(ISBLANK('In Process Calc.'!AI68),"",'In Process Calc.'!AI68)</f>
        <v/>
      </c>
      <c r="BH68" s="111" t="str">
        <f>IF(ISBLANK('In Process Calc.'!AJ68),"",'In Process Calc.'!AJ68)</f>
        <v/>
      </c>
      <c r="BI68" s="111" t="str">
        <f>IF(ISBLANK('In Process Calc.'!AK68),"",'In Process Calc.'!AK68)</f>
        <v/>
      </c>
      <c r="BJ68" s="111" t="str">
        <f>IF(ISBLANK('In Process Calc.'!AL68),"",'In Process Calc.'!AL68)</f>
        <v/>
      </c>
      <c r="BK68" s="111" t="str">
        <f>IF(ISBLANK('In Process Calc.'!AM68),"",'In Process Calc.'!AM68)</f>
        <v/>
      </c>
      <c r="BL68" s="111" t="str">
        <f>IF(ISBLANK('In Process Calc.'!AN68),"",'In Process Calc.'!AN68)</f>
        <v/>
      </c>
      <c r="BM68" s="111" t="str">
        <f>IF(ISBLANK('In Process Calc.'!AO68),"",'In Process Calc.'!AO68)</f>
        <v/>
      </c>
      <c r="BN68" s="48"/>
      <c r="BO68" s="48"/>
      <c r="BP68" s="48"/>
      <c r="BQ68" s="48"/>
      <c r="BR68" s="48"/>
      <c r="BS68" s="48"/>
      <c r="BT68" s="48"/>
      <c r="BU68" s="48"/>
      <c r="BV68" s="48"/>
      <c r="BW68" s="48"/>
      <c r="BX68" s="48"/>
      <c r="BY68" s="48"/>
      <c r="BZ68" s="48"/>
      <c r="CA68" s="48"/>
      <c r="CB68" s="48"/>
      <c r="CC68" s="48"/>
      <c r="CD68" s="48"/>
      <c r="CE68" s="48"/>
      <c r="CF68" s="48"/>
      <c r="CG68" s="48"/>
      <c r="CL68" s="292">
        <f>(CL40-'In Process Calc.'!O6)^2</f>
        <v>0.86641688324176092</v>
      </c>
      <c r="CM68" s="292">
        <f>(CM40-'In Process Calc.'!P6)^2</f>
        <v>1.0543706409483871</v>
      </c>
      <c r="CN68" s="292">
        <f>(CN40-'In Process Calc.'!Q6)^2</f>
        <v>7.5207261813023445</v>
      </c>
      <c r="CO68" s="292">
        <f>(CO40-'In Process Calc.'!R6)^2</f>
        <v>9.181213722515269E-2</v>
      </c>
      <c r="CP68" s="292">
        <f>(CP40-'In Process Calc.'!S6)^2</f>
        <v>1.4796413605341846E-2</v>
      </c>
      <c r="CQ68" s="292">
        <f>(CQ40-'In Process Calc.'!T6)^2</f>
        <v>1.1986086404975225</v>
      </c>
      <c r="CR68" s="292">
        <f>(CR40-'In Process Calc.'!U6)^2</f>
        <v>8.5628244197893222E-2</v>
      </c>
      <c r="CS68" s="292">
        <f>(CS40-'In Process Calc.'!V6)^2</f>
        <v>57.887274448333876</v>
      </c>
      <c r="CT68" s="292">
        <f>(CT40-'In Process Calc.'!W6)^2</f>
        <v>0</v>
      </c>
      <c r="CU68" s="292">
        <f>(CU40-'In Process Calc.'!X6)^2</f>
        <v>0</v>
      </c>
      <c r="CV68" s="292">
        <f>(CV40-'In Process Calc.'!Y6)^2</f>
        <v>0</v>
      </c>
      <c r="CW68" s="292">
        <f>(CW40-'In Process Calc.'!Z6)^2</f>
        <v>9.4140649761014243E-4</v>
      </c>
      <c r="CX68" s="292">
        <f>(CX40-'In Process Calc.'!AA6)^2</f>
        <v>0</v>
      </c>
      <c r="CY68" s="292">
        <f>(CY40-'In Process Calc.'!AB6)^2</f>
        <v>0</v>
      </c>
      <c r="CZ68" s="292">
        <f>(CZ40-'In Process Calc.'!AC6)^2</f>
        <v>0</v>
      </c>
      <c r="DA68" s="292">
        <f>(DA40-'In Process Calc.'!AD6)^2</f>
        <v>0</v>
      </c>
      <c r="DB68" s="292">
        <f>(DB40-'In Process Calc.'!AE6)^2</f>
        <v>0</v>
      </c>
      <c r="DC68" s="292">
        <f>(DC40-'In Process Calc.'!AF6)^2</f>
        <v>0</v>
      </c>
      <c r="DD68" s="292">
        <f>(DD40-'In Process Calc.'!AG6)^2</f>
        <v>0</v>
      </c>
      <c r="DE68" s="292">
        <f>(DE40-'In Process Calc.'!AH6)^2</f>
        <v>0</v>
      </c>
      <c r="DF68" s="292">
        <f>(DF40-'In Process Calc.'!AI6)^2</f>
        <v>0</v>
      </c>
      <c r="DG68" s="292">
        <f>(DG40-'In Process Calc.'!AJ6)^2</f>
        <v>0</v>
      </c>
      <c r="DH68" s="292">
        <f>(DH40-'In Process Calc.'!AK6)^2</f>
        <v>0</v>
      </c>
      <c r="DI68" s="292">
        <f>(DI40-'In Process Calc.'!AL6)^2</f>
        <v>0</v>
      </c>
      <c r="DJ68" s="292">
        <f>(DJ40-'In Process Calc.'!AM6)^2</f>
        <v>367.89832060748046</v>
      </c>
      <c r="DK68" s="292">
        <f>(DK40-'In Process Calc.'!AN6)^2</f>
        <v>333.05740959906308</v>
      </c>
      <c r="DL68" s="292">
        <f>(DL40-'In Process Calc.'!AO6)^2</f>
        <v>4199.3684269336645</v>
      </c>
    </row>
    <row r="69" spans="1:116">
      <c r="A69" s="111" t="str">
        <f>IF(ISBLANK('In Process Calc.'!C69),"",'In Process Calc.'!C69)</f>
        <v/>
      </c>
      <c r="B69" s="111" t="str">
        <f>IF(ISBLANK('Measured Data'!H71),"",'Measured Data'!H71)</f>
        <v/>
      </c>
      <c r="C69" s="111" t="str">
        <f>IF(ISBLANK('In Process Calc.'!L69),"",'In Process Calc.'!L69)</f>
        <v/>
      </c>
      <c r="D69" s="111" t="str">
        <f>IF(ISBLANK('In Process Calc.'!M69),"",'In Process Calc.'!M69)</f>
        <v/>
      </c>
      <c r="E69" s="111" t="str">
        <f>IF(ISBLANK('In Process Calc.'!N69),"",'In Process Calc.'!N69)</f>
        <v/>
      </c>
      <c r="F69" s="111" t="str">
        <f>IF(ISBLANK('In Process Calc.'!O69),"",'In Process Calc.'!O69)</f>
        <v/>
      </c>
      <c r="G69" s="111" t="str">
        <f>IF(ISBLANK('In Process Calc.'!P69),"",'In Process Calc.'!P69)</f>
        <v/>
      </c>
      <c r="H69" s="111" t="str">
        <f>IF(ISBLANK('In Process Calc.'!Q69),"",'In Process Calc.'!Q69)</f>
        <v/>
      </c>
      <c r="I69" s="111" t="str">
        <f>IF(ISBLANK('In Process Calc.'!R69),"",'In Process Calc.'!R69)</f>
        <v/>
      </c>
      <c r="J69" s="111" t="str">
        <f>IF(ISBLANK('In Process Calc.'!S69),"",'In Process Calc.'!S69)</f>
        <v/>
      </c>
      <c r="K69" s="111" t="str">
        <f>IF(ISBLANK('In Process Calc.'!T69),"",'In Process Calc.'!T69)</f>
        <v/>
      </c>
      <c r="L69" s="111" t="str">
        <f>IF(ISBLANK('In Process Calc.'!U69),"",'In Process Calc.'!U69)</f>
        <v/>
      </c>
      <c r="M69" s="111" t="str">
        <f>IF(ISBLANK('In Process Calc.'!V69),"",'In Process Calc.'!V69)</f>
        <v/>
      </c>
      <c r="N69" s="111" t="str">
        <f>IF(ISBLANK('In Process Calc.'!W69),"",'In Process Calc.'!W69)</f>
        <v/>
      </c>
      <c r="O69" s="111" t="str">
        <f>IF(ISBLANK('In Process Calc.'!X69),"",'In Process Calc.'!X69)</f>
        <v/>
      </c>
      <c r="P69" s="111" t="str">
        <f>IF(ISBLANK('In Process Calc.'!Y69),"",'In Process Calc.'!Y69)</f>
        <v/>
      </c>
      <c r="Q69" s="111" t="str">
        <f>IF(ISBLANK('In Process Calc.'!Z69),"",'In Process Calc.'!Z69)</f>
        <v/>
      </c>
      <c r="R69" s="111" t="str">
        <f>IF(ISBLANK('In Process Calc.'!AA69),"",'In Process Calc.'!AA69)</f>
        <v/>
      </c>
      <c r="S69" s="111" t="str">
        <f>IF(ISBLANK('In Process Calc.'!AB69),"",'In Process Calc.'!AB69)</f>
        <v/>
      </c>
      <c r="T69" s="111" t="str">
        <f>IF(ISBLANK('In Process Calc.'!AC69),"",'In Process Calc.'!AC69)</f>
        <v/>
      </c>
      <c r="U69" s="111" t="str">
        <f>IF(ISBLANK('In Process Calc.'!AD69),"",'In Process Calc.'!AD69)</f>
        <v/>
      </c>
      <c r="V69" s="111" t="str">
        <f>IF(ISBLANK('In Process Calc.'!AE69),"",'In Process Calc.'!AE69)</f>
        <v/>
      </c>
      <c r="W69" s="111" t="str">
        <f>IF(ISBLANK('In Process Calc.'!AF69),"",'In Process Calc.'!AF69)</f>
        <v/>
      </c>
      <c r="X69" s="111" t="str">
        <f>IF(ISBLANK('In Process Calc.'!AG69),"",'In Process Calc.'!AG69)</f>
        <v/>
      </c>
      <c r="Y69" s="111" t="str">
        <f>IF(ISBLANK('In Process Calc.'!AH69),"",'In Process Calc.'!AH69)</f>
        <v/>
      </c>
      <c r="Z69" s="111" t="str">
        <f>IF(ISBLANK('In Process Calc.'!AI69),"",'In Process Calc.'!AI69)</f>
        <v/>
      </c>
      <c r="AA69" s="111" t="str">
        <f>IF(ISBLANK('In Process Calc.'!AJ69),"",'In Process Calc.'!AJ69)</f>
        <v/>
      </c>
      <c r="AB69" s="111" t="str">
        <f>IF(ISBLANK('In Process Calc.'!AK69),"",'In Process Calc.'!AK69)</f>
        <v/>
      </c>
      <c r="AC69" s="111" t="str">
        <f>IF(ISBLANK('In Process Calc.'!AL69),"",'In Process Calc.'!AL69)</f>
        <v/>
      </c>
      <c r="AD69" s="111" t="str">
        <f>IF(ISBLANK('In Process Calc.'!AM69),"",'In Process Calc.'!AM69)</f>
        <v/>
      </c>
      <c r="AE69" s="111" t="str">
        <f>IF(ISBLANK('In Process Calc.'!AN69),"",'In Process Calc.'!AN69)</f>
        <v/>
      </c>
      <c r="AF69" s="111" t="str">
        <f>IF(ISBLANK('In Process Calc.'!AO69),"",'In Process Calc.'!AO69)</f>
        <v/>
      </c>
      <c r="AG69" s="48"/>
      <c r="AH69" s="111" t="str">
        <f>IF(ISBLANK('In Process Calc.'!C69),"",'In Process Calc.'!C69)</f>
        <v/>
      </c>
      <c r="AI69" s="111" t="str">
        <f>IF(ISBLANK('Measured Data'!H73),"",'Measured Data'!H73)</f>
        <v/>
      </c>
      <c r="AJ69" s="111" t="str">
        <f>IF(ISBLANK('In Process Calc.'!L69),"",'In Process Calc.'!L69)</f>
        <v/>
      </c>
      <c r="AK69" s="111" t="str">
        <f>IF(ISBLANK('In Process Calc.'!M69),"",'In Process Calc.'!M69)</f>
        <v/>
      </c>
      <c r="AL69" s="111" t="str">
        <f>IF(ISBLANK('In Process Calc.'!N69),"",'In Process Calc.'!N69)</f>
        <v/>
      </c>
      <c r="AM69" s="111" t="str">
        <f>IF(ISBLANK('In Process Calc.'!O69),"",'In Process Calc.'!O69)</f>
        <v/>
      </c>
      <c r="AN69" s="111" t="str">
        <f>IF(ISBLANK('In Process Calc.'!P69),"",'In Process Calc.'!P69)</f>
        <v/>
      </c>
      <c r="AO69" s="111" t="str">
        <f>IF(ISBLANK('In Process Calc.'!Q69),"",'In Process Calc.'!Q69)</f>
        <v/>
      </c>
      <c r="AP69" s="111" t="str">
        <f>IF(ISBLANK('In Process Calc.'!R69),"",'In Process Calc.'!R69)</f>
        <v/>
      </c>
      <c r="AQ69" s="111" t="str">
        <f>IF(ISBLANK('In Process Calc.'!S69),"",'In Process Calc.'!S69)</f>
        <v/>
      </c>
      <c r="AR69" s="111" t="str">
        <f>IF(ISBLANK('In Process Calc.'!T69),"",'In Process Calc.'!T69)</f>
        <v/>
      </c>
      <c r="AS69" s="111" t="str">
        <f>IF(ISBLANK('In Process Calc.'!U69),"",'In Process Calc.'!U69)</f>
        <v/>
      </c>
      <c r="AT69" s="111" t="str">
        <f>IF(ISBLANK('In Process Calc.'!V69),"",'In Process Calc.'!V69)</f>
        <v/>
      </c>
      <c r="AU69" s="111" t="str">
        <f>IF(ISBLANK('In Process Calc.'!W69),"",'In Process Calc.'!W69)</f>
        <v/>
      </c>
      <c r="AV69" s="111" t="str">
        <f>IF(ISBLANK('In Process Calc.'!X69),"",'In Process Calc.'!X69)</f>
        <v/>
      </c>
      <c r="AW69" s="111" t="str">
        <f>IF(ISBLANK('In Process Calc.'!Y69),"",'In Process Calc.'!Y69)</f>
        <v/>
      </c>
      <c r="AX69" s="111" t="str">
        <f>IF(ISBLANK('In Process Calc.'!Z69),"",'In Process Calc.'!Z69)</f>
        <v/>
      </c>
      <c r="AY69" s="111" t="str">
        <f>IF(ISBLANK('In Process Calc.'!AA69),"",'In Process Calc.'!AA69)</f>
        <v/>
      </c>
      <c r="AZ69" s="111" t="str">
        <f>IF(ISBLANK('In Process Calc.'!AB69),"",'In Process Calc.'!AB69)</f>
        <v/>
      </c>
      <c r="BA69" s="111" t="str">
        <f>IF(ISBLANK('In Process Calc.'!AC69),"",'In Process Calc.'!AC69)</f>
        <v/>
      </c>
      <c r="BB69" s="111" t="str">
        <f>IF(ISBLANK('In Process Calc.'!AD69),"",'In Process Calc.'!AD69)</f>
        <v/>
      </c>
      <c r="BC69" s="111" t="str">
        <f>IF(ISBLANK('In Process Calc.'!AE69),"",'In Process Calc.'!AE69)</f>
        <v/>
      </c>
      <c r="BD69" s="111" t="str">
        <f>IF(ISBLANK('In Process Calc.'!AF69),"",'In Process Calc.'!AF69)</f>
        <v/>
      </c>
      <c r="BE69" s="111" t="str">
        <f>IF(ISBLANK('In Process Calc.'!AG69),"",'In Process Calc.'!AG69)</f>
        <v/>
      </c>
      <c r="BF69" s="111" t="str">
        <f>IF(ISBLANK('In Process Calc.'!AH69),"",'In Process Calc.'!AH69)</f>
        <v/>
      </c>
      <c r="BG69" s="111" t="str">
        <f>IF(ISBLANK('In Process Calc.'!AI69),"",'In Process Calc.'!AI69)</f>
        <v/>
      </c>
      <c r="BH69" s="111" t="str">
        <f>IF(ISBLANK('In Process Calc.'!AJ69),"",'In Process Calc.'!AJ69)</f>
        <v/>
      </c>
      <c r="BI69" s="111" t="str">
        <f>IF(ISBLANK('In Process Calc.'!AK69),"",'In Process Calc.'!AK69)</f>
        <v/>
      </c>
      <c r="BJ69" s="111" t="str">
        <f>IF(ISBLANK('In Process Calc.'!AL69),"",'In Process Calc.'!AL69)</f>
        <v/>
      </c>
      <c r="BK69" s="111" t="str">
        <f>IF(ISBLANK('In Process Calc.'!AM69),"",'In Process Calc.'!AM69)</f>
        <v/>
      </c>
      <c r="BL69" s="111" t="str">
        <f>IF(ISBLANK('In Process Calc.'!AN69),"",'In Process Calc.'!AN69)</f>
        <v/>
      </c>
      <c r="BM69" s="111" t="str">
        <f>IF(ISBLANK('In Process Calc.'!AO69),"",'In Process Calc.'!AO69)</f>
        <v/>
      </c>
      <c r="BN69" s="48"/>
      <c r="BO69" s="48"/>
      <c r="BP69" s="48"/>
      <c r="BQ69" s="48"/>
      <c r="BR69" s="48"/>
      <c r="BS69" s="48"/>
      <c r="BT69" s="48"/>
      <c r="BU69" s="48"/>
      <c r="BV69" s="48"/>
      <c r="BW69" s="48"/>
      <c r="BX69" s="48"/>
      <c r="BY69" s="48"/>
      <c r="BZ69" s="48"/>
      <c r="CA69" s="48"/>
      <c r="CB69" s="48"/>
      <c r="CC69" s="48"/>
      <c r="CD69" s="48"/>
      <c r="CE69" s="48"/>
      <c r="CF69" s="48"/>
      <c r="CG69" s="48"/>
      <c r="CL69" s="292">
        <f>(CL41-'In Process Calc.'!O7)^2</f>
        <v>1.0747950661365123E-2</v>
      </c>
      <c r="CM69" s="292">
        <f>(CM41-'In Process Calc.'!P7)^2</f>
        <v>0.42708182953864293</v>
      </c>
      <c r="CN69" s="292">
        <f>(CN41-'In Process Calc.'!Q7)^2</f>
        <v>0.14714530622966793</v>
      </c>
      <c r="CO69" s="292">
        <f>(CO41-'In Process Calc.'!R7)^2</f>
        <v>0.22321810437247458</v>
      </c>
      <c r="CP69" s="292">
        <f>(CP41-'In Process Calc.'!S7)^2</f>
        <v>7.2936414734369086E-3</v>
      </c>
      <c r="CQ69" s="292">
        <f>(CQ41-'In Process Calc.'!T7)^2</f>
        <v>4.1553210698446148E-2</v>
      </c>
      <c r="CR69" s="292">
        <f>(CR41-'In Process Calc.'!U7)^2</f>
        <v>3.0816605695576409E-2</v>
      </c>
      <c r="CS69" s="292">
        <f>(CS41-'In Process Calc.'!V7)^2</f>
        <v>10.965025227652138</v>
      </c>
      <c r="CT69" s="292">
        <f>(CT41-'In Process Calc.'!W7)^2</f>
        <v>0</v>
      </c>
      <c r="CU69" s="292">
        <f>(CU41-'In Process Calc.'!X7)^2</f>
        <v>0</v>
      </c>
      <c r="CV69" s="292">
        <f>(CV41-'In Process Calc.'!Y7)^2</f>
        <v>0</v>
      </c>
      <c r="CW69" s="292">
        <f>(CW41-'In Process Calc.'!Z7)^2</f>
        <v>0.51909272312785826</v>
      </c>
      <c r="CX69" s="292">
        <f>(CX41-'In Process Calc.'!AA7)^2</f>
        <v>0</v>
      </c>
      <c r="CY69" s="292">
        <f>(CY41-'In Process Calc.'!AB7)^2</f>
        <v>0</v>
      </c>
      <c r="CZ69" s="292">
        <f>(CZ41-'In Process Calc.'!AC7)^2</f>
        <v>0</v>
      </c>
      <c r="DA69" s="292">
        <f>(DA41-'In Process Calc.'!AD7)^2</f>
        <v>0</v>
      </c>
      <c r="DB69" s="292">
        <f>(DB41-'In Process Calc.'!AE7)^2</f>
        <v>0</v>
      </c>
      <c r="DC69" s="292">
        <f>(DC41-'In Process Calc.'!AF7)^2</f>
        <v>0</v>
      </c>
      <c r="DD69" s="292">
        <f>(DD41-'In Process Calc.'!AG7)^2</f>
        <v>0</v>
      </c>
      <c r="DE69" s="292">
        <f>(DE41-'In Process Calc.'!AH7)^2</f>
        <v>0</v>
      </c>
      <c r="DF69" s="292">
        <f>(DF41-'In Process Calc.'!AI7)^2</f>
        <v>0</v>
      </c>
      <c r="DG69" s="292">
        <f>(DG41-'In Process Calc.'!AJ7)^2</f>
        <v>0</v>
      </c>
      <c r="DH69" s="292">
        <f>(DH41-'In Process Calc.'!AK7)^2</f>
        <v>0</v>
      </c>
      <c r="DI69" s="292">
        <f>(DI41-'In Process Calc.'!AL7)^2</f>
        <v>0</v>
      </c>
      <c r="DJ69" s="292">
        <f>(DJ41-'In Process Calc.'!AM7)^2</f>
        <v>87.983158246403519</v>
      </c>
      <c r="DK69" s="292">
        <f>(DK41-'In Process Calc.'!AN7)^2</f>
        <v>89.938785261545135</v>
      </c>
      <c r="DL69" s="292">
        <f>(DL41-'In Process Calc.'!AO7)^2</f>
        <v>836.18522013670804</v>
      </c>
    </row>
    <row r="70" spans="1:116">
      <c r="A70" s="111" t="str">
        <f>IF(ISBLANK('In Process Calc.'!C70),"",'In Process Calc.'!C70)</f>
        <v/>
      </c>
      <c r="B70" s="111" t="str">
        <f>IF(ISBLANK('Measured Data'!H72),"",'Measured Data'!H72)</f>
        <v/>
      </c>
      <c r="C70" s="111" t="str">
        <f>IF(ISBLANK('In Process Calc.'!L70),"",'In Process Calc.'!L70)</f>
        <v/>
      </c>
      <c r="D70" s="111" t="str">
        <f>IF(ISBLANK('In Process Calc.'!M70),"",'In Process Calc.'!M70)</f>
        <v/>
      </c>
      <c r="E70" s="111" t="str">
        <f>IF(ISBLANK('In Process Calc.'!N70),"",'In Process Calc.'!N70)</f>
        <v/>
      </c>
      <c r="F70" s="111" t="str">
        <f>IF(ISBLANK('In Process Calc.'!O70),"",'In Process Calc.'!O70)</f>
        <v/>
      </c>
      <c r="G70" s="111" t="str">
        <f>IF(ISBLANK('In Process Calc.'!P70),"",'In Process Calc.'!P70)</f>
        <v/>
      </c>
      <c r="H70" s="111" t="str">
        <f>IF(ISBLANK('In Process Calc.'!Q70),"",'In Process Calc.'!Q70)</f>
        <v/>
      </c>
      <c r="I70" s="111" t="str">
        <f>IF(ISBLANK('In Process Calc.'!R70),"",'In Process Calc.'!R70)</f>
        <v/>
      </c>
      <c r="J70" s="111" t="str">
        <f>IF(ISBLANK('In Process Calc.'!S70),"",'In Process Calc.'!S70)</f>
        <v/>
      </c>
      <c r="K70" s="111" t="str">
        <f>IF(ISBLANK('In Process Calc.'!T70),"",'In Process Calc.'!T70)</f>
        <v/>
      </c>
      <c r="L70" s="111" t="str">
        <f>IF(ISBLANK('In Process Calc.'!U70),"",'In Process Calc.'!U70)</f>
        <v/>
      </c>
      <c r="M70" s="111" t="str">
        <f>IF(ISBLANK('In Process Calc.'!V70),"",'In Process Calc.'!V70)</f>
        <v/>
      </c>
      <c r="N70" s="111" t="str">
        <f>IF(ISBLANK('In Process Calc.'!W70),"",'In Process Calc.'!W70)</f>
        <v/>
      </c>
      <c r="O70" s="111" t="str">
        <f>IF(ISBLANK('In Process Calc.'!X70),"",'In Process Calc.'!X70)</f>
        <v/>
      </c>
      <c r="P70" s="111" t="str">
        <f>IF(ISBLANK('In Process Calc.'!Y70),"",'In Process Calc.'!Y70)</f>
        <v/>
      </c>
      <c r="Q70" s="111" t="str">
        <f>IF(ISBLANK('In Process Calc.'!Z70),"",'In Process Calc.'!Z70)</f>
        <v/>
      </c>
      <c r="R70" s="111" t="str">
        <f>IF(ISBLANK('In Process Calc.'!AA70),"",'In Process Calc.'!AA70)</f>
        <v/>
      </c>
      <c r="S70" s="111" t="str">
        <f>IF(ISBLANK('In Process Calc.'!AB70),"",'In Process Calc.'!AB70)</f>
        <v/>
      </c>
      <c r="T70" s="111" t="str">
        <f>IF(ISBLANK('In Process Calc.'!AC70),"",'In Process Calc.'!AC70)</f>
        <v/>
      </c>
      <c r="U70" s="111" t="str">
        <f>IF(ISBLANK('In Process Calc.'!AD70),"",'In Process Calc.'!AD70)</f>
        <v/>
      </c>
      <c r="V70" s="111" t="str">
        <f>IF(ISBLANK('In Process Calc.'!AE70),"",'In Process Calc.'!AE70)</f>
        <v/>
      </c>
      <c r="W70" s="111" t="str">
        <f>IF(ISBLANK('In Process Calc.'!AF70),"",'In Process Calc.'!AF70)</f>
        <v/>
      </c>
      <c r="X70" s="111" t="str">
        <f>IF(ISBLANK('In Process Calc.'!AG70),"",'In Process Calc.'!AG70)</f>
        <v/>
      </c>
      <c r="Y70" s="111" t="str">
        <f>IF(ISBLANK('In Process Calc.'!AH70),"",'In Process Calc.'!AH70)</f>
        <v/>
      </c>
      <c r="Z70" s="111" t="str">
        <f>IF(ISBLANK('In Process Calc.'!AI70),"",'In Process Calc.'!AI70)</f>
        <v/>
      </c>
      <c r="AA70" s="111" t="str">
        <f>IF(ISBLANK('In Process Calc.'!AJ70),"",'In Process Calc.'!AJ70)</f>
        <v/>
      </c>
      <c r="AB70" s="111" t="str">
        <f>IF(ISBLANK('In Process Calc.'!AK70),"",'In Process Calc.'!AK70)</f>
        <v/>
      </c>
      <c r="AC70" s="111" t="str">
        <f>IF(ISBLANK('In Process Calc.'!AL70),"",'In Process Calc.'!AL70)</f>
        <v/>
      </c>
      <c r="AD70" s="111" t="str">
        <f>IF(ISBLANK('In Process Calc.'!AM70),"",'In Process Calc.'!AM70)</f>
        <v/>
      </c>
      <c r="AE70" s="111" t="str">
        <f>IF(ISBLANK('In Process Calc.'!AN70),"",'In Process Calc.'!AN70)</f>
        <v/>
      </c>
      <c r="AF70" s="111" t="str">
        <f>IF(ISBLANK('In Process Calc.'!AO70),"",'In Process Calc.'!AO70)</f>
        <v/>
      </c>
      <c r="AG70" s="48"/>
      <c r="AH70" s="111" t="str">
        <f>IF(ISBLANK('In Process Calc.'!C70),"",'In Process Calc.'!C70)</f>
        <v/>
      </c>
      <c r="AI70" s="111" t="str">
        <f>IF(ISBLANK('Measured Data'!H74),"",'Measured Data'!H74)</f>
        <v/>
      </c>
      <c r="AJ70" s="111" t="str">
        <f>IF(ISBLANK('In Process Calc.'!L70),"",'In Process Calc.'!L70)</f>
        <v/>
      </c>
      <c r="AK70" s="111" t="str">
        <f>IF(ISBLANK('In Process Calc.'!M70),"",'In Process Calc.'!M70)</f>
        <v/>
      </c>
      <c r="AL70" s="111" t="str">
        <f>IF(ISBLANK('In Process Calc.'!N70),"",'In Process Calc.'!N70)</f>
        <v/>
      </c>
      <c r="AM70" s="111" t="str">
        <f>IF(ISBLANK('In Process Calc.'!O70),"",'In Process Calc.'!O70)</f>
        <v/>
      </c>
      <c r="AN70" s="111" t="str">
        <f>IF(ISBLANK('In Process Calc.'!P70),"",'In Process Calc.'!P70)</f>
        <v/>
      </c>
      <c r="AO70" s="111" t="str">
        <f>IF(ISBLANK('In Process Calc.'!Q70),"",'In Process Calc.'!Q70)</f>
        <v/>
      </c>
      <c r="AP70" s="111" t="str">
        <f>IF(ISBLANK('In Process Calc.'!R70),"",'In Process Calc.'!R70)</f>
        <v/>
      </c>
      <c r="AQ70" s="111" t="str">
        <f>IF(ISBLANK('In Process Calc.'!S70),"",'In Process Calc.'!S70)</f>
        <v/>
      </c>
      <c r="AR70" s="111" t="str">
        <f>IF(ISBLANK('In Process Calc.'!T70),"",'In Process Calc.'!T70)</f>
        <v/>
      </c>
      <c r="AS70" s="111" t="str">
        <f>IF(ISBLANK('In Process Calc.'!U70),"",'In Process Calc.'!U70)</f>
        <v/>
      </c>
      <c r="AT70" s="111" t="str">
        <f>IF(ISBLANK('In Process Calc.'!V70),"",'In Process Calc.'!V70)</f>
        <v/>
      </c>
      <c r="AU70" s="111" t="str">
        <f>IF(ISBLANK('In Process Calc.'!W70),"",'In Process Calc.'!W70)</f>
        <v/>
      </c>
      <c r="AV70" s="111" t="str">
        <f>IF(ISBLANK('In Process Calc.'!X70),"",'In Process Calc.'!X70)</f>
        <v/>
      </c>
      <c r="AW70" s="111" t="str">
        <f>IF(ISBLANK('In Process Calc.'!Y70),"",'In Process Calc.'!Y70)</f>
        <v/>
      </c>
      <c r="AX70" s="111" t="str">
        <f>IF(ISBLANK('In Process Calc.'!Z70),"",'In Process Calc.'!Z70)</f>
        <v/>
      </c>
      <c r="AY70" s="111" t="str">
        <f>IF(ISBLANK('In Process Calc.'!AA70),"",'In Process Calc.'!AA70)</f>
        <v/>
      </c>
      <c r="AZ70" s="111" t="str">
        <f>IF(ISBLANK('In Process Calc.'!AB70),"",'In Process Calc.'!AB70)</f>
        <v/>
      </c>
      <c r="BA70" s="111" t="str">
        <f>IF(ISBLANK('In Process Calc.'!AC70),"",'In Process Calc.'!AC70)</f>
        <v/>
      </c>
      <c r="BB70" s="111" t="str">
        <f>IF(ISBLANK('In Process Calc.'!AD70),"",'In Process Calc.'!AD70)</f>
        <v/>
      </c>
      <c r="BC70" s="111" t="str">
        <f>IF(ISBLANK('In Process Calc.'!AE70),"",'In Process Calc.'!AE70)</f>
        <v/>
      </c>
      <c r="BD70" s="111" t="str">
        <f>IF(ISBLANK('In Process Calc.'!AF70),"",'In Process Calc.'!AF70)</f>
        <v/>
      </c>
      <c r="BE70" s="111" t="str">
        <f>IF(ISBLANK('In Process Calc.'!AG70),"",'In Process Calc.'!AG70)</f>
        <v/>
      </c>
      <c r="BF70" s="111" t="str">
        <f>IF(ISBLANK('In Process Calc.'!AH70),"",'In Process Calc.'!AH70)</f>
        <v/>
      </c>
      <c r="BG70" s="111" t="str">
        <f>IF(ISBLANK('In Process Calc.'!AI70),"",'In Process Calc.'!AI70)</f>
        <v/>
      </c>
      <c r="BH70" s="111" t="str">
        <f>IF(ISBLANK('In Process Calc.'!AJ70),"",'In Process Calc.'!AJ70)</f>
        <v/>
      </c>
      <c r="BI70" s="111" t="str">
        <f>IF(ISBLANK('In Process Calc.'!AK70),"",'In Process Calc.'!AK70)</f>
        <v/>
      </c>
      <c r="BJ70" s="111" t="str">
        <f>IF(ISBLANK('In Process Calc.'!AL70),"",'In Process Calc.'!AL70)</f>
        <v/>
      </c>
      <c r="BK70" s="111" t="str">
        <f>IF(ISBLANK('In Process Calc.'!AM70),"",'In Process Calc.'!AM70)</f>
        <v/>
      </c>
      <c r="BL70" s="111" t="str">
        <f>IF(ISBLANK('In Process Calc.'!AN70),"",'In Process Calc.'!AN70)</f>
        <v/>
      </c>
      <c r="BM70" s="111" t="str">
        <f>IF(ISBLANK('In Process Calc.'!AO70),"",'In Process Calc.'!AO70)</f>
        <v/>
      </c>
      <c r="BN70" s="48"/>
      <c r="BO70" s="48"/>
      <c r="BP70" s="48"/>
      <c r="BQ70" s="48"/>
      <c r="BR70" s="48"/>
      <c r="BS70" s="48"/>
      <c r="BT70" s="48"/>
      <c r="BU70" s="48"/>
      <c r="BV70" s="48"/>
      <c r="BW70" s="48"/>
      <c r="BX70" s="48"/>
      <c r="BY70" s="48"/>
      <c r="BZ70" s="48"/>
      <c r="CA70" s="48"/>
      <c r="CB70" s="48"/>
      <c r="CC70" s="48"/>
      <c r="CD70" s="48"/>
      <c r="CE70" s="48"/>
      <c r="CF70" s="48"/>
      <c r="CG70" s="48"/>
      <c r="CL70" s="292">
        <f>(CL42-'In Process Calc.'!O8)^2</f>
        <v>1.1957578765456829</v>
      </c>
      <c r="CM70" s="292">
        <f>(CM42-'In Process Calc.'!P8)^2</f>
        <v>1.3011587294442718E-2</v>
      </c>
      <c r="CN70" s="292">
        <f>(CN42-'In Process Calc.'!Q8)^2</f>
        <v>3.1840786066188191</v>
      </c>
      <c r="CO70" s="292">
        <f>(CO42-'In Process Calc.'!R8)^2</f>
        <v>0.85248067264109129</v>
      </c>
      <c r="CP70" s="292">
        <f>(CP42-'In Process Calc.'!S8)^2</f>
        <v>1.704968884330017E-3</v>
      </c>
      <c r="CQ70" s="292">
        <f>(CQ42-'In Process Calc.'!T8)^2</f>
        <v>3.2425596437244811E-2</v>
      </c>
      <c r="CR70" s="292">
        <f>(CR42-'In Process Calc.'!U8)^2</f>
        <v>4.671571853985175E-2</v>
      </c>
      <c r="CS70" s="292">
        <f>(CS42-'In Process Calc.'!V8)^2</f>
        <v>1.3384125252217537E-3</v>
      </c>
      <c r="CT70" s="292">
        <f>(CT42-'In Process Calc.'!W8)^2</f>
        <v>0</v>
      </c>
      <c r="CU70" s="292">
        <f>(CU42-'In Process Calc.'!X8)^2</f>
        <v>0</v>
      </c>
      <c r="CV70" s="292">
        <f>(CV42-'In Process Calc.'!Y8)^2</f>
        <v>0</v>
      </c>
      <c r="CW70" s="292">
        <f>(CW42-'In Process Calc.'!Z8)^2</f>
        <v>0.77391086146535948</v>
      </c>
      <c r="CX70" s="292">
        <f>(CX42-'In Process Calc.'!AA8)^2</f>
        <v>0</v>
      </c>
      <c r="CY70" s="292">
        <f>(CY42-'In Process Calc.'!AB8)^2</f>
        <v>0</v>
      </c>
      <c r="CZ70" s="292">
        <f>(CZ42-'In Process Calc.'!AC8)^2</f>
        <v>0</v>
      </c>
      <c r="DA70" s="292">
        <f>(DA42-'In Process Calc.'!AD8)^2</f>
        <v>0</v>
      </c>
      <c r="DB70" s="292">
        <f>(DB42-'In Process Calc.'!AE8)^2</f>
        <v>0</v>
      </c>
      <c r="DC70" s="292">
        <f>(DC42-'In Process Calc.'!AF8)^2</f>
        <v>0</v>
      </c>
      <c r="DD70" s="292">
        <f>(DD42-'In Process Calc.'!AG8)^2</f>
        <v>0</v>
      </c>
      <c r="DE70" s="292">
        <f>(DE42-'In Process Calc.'!AH8)^2</f>
        <v>0</v>
      </c>
      <c r="DF70" s="292">
        <f>(DF42-'In Process Calc.'!AI8)^2</f>
        <v>0</v>
      </c>
      <c r="DG70" s="292">
        <f>(DG42-'In Process Calc.'!AJ8)^2</f>
        <v>0</v>
      </c>
      <c r="DH70" s="292">
        <f>(DH42-'In Process Calc.'!AK8)^2</f>
        <v>0</v>
      </c>
      <c r="DI70" s="292">
        <f>(DI42-'In Process Calc.'!AL8)^2</f>
        <v>0</v>
      </c>
      <c r="DJ70" s="292">
        <f>(DJ42-'In Process Calc.'!AM8)^2</f>
        <v>4.9661878371335934E-2</v>
      </c>
      <c r="DK70" s="292">
        <f>(DK42-'In Process Calc.'!AN8)^2</f>
        <v>0.75804481823447623</v>
      </c>
      <c r="DL70" s="292">
        <f>(DL42-'In Process Calc.'!AO8)^2</f>
        <v>13.678786961925027</v>
      </c>
    </row>
    <row r="71" spans="1:116">
      <c r="A71" s="111" t="str">
        <f>IF(ISBLANK('In Process Calc.'!C71),"",'In Process Calc.'!C71)</f>
        <v/>
      </c>
      <c r="B71" s="111" t="str">
        <f>IF(ISBLANK('Measured Data'!H73),"",'Measured Data'!H73)</f>
        <v/>
      </c>
      <c r="C71" s="111" t="str">
        <f>IF(ISBLANK('In Process Calc.'!L71),"",'In Process Calc.'!L71)</f>
        <v/>
      </c>
      <c r="D71" s="111" t="str">
        <f>IF(ISBLANK('In Process Calc.'!M71),"",'In Process Calc.'!M71)</f>
        <v/>
      </c>
      <c r="E71" s="111" t="str">
        <f>IF(ISBLANK('In Process Calc.'!N71),"",'In Process Calc.'!N71)</f>
        <v/>
      </c>
      <c r="F71" s="111" t="str">
        <f>IF(ISBLANK('In Process Calc.'!O71),"",'In Process Calc.'!O71)</f>
        <v/>
      </c>
      <c r="G71" s="111" t="str">
        <f>IF(ISBLANK('In Process Calc.'!P71),"",'In Process Calc.'!P71)</f>
        <v/>
      </c>
      <c r="H71" s="111" t="str">
        <f>IF(ISBLANK('In Process Calc.'!Q71),"",'In Process Calc.'!Q71)</f>
        <v/>
      </c>
      <c r="I71" s="111" t="str">
        <f>IF(ISBLANK('In Process Calc.'!R71),"",'In Process Calc.'!R71)</f>
        <v/>
      </c>
      <c r="J71" s="111" t="str">
        <f>IF(ISBLANK('In Process Calc.'!S71),"",'In Process Calc.'!S71)</f>
        <v/>
      </c>
      <c r="K71" s="111" t="str">
        <f>IF(ISBLANK('In Process Calc.'!T71),"",'In Process Calc.'!T71)</f>
        <v/>
      </c>
      <c r="L71" s="111" t="str">
        <f>IF(ISBLANK('In Process Calc.'!U71),"",'In Process Calc.'!U71)</f>
        <v/>
      </c>
      <c r="M71" s="111" t="str">
        <f>IF(ISBLANK('In Process Calc.'!V71),"",'In Process Calc.'!V71)</f>
        <v/>
      </c>
      <c r="N71" s="111" t="str">
        <f>IF(ISBLANK('In Process Calc.'!W71),"",'In Process Calc.'!W71)</f>
        <v/>
      </c>
      <c r="O71" s="111" t="str">
        <f>IF(ISBLANK('In Process Calc.'!X71),"",'In Process Calc.'!X71)</f>
        <v/>
      </c>
      <c r="P71" s="111" t="str">
        <f>IF(ISBLANK('In Process Calc.'!Y71),"",'In Process Calc.'!Y71)</f>
        <v/>
      </c>
      <c r="Q71" s="111" t="str">
        <f>IF(ISBLANK('In Process Calc.'!Z71),"",'In Process Calc.'!Z71)</f>
        <v/>
      </c>
      <c r="R71" s="111" t="str">
        <f>IF(ISBLANK('In Process Calc.'!AA71),"",'In Process Calc.'!AA71)</f>
        <v/>
      </c>
      <c r="S71" s="111" t="str">
        <f>IF(ISBLANK('In Process Calc.'!AB71),"",'In Process Calc.'!AB71)</f>
        <v/>
      </c>
      <c r="T71" s="111" t="str">
        <f>IF(ISBLANK('In Process Calc.'!AC71),"",'In Process Calc.'!AC71)</f>
        <v/>
      </c>
      <c r="U71" s="111" t="str">
        <f>IF(ISBLANK('In Process Calc.'!AD71),"",'In Process Calc.'!AD71)</f>
        <v/>
      </c>
      <c r="V71" s="111" t="str">
        <f>IF(ISBLANK('In Process Calc.'!AE71),"",'In Process Calc.'!AE71)</f>
        <v/>
      </c>
      <c r="W71" s="111" t="str">
        <f>IF(ISBLANK('In Process Calc.'!AF71),"",'In Process Calc.'!AF71)</f>
        <v/>
      </c>
      <c r="X71" s="111" t="str">
        <f>IF(ISBLANK('In Process Calc.'!AG71),"",'In Process Calc.'!AG71)</f>
        <v/>
      </c>
      <c r="Y71" s="111" t="str">
        <f>IF(ISBLANK('In Process Calc.'!AH71),"",'In Process Calc.'!AH71)</f>
        <v/>
      </c>
      <c r="Z71" s="111" t="str">
        <f>IF(ISBLANK('In Process Calc.'!AI71),"",'In Process Calc.'!AI71)</f>
        <v/>
      </c>
      <c r="AA71" s="111" t="str">
        <f>IF(ISBLANK('In Process Calc.'!AJ71),"",'In Process Calc.'!AJ71)</f>
        <v/>
      </c>
      <c r="AB71" s="111" t="str">
        <f>IF(ISBLANK('In Process Calc.'!AK71),"",'In Process Calc.'!AK71)</f>
        <v/>
      </c>
      <c r="AC71" s="111" t="str">
        <f>IF(ISBLANK('In Process Calc.'!AL71),"",'In Process Calc.'!AL71)</f>
        <v/>
      </c>
      <c r="AD71" s="111" t="str">
        <f>IF(ISBLANK('In Process Calc.'!AM71),"",'In Process Calc.'!AM71)</f>
        <v/>
      </c>
      <c r="AE71" s="111" t="str">
        <f>IF(ISBLANK('In Process Calc.'!AN71),"",'In Process Calc.'!AN71)</f>
        <v/>
      </c>
      <c r="AF71" s="111" t="str">
        <f>IF(ISBLANK('In Process Calc.'!AO71),"",'In Process Calc.'!AO71)</f>
        <v/>
      </c>
      <c r="AG71" s="48"/>
      <c r="AH71" s="111" t="str">
        <f>IF(ISBLANK('In Process Calc.'!C71),"",'In Process Calc.'!C71)</f>
        <v/>
      </c>
      <c r="AI71" s="111" t="str">
        <f>IF(ISBLANK('Measured Data'!H75),"",'Measured Data'!H75)</f>
        <v/>
      </c>
      <c r="AJ71" s="111" t="str">
        <f>IF(ISBLANK('In Process Calc.'!L71),"",'In Process Calc.'!L71)</f>
        <v/>
      </c>
      <c r="AK71" s="111" t="str">
        <f>IF(ISBLANK('In Process Calc.'!M71),"",'In Process Calc.'!M71)</f>
        <v/>
      </c>
      <c r="AL71" s="111" t="str">
        <f>IF(ISBLANK('In Process Calc.'!N71),"",'In Process Calc.'!N71)</f>
        <v/>
      </c>
      <c r="AM71" s="111" t="str">
        <f>IF(ISBLANK('In Process Calc.'!O71),"",'In Process Calc.'!O71)</f>
        <v/>
      </c>
      <c r="AN71" s="111" t="str">
        <f>IF(ISBLANK('In Process Calc.'!P71),"",'In Process Calc.'!P71)</f>
        <v/>
      </c>
      <c r="AO71" s="111" t="str">
        <f>IF(ISBLANK('In Process Calc.'!Q71),"",'In Process Calc.'!Q71)</f>
        <v/>
      </c>
      <c r="AP71" s="111" t="str">
        <f>IF(ISBLANK('In Process Calc.'!R71),"",'In Process Calc.'!R71)</f>
        <v/>
      </c>
      <c r="AQ71" s="111" t="str">
        <f>IF(ISBLANK('In Process Calc.'!S71),"",'In Process Calc.'!S71)</f>
        <v/>
      </c>
      <c r="AR71" s="111" t="str">
        <f>IF(ISBLANK('In Process Calc.'!T71),"",'In Process Calc.'!T71)</f>
        <v/>
      </c>
      <c r="AS71" s="111" t="str">
        <f>IF(ISBLANK('In Process Calc.'!U71),"",'In Process Calc.'!U71)</f>
        <v/>
      </c>
      <c r="AT71" s="111" t="str">
        <f>IF(ISBLANK('In Process Calc.'!V71),"",'In Process Calc.'!V71)</f>
        <v/>
      </c>
      <c r="AU71" s="111" t="str">
        <f>IF(ISBLANK('In Process Calc.'!W71),"",'In Process Calc.'!W71)</f>
        <v/>
      </c>
      <c r="AV71" s="111" t="str">
        <f>IF(ISBLANK('In Process Calc.'!X71),"",'In Process Calc.'!X71)</f>
        <v/>
      </c>
      <c r="AW71" s="111" t="str">
        <f>IF(ISBLANK('In Process Calc.'!Y71),"",'In Process Calc.'!Y71)</f>
        <v/>
      </c>
      <c r="AX71" s="111" t="str">
        <f>IF(ISBLANK('In Process Calc.'!Z71),"",'In Process Calc.'!Z71)</f>
        <v/>
      </c>
      <c r="AY71" s="111" t="str">
        <f>IF(ISBLANK('In Process Calc.'!AA71),"",'In Process Calc.'!AA71)</f>
        <v/>
      </c>
      <c r="AZ71" s="111" t="str">
        <f>IF(ISBLANK('In Process Calc.'!AB71),"",'In Process Calc.'!AB71)</f>
        <v/>
      </c>
      <c r="BA71" s="111" t="str">
        <f>IF(ISBLANK('In Process Calc.'!AC71),"",'In Process Calc.'!AC71)</f>
        <v/>
      </c>
      <c r="BB71" s="111" t="str">
        <f>IF(ISBLANK('In Process Calc.'!AD71),"",'In Process Calc.'!AD71)</f>
        <v/>
      </c>
      <c r="BC71" s="111" t="str">
        <f>IF(ISBLANK('In Process Calc.'!AE71),"",'In Process Calc.'!AE71)</f>
        <v/>
      </c>
      <c r="BD71" s="111" t="str">
        <f>IF(ISBLANK('In Process Calc.'!AF71),"",'In Process Calc.'!AF71)</f>
        <v/>
      </c>
      <c r="BE71" s="111" t="str">
        <f>IF(ISBLANK('In Process Calc.'!AG71),"",'In Process Calc.'!AG71)</f>
        <v/>
      </c>
      <c r="BF71" s="111" t="str">
        <f>IF(ISBLANK('In Process Calc.'!AH71),"",'In Process Calc.'!AH71)</f>
        <v/>
      </c>
      <c r="BG71" s="111" t="str">
        <f>IF(ISBLANK('In Process Calc.'!AI71),"",'In Process Calc.'!AI71)</f>
        <v/>
      </c>
      <c r="BH71" s="111" t="str">
        <f>IF(ISBLANK('In Process Calc.'!AJ71),"",'In Process Calc.'!AJ71)</f>
        <v/>
      </c>
      <c r="BI71" s="111" t="str">
        <f>IF(ISBLANK('In Process Calc.'!AK71),"",'In Process Calc.'!AK71)</f>
        <v/>
      </c>
      <c r="BJ71" s="111" t="str">
        <f>IF(ISBLANK('In Process Calc.'!AL71),"",'In Process Calc.'!AL71)</f>
        <v/>
      </c>
      <c r="BK71" s="111" t="str">
        <f>IF(ISBLANK('In Process Calc.'!AM71),"",'In Process Calc.'!AM71)</f>
        <v/>
      </c>
      <c r="BL71" s="111" t="str">
        <f>IF(ISBLANK('In Process Calc.'!AN71),"",'In Process Calc.'!AN71)</f>
        <v/>
      </c>
      <c r="BM71" s="111" t="str">
        <f>IF(ISBLANK('In Process Calc.'!AO71),"",'In Process Calc.'!AO71)</f>
        <v/>
      </c>
      <c r="BN71" s="48"/>
      <c r="BO71" s="48"/>
      <c r="BP71" s="48"/>
      <c r="BQ71" s="48"/>
      <c r="BR71" s="48"/>
      <c r="BS71" s="48"/>
      <c r="BT71" s="48"/>
      <c r="BU71" s="48"/>
      <c r="BV71" s="48"/>
      <c r="BW71" s="48"/>
      <c r="BX71" s="48"/>
      <c r="BY71" s="48"/>
      <c r="BZ71" s="48"/>
      <c r="CA71" s="48"/>
      <c r="CB71" s="48"/>
      <c r="CC71" s="48"/>
      <c r="CD71" s="48"/>
      <c r="CE71" s="48"/>
      <c r="CF71" s="48"/>
      <c r="CG71" s="48"/>
      <c r="CL71" s="292">
        <f>(CL43-'In Process Calc.'!O9)^2</f>
        <v>3.2500868655915385</v>
      </c>
      <c r="CM71" s="292">
        <f>(CM43-'In Process Calc.'!P9)^2</f>
        <v>0.35919866482055757</v>
      </c>
      <c r="CN71" s="292">
        <f>(CN43-'In Process Calc.'!Q9)^2</f>
        <v>9.4685682233020358</v>
      </c>
      <c r="CO71" s="292">
        <f>(CO43-'In Process Calc.'!R9)^2</f>
        <v>0.66011091374064967</v>
      </c>
      <c r="CP71" s="292">
        <f>(CP43-'In Process Calc.'!S9)^2</f>
        <v>6.3301404884585884E-3</v>
      </c>
      <c r="CQ71" s="292">
        <f>(CQ43-'In Process Calc.'!T9)^2</f>
        <v>0.40401326817212313</v>
      </c>
      <c r="CR71" s="292">
        <f>(CR43-'In Process Calc.'!U9)^2</f>
        <v>0.26512213732889262</v>
      </c>
      <c r="CS71" s="292">
        <f>(CS43-'In Process Calc.'!V9)^2</f>
        <v>19.115189724354298</v>
      </c>
      <c r="CT71" s="292">
        <f>(CT43-'In Process Calc.'!W9)^2</f>
        <v>0</v>
      </c>
      <c r="CU71" s="292">
        <f>(CU43-'In Process Calc.'!X9)^2</f>
        <v>0</v>
      </c>
      <c r="CV71" s="292">
        <f>(CV43-'In Process Calc.'!Y9)^2</f>
        <v>0</v>
      </c>
      <c r="CW71" s="292">
        <f>(CW43-'In Process Calc.'!Z9)^2</f>
        <v>6.26971497818299E-2</v>
      </c>
      <c r="CX71" s="292">
        <f>(CX43-'In Process Calc.'!AA9)^2</f>
        <v>0</v>
      </c>
      <c r="CY71" s="292">
        <f>(CY43-'In Process Calc.'!AB9)^2</f>
        <v>0</v>
      </c>
      <c r="CZ71" s="292">
        <f>(CZ43-'In Process Calc.'!AC9)^2</f>
        <v>0</v>
      </c>
      <c r="DA71" s="292">
        <f>(DA43-'In Process Calc.'!AD9)^2</f>
        <v>0</v>
      </c>
      <c r="DB71" s="292">
        <f>(DB43-'In Process Calc.'!AE9)^2</f>
        <v>0</v>
      </c>
      <c r="DC71" s="292">
        <f>(DC43-'In Process Calc.'!AF9)^2</f>
        <v>0</v>
      </c>
      <c r="DD71" s="292">
        <f>(DD43-'In Process Calc.'!AG9)^2</f>
        <v>0</v>
      </c>
      <c r="DE71" s="292">
        <f>(DE43-'In Process Calc.'!AH9)^2</f>
        <v>0</v>
      </c>
      <c r="DF71" s="292">
        <f>(DF43-'In Process Calc.'!AI9)^2</f>
        <v>0</v>
      </c>
      <c r="DG71" s="292">
        <f>(DG43-'In Process Calc.'!AJ9)^2</f>
        <v>0</v>
      </c>
      <c r="DH71" s="292">
        <f>(DH43-'In Process Calc.'!AK9)^2</f>
        <v>0</v>
      </c>
      <c r="DI71" s="292">
        <f>(DI43-'In Process Calc.'!AL9)^2</f>
        <v>0</v>
      </c>
      <c r="DJ71" s="292">
        <f>(DJ43-'In Process Calc.'!AM9)^2</f>
        <v>136.68277195467087</v>
      </c>
      <c r="DK71" s="292">
        <f>(DK43-'In Process Calc.'!AN9)^2</f>
        <v>97.779288063681463</v>
      </c>
      <c r="DL71" s="292">
        <f>(DL43-'In Process Calc.'!AO9)^2</f>
        <v>1881.0519835773362</v>
      </c>
    </row>
    <row r="72" spans="1:116">
      <c r="A72" s="111" t="str">
        <f>IF(ISBLANK('In Process Calc.'!C72),"",'In Process Calc.'!C72)</f>
        <v/>
      </c>
      <c r="B72" s="111" t="str">
        <f>IF(ISBLANK('Measured Data'!H74),"",'Measured Data'!H74)</f>
        <v/>
      </c>
      <c r="C72" s="111" t="str">
        <f>IF(ISBLANK('In Process Calc.'!L72),"",'In Process Calc.'!L72)</f>
        <v/>
      </c>
      <c r="D72" s="111" t="str">
        <f>IF(ISBLANK('In Process Calc.'!M72),"",'In Process Calc.'!M72)</f>
        <v/>
      </c>
      <c r="E72" s="111" t="str">
        <f>IF(ISBLANK('In Process Calc.'!N72),"",'In Process Calc.'!N72)</f>
        <v/>
      </c>
      <c r="F72" s="111" t="str">
        <f>IF(ISBLANK('In Process Calc.'!O72),"",'In Process Calc.'!O72)</f>
        <v/>
      </c>
      <c r="G72" s="111" t="str">
        <f>IF(ISBLANK('In Process Calc.'!P72),"",'In Process Calc.'!P72)</f>
        <v/>
      </c>
      <c r="H72" s="111" t="str">
        <f>IF(ISBLANK('In Process Calc.'!Q72),"",'In Process Calc.'!Q72)</f>
        <v/>
      </c>
      <c r="I72" s="111" t="str">
        <f>IF(ISBLANK('In Process Calc.'!R72),"",'In Process Calc.'!R72)</f>
        <v/>
      </c>
      <c r="J72" s="111" t="str">
        <f>IF(ISBLANK('In Process Calc.'!S72),"",'In Process Calc.'!S72)</f>
        <v/>
      </c>
      <c r="K72" s="111" t="str">
        <f>IF(ISBLANK('In Process Calc.'!T72),"",'In Process Calc.'!T72)</f>
        <v/>
      </c>
      <c r="L72" s="111" t="str">
        <f>IF(ISBLANK('In Process Calc.'!U72),"",'In Process Calc.'!U72)</f>
        <v/>
      </c>
      <c r="M72" s="111" t="str">
        <f>IF(ISBLANK('In Process Calc.'!V72),"",'In Process Calc.'!V72)</f>
        <v/>
      </c>
      <c r="N72" s="111" t="str">
        <f>IF(ISBLANK('In Process Calc.'!W72),"",'In Process Calc.'!W72)</f>
        <v/>
      </c>
      <c r="O72" s="111" t="str">
        <f>IF(ISBLANK('In Process Calc.'!X72),"",'In Process Calc.'!X72)</f>
        <v/>
      </c>
      <c r="P72" s="111" t="str">
        <f>IF(ISBLANK('In Process Calc.'!Y72),"",'In Process Calc.'!Y72)</f>
        <v/>
      </c>
      <c r="Q72" s="111" t="str">
        <f>IF(ISBLANK('In Process Calc.'!Z72),"",'In Process Calc.'!Z72)</f>
        <v/>
      </c>
      <c r="R72" s="111" t="str">
        <f>IF(ISBLANK('In Process Calc.'!AA72),"",'In Process Calc.'!AA72)</f>
        <v/>
      </c>
      <c r="S72" s="111" t="str">
        <f>IF(ISBLANK('In Process Calc.'!AB72),"",'In Process Calc.'!AB72)</f>
        <v/>
      </c>
      <c r="T72" s="111" t="str">
        <f>IF(ISBLANK('In Process Calc.'!AC72),"",'In Process Calc.'!AC72)</f>
        <v/>
      </c>
      <c r="U72" s="111" t="str">
        <f>IF(ISBLANK('In Process Calc.'!AD72),"",'In Process Calc.'!AD72)</f>
        <v/>
      </c>
      <c r="V72" s="111" t="str">
        <f>IF(ISBLANK('In Process Calc.'!AE72),"",'In Process Calc.'!AE72)</f>
        <v/>
      </c>
      <c r="W72" s="111" t="str">
        <f>IF(ISBLANK('In Process Calc.'!AF72),"",'In Process Calc.'!AF72)</f>
        <v/>
      </c>
      <c r="X72" s="111" t="str">
        <f>IF(ISBLANK('In Process Calc.'!AG72),"",'In Process Calc.'!AG72)</f>
        <v/>
      </c>
      <c r="Y72" s="111" t="str">
        <f>IF(ISBLANK('In Process Calc.'!AH72),"",'In Process Calc.'!AH72)</f>
        <v/>
      </c>
      <c r="Z72" s="111" t="str">
        <f>IF(ISBLANK('In Process Calc.'!AI72),"",'In Process Calc.'!AI72)</f>
        <v/>
      </c>
      <c r="AA72" s="111" t="str">
        <f>IF(ISBLANK('In Process Calc.'!AJ72),"",'In Process Calc.'!AJ72)</f>
        <v/>
      </c>
      <c r="AB72" s="111" t="str">
        <f>IF(ISBLANK('In Process Calc.'!AK72),"",'In Process Calc.'!AK72)</f>
        <v/>
      </c>
      <c r="AC72" s="111" t="str">
        <f>IF(ISBLANK('In Process Calc.'!AL72),"",'In Process Calc.'!AL72)</f>
        <v/>
      </c>
      <c r="AD72" s="111" t="str">
        <f>IF(ISBLANK('In Process Calc.'!AM72),"",'In Process Calc.'!AM72)</f>
        <v/>
      </c>
      <c r="AE72" s="111" t="str">
        <f>IF(ISBLANK('In Process Calc.'!AN72),"",'In Process Calc.'!AN72)</f>
        <v/>
      </c>
      <c r="AF72" s="111" t="str">
        <f>IF(ISBLANK('In Process Calc.'!AO72),"",'In Process Calc.'!AO72)</f>
        <v/>
      </c>
      <c r="AG72" s="48"/>
      <c r="AH72" s="111" t="str">
        <f>IF(ISBLANK('In Process Calc.'!C72),"",'In Process Calc.'!C72)</f>
        <v/>
      </c>
      <c r="AI72" s="111" t="str">
        <f>IF(ISBLANK('Measured Data'!H76),"",'Measured Data'!H76)</f>
        <v/>
      </c>
      <c r="AJ72" s="111" t="str">
        <f>IF(ISBLANK('In Process Calc.'!L72),"",'In Process Calc.'!L72)</f>
        <v/>
      </c>
      <c r="AK72" s="111" t="str">
        <f>IF(ISBLANK('In Process Calc.'!M72),"",'In Process Calc.'!M72)</f>
        <v/>
      </c>
      <c r="AL72" s="111" t="str">
        <f>IF(ISBLANK('In Process Calc.'!N72),"",'In Process Calc.'!N72)</f>
        <v/>
      </c>
      <c r="AM72" s="111" t="str">
        <f>IF(ISBLANK('In Process Calc.'!O72),"",'In Process Calc.'!O72)</f>
        <v/>
      </c>
      <c r="AN72" s="111" t="str">
        <f>IF(ISBLANK('In Process Calc.'!P72),"",'In Process Calc.'!P72)</f>
        <v/>
      </c>
      <c r="AO72" s="111" t="str">
        <f>IF(ISBLANK('In Process Calc.'!Q72),"",'In Process Calc.'!Q72)</f>
        <v/>
      </c>
      <c r="AP72" s="111" t="str">
        <f>IF(ISBLANK('In Process Calc.'!R72),"",'In Process Calc.'!R72)</f>
        <v/>
      </c>
      <c r="AQ72" s="111" t="str">
        <f>IF(ISBLANK('In Process Calc.'!S72),"",'In Process Calc.'!S72)</f>
        <v/>
      </c>
      <c r="AR72" s="111" t="str">
        <f>IF(ISBLANK('In Process Calc.'!T72),"",'In Process Calc.'!T72)</f>
        <v/>
      </c>
      <c r="AS72" s="111" t="str">
        <f>IF(ISBLANK('In Process Calc.'!U72),"",'In Process Calc.'!U72)</f>
        <v/>
      </c>
      <c r="AT72" s="111" t="str">
        <f>IF(ISBLANK('In Process Calc.'!V72),"",'In Process Calc.'!V72)</f>
        <v/>
      </c>
      <c r="AU72" s="111" t="str">
        <f>IF(ISBLANK('In Process Calc.'!W72),"",'In Process Calc.'!W72)</f>
        <v/>
      </c>
      <c r="AV72" s="111" t="str">
        <f>IF(ISBLANK('In Process Calc.'!X72),"",'In Process Calc.'!X72)</f>
        <v/>
      </c>
      <c r="AW72" s="111" t="str">
        <f>IF(ISBLANK('In Process Calc.'!Y72),"",'In Process Calc.'!Y72)</f>
        <v/>
      </c>
      <c r="AX72" s="111" t="str">
        <f>IF(ISBLANK('In Process Calc.'!Z72),"",'In Process Calc.'!Z72)</f>
        <v/>
      </c>
      <c r="AY72" s="111" t="str">
        <f>IF(ISBLANK('In Process Calc.'!AA72),"",'In Process Calc.'!AA72)</f>
        <v/>
      </c>
      <c r="AZ72" s="111" t="str">
        <f>IF(ISBLANK('In Process Calc.'!AB72),"",'In Process Calc.'!AB72)</f>
        <v/>
      </c>
      <c r="BA72" s="111" t="str">
        <f>IF(ISBLANK('In Process Calc.'!AC72),"",'In Process Calc.'!AC72)</f>
        <v/>
      </c>
      <c r="BB72" s="111" t="str">
        <f>IF(ISBLANK('In Process Calc.'!AD72),"",'In Process Calc.'!AD72)</f>
        <v/>
      </c>
      <c r="BC72" s="111" t="str">
        <f>IF(ISBLANK('In Process Calc.'!AE72),"",'In Process Calc.'!AE72)</f>
        <v/>
      </c>
      <c r="BD72" s="111" t="str">
        <f>IF(ISBLANK('In Process Calc.'!AF72),"",'In Process Calc.'!AF72)</f>
        <v/>
      </c>
      <c r="BE72" s="111" t="str">
        <f>IF(ISBLANK('In Process Calc.'!AG72),"",'In Process Calc.'!AG72)</f>
        <v/>
      </c>
      <c r="BF72" s="111" t="str">
        <f>IF(ISBLANK('In Process Calc.'!AH72),"",'In Process Calc.'!AH72)</f>
        <v/>
      </c>
      <c r="BG72" s="111" t="str">
        <f>IF(ISBLANK('In Process Calc.'!AI72),"",'In Process Calc.'!AI72)</f>
        <v/>
      </c>
      <c r="BH72" s="111" t="str">
        <f>IF(ISBLANK('In Process Calc.'!AJ72),"",'In Process Calc.'!AJ72)</f>
        <v/>
      </c>
      <c r="BI72" s="111" t="str">
        <f>IF(ISBLANK('In Process Calc.'!AK72),"",'In Process Calc.'!AK72)</f>
        <v/>
      </c>
      <c r="BJ72" s="111" t="str">
        <f>IF(ISBLANK('In Process Calc.'!AL72),"",'In Process Calc.'!AL72)</f>
        <v/>
      </c>
      <c r="BK72" s="111" t="str">
        <f>IF(ISBLANK('In Process Calc.'!AM72),"",'In Process Calc.'!AM72)</f>
        <v/>
      </c>
      <c r="BL72" s="111" t="str">
        <f>IF(ISBLANK('In Process Calc.'!AN72),"",'In Process Calc.'!AN72)</f>
        <v/>
      </c>
      <c r="BM72" s="111" t="str">
        <f>IF(ISBLANK('In Process Calc.'!AO72),"",'In Process Calc.'!AO72)</f>
        <v/>
      </c>
      <c r="BN72" s="48"/>
      <c r="BO72" s="48"/>
      <c r="BP72" s="48"/>
      <c r="BQ72" s="48"/>
      <c r="BR72" s="48"/>
      <c r="BS72" s="48"/>
      <c r="BT72" s="48"/>
      <c r="BU72" s="48"/>
      <c r="BV72" s="48"/>
      <c r="BW72" s="48"/>
      <c r="BX72" s="48"/>
      <c r="BY72" s="48"/>
      <c r="BZ72" s="48"/>
      <c r="CA72" s="48"/>
      <c r="CB72" s="48"/>
      <c r="CC72" s="48"/>
      <c r="CD72" s="48"/>
      <c r="CE72" s="48"/>
      <c r="CF72" s="48"/>
      <c r="CG72" s="48"/>
      <c r="CL72" s="292">
        <f>(CL44-'In Process Calc.'!O10)^2</f>
        <v>1.8762403609271834</v>
      </c>
      <c r="CM72" s="292">
        <f>(CM44-'In Process Calc.'!P10)^2</f>
        <v>1.9860336904056897</v>
      </c>
      <c r="CN72" s="292">
        <f>(CN44-'In Process Calc.'!Q10)^2</f>
        <v>8.4930302565613172</v>
      </c>
      <c r="CO72" s="292">
        <f>(CO44-'In Process Calc.'!R10)^2</f>
        <v>2.3479411741908187E-4</v>
      </c>
      <c r="CP72" s="292">
        <f>(CP44-'In Process Calc.'!S10)^2</f>
        <v>2.5402460500173717E-2</v>
      </c>
      <c r="CQ72" s="292">
        <f>(CQ44-'In Process Calc.'!T10)^2</f>
        <v>3.2435271356297375E-2</v>
      </c>
      <c r="CR72" s="292">
        <f>(CR44-'In Process Calc.'!U10)^2</f>
        <v>3.6078384209270804E-3</v>
      </c>
      <c r="CS72" s="292">
        <f>(CS44-'In Process Calc.'!V10)^2</f>
        <v>68.112079637428963</v>
      </c>
      <c r="CT72" s="292">
        <f>(CT44-'In Process Calc.'!W10)^2</f>
        <v>0</v>
      </c>
      <c r="CU72" s="292">
        <f>(CU44-'In Process Calc.'!X10)^2</f>
        <v>0</v>
      </c>
      <c r="CV72" s="292">
        <f>(CV44-'In Process Calc.'!Y10)^2</f>
        <v>0</v>
      </c>
      <c r="CW72" s="292">
        <f>(CW44-'In Process Calc.'!Z10)^2</f>
        <v>0.3250397997036773</v>
      </c>
      <c r="CX72" s="292">
        <f>(CX44-'In Process Calc.'!AA10)^2</f>
        <v>0</v>
      </c>
      <c r="CY72" s="292">
        <f>(CY44-'In Process Calc.'!AB10)^2</f>
        <v>0</v>
      </c>
      <c r="CZ72" s="292">
        <f>(CZ44-'In Process Calc.'!AC10)^2</f>
        <v>0</v>
      </c>
      <c r="DA72" s="292">
        <f>(DA44-'In Process Calc.'!AD10)^2</f>
        <v>0</v>
      </c>
      <c r="DB72" s="292">
        <f>(DB44-'In Process Calc.'!AE10)^2</f>
        <v>0</v>
      </c>
      <c r="DC72" s="292">
        <f>(DC44-'In Process Calc.'!AF10)^2</f>
        <v>0</v>
      </c>
      <c r="DD72" s="292">
        <f>(DD44-'In Process Calc.'!AG10)^2</f>
        <v>0</v>
      </c>
      <c r="DE72" s="292">
        <f>(DE44-'In Process Calc.'!AH10)^2</f>
        <v>0</v>
      </c>
      <c r="DF72" s="292">
        <f>(DF44-'In Process Calc.'!AI10)^2</f>
        <v>0</v>
      </c>
      <c r="DG72" s="292">
        <f>(DG44-'In Process Calc.'!AJ10)^2</f>
        <v>0</v>
      </c>
      <c r="DH72" s="292">
        <f>(DH44-'In Process Calc.'!AK10)^2</f>
        <v>0</v>
      </c>
      <c r="DI72" s="292">
        <f>(DI44-'In Process Calc.'!AL10)^2</f>
        <v>0</v>
      </c>
      <c r="DJ72" s="292">
        <f>(DJ44-'In Process Calc.'!AM10)^2</f>
        <v>501.73985253812049</v>
      </c>
      <c r="DK72" s="292">
        <f>(DK44-'In Process Calc.'!AN10)^2</f>
        <v>442.25211121540309</v>
      </c>
      <c r="DL72" s="292">
        <f>(DL44-'In Process Calc.'!AO10)^2</f>
        <v>5721.0678156387094</v>
      </c>
    </row>
    <row r="73" spans="1:116">
      <c r="A73" s="111" t="str">
        <f>IF(ISBLANK('In Process Calc.'!C73),"",'In Process Calc.'!C73)</f>
        <v/>
      </c>
      <c r="B73" s="111" t="str">
        <f>IF(ISBLANK('Measured Data'!H75),"",'Measured Data'!H75)</f>
        <v/>
      </c>
      <c r="C73" s="111" t="str">
        <f>IF(ISBLANK('In Process Calc.'!L73),"",'In Process Calc.'!L73)</f>
        <v/>
      </c>
      <c r="D73" s="111" t="str">
        <f>IF(ISBLANK('In Process Calc.'!M73),"",'In Process Calc.'!M73)</f>
        <v/>
      </c>
      <c r="E73" s="111" t="str">
        <f>IF(ISBLANK('In Process Calc.'!N73),"",'In Process Calc.'!N73)</f>
        <v/>
      </c>
      <c r="F73" s="111" t="str">
        <f>IF(ISBLANK('In Process Calc.'!O73),"",'In Process Calc.'!O73)</f>
        <v/>
      </c>
      <c r="G73" s="111" t="str">
        <f>IF(ISBLANK('In Process Calc.'!P73),"",'In Process Calc.'!P73)</f>
        <v/>
      </c>
      <c r="H73" s="111" t="str">
        <f>IF(ISBLANK('In Process Calc.'!Q73),"",'In Process Calc.'!Q73)</f>
        <v/>
      </c>
      <c r="I73" s="111" t="str">
        <f>IF(ISBLANK('In Process Calc.'!R73),"",'In Process Calc.'!R73)</f>
        <v/>
      </c>
      <c r="J73" s="111" t="str">
        <f>IF(ISBLANK('In Process Calc.'!S73),"",'In Process Calc.'!S73)</f>
        <v/>
      </c>
      <c r="K73" s="111" t="str">
        <f>IF(ISBLANK('In Process Calc.'!T73),"",'In Process Calc.'!T73)</f>
        <v/>
      </c>
      <c r="L73" s="111" t="str">
        <f>IF(ISBLANK('In Process Calc.'!U73),"",'In Process Calc.'!U73)</f>
        <v/>
      </c>
      <c r="M73" s="111" t="str">
        <f>IF(ISBLANK('In Process Calc.'!V73),"",'In Process Calc.'!V73)</f>
        <v/>
      </c>
      <c r="N73" s="111" t="str">
        <f>IF(ISBLANK('In Process Calc.'!W73),"",'In Process Calc.'!W73)</f>
        <v/>
      </c>
      <c r="O73" s="111" t="str">
        <f>IF(ISBLANK('In Process Calc.'!X73),"",'In Process Calc.'!X73)</f>
        <v/>
      </c>
      <c r="P73" s="111" t="str">
        <f>IF(ISBLANK('In Process Calc.'!Y73),"",'In Process Calc.'!Y73)</f>
        <v/>
      </c>
      <c r="Q73" s="111" t="str">
        <f>IF(ISBLANK('In Process Calc.'!Z73),"",'In Process Calc.'!Z73)</f>
        <v/>
      </c>
      <c r="R73" s="111" t="str">
        <f>IF(ISBLANK('In Process Calc.'!AA73),"",'In Process Calc.'!AA73)</f>
        <v/>
      </c>
      <c r="S73" s="111" t="str">
        <f>IF(ISBLANK('In Process Calc.'!AB73),"",'In Process Calc.'!AB73)</f>
        <v/>
      </c>
      <c r="T73" s="111" t="str">
        <f>IF(ISBLANK('In Process Calc.'!AC73),"",'In Process Calc.'!AC73)</f>
        <v/>
      </c>
      <c r="U73" s="111" t="str">
        <f>IF(ISBLANK('In Process Calc.'!AD73),"",'In Process Calc.'!AD73)</f>
        <v/>
      </c>
      <c r="V73" s="111" t="str">
        <f>IF(ISBLANK('In Process Calc.'!AE73),"",'In Process Calc.'!AE73)</f>
        <v/>
      </c>
      <c r="W73" s="111" t="str">
        <f>IF(ISBLANK('In Process Calc.'!AF73),"",'In Process Calc.'!AF73)</f>
        <v/>
      </c>
      <c r="X73" s="111" t="str">
        <f>IF(ISBLANK('In Process Calc.'!AG73),"",'In Process Calc.'!AG73)</f>
        <v/>
      </c>
      <c r="Y73" s="111" t="str">
        <f>IF(ISBLANK('In Process Calc.'!AH73),"",'In Process Calc.'!AH73)</f>
        <v/>
      </c>
      <c r="Z73" s="111" t="str">
        <f>IF(ISBLANK('In Process Calc.'!AI73),"",'In Process Calc.'!AI73)</f>
        <v/>
      </c>
      <c r="AA73" s="111" t="str">
        <f>IF(ISBLANK('In Process Calc.'!AJ73),"",'In Process Calc.'!AJ73)</f>
        <v/>
      </c>
      <c r="AB73" s="111" t="str">
        <f>IF(ISBLANK('In Process Calc.'!AK73),"",'In Process Calc.'!AK73)</f>
        <v/>
      </c>
      <c r="AC73" s="111" t="str">
        <f>IF(ISBLANK('In Process Calc.'!AL73),"",'In Process Calc.'!AL73)</f>
        <v/>
      </c>
      <c r="AD73" s="111" t="str">
        <f>IF(ISBLANK('In Process Calc.'!AM73),"",'In Process Calc.'!AM73)</f>
        <v/>
      </c>
      <c r="AE73" s="111" t="str">
        <f>IF(ISBLANK('In Process Calc.'!AN73),"",'In Process Calc.'!AN73)</f>
        <v/>
      </c>
      <c r="AF73" s="111" t="str">
        <f>IF(ISBLANK('In Process Calc.'!AO73),"",'In Process Calc.'!AO73)</f>
        <v/>
      </c>
      <c r="AG73" s="48"/>
      <c r="AH73" s="111" t="str">
        <f>IF(ISBLANK('In Process Calc.'!C73),"",'In Process Calc.'!C73)</f>
        <v/>
      </c>
      <c r="AI73" s="111" t="str">
        <f>IF(ISBLANK('Measured Data'!H77),"",'Measured Data'!H77)</f>
        <v/>
      </c>
      <c r="AJ73" s="111" t="str">
        <f>IF(ISBLANK('In Process Calc.'!L73),"",'In Process Calc.'!L73)</f>
        <v/>
      </c>
      <c r="AK73" s="111" t="str">
        <f>IF(ISBLANK('In Process Calc.'!M73),"",'In Process Calc.'!M73)</f>
        <v/>
      </c>
      <c r="AL73" s="111" t="str">
        <f>IF(ISBLANK('In Process Calc.'!N73),"",'In Process Calc.'!N73)</f>
        <v/>
      </c>
      <c r="AM73" s="111" t="str">
        <f>IF(ISBLANK('In Process Calc.'!O73),"",'In Process Calc.'!O73)</f>
        <v/>
      </c>
      <c r="AN73" s="111" t="str">
        <f>IF(ISBLANK('In Process Calc.'!P73),"",'In Process Calc.'!P73)</f>
        <v/>
      </c>
      <c r="AO73" s="111" t="str">
        <f>IF(ISBLANK('In Process Calc.'!Q73),"",'In Process Calc.'!Q73)</f>
        <v/>
      </c>
      <c r="AP73" s="111" t="str">
        <f>IF(ISBLANK('In Process Calc.'!R73),"",'In Process Calc.'!R73)</f>
        <v/>
      </c>
      <c r="AQ73" s="111" t="str">
        <f>IF(ISBLANK('In Process Calc.'!S73),"",'In Process Calc.'!S73)</f>
        <v/>
      </c>
      <c r="AR73" s="111" t="str">
        <f>IF(ISBLANK('In Process Calc.'!T73),"",'In Process Calc.'!T73)</f>
        <v/>
      </c>
      <c r="AS73" s="111" t="str">
        <f>IF(ISBLANK('In Process Calc.'!U73),"",'In Process Calc.'!U73)</f>
        <v/>
      </c>
      <c r="AT73" s="111" t="str">
        <f>IF(ISBLANK('In Process Calc.'!V73),"",'In Process Calc.'!V73)</f>
        <v/>
      </c>
      <c r="AU73" s="111" t="str">
        <f>IF(ISBLANK('In Process Calc.'!W73),"",'In Process Calc.'!W73)</f>
        <v/>
      </c>
      <c r="AV73" s="111" t="str">
        <f>IF(ISBLANK('In Process Calc.'!X73),"",'In Process Calc.'!X73)</f>
        <v/>
      </c>
      <c r="AW73" s="111" t="str">
        <f>IF(ISBLANK('In Process Calc.'!Y73),"",'In Process Calc.'!Y73)</f>
        <v/>
      </c>
      <c r="AX73" s="111" t="str">
        <f>IF(ISBLANK('In Process Calc.'!Z73),"",'In Process Calc.'!Z73)</f>
        <v/>
      </c>
      <c r="AY73" s="111" t="str">
        <f>IF(ISBLANK('In Process Calc.'!AA73),"",'In Process Calc.'!AA73)</f>
        <v/>
      </c>
      <c r="AZ73" s="111" t="str">
        <f>IF(ISBLANK('In Process Calc.'!AB73),"",'In Process Calc.'!AB73)</f>
        <v/>
      </c>
      <c r="BA73" s="111" t="str">
        <f>IF(ISBLANK('In Process Calc.'!AC73),"",'In Process Calc.'!AC73)</f>
        <v/>
      </c>
      <c r="BB73" s="111" t="str">
        <f>IF(ISBLANK('In Process Calc.'!AD73),"",'In Process Calc.'!AD73)</f>
        <v/>
      </c>
      <c r="BC73" s="111" t="str">
        <f>IF(ISBLANK('In Process Calc.'!AE73),"",'In Process Calc.'!AE73)</f>
        <v/>
      </c>
      <c r="BD73" s="111" t="str">
        <f>IF(ISBLANK('In Process Calc.'!AF73),"",'In Process Calc.'!AF73)</f>
        <v/>
      </c>
      <c r="BE73" s="111" t="str">
        <f>IF(ISBLANK('In Process Calc.'!AG73),"",'In Process Calc.'!AG73)</f>
        <v/>
      </c>
      <c r="BF73" s="111" t="str">
        <f>IF(ISBLANK('In Process Calc.'!AH73),"",'In Process Calc.'!AH73)</f>
        <v/>
      </c>
      <c r="BG73" s="111" t="str">
        <f>IF(ISBLANK('In Process Calc.'!AI73),"",'In Process Calc.'!AI73)</f>
        <v/>
      </c>
      <c r="BH73" s="111" t="str">
        <f>IF(ISBLANK('In Process Calc.'!AJ73),"",'In Process Calc.'!AJ73)</f>
        <v/>
      </c>
      <c r="BI73" s="111" t="str">
        <f>IF(ISBLANK('In Process Calc.'!AK73),"",'In Process Calc.'!AK73)</f>
        <v/>
      </c>
      <c r="BJ73" s="111" t="str">
        <f>IF(ISBLANK('In Process Calc.'!AL73),"",'In Process Calc.'!AL73)</f>
        <v/>
      </c>
      <c r="BK73" s="111" t="str">
        <f>IF(ISBLANK('In Process Calc.'!AM73),"",'In Process Calc.'!AM73)</f>
        <v/>
      </c>
      <c r="BL73" s="111" t="str">
        <f>IF(ISBLANK('In Process Calc.'!AN73),"",'In Process Calc.'!AN73)</f>
        <v/>
      </c>
      <c r="BM73" s="111" t="str">
        <f>IF(ISBLANK('In Process Calc.'!AO73),"",'In Process Calc.'!AO73)</f>
        <v/>
      </c>
      <c r="BN73" s="48"/>
      <c r="BO73" s="48"/>
      <c r="BP73" s="48"/>
      <c r="BQ73" s="48"/>
      <c r="BR73" s="48"/>
      <c r="BS73" s="48"/>
      <c r="BT73" s="48"/>
      <c r="BU73" s="48"/>
      <c r="BV73" s="48"/>
      <c r="BW73" s="48"/>
      <c r="BX73" s="48"/>
      <c r="BY73" s="48"/>
      <c r="BZ73" s="48"/>
      <c r="CA73" s="48"/>
      <c r="CB73" s="48"/>
      <c r="CC73" s="48"/>
      <c r="CD73" s="48"/>
      <c r="CE73" s="48"/>
      <c r="CF73" s="48"/>
      <c r="CG73" s="48"/>
      <c r="CL73" s="292">
        <f>(CL45-'In Process Calc.'!O11)^2</f>
        <v>0.24244864005829575</v>
      </c>
      <c r="CM73" s="292">
        <f>(CM45-'In Process Calc.'!P11)^2</f>
        <v>0.50552717594099916</v>
      </c>
      <c r="CN73" s="292">
        <f>(CN45-'In Process Calc.'!Q11)^2</f>
        <v>11.376826238031388</v>
      </c>
      <c r="CO73" s="292">
        <f>(CO45-'In Process Calc.'!R11)^2</f>
        <v>1.5717633631799048</v>
      </c>
      <c r="CP73" s="292">
        <f>(CP45-'In Process Calc.'!S11)^2</f>
        <v>9.0196713722440116E-3</v>
      </c>
      <c r="CQ73" s="292">
        <f>(CQ45-'In Process Calc.'!T11)^2</f>
        <v>1.5684833097717612</v>
      </c>
      <c r="CR73" s="292">
        <f>(CR45-'In Process Calc.'!U11)^2</f>
        <v>0.20850769193869817</v>
      </c>
      <c r="CS73" s="292">
        <f>(CS45-'In Process Calc.'!V11)^2</f>
        <v>34.514445125329544</v>
      </c>
      <c r="CT73" s="292">
        <f>(CT45-'In Process Calc.'!W11)^2</f>
        <v>0</v>
      </c>
      <c r="CU73" s="292">
        <f>(CU45-'In Process Calc.'!X11)^2</f>
        <v>0</v>
      </c>
      <c r="CV73" s="292">
        <f>(CV45-'In Process Calc.'!Y11)^2</f>
        <v>0</v>
      </c>
      <c r="CW73" s="292">
        <f>(CW45-'In Process Calc.'!Z11)^2</f>
        <v>12.317836075387389</v>
      </c>
      <c r="CX73" s="292">
        <f>(CX45-'In Process Calc.'!AA11)^2</f>
        <v>0</v>
      </c>
      <c r="CY73" s="292">
        <f>(CY45-'In Process Calc.'!AB11)^2</f>
        <v>0</v>
      </c>
      <c r="CZ73" s="292">
        <f>(CZ45-'In Process Calc.'!AC11)^2</f>
        <v>0</v>
      </c>
      <c r="DA73" s="292">
        <f>(DA45-'In Process Calc.'!AD11)^2</f>
        <v>0</v>
      </c>
      <c r="DB73" s="292">
        <f>(DB45-'In Process Calc.'!AE11)^2</f>
        <v>0</v>
      </c>
      <c r="DC73" s="292">
        <f>(DC45-'In Process Calc.'!AF11)^2</f>
        <v>0</v>
      </c>
      <c r="DD73" s="292">
        <f>(DD45-'In Process Calc.'!AG11)^2</f>
        <v>0</v>
      </c>
      <c r="DE73" s="292">
        <f>(DE45-'In Process Calc.'!AH11)^2</f>
        <v>0</v>
      </c>
      <c r="DF73" s="292">
        <f>(DF45-'In Process Calc.'!AI11)^2</f>
        <v>0</v>
      </c>
      <c r="DG73" s="292">
        <f>(DG45-'In Process Calc.'!AJ11)^2</f>
        <v>0</v>
      </c>
      <c r="DH73" s="292">
        <f>(DH45-'In Process Calc.'!AK11)^2</f>
        <v>0</v>
      </c>
      <c r="DI73" s="292">
        <f>(DI45-'In Process Calc.'!AL11)^2</f>
        <v>0</v>
      </c>
      <c r="DJ73" s="292">
        <f>(DJ45-'In Process Calc.'!AM11)^2</f>
        <v>77.916229154699266</v>
      </c>
      <c r="DK73" s="292">
        <f>(DK45-'In Process Calc.'!AN11)^2</f>
        <v>86.85136064806052</v>
      </c>
      <c r="DL73" s="292">
        <f>(DL45-'In Process Calc.'!AO11)^2</f>
        <v>1329.0243926226435</v>
      </c>
    </row>
    <row r="74" spans="1:116">
      <c r="A74" s="111" t="str">
        <f>IF(ISBLANK('In Process Calc.'!C74),"",'In Process Calc.'!C74)</f>
        <v/>
      </c>
      <c r="B74" s="111" t="str">
        <f>IF(ISBLANK('Measured Data'!H76),"",'Measured Data'!H76)</f>
        <v/>
      </c>
      <c r="C74" s="111" t="str">
        <f>IF(ISBLANK('In Process Calc.'!L74),"",'In Process Calc.'!L74)</f>
        <v/>
      </c>
      <c r="D74" s="111" t="str">
        <f>IF(ISBLANK('In Process Calc.'!M74),"",'In Process Calc.'!M74)</f>
        <v/>
      </c>
      <c r="E74" s="111" t="str">
        <f>IF(ISBLANK('In Process Calc.'!N74),"",'In Process Calc.'!N74)</f>
        <v/>
      </c>
      <c r="F74" s="111" t="str">
        <f>IF(ISBLANK('In Process Calc.'!O74),"",'In Process Calc.'!O74)</f>
        <v/>
      </c>
      <c r="G74" s="111" t="str">
        <f>IF(ISBLANK('In Process Calc.'!P74),"",'In Process Calc.'!P74)</f>
        <v/>
      </c>
      <c r="H74" s="111" t="str">
        <f>IF(ISBLANK('In Process Calc.'!Q74),"",'In Process Calc.'!Q74)</f>
        <v/>
      </c>
      <c r="I74" s="111" t="str">
        <f>IF(ISBLANK('In Process Calc.'!R74),"",'In Process Calc.'!R74)</f>
        <v/>
      </c>
      <c r="J74" s="111" t="str">
        <f>IF(ISBLANK('In Process Calc.'!S74),"",'In Process Calc.'!S74)</f>
        <v/>
      </c>
      <c r="K74" s="111" t="str">
        <f>IF(ISBLANK('In Process Calc.'!T74),"",'In Process Calc.'!T74)</f>
        <v/>
      </c>
      <c r="L74" s="111" t="str">
        <f>IF(ISBLANK('In Process Calc.'!U74),"",'In Process Calc.'!U74)</f>
        <v/>
      </c>
      <c r="M74" s="111" t="str">
        <f>IF(ISBLANK('In Process Calc.'!V74),"",'In Process Calc.'!V74)</f>
        <v/>
      </c>
      <c r="N74" s="111" t="str">
        <f>IF(ISBLANK('In Process Calc.'!W74),"",'In Process Calc.'!W74)</f>
        <v/>
      </c>
      <c r="O74" s="111" t="str">
        <f>IF(ISBLANK('In Process Calc.'!X74),"",'In Process Calc.'!X74)</f>
        <v/>
      </c>
      <c r="P74" s="111" t="str">
        <f>IF(ISBLANK('In Process Calc.'!Y74),"",'In Process Calc.'!Y74)</f>
        <v/>
      </c>
      <c r="Q74" s="111" t="str">
        <f>IF(ISBLANK('In Process Calc.'!Z74),"",'In Process Calc.'!Z74)</f>
        <v/>
      </c>
      <c r="R74" s="111" t="str">
        <f>IF(ISBLANK('In Process Calc.'!AA74),"",'In Process Calc.'!AA74)</f>
        <v/>
      </c>
      <c r="S74" s="111" t="str">
        <f>IF(ISBLANK('In Process Calc.'!AB74),"",'In Process Calc.'!AB74)</f>
        <v/>
      </c>
      <c r="T74" s="111" t="str">
        <f>IF(ISBLANK('In Process Calc.'!AC74),"",'In Process Calc.'!AC74)</f>
        <v/>
      </c>
      <c r="U74" s="111" t="str">
        <f>IF(ISBLANK('In Process Calc.'!AD74),"",'In Process Calc.'!AD74)</f>
        <v/>
      </c>
      <c r="V74" s="111" t="str">
        <f>IF(ISBLANK('In Process Calc.'!AE74),"",'In Process Calc.'!AE74)</f>
        <v/>
      </c>
      <c r="W74" s="111" t="str">
        <f>IF(ISBLANK('In Process Calc.'!AF74),"",'In Process Calc.'!AF74)</f>
        <v/>
      </c>
      <c r="X74" s="111" t="str">
        <f>IF(ISBLANK('In Process Calc.'!AG74),"",'In Process Calc.'!AG74)</f>
        <v/>
      </c>
      <c r="Y74" s="111" t="str">
        <f>IF(ISBLANK('In Process Calc.'!AH74),"",'In Process Calc.'!AH74)</f>
        <v/>
      </c>
      <c r="Z74" s="111" t="str">
        <f>IF(ISBLANK('In Process Calc.'!AI74),"",'In Process Calc.'!AI74)</f>
        <v/>
      </c>
      <c r="AA74" s="111" t="str">
        <f>IF(ISBLANK('In Process Calc.'!AJ74),"",'In Process Calc.'!AJ74)</f>
        <v/>
      </c>
      <c r="AB74" s="111" t="str">
        <f>IF(ISBLANK('In Process Calc.'!AK74),"",'In Process Calc.'!AK74)</f>
        <v/>
      </c>
      <c r="AC74" s="111" t="str">
        <f>IF(ISBLANK('In Process Calc.'!AL74),"",'In Process Calc.'!AL74)</f>
        <v/>
      </c>
      <c r="AD74" s="111" t="str">
        <f>IF(ISBLANK('In Process Calc.'!AM74),"",'In Process Calc.'!AM74)</f>
        <v/>
      </c>
      <c r="AE74" s="111" t="str">
        <f>IF(ISBLANK('In Process Calc.'!AN74),"",'In Process Calc.'!AN74)</f>
        <v/>
      </c>
      <c r="AF74" s="111" t="str">
        <f>IF(ISBLANK('In Process Calc.'!AO74),"",'In Process Calc.'!AO74)</f>
        <v/>
      </c>
      <c r="AG74" s="48"/>
      <c r="AH74" s="111" t="str">
        <f>IF(ISBLANK('In Process Calc.'!C74),"",'In Process Calc.'!C74)</f>
        <v/>
      </c>
      <c r="AI74" s="111" t="str">
        <f>IF(ISBLANK('Measured Data'!H78),"",'Measured Data'!H78)</f>
        <v/>
      </c>
      <c r="AJ74" s="111" t="str">
        <f>IF(ISBLANK('In Process Calc.'!L74),"",'In Process Calc.'!L74)</f>
        <v/>
      </c>
      <c r="AK74" s="111" t="str">
        <f>IF(ISBLANK('In Process Calc.'!M74),"",'In Process Calc.'!M74)</f>
        <v/>
      </c>
      <c r="AL74" s="111" t="str">
        <f>IF(ISBLANK('In Process Calc.'!N74),"",'In Process Calc.'!N74)</f>
        <v/>
      </c>
      <c r="AM74" s="111" t="str">
        <f>IF(ISBLANK('In Process Calc.'!O74),"",'In Process Calc.'!O74)</f>
        <v/>
      </c>
      <c r="AN74" s="111" t="str">
        <f>IF(ISBLANK('In Process Calc.'!P74),"",'In Process Calc.'!P74)</f>
        <v/>
      </c>
      <c r="AO74" s="111" t="str">
        <f>IF(ISBLANK('In Process Calc.'!Q74),"",'In Process Calc.'!Q74)</f>
        <v/>
      </c>
      <c r="AP74" s="111" t="str">
        <f>IF(ISBLANK('In Process Calc.'!R74),"",'In Process Calc.'!R74)</f>
        <v/>
      </c>
      <c r="AQ74" s="111" t="str">
        <f>IF(ISBLANK('In Process Calc.'!S74),"",'In Process Calc.'!S74)</f>
        <v/>
      </c>
      <c r="AR74" s="111" t="str">
        <f>IF(ISBLANK('In Process Calc.'!T74),"",'In Process Calc.'!T74)</f>
        <v/>
      </c>
      <c r="AS74" s="111" t="str">
        <f>IF(ISBLANK('In Process Calc.'!U74),"",'In Process Calc.'!U74)</f>
        <v/>
      </c>
      <c r="AT74" s="111" t="str">
        <f>IF(ISBLANK('In Process Calc.'!V74),"",'In Process Calc.'!V74)</f>
        <v/>
      </c>
      <c r="AU74" s="111" t="str">
        <f>IF(ISBLANK('In Process Calc.'!W74),"",'In Process Calc.'!W74)</f>
        <v/>
      </c>
      <c r="AV74" s="111" t="str">
        <f>IF(ISBLANK('In Process Calc.'!X74),"",'In Process Calc.'!X74)</f>
        <v/>
      </c>
      <c r="AW74" s="111" t="str">
        <f>IF(ISBLANK('In Process Calc.'!Y74),"",'In Process Calc.'!Y74)</f>
        <v/>
      </c>
      <c r="AX74" s="111" t="str">
        <f>IF(ISBLANK('In Process Calc.'!Z74),"",'In Process Calc.'!Z74)</f>
        <v/>
      </c>
      <c r="AY74" s="111" t="str">
        <f>IF(ISBLANK('In Process Calc.'!AA74),"",'In Process Calc.'!AA74)</f>
        <v/>
      </c>
      <c r="AZ74" s="111" t="str">
        <f>IF(ISBLANK('In Process Calc.'!AB74),"",'In Process Calc.'!AB74)</f>
        <v/>
      </c>
      <c r="BA74" s="111" t="str">
        <f>IF(ISBLANK('In Process Calc.'!AC74),"",'In Process Calc.'!AC74)</f>
        <v/>
      </c>
      <c r="BB74" s="111" t="str">
        <f>IF(ISBLANK('In Process Calc.'!AD74),"",'In Process Calc.'!AD74)</f>
        <v/>
      </c>
      <c r="BC74" s="111" t="str">
        <f>IF(ISBLANK('In Process Calc.'!AE74),"",'In Process Calc.'!AE74)</f>
        <v/>
      </c>
      <c r="BD74" s="111" t="str">
        <f>IF(ISBLANK('In Process Calc.'!AF74),"",'In Process Calc.'!AF74)</f>
        <v/>
      </c>
      <c r="BE74" s="111" t="str">
        <f>IF(ISBLANK('In Process Calc.'!AG74),"",'In Process Calc.'!AG74)</f>
        <v/>
      </c>
      <c r="BF74" s="111" t="str">
        <f>IF(ISBLANK('In Process Calc.'!AH74),"",'In Process Calc.'!AH74)</f>
        <v/>
      </c>
      <c r="BG74" s="111" t="str">
        <f>IF(ISBLANK('In Process Calc.'!AI74),"",'In Process Calc.'!AI74)</f>
        <v/>
      </c>
      <c r="BH74" s="111" t="str">
        <f>IF(ISBLANK('In Process Calc.'!AJ74),"",'In Process Calc.'!AJ74)</f>
        <v/>
      </c>
      <c r="BI74" s="111" t="str">
        <f>IF(ISBLANK('In Process Calc.'!AK74),"",'In Process Calc.'!AK74)</f>
        <v/>
      </c>
      <c r="BJ74" s="111" t="str">
        <f>IF(ISBLANK('In Process Calc.'!AL74),"",'In Process Calc.'!AL74)</f>
        <v/>
      </c>
      <c r="BK74" s="111" t="str">
        <f>IF(ISBLANK('In Process Calc.'!AM74),"",'In Process Calc.'!AM74)</f>
        <v/>
      </c>
      <c r="BL74" s="111" t="str">
        <f>IF(ISBLANK('In Process Calc.'!AN74),"",'In Process Calc.'!AN74)</f>
        <v/>
      </c>
      <c r="BM74" s="111" t="str">
        <f>IF(ISBLANK('In Process Calc.'!AO74),"",'In Process Calc.'!AO74)</f>
        <v/>
      </c>
      <c r="BN74" s="48"/>
      <c r="BO74" s="48"/>
      <c r="BP74" s="48"/>
      <c r="BQ74" s="48"/>
      <c r="BR74" s="48"/>
      <c r="BS74" s="48"/>
      <c r="BT74" s="48"/>
      <c r="BU74" s="48"/>
      <c r="BV74" s="48"/>
      <c r="BW74" s="48"/>
      <c r="BX74" s="48"/>
      <c r="BY74" s="48"/>
      <c r="BZ74" s="48"/>
      <c r="CA74" s="48"/>
      <c r="CB74" s="48"/>
      <c r="CC74" s="48"/>
      <c r="CD74" s="48"/>
      <c r="CE74" s="48"/>
      <c r="CF74" s="48"/>
      <c r="CG74" s="48"/>
      <c r="CL74" s="292">
        <f>(CL46-'In Process Calc.'!O12)^2</f>
        <v>3.8556394099309932</v>
      </c>
      <c r="CM74" s="292">
        <f>(CM46-'In Process Calc.'!P12)^2</f>
        <v>1.1664193209546949E-2</v>
      </c>
      <c r="CN74" s="292">
        <f>(CN46-'In Process Calc.'!Q12)^2</f>
        <v>10.909016668161573</v>
      </c>
      <c r="CO74" s="292">
        <f>(CO46-'In Process Calc.'!R12)^2</f>
        <v>0.33193039537848351</v>
      </c>
      <c r="CP74" s="292">
        <f>(CP46-'In Process Calc.'!S12)^2</f>
        <v>2.9577010164116136E-4</v>
      </c>
      <c r="CQ74" s="292">
        <f>(CQ46-'In Process Calc.'!T12)^2</f>
        <v>0.74012445032689445</v>
      </c>
      <c r="CR74" s="292">
        <f>(CR46-'In Process Calc.'!U12)^2</f>
        <v>5.7488023288154104E-2</v>
      </c>
      <c r="CS74" s="292">
        <f>(CS46-'In Process Calc.'!V12)^2</f>
        <v>0.24879256419944643</v>
      </c>
      <c r="CT74" s="292">
        <f>(CT46-'In Process Calc.'!W12)^2</f>
        <v>0</v>
      </c>
      <c r="CU74" s="292">
        <f>(CU46-'In Process Calc.'!X12)^2</f>
        <v>0</v>
      </c>
      <c r="CV74" s="292">
        <f>(CV46-'In Process Calc.'!Y12)^2</f>
        <v>0</v>
      </c>
      <c r="CW74" s="292">
        <f>(CW46-'In Process Calc.'!Z12)^2</f>
        <v>4.1106055974436044</v>
      </c>
      <c r="CX74" s="292">
        <f>(CX46-'In Process Calc.'!AA12)^2</f>
        <v>0</v>
      </c>
      <c r="CY74" s="292">
        <f>(CY46-'In Process Calc.'!AB12)^2</f>
        <v>0</v>
      </c>
      <c r="CZ74" s="292">
        <f>(CZ46-'In Process Calc.'!AC12)^2</f>
        <v>0</v>
      </c>
      <c r="DA74" s="292">
        <f>(DA46-'In Process Calc.'!AD12)^2</f>
        <v>0</v>
      </c>
      <c r="DB74" s="292">
        <f>(DB46-'In Process Calc.'!AE12)^2</f>
        <v>0</v>
      </c>
      <c r="DC74" s="292">
        <f>(DC46-'In Process Calc.'!AF12)^2</f>
        <v>0</v>
      </c>
      <c r="DD74" s="292">
        <f>(DD46-'In Process Calc.'!AG12)^2</f>
        <v>0</v>
      </c>
      <c r="DE74" s="292">
        <f>(DE46-'In Process Calc.'!AH12)^2</f>
        <v>0</v>
      </c>
      <c r="DF74" s="292">
        <f>(DF46-'In Process Calc.'!AI12)^2</f>
        <v>0</v>
      </c>
      <c r="DG74" s="292">
        <f>(DG46-'In Process Calc.'!AJ12)^2</f>
        <v>0</v>
      </c>
      <c r="DH74" s="292">
        <f>(DH46-'In Process Calc.'!AK12)^2</f>
        <v>0</v>
      </c>
      <c r="DI74" s="292">
        <f>(DI46-'In Process Calc.'!AL12)^2</f>
        <v>0</v>
      </c>
      <c r="DJ74" s="292">
        <f>(DJ46-'In Process Calc.'!AM12)^2</f>
        <v>1.2586985063842362</v>
      </c>
      <c r="DK74" s="292">
        <f>(DK46-'In Process Calc.'!AN12)^2</f>
        <v>0.70839303856819202</v>
      </c>
      <c r="DL74" s="292">
        <f>(DL46-'In Process Calc.'!AO12)^2</f>
        <v>61.119259876447103</v>
      </c>
    </row>
    <row r="75" spans="1:116">
      <c r="A75" s="111" t="str">
        <f>IF(ISBLANK('In Process Calc.'!C75),"",'In Process Calc.'!C75)</f>
        <v/>
      </c>
      <c r="B75" s="111" t="str">
        <f>IF(ISBLANK('Measured Data'!H77),"",'Measured Data'!H77)</f>
        <v/>
      </c>
      <c r="C75" s="111" t="str">
        <f>IF(ISBLANK('In Process Calc.'!L75),"",'In Process Calc.'!L75)</f>
        <v/>
      </c>
      <c r="D75" s="111" t="str">
        <f>IF(ISBLANK('In Process Calc.'!M75),"",'In Process Calc.'!M75)</f>
        <v/>
      </c>
      <c r="E75" s="111" t="str">
        <f>IF(ISBLANK('In Process Calc.'!N75),"",'In Process Calc.'!N75)</f>
        <v/>
      </c>
      <c r="F75" s="111" t="str">
        <f>IF(ISBLANK('In Process Calc.'!O75),"",'In Process Calc.'!O75)</f>
        <v/>
      </c>
      <c r="G75" s="111" t="str">
        <f>IF(ISBLANK('In Process Calc.'!P75),"",'In Process Calc.'!P75)</f>
        <v/>
      </c>
      <c r="H75" s="111" t="str">
        <f>IF(ISBLANK('In Process Calc.'!Q75),"",'In Process Calc.'!Q75)</f>
        <v/>
      </c>
      <c r="I75" s="111" t="str">
        <f>IF(ISBLANK('In Process Calc.'!R75),"",'In Process Calc.'!R75)</f>
        <v/>
      </c>
      <c r="J75" s="111" t="str">
        <f>IF(ISBLANK('In Process Calc.'!S75),"",'In Process Calc.'!S75)</f>
        <v/>
      </c>
      <c r="K75" s="111" t="str">
        <f>IF(ISBLANK('In Process Calc.'!T75),"",'In Process Calc.'!T75)</f>
        <v/>
      </c>
      <c r="L75" s="111" t="str">
        <f>IF(ISBLANK('In Process Calc.'!U75),"",'In Process Calc.'!U75)</f>
        <v/>
      </c>
      <c r="M75" s="111" t="str">
        <f>IF(ISBLANK('In Process Calc.'!V75),"",'In Process Calc.'!V75)</f>
        <v/>
      </c>
      <c r="N75" s="111" t="str">
        <f>IF(ISBLANK('In Process Calc.'!W75),"",'In Process Calc.'!W75)</f>
        <v/>
      </c>
      <c r="O75" s="111" t="str">
        <f>IF(ISBLANK('In Process Calc.'!X75),"",'In Process Calc.'!X75)</f>
        <v/>
      </c>
      <c r="P75" s="111" t="str">
        <f>IF(ISBLANK('In Process Calc.'!Y75),"",'In Process Calc.'!Y75)</f>
        <v/>
      </c>
      <c r="Q75" s="111" t="str">
        <f>IF(ISBLANK('In Process Calc.'!Z75),"",'In Process Calc.'!Z75)</f>
        <v/>
      </c>
      <c r="R75" s="111" t="str">
        <f>IF(ISBLANK('In Process Calc.'!AA75),"",'In Process Calc.'!AA75)</f>
        <v/>
      </c>
      <c r="S75" s="111" t="str">
        <f>IF(ISBLANK('In Process Calc.'!AB75),"",'In Process Calc.'!AB75)</f>
        <v/>
      </c>
      <c r="T75" s="111" t="str">
        <f>IF(ISBLANK('In Process Calc.'!AC75),"",'In Process Calc.'!AC75)</f>
        <v/>
      </c>
      <c r="U75" s="111" t="str">
        <f>IF(ISBLANK('In Process Calc.'!AD75),"",'In Process Calc.'!AD75)</f>
        <v/>
      </c>
      <c r="V75" s="111" t="str">
        <f>IF(ISBLANK('In Process Calc.'!AE75),"",'In Process Calc.'!AE75)</f>
        <v/>
      </c>
      <c r="W75" s="111" t="str">
        <f>IF(ISBLANK('In Process Calc.'!AF75),"",'In Process Calc.'!AF75)</f>
        <v/>
      </c>
      <c r="X75" s="111" t="str">
        <f>IF(ISBLANK('In Process Calc.'!AG75),"",'In Process Calc.'!AG75)</f>
        <v/>
      </c>
      <c r="Y75" s="111" t="str">
        <f>IF(ISBLANK('In Process Calc.'!AH75),"",'In Process Calc.'!AH75)</f>
        <v/>
      </c>
      <c r="Z75" s="111" t="str">
        <f>IF(ISBLANK('In Process Calc.'!AI75),"",'In Process Calc.'!AI75)</f>
        <v/>
      </c>
      <c r="AA75" s="111" t="str">
        <f>IF(ISBLANK('In Process Calc.'!AJ75),"",'In Process Calc.'!AJ75)</f>
        <v/>
      </c>
      <c r="AB75" s="111" t="str">
        <f>IF(ISBLANK('In Process Calc.'!AK75),"",'In Process Calc.'!AK75)</f>
        <v/>
      </c>
      <c r="AC75" s="111" t="str">
        <f>IF(ISBLANK('In Process Calc.'!AL75),"",'In Process Calc.'!AL75)</f>
        <v/>
      </c>
      <c r="AD75" s="111" t="str">
        <f>IF(ISBLANK('In Process Calc.'!AM75),"",'In Process Calc.'!AM75)</f>
        <v/>
      </c>
      <c r="AE75" s="111" t="str">
        <f>IF(ISBLANK('In Process Calc.'!AN75),"",'In Process Calc.'!AN75)</f>
        <v/>
      </c>
      <c r="AF75" s="111" t="str">
        <f>IF(ISBLANK('In Process Calc.'!AO75),"",'In Process Calc.'!AO75)</f>
        <v/>
      </c>
      <c r="AG75" s="48"/>
      <c r="AH75" s="111" t="str">
        <f>IF(ISBLANK('In Process Calc.'!C75),"",'In Process Calc.'!C75)</f>
        <v/>
      </c>
      <c r="AI75" s="111" t="str">
        <f>IF(ISBLANK('Measured Data'!H79),"",'Measured Data'!H79)</f>
        <v/>
      </c>
      <c r="AJ75" s="111" t="str">
        <f>IF(ISBLANK('In Process Calc.'!L75),"",'In Process Calc.'!L75)</f>
        <v/>
      </c>
      <c r="AK75" s="111" t="str">
        <f>IF(ISBLANK('In Process Calc.'!M75),"",'In Process Calc.'!M75)</f>
        <v/>
      </c>
      <c r="AL75" s="111" t="str">
        <f>IF(ISBLANK('In Process Calc.'!N75),"",'In Process Calc.'!N75)</f>
        <v/>
      </c>
      <c r="AM75" s="111" t="str">
        <f>IF(ISBLANK('In Process Calc.'!O75),"",'In Process Calc.'!O75)</f>
        <v/>
      </c>
      <c r="AN75" s="111" t="str">
        <f>IF(ISBLANK('In Process Calc.'!P75),"",'In Process Calc.'!P75)</f>
        <v/>
      </c>
      <c r="AO75" s="111" t="str">
        <f>IF(ISBLANK('In Process Calc.'!Q75),"",'In Process Calc.'!Q75)</f>
        <v/>
      </c>
      <c r="AP75" s="111" t="str">
        <f>IF(ISBLANK('In Process Calc.'!R75),"",'In Process Calc.'!R75)</f>
        <v/>
      </c>
      <c r="AQ75" s="111" t="str">
        <f>IF(ISBLANK('In Process Calc.'!S75),"",'In Process Calc.'!S75)</f>
        <v/>
      </c>
      <c r="AR75" s="111" t="str">
        <f>IF(ISBLANK('In Process Calc.'!T75),"",'In Process Calc.'!T75)</f>
        <v/>
      </c>
      <c r="AS75" s="111" t="str">
        <f>IF(ISBLANK('In Process Calc.'!U75),"",'In Process Calc.'!U75)</f>
        <v/>
      </c>
      <c r="AT75" s="111" t="str">
        <f>IF(ISBLANK('In Process Calc.'!V75),"",'In Process Calc.'!V75)</f>
        <v/>
      </c>
      <c r="AU75" s="111" t="str">
        <f>IF(ISBLANK('In Process Calc.'!W75),"",'In Process Calc.'!W75)</f>
        <v/>
      </c>
      <c r="AV75" s="111" t="str">
        <f>IF(ISBLANK('In Process Calc.'!X75),"",'In Process Calc.'!X75)</f>
        <v/>
      </c>
      <c r="AW75" s="111" t="str">
        <f>IF(ISBLANK('In Process Calc.'!Y75),"",'In Process Calc.'!Y75)</f>
        <v/>
      </c>
      <c r="AX75" s="111" t="str">
        <f>IF(ISBLANK('In Process Calc.'!Z75),"",'In Process Calc.'!Z75)</f>
        <v/>
      </c>
      <c r="AY75" s="111" t="str">
        <f>IF(ISBLANK('In Process Calc.'!AA75),"",'In Process Calc.'!AA75)</f>
        <v/>
      </c>
      <c r="AZ75" s="111" t="str">
        <f>IF(ISBLANK('In Process Calc.'!AB75),"",'In Process Calc.'!AB75)</f>
        <v/>
      </c>
      <c r="BA75" s="111" t="str">
        <f>IF(ISBLANK('In Process Calc.'!AC75),"",'In Process Calc.'!AC75)</f>
        <v/>
      </c>
      <c r="BB75" s="111" t="str">
        <f>IF(ISBLANK('In Process Calc.'!AD75),"",'In Process Calc.'!AD75)</f>
        <v/>
      </c>
      <c r="BC75" s="111" t="str">
        <f>IF(ISBLANK('In Process Calc.'!AE75),"",'In Process Calc.'!AE75)</f>
        <v/>
      </c>
      <c r="BD75" s="111" t="str">
        <f>IF(ISBLANK('In Process Calc.'!AF75),"",'In Process Calc.'!AF75)</f>
        <v/>
      </c>
      <c r="BE75" s="111" t="str">
        <f>IF(ISBLANK('In Process Calc.'!AG75),"",'In Process Calc.'!AG75)</f>
        <v/>
      </c>
      <c r="BF75" s="111" t="str">
        <f>IF(ISBLANK('In Process Calc.'!AH75),"",'In Process Calc.'!AH75)</f>
        <v/>
      </c>
      <c r="BG75" s="111" t="str">
        <f>IF(ISBLANK('In Process Calc.'!AI75),"",'In Process Calc.'!AI75)</f>
        <v/>
      </c>
      <c r="BH75" s="111" t="str">
        <f>IF(ISBLANK('In Process Calc.'!AJ75),"",'In Process Calc.'!AJ75)</f>
        <v/>
      </c>
      <c r="BI75" s="111" t="str">
        <f>IF(ISBLANK('In Process Calc.'!AK75),"",'In Process Calc.'!AK75)</f>
        <v/>
      </c>
      <c r="BJ75" s="111" t="str">
        <f>IF(ISBLANK('In Process Calc.'!AL75),"",'In Process Calc.'!AL75)</f>
        <v/>
      </c>
      <c r="BK75" s="111" t="str">
        <f>IF(ISBLANK('In Process Calc.'!AM75),"",'In Process Calc.'!AM75)</f>
        <v/>
      </c>
      <c r="BL75" s="111" t="str">
        <f>IF(ISBLANK('In Process Calc.'!AN75),"",'In Process Calc.'!AN75)</f>
        <v/>
      </c>
      <c r="BM75" s="111" t="str">
        <f>IF(ISBLANK('In Process Calc.'!AO75),"",'In Process Calc.'!AO75)</f>
        <v/>
      </c>
      <c r="BN75" s="48"/>
      <c r="BO75" s="48"/>
      <c r="BP75" s="48"/>
      <c r="BQ75" s="48"/>
      <c r="BR75" s="48"/>
      <c r="BS75" s="48"/>
      <c r="BT75" s="48"/>
      <c r="BU75" s="48"/>
      <c r="BV75" s="48"/>
      <c r="BW75" s="48"/>
      <c r="BX75" s="48"/>
      <c r="BY75" s="48"/>
      <c r="BZ75" s="48"/>
      <c r="CA75" s="48"/>
      <c r="CB75" s="48"/>
      <c r="CC75" s="48"/>
      <c r="CD75" s="48"/>
      <c r="CE75" s="48"/>
      <c r="CF75" s="48"/>
      <c r="CG75" s="48"/>
      <c r="CL75" s="292">
        <f>(CL47-'In Process Calc.'!O13)^2</f>
        <v>4.6744379643245884</v>
      </c>
    </row>
    <row r="76" spans="1:116">
      <c r="A76" s="111" t="str">
        <f>IF(ISBLANK('In Process Calc.'!C76),"",'In Process Calc.'!C76)</f>
        <v/>
      </c>
      <c r="B76" s="111" t="str">
        <f>IF(ISBLANK('Measured Data'!H78),"",'Measured Data'!H78)</f>
        <v/>
      </c>
      <c r="C76" s="111" t="str">
        <f>IF(ISBLANK('In Process Calc.'!L76),"",'In Process Calc.'!L76)</f>
        <v/>
      </c>
      <c r="D76" s="111" t="str">
        <f>IF(ISBLANK('In Process Calc.'!M76),"",'In Process Calc.'!M76)</f>
        <v/>
      </c>
      <c r="E76" s="111" t="str">
        <f>IF(ISBLANK('In Process Calc.'!N76),"",'In Process Calc.'!N76)</f>
        <v/>
      </c>
      <c r="F76" s="111" t="str">
        <f>IF(ISBLANK('In Process Calc.'!O76),"",'In Process Calc.'!O76)</f>
        <v/>
      </c>
      <c r="G76" s="111" t="str">
        <f>IF(ISBLANK('In Process Calc.'!P76),"",'In Process Calc.'!P76)</f>
        <v/>
      </c>
      <c r="H76" s="111" t="str">
        <f>IF(ISBLANK('In Process Calc.'!Q76),"",'In Process Calc.'!Q76)</f>
        <v/>
      </c>
      <c r="I76" s="111" t="str">
        <f>IF(ISBLANK('In Process Calc.'!R76),"",'In Process Calc.'!R76)</f>
        <v/>
      </c>
      <c r="J76" s="111" t="str">
        <f>IF(ISBLANK('In Process Calc.'!S76),"",'In Process Calc.'!S76)</f>
        <v/>
      </c>
      <c r="K76" s="111" t="str">
        <f>IF(ISBLANK('In Process Calc.'!T76),"",'In Process Calc.'!T76)</f>
        <v/>
      </c>
      <c r="L76" s="111" t="str">
        <f>IF(ISBLANK('In Process Calc.'!U76),"",'In Process Calc.'!U76)</f>
        <v/>
      </c>
      <c r="M76" s="111" t="str">
        <f>IF(ISBLANK('In Process Calc.'!V76),"",'In Process Calc.'!V76)</f>
        <v/>
      </c>
      <c r="N76" s="111" t="str">
        <f>IF(ISBLANK('In Process Calc.'!W76),"",'In Process Calc.'!W76)</f>
        <v/>
      </c>
      <c r="O76" s="111" t="str">
        <f>IF(ISBLANK('In Process Calc.'!X76),"",'In Process Calc.'!X76)</f>
        <v/>
      </c>
      <c r="P76" s="111" t="str">
        <f>IF(ISBLANK('In Process Calc.'!Y76),"",'In Process Calc.'!Y76)</f>
        <v/>
      </c>
      <c r="Q76" s="111" t="str">
        <f>IF(ISBLANK('In Process Calc.'!Z76),"",'In Process Calc.'!Z76)</f>
        <v/>
      </c>
      <c r="R76" s="111" t="str">
        <f>IF(ISBLANK('In Process Calc.'!AA76),"",'In Process Calc.'!AA76)</f>
        <v/>
      </c>
      <c r="S76" s="111" t="str">
        <f>IF(ISBLANK('In Process Calc.'!AB76),"",'In Process Calc.'!AB76)</f>
        <v/>
      </c>
      <c r="T76" s="111" t="str">
        <f>IF(ISBLANK('In Process Calc.'!AC76),"",'In Process Calc.'!AC76)</f>
        <v/>
      </c>
      <c r="U76" s="111" t="str">
        <f>IF(ISBLANK('In Process Calc.'!AD76),"",'In Process Calc.'!AD76)</f>
        <v/>
      </c>
      <c r="V76" s="111" t="str">
        <f>IF(ISBLANK('In Process Calc.'!AE76),"",'In Process Calc.'!AE76)</f>
        <v/>
      </c>
      <c r="W76" s="111" t="str">
        <f>IF(ISBLANK('In Process Calc.'!AF76),"",'In Process Calc.'!AF76)</f>
        <v/>
      </c>
      <c r="X76" s="111" t="str">
        <f>IF(ISBLANK('In Process Calc.'!AG76),"",'In Process Calc.'!AG76)</f>
        <v/>
      </c>
      <c r="Y76" s="111" t="str">
        <f>IF(ISBLANK('In Process Calc.'!AH76),"",'In Process Calc.'!AH76)</f>
        <v/>
      </c>
      <c r="Z76" s="111" t="str">
        <f>IF(ISBLANK('In Process Calc.'!AI76),"",'In Process Calc.'!AI76)</f>
        <v/>
      </c>
      <c r="AA76" s="111" t="str">
        <f>IF(ISBLANK('In Process Calc.'!AJ76),"",'In Process Calc.'!AJ76)</f>
        <v/>
      </c>
      <c r="AB76" s="111" t="str">
        <f>IF(ISBLANK('In Process Calc.'!AK76),"",'In Process Calc.'!AK76)</f>
        <v/>
      </c>
      <c r="AC76" s="111" t="str">
        <f>IF(ISBLANK('In Process Calc.'!AL76),"",'In Process Calc.'!AL76)</f>
        <v/>
      </c>
      <c r="AD76" s="111" t="str">
        <f>IF(ISBLANK('In Process Calc.'!AM76),"",'In Process Calc.'!AM76)</f>
        <v/>
      </c>
      <c r="AE76" s="111" t="str">
        <f>IF(ISBLANK('In Process Calc.'!AN76),"",'In Process Calc.'!AN76)</f>
        <v/>
      </c>
      <c r="AF76" s="111" t="str">
        <f>IF(ISBLANK('In Process Calc.'!AO76),"",'In Process Calc.'!AO76)</f>
        <v/>
      </c>
      <c r="AG76" s="48"/>
      <c r="AH76" s="111" t="str">
        <f>IF(ISBLANK('In Process Calc.'!C76),"",'In Process Calc.'!C76)</f>
        <v/>
      </c>
      <c r="AI76" s="111" t="str">
        <f>IF(ISBLANK('Measured Data'!H80),"",'Measured Data'!H80)</f>
        <v/>
      </c>
      <c r="AJ76" s="111" t="str">
        <f>IF(ISBLANK('In Process Calc.'!L76),"",'In Process Calc.'!L76)</f>
        <v/>
      </c>
      <c r="AK76" s="111" t="str">
        <f>IF(ISBLANK('In Process Calc.'!M76),"",'In Process Calc.'!M76)</f>
        <v/>
      </c>
      <c r="AL76" s="111" t="str">
        <f>IF(ISBLANK('In Process Calc.'!N76),"",'In Process Calc.'!N76)</f>
        <v/>
      </c>
      <c r="AM76" s="111" t="str">
        <f>IF(ISBLANK('In Process Calc.'!O76),"",'In Process Calc.'!O76)</f>
        <v/>
      </c>
      <c r="AN76" s="111" t="str">
        <f>IF(ISBLANK('In Process Calc.'!P76),"",'In Process Calc.'!P76)</f>
        <v/>
      </c>
      <c r="AO76" s="111" t="str">
        <f>IF(ISBLANK('In Process Calc.'!Q76),"",'In Process Calc.'!Q76)</f>
        <v/>
      </c>
      <c r="AP76" s="111" t="str">
        <f>IF(ISBLANK('In Process Calc.'!R76),"",'In Process Calc.'!R76)</f>
        <v/>
      </c>
      <c r="AQ76" s="111" t="str">
        <f>IF(ISBLANK('In Process Calc.'!S76),"",'In Process Calc.'!S76)</f>
        <v/>
      </c>
      <c r="AR76" s="111" t="str">
        <f>IF(ISBLANK('In Process Calc.'!T76),"",'In Process Calc.'!T76)</f>
        <v/>
      </c>
      <c r="AS76" s="111" t="str">
        <f>IF(ISBLANK('In Process Calc.'!U76),"",'In Process Calc.'!U76)</f>
        <v/>
      </c>
      <c r="AT76" s="111" t="str">
        <f>IF(ISBLANK('In Process Calc.'!V76),"",'In Process Calc.'!V76)</f>
        <v/>
      </c>
      <c r="AU76" s="111" t="str">
        <f>IF(ISBLANK('In Process Calc.'!W76),"",'In Process Calc.'!W76)</f>
        <v/>
      </c>
      <c r="AV76" s="111" t="str">
        <f>IF(ISBLANK('In Process Calc.'!X76),"",'In Process Calc.'!X76)</f>
        <v/>
      </c>
      <c r="AW76" s="111" t="str">
        <f>IF(ISBLANK('In Process Calc.'!Y76),"",'In Process Calc.'!Y76)</f>
        <v/>
      </c>
      <c r="AX76" s="111" t="str">
        <f>IF(ISBLANK('In Process Calc.'!Z76),"",'In Process Calc.'!Z76)</f>
        <v/>
      </c>
      <c r="AY76" s="111" t="str">
        <f>IF(ISBLANK('In Process Calc.'!AA76),"",'In Process Calc.'!AA76)</f>
        <v/>
      </c>
      <c r="AZ76" s="111" t="str">
        <f>IF(ISBLANK('In Process Calc.'!AB76),"",'In Process Calc.'!AB76)</f>
        <v/>
      </c>
      <c r="BA76" s="111" t="str">
        <f>IF(ISBLANK('In Process Calc.'!AC76),"",'In Process Calc.'!AC76)</f>
        <v/>
      </c>
      <c r="BB76" s="111" t="str">
        <f>IF(ISBLANK('In Process Calc.'!AD76),"",'In Process Calc.'!AD76)</f>
        <v/>
      </c>
      <c r="BC76" s="111" t="str">
        <f>IF(ISBLANK('In Process Calc.'!AE76),"",'In Process Calc.'!AE76)</f>
        <v/>
      </c>
      <c r="BD76" s="111" t="str">
        <f>IF(ISBLANK('In Process Calc.'!AF76),"",'In Process Calc.'!AF76)</f>
        <v/>
      </c>
      <c r="BE76" s="111" t="str">
        <f>IF(ISBLANK('In Process Calc.'!AG76),"",'In Process Calc.'!AG76)</f>
        <v/>
      </c>
      <c r="BF76" s="111" t="str">
        <f>IF(ISBLANK('In Process Calc.'!AH76),"",'In Process Calc.'!AH76)</f>
        <v/>
      </c>
      <c r="BG76" s="111" t="str">
        <f>IF(ISBLANK('In Process Calc.'!AI76),"",'In Process Calc.'!AI76)</f>
        <v/>
      </c>
      <c r="BH76" s="111" t="str">
        <f>IF(ISBLANK('In Process Calc.'!AJ76),"",'In Process Calc.'!AJ76)</f>
        <v/>
      </c>
      <c r="BI76" s="111" t="str">
        <f>IF(ISBLANK('In Process Calc.'!AK76),"",'In Process Calc.'!AK76)</f>
        <v/>
      </c>
      <c r="BJ76" s="111" t="str">
        <f>IF(ISBLANK('In Process Calc.'!AL76),"",'In Process Calc.'!AL76)</f>
        <v/>
      </c>
      <c r="BK76" s="111" t="str">
        <f>IF(ISBLANK('In Process Calc.'!AM76),"",'In Process Calc.'!AM76)</f>
        <v/>
      </c>
      <c r="BL76" s="111" t="str">
        <f>IF(ISBLANK('In Process Calc.'!AN76),"",'In Process Calc.'!AN76)</f>
        <v/>
      </c>
      <c r="BM76" s="111" t="str">
        <f>IF(ISBLANK('In Process Calc.'!AO76),"",'In Process Calc.'!AO76)</f>
        <v/>
      </c>
      <c r="BN76" s="48"/>
      <c r="BO76" s="48"/>
      <c r="BP76" s="48"/>
      <c r="BQ76" s="48"/>
      <c r="BR76" s="48"/>
      <c r="BS76" s="48"/>
      <c r="BT76" s="48"/>
      <c r="BU76" s="48"/>
      <c r="BV76" s="48"/>
      <c r="BW76" s="48"/>
      <c r="BX76" s="48"/>
      <c r="BY76" s="48"/>
      <c r="BZ76" s="48"/>
      <c r="CA76" s="48"/>
      <c r="CB76" s="48"/>
      <c r="CC76" s="48"/>
      <c r="CD76" s="48"/>
      <c r="CE76" s="48"/>
      <c r="CF76" s="48"/>
      <c r="CG76" s="48"/>
    </row>
    <row r="77" spans="1:116">
      <c r="A77" s="111" t="str">
        <f>IF(ISBLANK('In Process Calc.'!C77),"",'In Process Calc.'!C77)</f>
        <v/>
      </c>
      <c r="B77" s="111" t="str">
        <f>IF(ISBLANK('Measured Data'!H79),"",'Measured Data'!H79)</f>
        <v/>
      </c>
      <c r="C77" s="111" t="str">
        <f>IF(ISBLANK('In Process Calc.'!L77),"",'In Process Calc.'!L77)</f>
        <v/>
      </c>
      <c r="D77" s="111" t="str">
        <f>IF(ISBLANK('In Process Calc.'!M77),"",'In Process Calc.'!M77)</f>
        <v/>
      </c>
      <c r="E77" s="111" t="str">
        <f>IF(ISBLANK('In Process Calc.'!N77),"",'In Process Calc.'!N77)</f>
        <v/>
      </c>
      <c r="F77" s="111" t="str">
        <f>IF(ISBLANK('In Process Calc.'!O77),"",'In Process Calc.'!O77)</f>
        <v/>
      </c>
      <c r="G77" s="111" t="str">
        <f>IF(ISBLANK('In Process Calc.'!P77),"",'In Process Calc.'!P77)</f>
        <v/>
      </c>
      <c r="H77" s="111" t="str">
        <f>IF(ISBLANK('In Process Calc.'!Q77),"",'In Process Calc.'!Q77)</f>
        <v/>
      </c>
      <c r="I77" s="111" t="str">
        <f>IF(ISBLANK('In Process Calc.'!R77),"",'In Process Calc.'!R77)</f>
        <v/>
      </c>
      <c r="J77" s="111" t="str">
        <f>IF(ISBLANK('In Process Calc.'!S77),"",'In Process Calc.'!S77)</f>
        <v/>
      </c>
      <c r="K77" s="111" t="str">
        <f>IF(ISBLANK('In Process Calc.'!T77),"",'In Process Calc.'!T77)</f>
        <v/>
      </c>
      <c r="L77" s="111" t="str">
        <f>IF(ISBLANK('In Process Calc.'!U77),"",'In Process Calc.'!U77)</f>
        <v/>
      </c>
      <c r="M77" s="111" t="str">
        <f>IF(ISBLANK('In Process Calc.'!V77),"",'In Process Calc.'!V77)</f>
        <v/>
      </c>
      <c r="N77" s="111" t="str">
        <f>IF(ISBLANK('In Process Calc.'!W77),"",'In Process Calc.'!W77)</f>
        <v/>
      </c>
      <c r="O77" s="111" t="str">
        <f>IF(ISBLANK('In Process Calc.'!X77),"",'In Process Calc.'!X77)</f>
        <v/>
      </c>
      <c r="P77" s="111" t="str">
        <f>IF(ISBLANK('In Process Calc.'!Y77),"",'In Process Calc.'!Y77)</f>
        <v/>
      </c>
      <c r="Q77" s="111" t="str">
        <f>IF(ISBLANK('In Process Calc.'!Z77),"",'In Process Calc.'!Z77)</f>
        <v/>
      </c>
      <c r="R77" s="111" t="str">
        <f>IF(ISBLANK('In Process Calc.'!AA77),"",'In Process Calc.'!AA77)</f>
        <v/>
      </c>
      <c r="S77" s="111" t="str">
        <f>IF(ISBLANK('In Process Calc.'!AB77),"",'In Process Calc.'!AB77)</f>
        <v/>
      </c>
      <c r="T77" s="111" t="str">
        <f>IF(ISBLANK('In Process Calc.'!AC77),"",'In Process Calc.'!AC77)</f>
        <v/>
      </c>
      <c r="U77" s="111" t="str">
        <f>IF(ISBLANK('In Process Calc.'!AD77),"",'In Process Calc.'!AD77)</f>
        <v/>
      </c>
      <c r="V77" s="111" t="str">
        <f>IF(ISBLANK('In Process Calc.'!AE77),"",'In Process Calc.'!AE77)</f>
        <v/>
      </c>
      <c r="W77" s="111" t="str">
        <f>IF(ISBLANK('In Process Calc.'!AF77),"",'In Process Calc.'!AF77)</f>
        <v/>
      </c>
      <c r="X77" s="111" t="str">
        <f>IF(ISBLANK('In Process Calc.'!AG77),"",'In Process Calc.'!AG77)</f>
        <v/>
      </c>
      <c r="Y77" s="111" t="str">
        <f>IF(ISBLANK('In Process Calc.'!AH77),"",'In Process Calc.'!AH77)</f>
        <v/>
      </c>
      <c r="Z77" s="111" t="str">
        <f>IF(ISBLANK('In Process Calc.'!AI77),"",'In Process Calc.'!AI77)</f>
        <v/>
      </c>
      <c r="AA77" s="111" t="str">
        <f>IF(ISBLANK('In Process Calc.'!AJ77),"",'In Process Calc.'!AJ77)</f>
        <v/>
      </c>
      <c r="AB77" s="111" t="str">
        <f>IF(ISBLANK('In Process Calc.'!AK77),"",'In Process Calc.'!AK77)</f>
        <v/>
      </c>
      <c r="AC77" s="111" t="str">
        <f>IF(ISBLANK('In Process Calc.'!AL77),"",'In Process Calc.'!AL77)</f>
        <v/>
      </c>
      <c r="AD77" s="111" t="str">
        <f>IF(ISBLANK('In Process Calc.'!AM77),"",'In Process Calc.'!AM77)</f>
        <v/>
      </c>
      <c r="AE77" s="111" t="str">
        <f>IF(ISBLANK('In Process Calc.'!AN77),"",'In Process Calc.'!AN77)</f>
        <v/>
      </c>
      <c r="AF77" s="111" t="str">
        <f>IF(ISBLANK('In Process Calc.'!AO77),"",'In Process Calc.'!AO77)</f>
        <v/>
      </c>
      <c r="AG77" s="48"/>
      <c r="AH77" s="111" t="str">
        <f>IF(ISBLANK('In Process Calc.'!C77),"",'In Process Calc.'!C77)</f>
        <v/>
      </c>
      <c r="AI77" s="111" t="str">
        <f>IF(ISBLANK('Measured Data'!H81),"",'Measured Data'!H81)</f>
        <v/>
      </c>
      <c r="AJ77" s="111" t="str">
        <f>IF(ISBLANK('In Process Calc.'!L77),"",'In Process Calc.'!L77)</f>
        <v/>
      </c>
      <c r="AK77" s="111" t="str">
        <f>IF(ISBLANK('In Process Calc.'!M77),"",'In Process Calc.'!M77)</f>
        <v/>
      </c>
      <c r="AL77" s="111" t="str">
        <f>IF(ISBLANK('In Process Calc.'!N77),"",'In Process Calc.'!N77)</f>
        <v/>
      </c>
      <c r="AM77" s="111" t="str">
        <f>IF(ISBLANK('In Process Calc.'!O77),"",'In Process Calc.'!O77)</f>
        <v/>
      </c>
      <c r="AN77" s="111" t="str">
        <f>IF(ISBLANK('In Process Calc.'!P77),"",'In Process Calc.'!P77)</f>
        <v/>
      </c>
      <c r="AO77" s="111" t="str">
        <f>IF(ISBLANK('In Process Calc.'!Q77),"",'In Process Calc.'!Q77)</f>
        <v/>
      </c>
      <c r="AP77" s="111" t="str">
        <f>IF(ISBLANK('In Process Calc.'!R77),"",'In Process Calc.'!R77)</f>
        <v/>
      </c>
      <c r="AQ77" s="111" t="str">
        <f>IF(ISBLANK('In Process Calc.'!S77),"",'In Process Calc.'!S77)</f>
        <v/>
      </c>
      <c r="AR77" s="111" t="str">
        <f>IF(ISBLANK('In Process Calc.'!T77),"",'In Process Calc.'!T77)</f>
        <v/>
      </c>
      <c r="AS77" s="111" t="str">
        <f>IF(ISBLANK('In Process Calc.'!U77),"",'In Process Calc.'!U77)</f>
        <v/>
      </c>
      <c r="AT77" s="111" t="str">
        <f>IF(ISBLANK('In Process Calc.'!V77),"",'In Process Calc.'!V77)</f>
        <v/>
      </c>
      <c r="AU77" s="111" t="str">
        <f>IF(ISBLANK('In Process Calc.'!W77),"",'In Process Calc.'!W77)</f>
        <v/>
      </c>
      <c r="AV77" s="111" t="str">
        <f>IF(ISBLANK('In Process Calc.'!X77),"",'In Process Calc.'!X77)</f>
        <v/>
      </c>
      <c r="AW77" s="111" t="str">
        <f>IF(ISBLANK('In Process Calc.'!Y77),"",'In Process Calc.'!Y77)</f>
        <v/>
      </c>
      <c r="AX77" s="111" t="str">
        <f>IF(ISBLANK('In Process Calc.'!Z77),"",'In Process Calc.'!Z77)</f>
        <v/>
      </c>
      <c r="AY77" s="111" t="str">
        <f>IF(ISBLANK('In Process Calc.'!AA77),"",'In Process Calc.'!AA77)</f>
        <v/>
      </c>
      <c r="AZ77" s="111" t="str">
        <f>IF(ISBLANK('In Process Calc.'!AB77),"",'In Process Calc.'!AB77)</f>
        <v/>
      </c>
      <c r="BA77" s="111" t="str">
        <f>IF(ISBLANK('In Process Calc.'!AC77),"",'In Process Calc.'!AC77)</f>
        <v/>
      </c>
      <c r="BB77" s="111" t="str">
        <f>IF(ISBLANK('In Process Calc.'!AD77),"",'In Process Calc.'!AD77)</f>
        <v/>
      </c>
      <c r="BC77" s="111" t="str">
        <f>IF(ISBLANK('In Process Calc.'!AE77),"",'In Process Calc.'!AE77)</f>
        <v/>
      </c>
      <c r="BD77" s="111" t="str">
        <f>IF(ISBLANK('In Process Calc.'!AF77),"",'In Process Calc.'!AF77)</f>
        <v/>
      </c>
      <c r="BE77" s="111" t="str">
        <f>IF(ISBLANK('In Process Calc.'!AG77),"",'In Process Calc.'!AG77)</f>
        <v/>
      </c>
      <c r="BF77" s="111" t="str">
        <f>IF(ISBLANK('In Process Calc.'!AH77),"",'In Process Calc.'!AH77)</f>
        <v/>
      </c>
      <c r="BG77" s="111" t="str">
        <f>IF(ISBLANK('In Process Calc.'!AI77),"",'In Process Calc.'!AI77)</f>
        <v/>
      </c>
      <c r="BH77" s="111" t="str">
        <f>IF(ISBLANK('In Process Calc.'!AJ77),"",'In Process Calc.'!AJ77)</f>
        <v/>
      </c>
      <c r="BI77" s="111" t="str">
        <f>IF(ISBLANK('In Process Calc.'!AK77),"",'In Process Calc.'!AK77)</f>
        <v/>
      </c>
      <c r="BJ77" s="111" t="str">
        <f>IF(ISBLANK('In Process Calc.'!AL77),"",'In Process Calc.'!AL77)</f>
        <v/>
      </c>
      <c r="BK77" s="111" t="str">
        <f>IF(ISBLANK('In Process Calc.'!AM77),"",'In Process Calc.'!AM77)</f>
        <v/>
      </c>
      <c r="BL77" s="111" t="str">
        <f>IF(ISBLANK('In Process Calc.'!AN77),"",'In Process Calc.'!AN77)</f>
        <v/>
      </c>
      <c r="BM77" s="111" t="str">
        <f>IF(ISBLANK('In Process Calc.'!AO77),"",'In Process Calc.'!AO77)</f>
        <v/>
      </c>
      <c r="BN77" s="48"/>
      <c r="BO77" s="48"/>
      <c r="BP77" s="48"/>
      <c r="BQ77" s="48"/>
      <c r="BR77" s="48"/>
      <c r="BS77" s="48"/>
      <c r="BT77" s="48"/>
      <c r="BU77" s="48"/>
      <c r="BV77" s="48"/>
      <c r="BW77" s="48"/>
      <c r="BX77" s="48"/>
      <c r="BY77" s="48"/>
      <c r="BZ77" s="48"/>
      <c r="CA77" s="48"/>
      <c r="CB77" s="48"/>
      <c r="CC77" s="48"/>
      <c r="CD77" s="48"/>
      <c r="CE77" s="48"/>
      <c r="CF77" s="48"/>
      <c r="CG77" s="48"/>
    </row>
    <row r="78" spans="1:116">
      <c r="A78" s="111" t="str">
        <f>IF(ISBLANK('In Process Calc.'!C78),"",'In Process Calc.'!C78)</f>
        <v/>
      </c>
      <c r="B78" s="111" t="str">
        <f>IF(ISBLANK('Measured Data'!H80),"",'Measured Data'!H80)</f>
        <v/>
      </c>
      <c r="C78" s="111" t="str">
        <f>IF(ISBLANK('In Process Calc.'!L78),"",'In Process Calc.'!L78)</f>
        <v/>
      </c>
      <c r="D78" s="111" t="str">
        <f>IF(ISBLANK('In Process Calc.'!M78),"",'In Process Calc.'!M78)</f>
        <v/>
      </c>
      <c r="E78" s="111" t="str">
        <f>IF(ISBLANK('In Process Calc.'!N78),"",'In Process Calc.'!N78)</f>
        <v/>
      </c>
      <c r="F78" s="111" t="str">
        <f>IF(ISBLANK('In Process Calc.'!O78),"",'In Process Calc.'!O78)</f>
        <v/>
      </c>
      <c r="G78" s="111" t="str">
        <f>IF(ISBLANK('In Process Calc.'!P78),"",'In Process Calc.'!P78)</f>
        <v/>
      </c>
      <c r="H78" s="111" t="str">
        <f>IF(ISBLANK('In Process Calc.'!Q78),"",'In Process Calc.'!Q78)</f>
        <v/>
      </c>
      <c r="I78" s="111" t="str">
        <f>IF(ISBLANK('In Process Calc.'!R78),"",'In Process Calc.'!R78)</f>
        <v/>
      </c>
      <c r="J78" s="111" t="str">
        <f>IF(ISBLANK('In Process Calc.'!S78),"",'In Process Calc.'!S78)</f>
        <v/>
      </c>
      <c r="K78" s="111" t="str">
        <f>IF(ISBLANK('In Process Calc.'!T78),"",'In Process Calc.'!T78)</f>
        <v/>
      </c>
      <c r="L78" s="111" t="str">
        <f>IF(ISBLANK('In Process Calc.'!U78),"",'In Process Calc.'!U78)</f>
        <v/>
      </c>
      <c r="M78" s="111" t="str">
        <f>IF(ISBLANK('In Process Calc.'!V78),"",'In Process Calc.'!V78)</f>
        <v/>
      </c>
      <c r="N78" s="111" t="str">
        <f>IF(ISBLANK('In Process Calc.'!W78),"",'In Process Calc.'!W78)</f>
        <v/>
      </c>
      <c r="O78" s="111" t="str">
        <f>IF(ISBLANK('In Process Calc.'!X78),"",'In Process Calc.'!X78)</f>
        <v/>
      </c>
      <c r="P78" s="111" t="str">
        <f>IF(ISBLANK('In Process Calc.'!Y78),"",'In Process Calc.'!Y78)</f>
        <v/>
      </c>
      <c r="Q78" s="111" t="str">
        <f>IF(ISBLANK('In Process Calc.'!Z78),"",'In Process Calc.'!Z78)</f>
        <v/>
      </c>
      <c r="R78" s="111" t="str">
        <f>IF(ISBLANK('In Process Calc.'!AA78),"",'In Process Calc.'!AA78)</f>
        <v/>
      </c>
      <c r="S78" s="111" t="str">
        <f>IF(ISBLANK('In Process Calc.'!AB78),"",'In Process Calc.'!AB78)</f>
        <v/>
      </c>
      <c r="T78" s="111" t="str">
        <f>IF(ISBLANK('In Process Calc.'!AC78),"",'In Process Calc.'!AC78)</f>
        <v/>
      </c>
      <c r="U78" s="111" t="str">
        <f>IF(ISBLANK('In Process Calc.'!AD78),"",'In Process Calc.'!AD78)</f>
        <v/>
      </c>
      <c r="V78" s="111" t="str">
        <f>IF(ISBLANK('In Process Calc.'!AE78),"",'In Process Calc.'!AE78)</f>
        <v/>
      </c>
      <c r="W78" s="111" t="str">
        <f>IF(ISBLANK('In Process Calc.'!AF78),"",'In Process Calc.'!AF78)</f>
        <v/>
      </c>
      <c r="X78" s="111" t="str">
        <f>IF(ISBLANK('In Process Calc.'!AG78),"",'In Process Calc.'!AG78)</f>
        <v/>
      </c>
      <c r="Y78" s="111" t="str">
        <f>IF(ISBLANK('In Process Calc.'!AH78),"",'In Process Calc.'!AH78)</f>
        <v/>
      </c>
      <c r="Z78" s="111" t="str">
        <f>IF(ISBLANK('In Process Calc.'!AI78),"",'In Process Calc.'!AI78)</f>
        <v/>
      </c>
      <c r="AA78" s="111" t="str">
        <f>IF(ISBLANK('In Process Calc.'!AJ78),"",'In Process Calc.'!AJ78)</f>
        <v/>
      </c>
      <c r="AB78" s="111" t="str">
        <f>IF(ISBLANK('In Process Calc.'!AK78),"",'In Process Calc.'!AK78)</f>
        <v/>
      </c>
      <c r="AC78" s="111" t="str">
        <f>IF(ISBLANK('In Process Calc.'!AL78),"",'In Process Calc.'!AL78)</f>
        <v/>
      </c>
      <c r="AD78" s="111" t="str">
        <f>IF(ISBLANK('In Process Calc.'!AM78),"",'In Process Calc.'!AM78)</f>
        <v/>
      </c>
      <c r="AE78" s="111" t="str">
        <f>IF(ISBLANK('In Process Calc.'!AN78),"",'In Process Calc.'!AN78)</f>
        <v/>
      </c>
      <c r="AF78" s="111" t="str">
        <f>IF(ISBLANK('In Process Calc.'!AO78),"",'In Process Calc.'!AO78)</f>
        <v/>
      </c>
      <c r="AG78" s="48"/>
      <c r="AH78" s="111" t="str">
        <f>IF(ISBLANK('In Process Calc.'!C78),"",'In Process Calc.'!C78)</f>
        <v/>
      </c>
      <c r="AI78" s="111" t="str">
        <f>IF(ISBLANK('Measured Data'!H82),"",'Measured Data'!H82)</f>
        <v/>
      </c>
      <c r="AJ78" s="111" t="str">
        <f>IF(ISBLANK('In Process Calc.'!L78),"",'In Process Calc.'!L78)</f>
        <v/>
      </c>
      <c r="AK78" s="111" t="str">
        <f>IF(ISBLANK('In Process Calc.'!M78),"",'In Process Calc.'!M78)</f>
        <v/>
      </c>
      <c r="AL78" s="111" t="str">
        <f>IF(ISBLANK('In Process Calc.'!N78),"",'In Process Calc.'!N78)</f>
        <v/>
      </c>
      <c r="AM78" s="111" t="str">
        <f>IF(ISBLANK('In Process Calc.'!O78),"",'In Process Calc.'!O78)</f>
        <v/>
      </c>
      <c r="AN78" s="111" t="str">
        <f>IF(ISBLANK('In Process Calc.'!P78),"",'In Process Calc.'!P78)</f>
        <v/>
      </c>
      <c r="AO78" s="111" t="str">
        <f>IF(ISBLANK('In Process Calc.'!Q78),"",'In Process Calc.'!Q78)</f>
        <v/>
      </c>
      <c r="AP78" s="111" t="str">
        <f>IF(ISBLANK('In Process Calc.'!R78),"",'In Process Calc.'!R78)</f>
        <v/>
      </c>
      <c r="AQ78" s="111" t="str">
        <f>IF(ISBLANK('In Process Calc.'!S78),"",'In Process Calc.'!S78)</f>
        <v/>
      </c>
      <c r="AR78" s="111" t="str">
        <f>IF(ISBLANK('In Process Calc.'!T78),"",'In Process Calc.'!T78)</f>
        <v/>
      </c>
      <c r="AS78" s="111" t="str">
        <f>IF(ISBLANK('In Process Calc.'!U78),"",'In Process Calc.'!U78)</f>
        <v/>
      </c>
      <c r="AT78" s="111" t="str">
        <f>IF(ISBLANK('In Process Calc.'!V78),"",'In Process Calc.'!V78)</f>
        <v/>
      </c>
      <c r="AU78" s="111" t="str">
        <f>IF(ISBLANK('In Process Calc.'!W78),"",'In Process Calc.'!W78)</f>
        <v/>
      </c>
      <c r="AV78" s="111" t="str">
        <f>IF(ISBLANK('In Process Calc.'!X78),"",'In Process Calc.'!X78)</f>
        <v/>
      </c>
      <c r="AW78" s="111" t="str">
        <f>IF(ISBLANK('In Process Calc.'!Y78),"",'In Process Calc.'!Y78)</f>
        <v/>
      </c>
      <c r="AX78" s="111" t="str">
        <f>IF(ISBLANK('In Process Calc.'!Z78),"",'In Process Calc.'!Z78)</f>
        <v/>
      </c>
      <c r="AY78" s="111" t="str">
        <f>IF(ISBLANK('In Process Calc.'!AA78),"",'In Process Calc.'!AA78)</f>
        <v/>
      </c>
      <c r="AZ78" s="111" t="str">
        <f>IF(ISBLANK('In Process Calc.'!AB78),"",'In Process Calc.'!AB78)</f>
        <v/>
      </c>
      <c r="BA78" s="111" t="str">
        <f>IF(ISBLANK('In Process Calc.'!AC78),"",'In Process Calc.'!AC78)</f>
        <v/>
      </c>
      <c r="BB78" s="111" t="str">
        <f>IF(ISBLANK('In Process Calc.'!AD78),"",'In Process Calc.'!AD78)</f>
        <v/>
      </c>
      <c r="BC78" s="111" t="str">
        <f>IF(ISBLANK('In Process Calc.'!AE78),"",'In Process Calc.'!AE78)</f>
        <v/>
      </c>
      <c r="BD78" s="111" t="str">
        <f>IF(ISBLANK('In Process Calc.'!AF78),"",'In Process Calc.'!AF78)</f>
        <v/>
      </c>
      <c r="BE78" s="111" t="str">
        <f>IF(ISBLANK('In Process Calc.'!AG78),"",'In Process Calc.'!AG78)</f>
        <v/>
      </c>
      <c r="BF78" s="111" t="str">
        <f>IF(ISBLANK('In Process Calc.'!AH78),"",'In Process Calc.'!AH78)</f>
        <v/>
      </c>
      <c r="BG78" s="111" t="str">
        <f>IF(ISBLANK('In Process Calc.'!AI78),"",'In Process Calc.'!AI78)</f>
        <v/>
      </c>
      <c r="BH78" s="111" t="str">
        <f>IF(ISBLANK('In Process Calc.'!AJ78),"",'In Process Calc.'!AJ78)</f>
        <v/>
      </c>
      <c r="BI78" s="111" t="str">
        <f>IF(ISBLANK('In Process Calc.'!AK78),"",'In Process Calc.'!AK78)</f>
        <v/>
      </c>
      <c r="BJ78" s="111" t="str">
        <f>IF(ISBLANK('In Process Calc.'!AL78),"",'In Process Calc.'!AL78)</f>
        <v/>
      </c>
      <c r="BK78" s="111" t="str">
        <f>IF(ISBLANK('In Process Calc.'!AM78),"",'In Process Calc.'!AM78)</f>
        <v/>
      </c>
      <c r="BL78" s="111" t="str">
        <f>IF(ISBLANK('In Process Calc.'!AN78),"",'In Process Calc.'!AN78)</f>
        <v/>
      </c>
      <c r="BM78" s="111" t="str">
        <f>IF(ISBLANK('In Process Calc.'!AO78),"",'In Process Calc.'!AO78)</f>
        <v/>
      </c>
      <c r="BN78" s="48"/>
      <c r="BO78" s="48"/>
      <c r="BP78" s="48"/>
      <c r="BQ78" s="48"/>
      <c r="BR78" s="48"/>
      <c r="BS78" s="48"/>
      <c r="BT78" s="48"/>
      <c r="BU78" s="48"/>
      <c r="BV78" s="48"/>
      <c r="BW78" s="48"/>
      <c r="BX78" s="48"/>
      <c r="BY78" s="48"/>
      <c r="BZ78" s="48"/>
      <c r="CA78" s="48"/>
      <c r="CB78" s="48"/>
      <c r="CC78" s="48"/>
      <c r="CD78" s="48"/>
      <c r="CE78" s="48"/>
      <c r="CF78" s="48"/>
      <c r="CG78" s="48"/>
    </row>
    <row r="79" spans="1:116">
      <c r="A79" s="111" t="str">
        <f>IF(ISBLANK('In Process Calc.'!C79),"",'In Process Calc.'!C79)</f>
        <v/>
      </c>
      <c r="B79" s="111" t="str">
        <f>IF(ISBLANK('Measured Data'!H81),"",'Measured Data'!H81)</f>
        <v/>
      </c>
      <c r="C79" s="111" t="str">
        <f>IF(ISBLANK('In Process Calc.'!L79),"",'In Process Calc.'!L79)</f>
        <v/>
      </c>
      <c r="D79" s="111" t="str">
        <f>IF(ISBLANK('In Process Calc.'!M79),"",'In Process Calc.'!M79)</f>
        <v/>
      </c>
      <c r="E79" s="111" t="str">
        <f>IF(ISBLANK('In Process Calc.'!N79),"",'In Process Calc.'!N79)</f>
        <v/>
      </c>
      <c r="F79" s="111" t="str">
        <f>IF(ISBLANK('In Process Calc.'!O79),"",'In Process Calc.'!O79)</f>
        <v/>
      </c>
      <c r="G79" s="111" t="str">
        <f>IF(ISBLANK('In Process Calc.'!P79),"",'In Process Calc.'!P79)</f>
        <v/>
      </c>
      <c r="H79" s="111" t="str">
        <f>IF(ISBLANK('In Process Calc.'!Q79),"",'In Process Calc.'!Q79)</f>
        <v/>
      </c>
      <c r="I79" s="111" t="str">
        <f>IF(ISBLANK('In Process Calc.'!R79),"",'In Process Calc.'!R79)</f>
        <v/>
      </c>
      <c r="J79" s="111" t="str">
        <f>IF(ISBLANK('In Process Calc.'!S79),"",'In Process Calc.'!S79)</f>
        <v/>
      </c>
      <c r="K79" s="111" t="str">
        <f>IF(ISBLANK('In Process Calc.'!T79),"",'In Process Calc.'!T79)</f>
        <v/>
      </c>
      <c r="L79" s="111" t="str">
        <f>IF(ISBLANK('In Process Calc.'!U79),"",'In Process Calc.'!U79)</f>
        <v/>
      </c>
      <c r="M79" s="111" t="str">
        <f>IF(ISBLANK('In Process Calc.'!V79),"",'In Process Calc.'!V79)</f>
        <v/>
      </c>
      <c r="N79" s="111" t="str">
        <f>IF(ISBLANK('In Process Calc.'!W79),"",'In Process Calc.'!W79)</f>
        <v/>
      </c>
      <c r="O79" s="111" t="str">
        <f>IF(ISBLANK('In Process Calc.'!X79),"",'In Process Calc.'!X79)</f>
        <v/>
      </c>
      <c r="P79" s="111" t="str">
        <f>IF(ISBLANK('In Process Calc.'!Y79),"",'In Process Calc.'!Y79)</f>
        <v/>
      </c>
      <c r="Q79" s="111" t="str">
        <f>IF(ISBLANK('In Process Calc.'!Z79),"",'In Process Calc.'!Z79)</f>
        <v/>
      </c>
      <c r="R79" s="111" t="str">
        <f>IF(ISBLANK('In Process Calc.'!AA79),"",'In Process Calc.'!AA79)</f>
        <v/>
      </c>
      <c r="S79" s="111" t="str">
        <f>IF(ISBLANK('In Process Calc.'!AB79),"",'In Process Calc.'!AB79)</f>
        <v/>
      </c>
      <c r="T79" s="111" t="str">
        <f>IF(ISBLANK('In Process Calc.'!AC79),"",'In Process Calc.'!AC79)</f>
        <v/>
      </c>
      <c r="U79" s="111" t="str">
        <f>IF(ISBLANK('In Process Calc.'!AD79),"",'In Process Calc.'!AD79)</f>
        <v/>
      </c>
      <c r="V79" s="111" t="str">
        <f>IF(ISBLANK('In Process Calc.'!AE79),"",'In Process Calc.'!AE79)</f>
        <v/>
      </c>
      <c r="W79" s="111" t="str">
        <f>IF(ISBLANK('In Process Calc.'!AF79),"",'In Process Calc.'!AF79)</f>
        <v/>
      </c>
      <c r="X79" s="111" t="str">
        <f>IF(ISBLANK('In Process Calc.'!AG79),"",'In Process Calc.'!AG79)</f>
        <v/>
      </c>
      <c r="Y79" s="111" t="str">
        <f>IF(ISBLANK('In Process Calc.'!AH79),"",'In Process Calc.'!AH79)</f>
        <v/>
      </c>
      <c r="Z79" s="111" t="str">
        <f>IF(ISBLANK('In Process Calc.'!AI79),"",'In Process Calc.'!AI79)</f>
        <v/>
      </c>
      <c r="AA79" s="111" t="str">
        <f>IF(ISBLANK('In Process Calc.'!AJ79),"",'In Process Calc.'!AJ79)</f>
        <v/>
      </c>
      <c r="AB79" s="111" t="str">
        <f>IF(ISBLANK('In Process Calc.'!AK79),"",'In Process Calc.'!AK79)</f>
        <v/>
      </c>
      <c r="AC79" s="111" t="str">
        <f>IF(ISBLANK('In Process Calc.'!AL79),"",'In Process Calc.'!AL79)</f>
        <v/>
      </c>
      <c r="AD79" s="111" t="str">
        <f>IF(ISBLANK('In Process Calc.'!AM79),"",'In Process Calc.'!AM79)</f>
        <v/>
      </c>
      <c r="AE79" s="111" t="str">
        <f>IF(ISBLANK('In Process Calc.'!AN79),"",'In Process Calc.'!AN79)</f>
        <v/>
      </c>
      <c r="AF79" s="111" t="str">
        <f>IF(ISBLANK('In Process Calc.'!AO79),"",'In Process Calc.'!AO79)</f>
        <v/>
      </c>
      <c r="AG79" s="48"/>
      <c r="AH79" s="111" t="str">
        <f>IF(ISBLANK('In Process Calc.'!C79),"",'In Process Calc.'!C79)</f>
        <v/>
      </c>
      <c r="AI79" s="111" t="str">
        <f>IF(ISBLANK('Measured Data'!H83),"",'Measured Data'!H83)</f>
        <v/>
      </c>
      <c r="AJ79" s="111" t="str">
        <f>IF(ISBLANK('In Process Calc.'!L79),"",'In Process Calc.'!L79)</f>
        <v/>
      </c>
      <c r="AK79" s="111" t="str">
        <f>IF(ISBLANK('In Process Calc.'!M79),"",'In Process Calc.'!M79)</f>
        <v/>
      </c>
      <c r="AL79" s="111" t="str">
        <f>IF(ISBLANK('In Process Calc.'!N79),"",'In Process Calc.'!N79)</f>
        <v/>
      </c>
      <c r="AM79" s="111" t="str">
        <f>IF(ISBLANK('In Process Calc.'!O79),"",'In Process Calc.'!O79)</f>
        <v/>
      </c>
      <c r="AN79" s="111" t="str">
        <f>IF(ISBLANK('In Process Calc.'!P79),"",'In Process Calc.'!P79)</f>
        <v/>
      </c>
      <c r="AO79" s="111" t="str">
        <f>IF(ISBLANK('In Process Calc.'!Q79),"",'In Process Calc.'!Q79)</f>
        <v/>
      </c>
      <c r="AP79" s="111" t="str">
        <f>IF(ISBLANK('In Process Calc.'!R79),"",'In Process Calc.'!R79)</f>
        <v/>
      </c>
      <c r="AQ79" s="111" t="str">
        <f>IF(ISBLANK('In Process Calc.'!S79),"",'In Process Calc.'!S79)</f>
        <v/>
      </c>
      <c r="AR79" s="111" t="str">
        <f>IF(ISBLANK('In Process Calc.'!T79),"",'In Process Calc.'!T79)</f>
        <v/>
      </c>
      <c r="AS79" s="111" t="str">
        <f>IF(ISBLANK('In Process Calc.'!U79),"",'In Process Calc.'!U79)</f>
        <v/>
      </c>
      <c r="AT79" s="111" t="str">
        <f>IF(ISBLANK('In Process Calc.'!V79),"",'In Process Calc.'!V79)</f>
        <v/>
      </c>
      <c r="AU79" s="111" t="str">
        <f>IF(ISBLANK('In Process Calc.'!W79),"",'In Process Calc.'!W79)</f>
        <v/>
      </c>
      <c r="AV79" s="111" t="str">
        <f>IF(ISBLANK('In Process Calc.'!X79),"",'In Process Calc.'!X79)</f>
        <v/>
      </c>
      <c r="AW79" s="111" t="str">
        <f>IF(ISBLANK('In Process Calc.'!Y79),"",'In Process Calc.'!Y79)</f>
        <v/>
      </c>
      <c r="AX79" s="111" t="str">
        <f>IF(ISBLANK('In Process Calc.'!Z79),"",'In Process Calc.'!Z79)</f>
        <v/>
      </c>
      <c r="AY79" s="111" t="str">
        <f>IF(ISBLANK('In Process Calc.'!AA79),"",'In Process Calc.'!AA79)</f>
        <v/>
      </c>
      <c r="AZ79" s="111" t="str">
        <f>IF(ISBLANK('In Process Calc.'!AB79),"",'In Process Calc.'!AB79)</f>
        <v/>
      </c>
      <c r="BA79" s="111" t="str">
        <f>IF(ISBLANK('In Process Calc.'!AC79),"",'In Process Calc.'!AC79)</f>
        <v/>
      </c>
      <c r="BB79" s="111" t="str">
        <f>IF(ISBLANK('In Process Calc.'!AD79),"",'In Process Calc.'!AD79)</f>
        <v/>
      </c>
      <c r="BC79" s="111" t="str">
        <f>IF(ISBLANK('In Process Calc.'!AE79),"",'In Process Calc.'!AE79)</f>
        <v/>
      </c>
      <c r="BD79" s="111" t="str">
        <f>IF(ISBLANK('In Process Calc.'!AF79),"",'In Process Calc.'!AF79)</f>
        <v/>
      </c>
      <c r="BE79" s="111" t="str">
        <f>IF(ISBLANK('In Process Calc.'!AG79),"",'In Process Calc.'!AG79)</f>
        <v/>
      </c>
      <c r="BF79" s="111" t="str">
        <f>IF(ISBLANK('In Process Calc.'!AH79),"",'In Process Calc.'!AH79)</f>
        <v/>
      </c>
      <c r="BG79" s="111" t="str">
        <f>IF(ISBLANK('In Process Calc.'!AI79),"",'In Process Calc.'!AI79)</f>
        <v/>
      </c>
      <c r="BH79" s="111" t="str">
        <f>IF(ISBLANK('In Process Calc.'!AJ79),"",'In Process Calc.'!AJ79)</f>
        <v/>
      </c>
      <c r="BI79" s="111" t="str">
        <f>IF(ISBLANK('In Process Calc.'!AK79),"",'In Process Calc.'!AK79)</f>
        <v/>
      </c>
      <c r="BJ79" s="111" t="str">
        <f>IF(ISBLANK('In Process Calc.'!AL79),"",'In Process Calc.'!AL79)</f>
        <v/>
      </c>
      <c r="BK79" s="111" t="str">
        <f>IF(ISBLANK('In Process Calc.'!AM79),"",'In Process Calc.'!AM79)</f>
        <v/>
      </c>
      <c r="BL79" s="111" t="str">
        <f>IF(ISBLANK('In Process Calc.'!AN79),"",'In Process Calc.'!AN79)</f>
        <v/>
      </c>
      <c r="BM79" s="111" t="str">
        <f>IF(ISBLANK('In Process Calc.'!AO79),"",'In Process Calc.'!AO79)</f>
        <v/>
      </c>
      <c r="BN79" s="48"/>
      <c r="BO79" s="48"/>
      <c r="BP79" s="48"/>
      <c r="BQ79" s="48"/>
      <c r="BR79" s="48"/>
      <c r="BS79" s="48"/>
      <c r="BT79" s="48"/>
      <c r="BU79" s="48"/>
      <c r="BV79" s="48"/>
      <c r="BW79" s="48"/>
      <c r="BX79" s="48"/>
      <c r="BY79" s="48"/>
      <c r="BZ79" s="48"/>
      <c r="CA79" s="48"/>
      <c r="CB79" s="48"/>
      <c r="CC79" s="48"/>
      <c r="CD79" s="48"/>
      <c r="CE79" s="48"/>
      <c r="CF79" s="48"/>
      <c r="CG79" s="48"/>
    </row>
    <row r="80" spans="1:116">
      <c r="A80" s="111" t="str">
        <f>IF(ISBLANK('In Process Calc.'!C80),"",'In Process Calc.'!C80)</f>
        <v/>
      </c>
      <c r="B80" s="111" t="str">
        <f>IF(ISBLANK('Measured Data'!H82),"",'Measured Data'!H82)</f>
        <v/>
      </c>
      <c r="C80" s="111" t="str">
        <f>IF(ISBLANK('In Process Calc.'!L80),"",'In Process Calc.'!L80)</f>
        <v/>
      </c>
      <c r="D80" s="111" t="str">
        <f>IF(ISBLANK('In Process Calc.'!M80),"",'In Process Calc.'!M80)</f>
        <v/>
      </c>
      <c r="E80" s="111" t="str">
        <f>IF(ISBLANK('In Process Calc.'!N80),"",'In Process Calc.'!N80)</f>
        <v/>
      </c>
      <c r="F80" s="111" t="str">
        <f>IF(ISBLANK('In Process Calc.'!O80),"",'In Process Calc.'!O80)</f>
        <v/>
      </c>
      <c r="G80" s="111" t="str">
        <f>IF(ISBLANK('In Process Calc.'!P80),"",'In Process Calc.'!P80)</f>
        <v/>
      </c>
      <c r="H80" s="111" t="str">
        <f>IF(ISBLANK('In Process Calc.'!Q80),"",'In Process Calc.'!Q80)</f>
        <v/>
      </c>
      <c r="I80" s="111" t="str">
        <f>IF(ISBLANK('In Process Calc.'!R80),"",'In Process Calc.'!R80)</f>
        <v/>
      </c>
      <c r="J80" s="111" t="str">
        <f>IF(ISBLANK('In Process Calc.'!S80),"",'In Process Calc.'!S80)</f>
        <v/>
      </c>
      <c r="K80" s="111" t="str">
        <f>IF(ISBLANK('In Process Calc.'!T80),"",'In Process Calc.'!T80)</f>
        <v/>
      </c>
      <c r="L80" s="111" t="str">
        <f>IF(ISBLANK('In Process Calc.'!U80),"",'In Process Calc.'!U80)</f>
        <v/>
      </c>
      <c r="M80" s="111" t="str">
        <f>IF(ISBLANK('In Process Calc.'!V80),"",'In Process Calc.'!V80)</f>
        <v/>
      </c>
      <c r="N80" s="111" t="str">
        <f>IF(ISBLANK('In Process Calc.'!W80),"",'In Process Calc.'!W80)</f>
        <v/>
      </c>
      <c r="O80" s="111" t="str">
        <f>IF(ISBLANK('In Process Calc.'!X80),"",'In Process Calc.'!X80)</f>
        <v/>
      </c>
      <c r="P80" s="111" t="str">
        <f>IF(ISBLANK('In Process Calc.'!Y80),"",'In Process Calc.'!Y80)</f>
        <v/>
      </c>
      <c r="Q80" s="111" t="str">
        <f>IF(ISBLANK('In Process Calc.'!Z80),"",'In Process Calc.'!Z80)</f>
        <v/>
      </c>
      <c r="R80" s="111" t="str">
        <f>IF(ISBLANK('In Process Calc.'!AA80),"",'In Process Calc.'!AA80)</f>
        <v/>
      </c>
      <c r="S80" s="111" t="str">
        <f>IF(ISBLANK('In Process Calc.'!AB80),"",'In Process Calc.'!AB80)</f>
        <v/>
      </c>
      <c r="T80" s="111" t="str">
        <f>IF(ISBLANK('In Process Calc.'!AC80),"",'In Process Calc.'!AC80)</f>
        <v/>
      </c>
      <c r="U80" s="111" t="str">
        <f>IF(ISBLANK('In Process Calc.'!AD80),"",'In Process Calc.'!AD80)</f>
        <v/>
      </c>
      <c r="V80" s="111" t="str">
        <f>IF(ISBLANK('In Process Calc.'!AE80),"",'In Process Calc.'!AE80)</f>
        <v/>
      </c>
      <c r="W80" s="111" t="str">
        <f>IF(ISBLANK('In Process Calc.'!AF80),"",'In Process Calc.'!AF80)</f>
        <v/>
      </c>
      <c r="X80" s="111" t="str">
        <f>IF(ISBLANK('In Process Calc.'!AG80),"",'In Process Calc.'!AG80)</f>
        <v/>
      </c>
      <c r="Y80" s="111" t="str">
        <f>IF(ISBLANK('In Process Calc.'!AH80),"",'In Process Calc.'!AH80)</f>
        <v/>
      </c>
      <c r="Z80" s="111" t="str">
        <f>IF(ISBLANK('In Process Calc.'!AI80),"",'In Process Calc.'!AI80)</f>
        <v/>
      </c>
      <c r="AA80" s="111" t="str">
        <f>IF(ISBLANK('In Process Calc.'!AJ80),"",'In Process Calc.'!AJ80)</f>
        <v/>
      </c>
      <c r="AB80" s="111" t="str">
        <f>IF(ISBLANK('In Process Calc.'!AK80),"",'In Process Calc.'!AK80)</f>
        <v/>
      </c>
      <c r="AC80" s="111" t="str">
        <f>IF(ISBLANK('In Process Calc.'!AL80),"",'In Process Calc.'!AL80)</f>
        <v/>
      </c>
      <c r="AD80" s="111" t="str">
        <f>IF(ISBLANK('In Process Calc.'!AM80),"",'In Process Calc.'!AM80)</f>
        <v/>
      </c>
      <c r="AE80" s="111" t="str">
        <f>IF(ISBLANK('In Process Calc.'!AN80),"",'In Process Calc.'!AN80)</f>
        <v/>
      </c>
      <c r="AF80" s="111" t="str">
        <f>IF(ISBLANK('In Process Calc.'!AO80),"",'In Process Calc.'!AO80)</f>
        <v/>
      </c>
      <c r="AG80" s="48"/>
      <c r="AH80" s="111" t="str">
        <f>IF(ISBLANK('In Process Calc.'!C80),"",'In Process Calc.'!C80)</f>
        <v/>
      </c>
      <c r="AI80" s="111" t="str">
        <f>IF(ISBLANK('Measured Data'!H84),"",'Measured Data'!H84)</f>
        <v/>
      </c>
      <c r="AJ80" s="111" t="str">
        <f>IF(ISBLANK('In Process Calc.'!L80),"",'In Process Calc.'!L80)</f>
        <v/>
      </c>
      <c r="AK80" s="111" t="str">
        <f>IF(ISBLANK('In Process Calc.'!M80),"",'In Process Calc.'!M80)</f>
        <v/>
      </c>
      <c r="AL80" s="111" t="str">
        <f>IF(ISBLANK('In Process Calc.'!N80),"",'In Process Calc.'!N80)</f>
        <v/>
      </c>
      <c r="AM80" s="111" t="str">
        <f>IF(ISBLANK('In Process Calc.'!O80),"",'In Process Calc.'!O80)</f>
        <v/>
      </c>
      <c r="AN80" s="111" t="str">
        <f>IF(ISBLANK('In Process Calc.'!P80),"",'In Process Calc.'!P80)</f>
        <v/>
      </c>
      <c r="AO80" s="111" t="str">
        <f>IF(ISBLANK('In Process Calc.'!Q80),"",'In Process Calc.'!Q80)</f>
        <v/>
      </c>
      <c r="AP80" s="111" t="str">
        <f>IF(ISBLANK('In Process Calc.'!R80),"",'In Process Calc.'!R80)</f>
        <v/>
      </c>
      <c r="AQ80" s="111" t="str">
        <f>IF(ISBLANK('In Process Calc.'!S80),"",'In Process Calc.'!S80)</f>
        <v/>
      </c>
      <c r="AR80" s="111" t="str">
        <f>IF(ISBLANK('In Process Calc.'!T80),"",'In Process Calc.'!T80)</f>
        <v/>
      </c>
      <c r="AS80" s="111" t="str">
        <f>IF(ISBLANK('In Process Calc.'!U80),"",'In Process Calc.'!U80)</f>
        <v/>
      </c>
      <c r="AT80" s="111" t="str">
        <f>IF(ISBLANK('In Process Calc.'!V80),"",'In Process Calc.'!V80)</f>
        <v/>
      </c>
      <c r="AU80" s="111" t="str">
        <f>IF(ISBLANK('In Process Calc.'!W80),"",'In Process Calc.'!W80)</f>
        <v/>
      </c>
      <c r="AV80" s="111" t="str">
        <f>IF(ISBLANK('In Process Calc.'!X80),"",'In Process Calc.'!X80)</f>
        <v/>
      </c>
      <c r="AW80" s="111" t="str">
        <f>IF(ISBLANK('In Process Calc.'!Y80),"",'In Process Calc.'!Y80)</f>
        <v/>
      </c>
      <c r="AX80" s="111" t="str">
        <f>IF(ISBLANK('In Process Calc.'!Z80),"",'In Process Calc.'!Z80)</f>
        <v/>
      </c>
      <c r="AY80" s="111" t="str">
        <f>IF(ISBLANK('In Process Calc.'!AA80),"",'In Process Calc.'!AA80)</f>
        <v/>
      </c>
      <c r="AZ80" s="111" t="str">
        <f>IF(ISBLANK('In Process Calc.'!AB80),"",'In Process Calc.'!AB80)</f>
        <v/>
      </c>
      <c r="BA80" s="111" t="str">
        <f>IF(ISBLANK('In Process Calc.'!AC80),"",'In Process Calc.'!AC80)</f>
        <v/>
      </c>
      <c r="BB80" s="111" t="str">
        <f>IF(ISBLANK('In Process Calc.'!AD80),"",'In Process Calc.'!AD80)</f>
        <v/>
      </c>
      <c r="BC80" s="111" t="str">
        <f>IF(ISBLANK('In Process Calc.'!AE80),"",'In Process Calc.'!AE80)</f>
        <v/>
      </c>
      <c r="BD80" s="111" t="str">
        <f>IF(ISBLANK('In Process Calc.'!AF80),"",'In Process Calc.'!AF80)</f>
        <v/>
      </c>
      <c r="BE80" s="111" t="str">
        <f>IF(ISBLANK('In Process Calc.'!AG80),"",'In Process Calc.'!AG80)</f>
        <v/>
      </c>
      <c r="BF80" s="111" t="str">
        <f>IF(ISBLANK('In Process Calc.'!AH80),"",'In Process Calc.'!AH80)</f>
        <v/>
      </c>
      <c r="BG80" s="111" t="str">
        <f>IF(ISBLANK('In Process Calc.'!AI80),"",'In Process Calc.'!AI80)</f>
        <v/>
      </c>
      <c r="BH80" s="111" t="str">
        <f>IF(ISBLANK('In Process Calc.'!AJ80),"",'In Process Calc.'!AJ80)</f>
        <v/>
      </c>
      <c r="BI80" s="111" t="str">
        <f>IF(ISBLANK('In Process Calc.'!AK80),"",'In Process Calc.'!AK80)</f>
        <v/>
      </c>
      <c r="BJ80" s="111" t="str">
        <f>IF(ISBLANK('In Process Calc.'!AL80),"",'In Process Calc.'!AL80)</f>
        <v/>
      </c>
      <c r="BK80" s="111" t="str">
        <f>IF(ISBLANK('In Process Calc.'!AM80),"",'In Process Calc.'!AM80)</f>
        <v/>
      </c>
      <c r="BL80" s="111" t="str">
        <f>IF(ISBLANK('In Process Calc.'!AN80),"",'In Process Calc.'!AN80)</f>
        <v/>
      </c>
      <c r="BM80" s="111" t="str">
        <f>IF(ISBLANK('In Process Calc.'!AO80),"",'In Process Calc.'!AO80)</f>
        <v/>
      </c>
      <c r="BN80" s="48"/>
      <c r="BO80" s="48"/>
      <c r="BP80" s="48"/>
      <c r="BQ80" s="48"/>
      <c r="BR80" s="48"/>
      <c r="BS80" s="48"/>
      <c r="BT80" s="48"/>
      <c r="BU80" s="48"/>
      <c r="BV80" s="48"/>
      <c r="BW80" s="48"/>
      <c r="BX80" s="48"/>
      <c r="BY80" s="48"/>
      <c r="BZ80" s="48"/>
      <c r="CA80" s="48"/>
      <c r="CB80" s="48"/>
      <c r="CC80" s="48"/>
      <c r="CD80" s="48"/>
      <c r="CE80" s="48"/>
      <c r="CF80" s="48"/>
      <c r="CG80" s="48"/>
    </row>
    <row r="81" spans="1:85">
      <c r="A81" s="111" t="str">
        <f>IF(ISBLANK('In Process Calc.'!C81),"",'In Process Calc.'!C81)</f>
        <v/>
      </c>
      <c r="B81" s="111" t="str">
        <f>IF(ISBLANK('Measured Data'!H83),"",'Measured Data'!H83)</f>
        <v/>
      </c>
      <c r="C81" s="111" t="str">
        <f>IF(ISBLANK('In Process Calc.'!L81),"",'In Process Calc.'!L81)</f>
        <v/>
      </c>
      <c r="D81" s="111" t="str">
        <f>IF(ISBLANK('In Process Calc.'!M81),"",'In Process Calc.'!M81)</f>
        <v/>
      </c>
      <c r="E81" s="111" t="str">
        <f>IF(ISBLANK('In Process Calc.'!N81),"",'In Process Calc.'!N81)</f>
        <v/>
      </c>
      <c r="F81" s="111" t="str">
        <f>IF(ISBLANK('In Process Calc.'!O81),"",'In Process Calc.'!O81)</f>
        <v/>
      </c>
      <c r="G81" s="111" t="str">
        <f>IF(ISBLANK('In Process Calc.'!P81),"",'In Process Calc.'!P81)</f>
        <v/>
      </c>
      <c r="H81" s="111" t="str">
        <f>IF(ISBLANK('In Process Calc.'!Q81),"",'In Process Calc.'!Q81)</f>
        <v/>
      </c>
      <c r="I81" s="111" t="str">
        <f>IF(ISBLANK('In Process Calc.'!R81),"",'In Process Calc.'!R81)</f>
        <v/>
      </c>
      <c r="J81" s="111" t="str">
        <f>IF(ISBLANK('In Process Calc.'!S81),"",'In Process Calc.'!S81)</f>
        <v/>
      </c>
      <c r="K81" s="111" t="str">
        <f>IF(ISBLANK('In Process Calc.'!T81),"",'In Process Calc.'!T81)</f>
        <v/>
      </c>
      <c r="L81" s="111" t="str">
        <f>IF(ISBLANK('In Process Calc.'!U81),"",'In Process Calc.'!U81)</f>
        <v/>
      </c>
      <c r="M81" s="111" t="str">
        <f>IF(ISBLANK('In Process Calc.'!V81),"",'In Process Calc.'!V81)</f>
        <v/>
      </c>
      <c r="N81" s="111" t="str">
        <f>IF(ISBLANK('In Process Calc.'!W81),"",'In Process Calc.'!W81)</f>
        <v/>
      </c>
      <c r="O81" s="111" t="str">
        <f>IF(ISBLANK('In Process Calc.'!X81),"",'In Process Calc.'!X81)</f>
        <v/>
      </c>
      <c r="P81" s="111" t="str">
        <f>IF(ISBLANK('In Process Calc.'!Y81),"",'In Process Calc.'!Y81)</f>
        <v/>
      </c>
      <c r="Q81" s="111" t="str">
        <f>IF(ISBLANK('In Process Calc.'!Z81),"",'In Process Calc.'!Z81)</f>
        <v/>
      </c>
      <c r="R81" s="111" t="str">
        <f>IF(ISBLANK('In Process Calc.'!AA81),"",'In Process Calc.'!AA81)</f>
        <v/>
      </c>
      <c r="S81" s="111" t="str">
        <f>IF(ISBLANK('In Process Calc.'!AB81),"",'In Process Calc.'!AB81)</f>
        <v/>
      </c>
      <c r="T81" s="111" t="str">
        <f>IF(ISBLANK('In Process Calc.'!AC81),"",'In Process Calc.'!AC81)</f>
        <v/>
      </c>
      <c r="U81" s="111" t="str">
        <f>IF(ISBLANK('In Process Calc.'!AD81),"",'In Process Calc.'!AD81)</f>
        <v/>
      </c>
      <c r="V81" s="111" t="str">
        <f>IF(ISBLANK('In Process Calc.'!AE81),"",'In Process Calc.'!AE81)</f>
        <v/>
      </c>
      <c r="W81" s="111" t="str">
        <f>IF(ISBLANK('In Process Calc.'!AF81),"",'In Process Calc.'!AF81)</f>
        <v/>
      </c>
      <c r="X81" s="111" t="str">
        <f>IF(ISBLANK('In Process Calc.'!AG81),"",'In Process Calc.'!AG81)</f>
        <v/>
      </c>
      <c r="Y81" s="111" t="str">
        <f>IF(ISBLANK('In Process Calc.'!AH81),"",'In Process Calc.'!AH81)</f>
        <v/>
      </c>
      <c r="Z81" s="111" t="str">
        <f>IF(ISBLANK('In Process Calc.'!AI81),"",'In Process Calc.'!AI81)</f>
        <v/>
      </c>
      <c r="AA81" s="111" t="str">
        <f>IF(ISBLANK('In Process Calc.'!AJ81),"",'In Process Calc.'!AJ81)</f>
        <v/>
      </c>
      <c r="AB81" s="111" t="str">
        <f>IF(ISBLANK('In Process Calc.'!AK81),"",'In Process Calc.'!AK81)</f>
        <v/>
      </c>
      <c r="AC81" s="111" t="str">
        <f>IF(ISBLANK('In Process Calc.'!AL81),"",'In Process Calc.'!AL81)</f>
        <v/>
      </c>
      <c r="AD81" s="111" t="str">
        <f>IF(ISBLANK('In Process Calc.'!AM81),"",'In Process Calc.'!AM81)</f>
        <v/>
      </c>
      <c r="AE81" s="111" t="str">
        <f>IF(ISBLANK('In Process Calc.'!AN81),"",'In Process Calc.'!AN81)</f>
        <v/>
      </c>
      <c r="AF81" s="111" t="str">
        <f>IF(ISBLANK('In Process Calc.'!AO81),"",'In Process Calc.'!AO81)</f>
        <v/>
      </c>
      <c r="AG81" s="48"/>
      <c r="AH81" s="111" t="str">
        <f>IF(ISBLANK('In Process Calc.'!C81),"",'In Process Calc.'!C81)</f>
        <v/>
      </c>
      <c r="AI81" s="111" t="str">
        <f>IF(ISBLANK('Measured Data'!H85),"",'Measured Data'!H85)</f>
        <v/>
      </c>
      <c r="AJ81" s="111" t="str">
        <f>IF(ISBLANK('In Process Calc.'!L81),"",'In Process Calc.'!L81)</f>
        <v/>
      </c>
      <c r="AK81" s="111" t="str">
        <f>IF(ISBLANK('In Process Calc.'!M81),"",'In Process Calc.'!M81)</f>
        <v/>
      </c>
      <c r="AL81" s="111" t="str">
        <f>IF(ISBLANK('In Process Calc.'!N81),"",'In Process Calc.'!N81)</f>
        <v/>
      </c>
      <c r="AM81" s="111" t="str">
        <f>IF(ISBLANK('In Process Calc.'!O81),"",'In Process Calc.'!O81)</f>
        <v/>
      </c>
      <c r="AN81" s="111" t="str">
        <f>IF(ISBLANK('In Process Calc.'!P81),"",'In Process Calc.'!P81)</f>
        <v/>
      </c>
      <c r="AO81" s="111" t="str">
        <f>IF(ISBLANK('In Process Calc.'!Q81),"",'In Process Calc.'!Q81)</f>
        <v/>
      </c>
      <c r="AP81" s="111" t="str">
        <f>IF(ISBLANK('In Process Calc.'!R81),"",'In Process Calc.'!R81)</f>
        <v/>
      </c>
      <c r="AQ81" s="111" t="str">
        <f>IF(ISBLANK('In Process Calc.'!S81),"",'In Process Calc.'!S81)</f>
        <v/>
      </c>
      <c r="AR81" s="111" t="str">
        <f>IF(ISBLANK('In Process Calc.'!T81),"",'In Process Calc.'!T81)</f>
        <v/>
      </c>
      <c r="AS81" s="111" t="str">
        <f>IF(ISBLANK('In Process Calc.'!U81),"",'In Process Calc.'!U81)</f>
        <v/>
      </c>
      <c r="AT81" s="111" t="str">
        <f>IF(ISBLANK('In Process Calc.'!V81),"",'In Process Calc.'!V81)</f>
        <v/>
      </c>
      <c r="AU81" s="111" t="str">
        <f>IF(ISBLANK('In Process Calc.'!W81),"",'In Process Calc.'!W81)</f>
        <v/>
      </c>
      <c r="AV81" s="111" t="str">
        <f>IF(ISBLANK('In Process Calc.'!X81),"",'In Process Calc.'!X81)</f>
        <v/>
      </c>
      <c r="AW81" s="111" t="str">
        <f>IF(ISBLANK('In Process Calc.'!Y81),"",'In Process Calc.'!Y81)</f>
        <v/>
      </c>
      <c r="AX81" s="111" t="str">
        <f>IF(ISBLANK('In Process Calc.'!Z81),"",'In Process Calc.'!Z81)</f>
        <v/>
      </c>
      <c r="AY81" s="111" t="str">
        <f>IF(ISBLANK('In Process Calc.'!AA81),"",'In Process Calc.'!AA81)</f>
        <v/>
      </c>
      <c r="AZ81" s="111" t="str">
        <f>IF(ISBLANK('In Process Calc.'!AB81),"",'In Process Calc.'!AB81)</f>
        <v/>
      </c>
      <c r="BA81" s="111" t="str">
        <f>IF(ISBLANK('In Process Calc.'!AC81),"",'In Process Calc.'!AC81)</f>
        <v/>
      </c>
      <c r="BB81" s="111" t="str">
        <f>IF(ISBLANK('In Process Calc.'!AD81),"",'In Process Calc.'!AD81)</f>
        <v/>
      </c>
      <c r="BC81" s="111" t="str">
        <f>IF(ISBLANK('In Process Calc.'!AE81),"",'In Process Calc.'!AE81)</f>
        <v/>
      </c>
      <c r="BD81" s="111" t="str">
        <f>IF(ISBLANK('In Process Calc.'!AF81),"",'In Process Calc.'!AF81)</f>
        <v/>
      </c>
      <c r="BE81" s="111" t="str">
        <f>IF(ISBLANK('In Process Calc.'!AG81),"",'In Process Calc.'!AG81)</f>
        <v/>
      </c>
      <c r="BF81" s="111" t="str">
        <f>IF(ISBLANK('In Process Calc.'!AH81),"",'In Process Calc.'!AH81)</f>
        <v/>
      </c>
      <c r="BG81" s="111" t="str">
        <f>IF(ISBLANK('In Process Calc.'!AI81),"",'In Process Calc.'!AI81)</f>
        <v/>
      </c>
      <c r="BH81" s="111" t="str">
        <f>IF(ISBLANK('In Process Calc.'!AJ81),"",'In Process Calc.'!AJ81)</f>
        <v/>
      </c>
      <c r="BI81" s="111" t="str">
        <f>IF(ISBLANK('In Process Calc.'!AK81),"",'In Process Calc.'!AK81)</f>
        <v/>
      </c>
      <c r="BJ81" s="111" t="str">
        <f>IF(ISBLANK('In Process Calc.'!AL81),"",'In Process Calc.'!AL81)</f>
        <v/>
      </c>
      <c r="BK81" s="111" t="str">
        <f>IF(ISBLANK('In Process Calc.'!AM81),"",'In Process Calc.'!AM81)</f>
        <v/>
      </c>
      <c r="BL81" s="111" t="str">
        <f>IF(ISBLANK('In Process Calc.'!AN81),"",'In Process Calc.'!AN81)</f>
        <v/>
      </c>
      <c r="BM81" s="111" t="str">
        <f>IF(ISBLANK('In Process Calc.'!AO81),"",'In Process Calc.'!AO81)</f>
        <v/>
      </c>
      <c r="BN81" s="48"/>
      <c r="BO81" s="48"/>
      <c r="BP81" s="48"/>
      <c r="BQ81" s="48"/>
      <c r="BR81" s="48"/>
      <c r="BS81" s="48"/>
      <c r="BT81" s="48"/>
      <c r="BU81" s="48"/>
      <c r="BV81" s="48"/>
      <c r="BW81" s="48"/>
      <c r="BX81" s="48"/>
      <c r="BY81" s="48"/>
      <c r="BZ81" s="48"/>
      <c r="CA81" s="48"/>
      <c r="CB81" s="48"/>
      <c r="CC81" s="48"/>
      <c r="CD81" s="48"/>
      <c r="CE81" s="48"/>
      <c r="CF81" s="48"/>
      <c r="CG81" s="48"/>
    </row>
    <row r="82" spans="1:85">
      <c r="A82" s="111" t="str">
        <f>IF(ISBLANK('In Process Calc.'!C82),"",'In Process Calc.'!C82)</f>
        <v/>
      </c>
      <c r="B82" s="111" t="str">
        <f>IF(ISBLANK('Measured Data'!H84),"",'Measured Data'!H84)</f>
        <v/>
      </c>
      <c r="C82" s="111" t="str">
        <f>IF(ISBLANK('In Process Calc.'!L82),"",'In Process Calc.'!L82)</f>
        <v/>
      </c>
      <c r="D82" s="111" t="str">
        <f>IF(ISBLANK('In Process Calc.'!M82),"",'In Process Calc.'!M82)</f>
        <v/>
      </c>
      <c r="E82" s="111" t="str">
        <f>IF(ISBLANK('In Process Calc.'!N82),"",'In Process Calc.'!N82)</f>
        <v/>
      </c>
      <c r="F82" s="111" t="str">
        <f>IF(ISBLANK('In Process Calc.'!O82),"",'In Process Calc.'!O82)</f>
        <v/>
      </c>
      <c r="G82" s="111" t="str">
        <f>IF(ISBLANK('In Process Calc.'!P82),"",'In Process Calc.'!P82)</f>
        <v/>
      </c>
      <c r="H82" s="111" t="str">
        <f>IF(ISBLANK('In Process Calc.'!Q82),"",'In Process Calc.'!Q82)</f>
        <v/>
      </c>
      <c r="I82" s="111" t="str">
        <f>IF(ISBLANK('In Process Calc.'!R82),"",'In Process Calc.'!R82)</f>
        <v/>
      </c>
      <c r="J82" s="111" t="str">
        <f>IF(ISBLANK('In Process Calc.'!S82),"",'In Process Calc.'!S82)</f>
        <v/>
      </c>
      <c r="K82" s="111" t="str">
        <f>IF(ISBLANK('In Process Calc.'!T82),"",'In Process Calc.'!T82)</f>
        <v/>
      </c>
      <c r="L82" s="111" t="str">
        <f>IF(ISBLANK('In Process Calc.'!U82),"",'In Process Calc.'!U82)</f>
        <v/>
      </c>
      <c r="M82" s="111" t="str">
        <f>IF(ISBLANK('In Process Calc.'!V82),"",'In Process Calc.'!V82)</f>
        <v/>
      </c>
      <c r="N82" s="111" t="str">
        <f>IF(ISBLANK('In Process Calc.'!W82),"",'In Process Calc.'!W82)</f>
        <v/>
      </c>
      <c r="O82" s="111" t="str">
        <f>IF(ISBLANK('In Process Calc.'!X82),"",'In Process Calc.'!X82)</f>
        <v/>
      </c>
      <c r="P82" s="111" t="str">
        <f>IF(ISBLANK('In Process Calc.'!Y82),"",'In Process Calc.'!Y82)</f>
        <v/>
      </c>
      <c r="Q82" s="111" t="str">
        <f>IF(ISBLANK('In Process Calc.'!Z82),"",'In Process Calc.'!Z82)</f>
        <v/>
      </c>
      <c r="R82" s="111" t="str">
        <f>IF(ISBLANK('In Process Calc.'!AA82),"",'In Process Calc.'!AA82)</f>
        <v/>
      </c>
      <c r="S82" s="111" t="str">
        <f>IF(ISBLANK('In Process Calc.'!AB82),"",'In Process Calc.'!AB82)</f>
        <v/>
      </c>
      <c r="T82" s="111" t="str">
        <f>IF(ISBLANK('In Process Calc.'!AC82),"",'In Process Calc.'!AC82)</f>
        <v/>
      </c>
      <c r="U82" s="111" t="str">
        <f>IF(ISBLANK('In Process Calc.'!AD82),"",'In Process Calc.'!AD82)</f>
        <v/>
      </c>
      <c r="V82" s="111" t="str">
        <f>IF(ISBLANK('In Process Calc.'!AE82),"",'In Process Calc.'!AE82)</f>
        <v/>
      </c>
      <c r="W82" s="111" t="str">
        <f>IF(ISBLANK('In Process Calc.'!AF82),"",'In Process Calc.'!AF82)</f>
        <v/>
      </c>
      <c r="X82" s="111" t="str">
        <f>IF(ISBLANK('In Process Calc.'!AG82),"",'In Process Calc.'!AG82)</f>
        <v/>
      </c>
      <c r="Y82" s="111" t="str">
        <f>IF(ISBLANK('In Process Calc.'!AH82),"",'In Process Calc.'!AH82)</f>
        <v/>
      </c>
      <c r="Z82" s="111" t="str">
        <f>IF(ISBLANK('In Process Calc.'!AI82),"",'In Process Calc.'!AI82)</f>
        <v/>
      </c>
      <c r="AA82" s="111" t="str">
        <f>IF(ISBLANK('In Process Calc.'!AJ82),"",'In Process Calc.'!AJ82)</f>
        <v/>
      </c>
      <c r="AB82" s="111" t="str">
        <f>IF(ISBLANK('In Process Calc.'!AK82),"",'In Process Calc.'!AK82)</f>
        <v/>
      </c>
      <c r="AC82" s="111" t="str">
        <f>IF(ISBLANK('In Process Calc.'!AL82),"",'In Process Calc.'!AL82)</f>
        <v/>
      </c>
      <c r="AD82" s="111" t="str">
        <f>IF(ISBLANK('In Process Calc.'!AM82),"",'In Process Calc.'!AM82)</f>
        <v/>
      </c>
      <c r="AE82" s="111" t="str">
        <f>IF(ISBLANK('In Process Calc.'!AN82),"",'In Process Calc.'!AN82)</f>
        <v/>
      </c>
      <c r="AF82" s="111" t="str">
        <f>IF(ISBLANK('In Process Calc.'!AO82),"",'In Process Calc.'!AO82)</f>
        <v/>
      </c>
      <c r="AG82" s="48"/>
      <c r="AH82" s="111" t="str">
        <f>IF(ISBLANK('In Process Calc.'!C82),"",'In Process Calc.'!C82)</f>
        <v/>
      </c>
      <c r="AI82" s="111" t="str">
        <f>IF(ISBLANK('Measured Data'!H86),"",'Measured Data'!H86)</f>
        <v/>
      </c>
      <c r="AJ82" s="111" t="str">
        <f>IF(ISBLANK('In Process Calc.'!L82),"",'In Process Calc.'!L82)</f>
        <v/>
      </c>
      <c r="AK82" s="111" t="str">
        <f>IF(ISBLANK('In Process Calc.'!M82),"",'In Process Calc.'!M82)</f>
        <v/>
      </c>
      <c r="AL82" s="111" t="str">
        <f>IF(ISBLANK('In Process Calc.'!N82),"",'In Process Calc.'!N82)</f>
        <v/>
      </c>
      <c r="AM82" s="111" t="str">
        <f>IF(ISBLANK('In Process Calc.'!O82),"",'In Process Calc.'!O82)</f>
        <v/>
      </c>
      <c r="AN82" s="111" t="str">
        <f>IF(ISBLANK('In Process Calc.'!P82),"",'In Process Calc.'!P82)</f>
        <v/>
      </c>
      <c r="AO82" s="111" t="str">
        <f>IF(ISBLANK('In Process Calc.'!Q82),"",'In Process Calc.'!Q82)</f>
        <v/>
      </c>
      <c r="AP82" s="111" t="str">
        <f>IF(ISBLANK('In Process Calc.'!R82),"",'In Process Calc.'!R82)</f>
        <v/>
      </c>
      <c r="AQ82" s="111" t="str">
        <f>IF(ISBLANK('In Process Calc.'!S82),"",'In Process Calc.'!S82)</f>
        <v/>
      </c>
      <c r="AR82" s="111" t="str">
        <f>IF(ISBLANK('In Process Calc.'!T82),"",'In Process Calc.'!T82)</f>
        <v/>
      </c>
      <c r="AS82" s="111" t="str">
        <f>IF(ISBLANK('In Process Calc.'!U82),"",'In Process Calc.'!U82)</f>
        <v/>
      </c>
      <c r="AT82" s="111" t="str">
        <f>IF(ISBLANK('In Process Calc.'!V82),"",'In Process Calc.'!V82)</f>
        <v/>
      </c>
      <c r="AU82" s="111" t="str">
        <f>IF(ISBLANK('In Process Calc.'!W82),"",'In Process Calc.'!W82)</f>
        <v/>
      </c>
      <c r="AV82" s="111" t="str">
        <f>IF(ISBLANK('In Process Calc.'!X82),"",'In Process Calc.'!X82)</f>
        <v/>
      </c>
      <c r="AW82" s="111" t="str">
        <f>IF(ISBLANK('In Process Calc.'!Y82),"",'In Process Calc.'!Y82)</f>
        <v/>
      </c>
      <c r="AX82" s="111" t="str">
        <f>IF(ISBLANK('In Process Calc.'!Z82),"",'In Process Calc.'!Z82)</f>
        <v/>
      </c>
      <c r="AY82" s="111" t="str">
        <f>IF(ISBLANK('In Process Calc.'!AA82),"",'In Process Calc.'!AA82)</f>
        <v/>
      </c>
      <c r="AZ82" s="111" t="str">
        <f>IF(ISBLANK('In Process Calc.'!AB82),"",'In Process Calc.'!AB82)</f>
        <v/>
      </c>
      <c r="BA82" s="111" t="str">
        <f>IF(ISBLANK('In Process Calc.'!AC82),"",'In Process Calc.'!AC82)</f>
        <v/>
      </c>
      <c r="BB82" s="111" t="str">
        <f>IF(ISBLANK('In Process Calc.'!AD82),"",'In Process Calc.'!AD82)</f>
        <v/>
      </c>
      <c r="BC82" s="111" t="str">
        <f>IF(ISBLANK('In Process Calc.'!AE82),"",'In Process Calc.'!AE82)</f>
        <v/>
      </c>
      <c r="BD82" s="111" t="str">
        <f>IF(ISBLANK('In Process Calc.'!AF82),"",'In Process Calc.'!AF82)</f>
        <v/>
      </c>
      <c r="BE82" s="111" t="str">
        <f>IF(ISBLANK('In Process Calc.'!AG82),"",'In Process Calc.'!AG82)</f>
        <v/>
      </c>
      <c r="BF82" s="111" t="str">
        <f>IF(ISBLANK('In Process Calc.'!AH82),"",'In Process Calc.'!AH82)</f>
        <v/>
      </c>
      <c r="BG82" s="111" t="str">
        <f>IF(ISBLANK('In Process Calc.'!AI82),"",'In Process Calc.'!AI82)</f>
        <v/>
      </c>
      <c r="BH82" s="111" t="str">
        <f>IF(ISBLANK('In Process Calc.'!AJ82),"",'In Process Calc.'!AJ82)</f>
        <v/>
      </c>
      <c r="BI82" s="111" t="str">
        <f>IF(ISBLANK('In Process Calc.'!AK82),"",'In Process Calc.'!AK82)</f>
        <v/>
      </c>
      <c r="BJ82" s="111" t="str">
        <f>IF(ISBLANK('In Process Calc.'!AL82),"",'In Process Calc.'!AL82)</f>
        <v/>
      </c>
      <c r="BK82" s="111" t="str">
        <f>IF(ISBLANK('In Process Calc.'!AM82),"",'In Process Calc.'!AM82)</f>
        <v/>
      </c>
      <c r="BL82" s="111" t="str">
        <f>IF(ISBLANK('In Process Calc.'!AN82),"",'In Process Calc.'!AN82)</f>
        <v/>
      </c>
      <c r="BM82" s="111" t="str">
        <f>IF(ISBLANK('In Process Calc.'!AO82),"",'In Process Calc.'!AO82)</f>
        <v/>
      </c>
      <c r="BN82" s="48"/>
      <c r="BO82" s="48"/>
      <c r="BP82" s="48"/>
      <c r="BQ82" s="48"/>
      <c r="BR82" s="48"/>
      <c r="BS82" s="48"/>
      <c r="BT82" s="48"/>
      <c r="BU82" s="48"/>
      <c r="BV82" s="48"/>
      <c r="BW82" s="48"/>
      <c r="BX82" s="48"/>
      <c r="BY82" s="48"/>
      <c r="BZ82" s="48"/>
      <c r="CA82" s="48"/>
      <c r="CB82" s="48"/>
      <c r="CC82" s="48"/>
      <c r="CD82" s="48"/>
      <c r="CE82" s="48"/>
      <c r="CF82" s="48"/>
      <c r="CG82" s="48"/>
    </row>
    <row r="83" spans="1:85">
      <c r="A83" s="111" t="str">
        <f>IF(ISBLANK('In Process Calc.'!C83),"",'In Process Calc.'!C83)</f>
        <v/>
      </c>
      <c r="B83" s="111" t="str">
        <f>IF(ISBLANK('Measured Data'!H85),"",'Measured Data'!H85)</f>
        <v/>
      </c>
      <c r="C83" s="111" t="str">
        <f>IF(ISBLANK('In Process Calc.'!L83),"",'In Process Calc.'!L83)</f>
        <v/>
      </c>
      <c r="D83" s="111" t="str">
        <f>IF(ISBLANK('In Process Calc.'!M83),"",'In Process Calc.'!M83)</f>
        <v/>
      </c>
      <c r="E83" s="111" t="str">
        <f>IF(ISBLANK('In Process Calc.'!N83),"",'In Process Calc.'!N83)</f>
        <v/>
      </c>
      <c r="F83" s="111" t="str">
        <f>IF(ISBLANK('In Process Calc.'!O83),"",'In Process Calc.'!O83)</f>
        <v/>
      </c>
      <c r="G83" s="111" t="str">
        <f>IF(ISBLANK('In Process Calc.'!P83),"",'In Process Calc.'!P83)</f>
        <v/>
      </c>
      <c r="H83" s="111" t="str">
        <f>IF(ISBLANK('In Process Calc.'!Q83),"",'In Process Calc.'!Q83)</f>
        <v/>
      </c>
      <c r="I83" s="111" t="str">
        <f>IF(ISBLANK('In Process Calc.'!R83),"",'In Process Calc.'!R83)</f>
        <v/>
      </c>
      <c r="J83" s="111" t="str">
        <f>IF(ISBLANK('In Process Calc.'!S83),"",'In Process Calc.'!S83)</f>
        <v/>
      </c>
      <c r="K83" s="111" t="str">
        <f>IF(ISBLANK('In Process Calc.'!T83),"",'In Process Calc.'!T83)</f>
        <v/>
      </c>
      <c r="L83" s="111" t="str">
        <f>IF(ISBLANK('In Process Calc.'!U83),"",'In Process Calc.'!U83)</f>
        <v/>
      </c>
      <c r="M83" s="111" t="str">
        <f>IF(ISBLANK('In Process Calc.'!V83),"",'In Process Calc.'!V83)</f>
        <v/>
      </c>
      <c r="N83" s="111" t="str">
        <f>IF(ISBLANK('In Process Calc.'!W83),"",'In Process Calc.'!W83)</f>
        <v/>
      </c>
      <c r="O83" s="111" t="str">
        <f>IF(ISBLANK('In Process Calc.'!X83),"",'In Process Calc.'!X83)</f>
        <v/>
      </c>
      <c r="P83" s="111" t="str">
        <f>IF(ISBLANK('In Process Calc.'!Y83),"",'In Process Calc.'!Y83)</f>
        <v/>
      </c>
      <c r="Q83" s="111" t="str">
        <f>IF(ISBLANK('In Process Calc.'!Z83),"",'In Process Calc.'!Z83)</f>
        <v/>
      </c>
      <c r="R83" s="111" t="str">
        <f>IF(ISBLANK('In Process Calc.'!AA83),"",'In Process Calc.'!AA83)</f>
        <v/>
      </c>
      <c r="S83" s="111" t="str">
        <f>IF(ISBLANK('In Process Calc.'!AB83),"",'In Process Calc.'!AB83)</f>
        <v/>
      </c>
      <c r="T83" s="111" t="str">
        <f>IF(ISBLANK('In Process Calc.'!AC83),"",'In Process Calc.'!AC83)</f>
        <v/>
      </c>
      <c r="U83" s="111" t="str">
        <f>IF(ISBLANK('In Process Calc.'!AD83),"",'In Process Calc.'!AD83)</f>
        <v/>
      </c>
      <c r="V83" s="111" t="str">
        <f>IF(ISBLANK('In Process Calc.'!AE83),"",'In Process Calc.'!AE83)</f>
        <v/>
      </c>
      <c r="W83" s="111" t="str">
        <f>IF(ISBLANK('In Process Calc.'!AF83),"",'In Process Calc.'!AF83)</f>
        <v/>
      </c>
      <c r="X83" s="111" t="str">
        <f>IF(ISBLANK('In Process Calc.'!AG83),"",'In Process Calc.'!AG83)</f>
        <v/>
      </c>
      <c r="Y83" s="111" t="str">
        <f>IF(ISBLANK('In Process Calc.'!AH83),"",'In Process Calc.'!AH83)</f>
        <v/>
      </c>
      <c r="Z83" s="111" t="str">
        <f>IF(ISBLANK('In Process Calc.'!AI83),"",'In Process Calc.'!AI83)</f>
        <v/>
      </c>
      <c r="AA83" s="111" t="str">
        <f>IF(ISBLANK('In Process Calc.'!AJ83),"",'In Process Calc.'!AJ83)</f>
        <v/>
      </c>
      <c r="AB83" s="111" t="str">
        <f>IF(ISBLANK('In Process Calc.'!AK83),"",'In Process Calc.'!AK83)</f>
        <v/>
      </c>
      <c r="AC83" s="111" t="str">
        <f>IF(ISBLANK('In Process Calc.'!AL83),"",'In Process Calc.'!AL83)</f>
        <v/>
      </c>
      <c r="AD83" s="111" t="str">
        <f>IF(ISBLANK('In Process Calc.'!AM83),"",'In Process Calc.'!AM83)</f>
        <v/>
      </c>
      <c r="AE83" s="111" t="str">
        <f>IF(ISBLANK('In Process Calc.'!AN83),"",'In Process Calc.'!AN83)</f>
        <v/>
      </c>
      <c r="AF83" s="111" t="str">
        <f>IF(ISBLANK('In Process Calc.'!AO83),"",'In Process Calc.'!AO83)</f>
        <v/>
      </c>
      <c r="AG83" s="48"/>
      <c r="AH83" s="111" t="str">
        <f>IF(ISBLANK('In Process Calc.'!C83),"",'In Process Calc.'!C83)</f>
        <v/>
      </c>
      <c r="AI83" s="111" t="str">
        <f>IF(ISBLANK('Measured Data'!H87),"",'Measured Data'!H87)</f>
        <v/>
      </c>
      <c r="AJ83" s="111" t="str">
        <f>IF(ISBLANK('In Process Calc.'!L83),"",'In Process Calc.'!L83)</f>
        <v/>
      </c>
      <c r="AK83" s="111" t="str">
        <f>IF(ISBLANK('In Process Calc.'!M83),"",'In Process Calc.'!M83)</f>
        <v/>
      </c>
      <c r="AL83" s="111" t="str">
        <f>IF(ISBLANK('In Process Calc.'!N83),"",'In Process Calc.'!N83)</f>
        <v/>
      </c>
      <c r="AM83" s="111" t="str">
        <f>IF(ISBLANK('In Process Calc.'!O83),"",'In Process Calc.'!O83)</f>
        <v/>
      </c>
      <c r="AN83" s="111" t="str">
        <f>IF(ISBLANK('In Process Calc.'!P83),"",'In Process Calc.'!P83)</f>
        <v/>
      </c>
      <c r="AO83" s="111" t="str">
        <f>IF(ISBLANK('In Process Calc.'!Q83),"",'In Process Calc.'!Q83)</f>
        <v/>
      </c>
      <c r="AP83" s="111" t="str">
        <f>IF(ISBLANK('In Process Calc.'!R83),"",'In Process Calc.'!R83)</f>
        <v/>
      </c>
      <c r="AQ83" s="111" t="str">
        <f>IF(ISBLANK('In Process Calc.'!S83),"",'In Process Calc.'!S83)</f>
        <v/>
      </c>
      <c r="AR83" s="111" t="str">
        <f>IF(ISBLANK('In Process Calc.'!T83),"",'In Process Calc.'!T83)</f>
        <v/>
      </c>
      <c r="AS83" s="111" t="str">
        <f>IF(ISBLANK('In Process Calc.'!U83),"",'In Process Calc.'!U83)</f>
        <v/>
      </c>
      <c r="AT83" s="111" t="str">
        <f>IF(ISBLANK('In Process Calc.'!V83),"",'In Process Calc.'!V83)</f>
        <v/>
      </c>
      <c r="AU83" s="111" t="str">
        <f>IF(ISBLANK('In Process Calc.'!W83),"",'In Process Calc.'!W83)</f>
        <v/>
      </c>
      <c r="AV83" s="111" t="str">
        <f>IF(ISBLANK('In Process Calc.'!X83),"",'In Process Calc.'!X83)</f>
        <v/>
      </c>
      <c r="AW83" s="111" t="str">
        <f>IF(ISBLANK('In Process Calc.'!Y83),"",'In Process Calc.'!Y83)</f>
        <v/>
      </c>
      <c r="AX83" s="111" t="str">
        <f>IF(ISBLANK('In Process Calc.'!Z83),"",'In Process Calc.'!Z83)</f>
        <v/>
      </c>
      <c r="AY83" s="111" t="str">
        <f>IF(ISBLANK('In Process Calc.'!AA83),"",'In Process Calc.'!AA83)</f>
        <v/>
      </c>
      <c r="AZ83" s="111" t="str">
        <f>IF(ISBLANK('In Process Calc.'!AB83),"",'In Process Calc.'!AB83)</f>
        <v/>
      </c>
      <c r="BA83" s="111" t="str">
        <f>IF(ISBLANK('In Process Calc.'!AC83),"",'In Process Calc.'!AC83)</f>
        <v/>
      </c>
      <c r="BB83" s="111" t="str">
        <f>IF(ISBLANK('In Process Calc.'!AD83),"",'In Process Calc.'!AD83)</f>
        <v/>
      </c>
      <c r="BC83" s="111" t="str">
        <f>IF(ISBLANK('In Process Calc.'!AE83),"",'In Process Calc.'!AE83)</f>
        <v/>
      </c>
      <c r="BD83" s="111" t="str">
        <f>IF(ISBLANK('In Process Calc.'!AF83),"",'In Process Calc.'!AF83)</f>
        <v/>
      </c>
      <c r="BE83" s="111" t="str">
        <f>IF(ISBLANK('In Process Calc.'!AG83),"",'In Process Calc.'!AG83)</f>
        <v/>
      </c>
      <c r="BF83" s="111" t="str">
        <f>IF(ISBLANK('In Process Calc.'!AH83),"",'In Process Calc.'!AH83)</f>
        <v/>
      </c>
      <c r="BG83" s="111" t="str">
        <f>IF(ISBLANK('In Process Calc.'!AI83),"",'In Process Calc.'!AI83)</f>
        <v/>
      </c>
      <c r="BH83" s="111" t="str">
        <f>IF(ISBLANK('In Process Calc.'!AJ83),"",'In Process Calc.'!AJ83)</f>
        <v/>
      </c>
      <c r="BI83" s="111" t="str">
        <f>IF(ISBLANK('In Process Calc.'!AK83),"",'In Process Calc.'!AK83)</f>
        <v/>
      </c>
      <c r="BJ83" s="111" t="str">
        <f>IF(ISBLANK('In Process Calc.'!AL83),"",'In Process Calc.'!AL83)</f>
        <v/>
      </c>
      <c r="BK83" s="111" t="str">
        <f>IF(ISBLANK('In Process Calc.'!AM83),"",'In Process Calc.'!AM83)</f>
        <v/>
      </c>
      <c r="BL83" s="111" t="str">
        <f>IF(ISBLANK('In Process Calc.'!AN83),"",'In Process Calc.'!AN83)</f>
        <v/>
      </c>
      <c r="BM83" s="111" t="str">
        <f>IF(ISBLANK('In Process Calc.'!AO83),"",'In Process Calc.'!AO83)</f>
        <v/>
      </c>
      <c r="BN83" s="48"/>
      <c r="BO83" s="48"/>
      <c r="BP83" s="48"/>
      <c r="BQ83" s="48"/>
      <c r="BR83" s="48"/>
      <c r="BS83" s="48"/>
      <c r="BT83" s="48"/>
      <c r="BU83" s="48"/>
      <c r="BV83" s="48"/>
      <c r="BW83" s="48"/>
      <c r="BX83" s="48"/>
      <c r="BY83" s="48"/>
      <c r="BZ83" s="48"/>
      <c r="CA83" s="48"/>
      <c r="CB83" s="48"/>
      <c r="CC83" s="48"/>
      <c r="CD83" s="48"/>
      <c r="CE83" s="48"/>
      <c r="CF83" s="48"/>
      <c r="CG83" s="48"/>
    </row>
    <row r="84" spans="1:85">
      <c r="A84" s="111" t="str">
        <f>IF(ISBLANK('In Process Calc.'!C84),"",'In Process Calc.'!C84)</f>
        <v/>
      </c>
      <c r="B84" s="111" t="str">
        <f>IF(ISBLANK('Measured Data'!H86),"",'Measured Data'!H86)</f>
        <v/>
      </c>
      <c r="C84" s="111" t="str">
        <f>IF(ISBLANK('In Process Calc.'!L84),"",'In Process Calc.'!L84)</f>
        <v/>
      </c>
      <c r="D84" s="111" t="str">
        <f>IF(ISBLANK('In Process Calc.'!M84),"",'In Process Calc.'!M84)</f>
        <v/>
      </c>
      <c r="E84" s="111" t="str">
        <f>IF(ISBLANK('In Process Calc.'!N84),"",'In Process Calc.'!N84)</f>
        <v/>
      </c>
      <c r="F84" s="111" t="str">
        <f>IF(ISBLANK('In Process Calc.'!O84),"",'In Process Calc.'!O84)</f>
        <v/>
      </c>
      <c r="G84" s="111" t="str">
        <f>IF(ISBLANK('In Process Calc.'!P84),"",'In Process Calc.'!P84)</f>
        <v/>
      </c>
      <c r="H84" s="111" t="str">
        <f>IF(ISBLANK('In Process Calc.'!Q84),"",'In Process Calc.'!Q84)</f>
        <v/>
      </c>
      <c r="I84" s="111" t="str">
        <f>IF(ISBLANK('In Process Calc.'!R84),"",'In Process Calc.'!R84)</f>
        <v/>
      </c>
      <c r="J84" s="111" t="str">
        <f>IF(ISBLANK('In Process Calc.'!S84),"",'In Process Calc.'!S84)</f>
        <v/>
      </c>
      <c r="K84" s="111" t="str">
        <f>IF(ISBLANK('In Process Calc.'!T84),"",'In Process Calc.'!T84)</f>
        <v/>
      </c>
      <c r="L84" s="111" t="str">
        <f>IF(ISBLANK('In Process Calc.'!U84),"",'In Process Calc.'!U84)</f>
        <v/>
      </c>
      <c r="M84" s="111" t="str">
        <f>IF(ISBLANK('In Process Calc.'!V84),"",'In Process Calc.'!V84)</f>
        <v/>
      </c>
      <c r="N84" s="111" t="str">
        <f>IF(ISBLANK('In Process Calc.'!W84),"",'In Process Calc.'!W84)</f>
        <v/>
      </c>
      <c r="O84" s="111" t="str">
        <f>IF(ISBLANK('In Process Calc.'!X84),"",'In Process Calc.'!X84)</f>
        <v/>
      </c>
      <c r="P84" s="111" t="str">
        <f>IF(ISBLANK('In Process Calc.'!Y84),"",'In Process Calc.'!Y84)</f>
        <v/>
      </c>
      <c r="Q84" s="111" t="str">
        <f>IF(ISBLANK('In Process Calc.'!Z84),"",'In Process Calc.'!Z84)</f>
        <v/>
      </c>
      <c r="R84" s="111" t="str">
        <f>IF(ISBLANK('In Process Calc.'!AA84),"",'In Process Calc.'!AA84)</f>
        <v/>
      </c>
      <c r="S84" s="111" t="str">
        <f>IF(ISBLANK('In Process Calc.'!AB84),"",'In Process Calc.'!AB84)</f>
        <v/>
      </c>
      <c r="T84" s="111" t="str">
        <f>IF(ISBLANK('In Process Calc.'!AC84),"",'In Process Calc.'!AC84)</f>
        <v/>
      </c>
      <c r="U84" s="111" t="str">
        <f>IF(ISBLANK('In Process Calc.'!AD84),"",'In Process Calc.'!AD84)</f>
        <v/>
      </c>
      <c r="V84" s="111" t="str">
        <f>IF(ISBLANK('In Process Calc.'!AE84),"",'In Process Calc.'!AE84)</f>
        <v/>
      </c>
      <c r="W84" s="111" t="str">
        <f>IF(ISBLANK('In Process Calc.'!AF84),"",'In Process Calc.'!AF84)</f>
        <v/>
      </c>
      <c r="X84" s="111" t="str">
        <f>IF(ISBLANK('In Process Calc.'!AG84),"",'In Process Calc.'!AG84)</f>
        <v/>
      </c>
      <c r="Y84" s="111" t="str">
        <f>IF(ISBLANK('In Process Calc.'!AH84),"",'In Process Calc.'!AH84)</f>
        <v/>
      </c>
      <c r="Z84" s="111" t="str">
        <f>IF(ISBLANK('In Process Calc.'!AI84),"",'In Process Calc.'!AI84)</f>
        <v/>
      </c>
      <c r="AA84" s="111" t="str">
        <f>IF(ISBLANK('In Process Calc.'!AJ84),"",'In Process Calc.'!AJ84)</f>
        <v/>
      </c>
      <c r="AB84" s="111" t="str">
        <f>IF(ISBLANK('In Process Calc.'!AK84),"",'In Process Calc.'!AK84)</f>
        <v/>
      </c>
      <c r="AC84" s="111" t="str">
        <f>IF(ISBLANK('In Process Calc.'!AL84),"",'In Process Calc.'!AL84)</f>
        <v/>
      </c>
      <c r="AD84" s="111" t="str">
        <f>IF(ISBLANK('In Process Calc.'!AM84),"",'In Process Calc.'!AM84)</f>
        <v/>
      </c>
      <c r="AE84" s="111" t="str">
        <f>IF(ISBLANK('In Process Calc.'!AN84),"",'In Process Calc.'!AN84)</f>
        <v/>
      </c>
      <c r="AF84" s="111" t="str">
        <f>IF(ISBLANK('In Process Calc.'!AO84),"",'In Process Calc.'!AO84)</f>
        <v/>
      </c>
      <c r="AG84" s="48"/>
      <c r="AH84" s="111" t="str">
        <f>IF(ISBLANK('In Process Calc.'!C84),"",'In Process Calc.'!C84)</f>
        <v/>
      </c>
      <c r="AI84" s="111" t="str">
        <f>IF(ISBLANK('Measured Data'!H88),"",'Measured Data'!H88)</f>
        <v/>
      </c>
      <c r="AJ84" s="111" t="str">
        <f>IF(ISBLANK('In Process Calc.'!L84),"",'In Process Calc.'!L84)</f>
        <v/>
      </c>
      <c r="AK84" s="111" t="str">
        <f>IF(ISBLANK('In Process Calc.'!M84),"",'In Process Calc.'!M84)</f>
        <v/>
      </c>
      <c r="AL84" s="111" t="str">
        <f>IF(ISBLANK('In Process Calc.'!N84),"",'In Process Calc.'!N84)</f>
        <v/>
      </c>
      <c r="AM84" s="111" t="str">
        <f>IF(ISBLANK('In Process Calc.'!O84),"",'In Process Calc.'!O84)</f>
        <v/>
      </c>
      <c r="AN84" s="111" t="str">
        <f>IF(ISBLANK('In Process Calc.'!P84),"",'In Process Calc.'!P84)</f>
        <v/>
      </c>
      <c r="AO84" s="111" t="str">
        <f>IF(ISBLANK('In Process Calc.'!Q84),"",'In Process Calc.'!Q84)</f>
        <v/>
      </c>
      <c r="AP84" s="111" t="str">
        <f>IF(ISBLANK('In Process Calc.'!R84),"",'In Process Calc.'!R84)</f>
        <v/>
      </c>
      <c r="AQ84" s="111" t="str">
        <f>IF(ISBLANK('In Process Calc.'!S84),"",'In Process Calc.'!S84)</f>
        <v/>
      </c>
      <c r="AR84" s="111" t="str">
        <f>IF(ISBLANK('In Process Calc.'!T84),"",'In Process Calc.'!T84)</f>
        <v/>
      </c>
      <c r="AS84" s="111" t="str">
        <f>IF(ISBLANK('In Process Calc.'!U84),"",'In Process Calc.'!U84)</f>
        <v/>
      </c>
      <c r="AT84" s="111" t="str">
        <f>IF(ISBLANK('In Process Calc.'!V84),"",'In Process Calc.'!V84)</f>
        <v/>
      </c>
      <c r="AU84" s="111" t="str">
        <f>IF(ISBLANK('In Process Calc.'!W84),"",'In Process Calc.'!W84)</f>
        <v/>
      </c>
      <c r="AV84" s="111" t="str">
        <f>IF(ISBLANK('In Process Calc.'!X84),"",'In Process Calc.'!X84)</f>
        <v/>
      </c>
      <c r="AW84" s="111" t="str">
        <f>IF(ISBLANK('In Process Calc.'!Y84),"",'In Process Calc.'!Y84)</f>
        <v/>
      </c>
      <c r="AX84" s="111" t="str">
        <f>IF(ISBLANK('In Process Calc.'!Z84),"",'In Process Calc.'!Z84)</f>
        <v/>
      </c>
      <c r="AY84" s="111" t="str">
        <f>IF(ISBLANK('In Process Calc.'!AA84),"",'In Process Calc.'!AA84)</f>
        <v/>
      </c>
      <c r="AZ84" s="111" t="str">
        <f>IF(ISBLANK('In Process Calc.'!AB84),"",'In Process Calc.'!AB84)</f>
        <v/>
      </c>
      <c r="BA84" s="111" t="str">
        <f>IF(ISBLANK('In Process Calc.'!AC84),"",'In Process Calc.'!AC84)</f>
        <v/>
      </c>
      <c r="BB84" s="111" t="str">
        <f>IF(ISBLANK('In Process Calc.'!AD84),"",'In Process Calc.'!AD84)</f>
        <v/>
      </c>
      <c r="BC84" s="111" t="str">
        <f>IF(ISBLANK('In Process Calc.'!AE84),"",'In Process Calc.'!AE84)</f>
        <v/>
      </c>
      <c r="BD84" s="111" t="str">
        <f>IF(ISBLANK('In Process Calc.'!AF84),"",'In Process Calc.'!AF84)</f>
        <v/>
      </c>
      <c r="BE84" s="111" t="str">
        <f>IF(ISBLANK('In Process Calc.'!AG84),"",'In Process Calc.'!AG84)</f>
        <v/>
      </c>
      <c r="BF84" s="111" t="str">
        <f>IF(ISBLANK('In Process Calc.'!AH84),"",'In Process Calc.'!AH84)</f>
        <v/>
      </c>
      <c r="BG84" s="111" t="str">
        <f>IF(ISBLANK('In Process Calc.'!AI84),"",'In Process Calc.'!AI84)</f>
        <v/>
      </c>
      <c r="BH84" s="111" t="str">
        <f>IF(ISBLANK('In Process Calc.'!AJ84),"",'In Process Calc.'!AJ84)</f>
        <v/>
      </c>
      <c r="BI84" s="111" t="str">
        <f>IF(ISBLANK('In Process Calc.'!AK84),"",'In Process Calc.'!AK84)</f>
        <v/>
      </c>
      <c r="BJ84" s="111" t="str">
        <f>IF(ISBLANK('In Process Calc.'!AL84),"",'In Process Calc.'!AL84)</f>
        <v/>
      </c>
      <c r="BK84" s="111" t="str">
        <f>IF(ISBLANK('In Process Calc.'!AM84),"",'In Process Calc.'!AM84)</f>
        <v/>
      </c>
      <c r="BL84" s="111" t="str">
        <f>IF(ISBLANK('In Process Calc.'!AN84),"",'In Process Calc.'!AN84)</f>
        <v/>
      </c>
      <c r="BM84" s="111" t="str">
        <f>IF(ISBLANK('In Process Calc.'!AO84),"",'In Process Calc.'!AO84)</f>
        <v/>
      </c>
      <c r="BN84" s="48"/>
      <c r="BO84" s="48"/>
      <c r="BP84" s="48"/>
      <c r="BQ84" s="48"/>
      <c r="BR84" s="48"/>
      <c r="BS84" s="48"/>
      <c r="BT84" s="48"/>
      <c r="BU84" s="48"/>
      <c r="BV84" s="48"/>
      <c r="BW84" s="48"/>
      <c r="BX84" s="48"/>
      <c r="BY84" s="48"/>
      <c r="BZ84" s="48"/>
      <c r="CA84" s="48"/>
      <c r="CB84" s="48"/>
      <c r="CC84" s="48"/>
      <c r="CD84" s="48"/>
      <c r="CE84" s="48"/>
      <c r="CF84" s="48"/>
      <c r="CG84" s="48"/>
    </row>
    <row r="85" spans="1:85">
      <c r="A85" s="111" t="str">
        <f>IF(ISBLANK('In Process Calc.'!C85),"",'In Process Calc.'!C85)</f>
        <v/>
      </c>
      <c r="B85" s="111" t="str">
        <f>IF(ISBLANK('Measured Data'!H87),"",'Measured Data'!H87)</f>
        <v/>
      </c>
      <c r="C85" s="111" t="str">
        <f>IF(ISBLANK('In Process Calc.'!L85),"",'In Process Calc.'!L85)</f>
        <v/>
      </c>
      <c r="D85" s="111" t="str">
        <f>IF(ISBLANK('In Process Calc.'!M85),"",'In Process Calc.'!M85)</f>
        <v/>
      </c>
      <c r="E85" s="111" t="str">
        <f>IF(ISBLANK('In Process Calc.'!N85),"",'In Process Calc.'!N85)</f>
        <v/>
      </c>
      <c r="F85" s="111" t="str">
        <f>IF(ISBLANK('In Process Calc.'!O85),"",'In Process Calc.'!O85)</f>
        <v/>
      </c>
      <c r="G85" s="111" t="str">
        <f>IF(ISBLANK('In Process Calc.'!P85),"",'In Process Calc.'!P85)</f>
        <v/>
      </c>
      <c r="H85" s="111" t="str">
        <f>IF(ISBLANK('In Process Calc.'!Q85),"",'In Process Calc.'!Q85)</f>
        <v/>
      </c>
      <c r="I85" s="111" t="str">
        <f>IF(ISBLANK('In Process Calc.'!R85),"",'In Process Calc.'!R85)</f>
        <v/>
      </c>
      <c r="J85" s="111" t="str">
        <f>IF(ISBLANK('In Process Calc.'!S85),"",'In Process Calc.'!S85)</f>
        <v/>
      </c>
      <c r="K85" s="111" t="str">
        <f>IF(ISBLANK('In Process Calc.'!T85),"",'In Process Calc.'!T85)</f>
        <v/>
      </c>
      <c r="L85" s="111" t="str">
        <f>IF(ISBLANK('In Process Calc.'!U85),"",'In Process Calc.'!U85)</f>
        <v/>
      </c>
      <c r="M85" s="111" t="str">
        <f>IF(ISBLANK('In Process Calc.'!V85),"",'In Process Calc.'!V85)</f>
        <v/>
      </c>
      <c r="N85" s="111" t="str">
        <f>IF(ISBLANK('In Process Calc.'!W85),"",'In Process Calc.'!W85)</f>
        <v/>
      </c>
      <c r="O85" s="111" t="str">
        <f>IF(ISBLANK('In Process Calc.'!X85),"",'In Process Calc.'!X85)</f>
        <v/>
      </c>
      <c r="P85" s="111" t="str">
        <f>IF(ISBLANK('In Process Calc.'!Y85),"",'In Process Calc.'!Y85)</f>
        <v/>
      </c>
      <c r="Q85" s="111" t="str">
        <f>IF(ISBLANK('In Process Calc.'!Z85),"",'In Process Calc.'!Z85)</f>
        <v/>
      </c>
      <c r="R85" s="111" t="str">
        <f>IF(ISBLANK('In Process Calc.'!AA85),"",'In Process Calc.'!AA85)</f>
        <v/>
      </c>
      <c r="S85" s="111" t="str">
        <f>IF(ISBLANK('In Process Calc.'!AB85),"",'In Process Calc.'!AB85)</f>
        <v/>
      </c>
      <c r="T85" s="111" t="str">
        <f>IF(ISBLANK('In Process Calc.'!AC85),"",'In Process Calc.'!AC85)</f>
        <v/>
      </c>
      <c r="U85" s="111" t="str">
        <f>IF(ISBLANK('In Process Calc.'!AD85),"",'In Process Calc.'!AD85)</f>
        <v/>
      </c>
      <c r="V85" s="111" t="str">
        <f>IF(ISBLANK('In Process Calc.'!AE85),"",'In Process Calc.'!AE85)</f>
        <v/>
      </c>
      <c r="W85" s="111" t="str">
        <f>IF(ISBLANK('In Process Calc.'!AF85),"",'In Process Calc.'!AF85)</f>
        <v/>
      </c>
      <c r="X85" s="111" t="str">
        <f>IF(ISBLANK('In Process Calc.'!AG85),"",'In Process Calc.'!AG85)</f>
        <v/>
      </c>
      <c r="Y85" s="111" t="str">
        <f>IF(ISBLANK('In Process Calc.'!AH85),"",'In Process Calc.'!AH85)</f>
        <v/>
      </c>
      <c r="Z85" s="111" t="str">
        <f>IF(ISBLANK('In Process Calc.'!AI85),"",'In Process Calc.'!AI85)</f>
        <v/>
      </c>
      <c r="AA85" s="111" t="str">
        <f>IF(ISBLANK('In Process Calc.'!AJ85),"",'In Process Calc.'!AJ85)</f>
        <v/>
      </c>
      <c r="AB85" s="111" t="str">
        <f>IF(ISBLANK('In Process Calc.'!AK85),"",'In Process Calc.'!AK85)</f>
        <v/>
      </c>
      <c r="AC85" s="111" t="str">
        <f>IF(ISBLANK('In Process Calc.'!AL85),"",'In Process Calc.'!AL85)</f>
        <v/>
      </c>
      <c r="AD85" s="111" t="str">
        <f>IF(ISBLANK('In Process Calc.'!AM85),"",'In Process Calc.'!AM85)</f>
        <v/>
      </c>
      <c r="AE85" s="111" t="str">
        <f>IF(ISBLANK('In Process Calc.'!AN85),"",'In Process Calc.'!AN85)</f>
        <v/>
      </c>
      <c r="AF85" s="111" t="str">
        <f>IF(ISBLANK('In Process Calc.'!AO85),"",'In Process Calc.'!AO85)</f>
        <v/>
      </c>
      <c r="AG85" s="48"/>
      <c r="AH85" s="111" t="str">
        <f>IF(ISBLANK('In Process Calc.'!C85),"",'In Process Calc.'!C85)</f>
        <v/>
      </c>
      <c r="AI85" s="111" t="str">
        <f>IF(ISBLANK('Measured Data'!H89),"",'Measured Data'!H89)</f>
        <v/>
      </c>
      <c r="AJ85" s="111" t="str">
        <f>IF(ISBLANK('In Process Calc.'!L85),"",'In Process Calc.'!L85)</f>
        <v/>
      </c>
      <c r="AK85" s="111" t="str">
        <f>IF(ISBLANK('In Process Calc.'!M85),"",'In Process Calc.'!M85)</f>
        <v/>
      </c>
      <c r="AL85" s="111" t="str">
        <f>IF(ISBLANK('In Process Calc.'!N85),"",'In Process Calc.'!N85)</f>
        <v/>
      </c>
      <c r="AM85" s="111" t="str">
        <f>IF(ISBLANK('In Process Calc.'!O85),"",'In Process Calc.'!O85)</f>
        <v/>
      </c>
      <c r="AN85" s="111" t="str">
        <f>IF(ISBLANK('In Process Calc.'!P85),"",'In Process Calc.'!P85)</f>
        <v/>
      </c>
      <c r="AO85" s="111" t="str">
        <f>IF(ISBLANK('In Process Calc.'!Q85),"",'In Process Calc.'!Q85)</f>
        <v/>
      </c>
      <c r="AP85" s="111" t="str">
        <f>IF(ISBLANK('In Process Calc.'!R85),"",'In Process Calc.'!R85)</f>
        <v/>
      </c>
      <c r="AQ85" s="111" t="str">
        <f>IF(ISBLANK('In Process Calc.'!S85),"",'In Process Calc.'!S85)</f>
        <v/>
      </c>
      <c r="AR85" s="111" t="str">
        <f>IF(ISBLANK('In Process Calc.'!T85),"",'In Process Calc.'!T85)</f>
        <v/>
      </c>
      <c r="AS85" s="111" t="str">
        <f>IF(ISBLANK('In Process Calc.'!U85),"",'In Process Calc.'!U85)</f>
        <v/>
      </c>
      <c r="AT85" s="111" t="str">
        <f>IF(ISBLANK('In Process Calc.'!V85),"",'In Process Calc.'!V85)</f>
        <v/>
      </c>
      <c r="AU85" s="111" t="str">
        <f>IF(ISBLANK('In Process Calc.'!W85),"",'In Process Calc.'!W85)</f>
        <v/>
      </c>
      <c r="AV85" s="111" t="str">
        <f>IF(ISBLANK('In Process Calc.'!X85),"",'In Process Calc.'!X85)</f>
        <v/>
      </c>
      <c r="AW85" s="111" t="str">
        <f>IF(ISBLANK('In Process Calc.'!Y85),"",'In Process Calc.'!Y85)</f>
        <v/>
      </c>
      <c r="AX85" s="111" t="str">
        <f>IF(ISBLANK('In Process Calc.'!Z85),"",'In Process Calc.'!Z85)</f>
        <v/>
      </c>
      <c r="AY85" s="111" t="str">
        <f>IF(ISBLANK('In Process Calc.'!AA85),"",'In Process Calc.'!AA85)</f>
        <v/>
      </c>
      <c r="AZ85" s="111" t="str">
        <f>IF(ISBLANK('In Process Calc.'!AB85),"",'In Process Calc.'!AB85)</f>
        <v/>
      </c>
      <c r="BA85" s="111" t="str">
        <f>IF(ISBLANK('In Process Calc.'!AC85),"",'In Process Calc.'!AC85)</f>
        <v/>
      </c>
      <c r="BB85" s="111" t="str">
        <f>IF(ISBLANK('In Process Calc.'!AD85),"",'In Process Calc.'!AD85)</f>
        <v/>
      </c>
      <c r="BC85" s="111" t="str">
        <f>IF(ISBLANK('In Process Calc.'!AE85),"",'In Process Calc.'!AE85)</f>
        <v/>
      </c>
      <c r="BD85" s="111" t="str">
        <f>IF(ISBLANK('In Process Calc.'!AF85),"",'In Process Calc.'!AF85)</f>
        <v/>
      </c>
      <c r="BE85" s="111" t="str">
        <f>IF(ISBLANK('In Process Calc.'!AG85),"",'In Process Calc.'!AG85)</f>
        <v/>
      </c>
      <c r="BF85" s="111" t="str">
        <f>IF(ISBLANK('In Process Calc.'!AH85),"",'In Process Calc.'!AH85)</f>
        <v/>
      </c>
      <c r="BG85" s="111" t="str">
        <f>IF(ISBLANK('In Process Calc.'!AI85),"",'In Process Calc.'!AI85)</f>
        <v/>
      </c>
      <c r="BH85" s="111" t="str">
        <f>IF(ISBLANK('In Process Calc.'!AJ85),"",'In Process Calc.'!AJ85)</f>
        <v/>
      </c>
      <c r="BI85" s="111" t="str">
        <f>IF(ISBLANK('In Process Calc.'!AK85),"",'In Process Calc.'!AK85)</f>
        <v/>
      </c>
      <c r="BJ85" s="111" t="str">
        <f>IF(ISBLANK('In Process Calc.'!AL85),"",'In Process Calc.'!AL85)</f>
        <v/>
      </c>
      <c r="BK85" s="111" t="str">
        <f>IF(ISBLANK('In Process Calc.'!AM85),"",'In Process Calc.'!AM85)</f>
        <v/>
      </c>
      <c r="BL85" s="111" t="str">
        <f>IF(ISBLANK('In Process Calc.'!AN85),"",'In Process Calc.'!AN85)</f>
        <v/>
      </c>
      <c r="BM85" s="111" t="str">
        <f>IF(ISBLANK('In Process Calc.'!AO85),"",'In Process Calc.'!AO85)</f>
        <v/>
      </c>
      <c r="BN85" s="48"/>
      <c r="BO85" s="48"/>
      <c r="BP85" s="48"/>
      <c r="BQ85" s="48"/>
      <c r="BR85" s="48"/>
      <c r="BS85" s="48"/>
      <c r="BT85" s="48"/>
      <c r="BU85" s="48"/>
      <c r="BV85" s="48"/>
      <c r="BW85" s="48"/>
      <c r="BX85" s="48"/>
      <c r="BY85" s="48"/>
      <c r="BZ85" s="48"/>
      <c r="CA85" s="48"/>
      <c r="CB85" s="48"/>
      <c r="CC85" s="48"/>
      <c r="CD85" s="48"/>
      <c r="CE85" s="48"/>
      <c r="CF85" s="48"/>
      <c r="CG85" s="48"/>
    </row>
    <row r="86" spans="1:85">
      <c r="A86" s="111" t="str">
        <f>IF(ISBLANK('In Process Calc.'!C86),"",'In Process Calc.'!C86)</f>
        <v/>
      </c>
      <c r="B86" s="111" t="str">
        <f>IF(ISBLANK('Measured Data'!H88),"",'Measured Data'!H88)</f>
        <v/>
      </c>
      <c r="C86" s="111" t="str">
        <f>IF(ISBLANK('In Process Calc.'!L86),"",'In Process Calc.'!L86)</f>
        <v/>
      </c>
      <c r="D86" s="111" t="str">
        <f>IF(ISBLANK('In Process Calc.'!M86),"",'In Process Calc.'!M86)</f>
        <v/>
      </c>
      <c r="E86" s="111" t="str">
        <f>IF(ISBLANK('In Process Calc.'!N86),"",'In Process Calc.'!N86)</f>
        <v/>
      </c>
      <c r="F86" s="111" t="str">
        <f>IF(ISBLANK('In Process Calc.'!O86),"",'In Process Calc.'!O86)</f>
        <v/>
      </c>
      <c r="G86" s="111" t="str">
        <f>IF(ISBLANK('In Process Calc.'!P86),"",'In Process Calc.'!P86)</f>
        <v/>
      </c>
      <c r="H86" s="111" t="str">
        <f>IF(ISBLANK('In Process Calc.'!Q86),"",'In Process Calc.'!Q86)</f>
        <v/>
      </c>
      <c r="I86" s="111" t="str">
        <f>IF(ISBLANK('In Process Calc.'!R86),"",'In Process Calc.'!R86)</f>
        <v/>
      </c>
      <c r="J86" s="111" t="str">
        <f>IF(ISBLANK('In Process Calc.'!S86),"",'In Process Calc.'!S86)</f>
        <v/>
      </c>
      <c r="K86" s="111" t="str">
        <f>IF(ISBLANK('In Process Calc.'!T86),"",'In Process Calc.'!T86)</f>
        <v/>
      </c>
      <c r="L86" s="111" t="str">
        <f>IF(ISBLANK('In Process Calc.'!U86),"",'In Process Calc.'!U86)</f>
        <v/>
      </c>
      <c r="M86" s="111" t="str">
        <f>IF(ISBLANK('In Process Calc.'!V86),"",'In Process Calc.'!V86)</f>
        <v/>
      </c>
      <c r="N86" s="111" t="str">
        <f>IF(ISBLANK('In Process Calc.'!W86),"",'In Process Calc.'!W86)</f>
        <v/>
      </c>
      <c r="O86" s="111" t="str">
        <f>IF(ISBLANK('In Process Calc.'!X86),"",'In Process Calc.'!X86)</f>
        <v/>
      </c>
      <c r="P86" s="111" t="str">
        <f>IF(ISBLANK('In Process Calc.'!Y86),"",'In Process Calc.'!Y86)</f>
        <v/>
      </c>
      <c r="Q86" s="111" t="str">
        <f>IF(ISBLANK('In Process Calc.'!Z86),"",'In Process Calc.'!Z86)</f>
        <v/>
      </c>
      <c r="R86" s="111" t="str">
        <f>IF(ISBLANK('In Process Calc.'!AA86),"",'In Process Calc.'!AA86)</f>
        <v/>
      </c>
      <c r="S86" s="111" t="str">
        <f>IF(ISBLANK('In Process Calc.'!AB86),"",'In Process Calc.'!AB86)</f>
        <v/>
      </c>
      <c r="T86" s="111" t="str">
        <f>IF(ISBLANK('In Process Calc.'!AC86),"",'In Process Calc.'!AC86)</f>
        <v/>
      </c>
      <c r="U86" s="111" t="str">
        <f>IF(ISBLANK('In Process Calc.'!AD86),"",'In Process Calc.'!AD86)</f>
        <v/>
      </c>
      <c r="V86" s="111" t="str">
        <f>IF(ISBLANK('In Process Calc.'!AE86),"",'In Process Calc.'!AE86)</f>
        <v/>
      </c>
      <c r="W86" s="111" t="str">
        <f>IF(ISBLANK('In Process Calc.'!AF86),"",'In Process Calc.'!AF86)</f>
        <v/>
      </c>
      <c r="X86" s="111" t="str">
        <f>IF(ISBLANK('In Process Calc.'!AG86),"",'In Process Calc.'!AG86)</f>
        <v/>
      </c>
      <c r="Y86" s="111" t="str">
        <f>IF(ISBLANK('In Process Calc.'!AH86),"",'In Process Calc.'!AH86)</f>
        <v/>
      </c>
      <c r="Z86" s="111" t="str">
        <f>IF(ISBLANK('In Process Calc.'!AI86),"",'In Process Calc.'!AI86)</f>
        <v/>
      </c>
      <c r="AA86" s="111" t="str">
        <f>IF(ISBLANK('In Process Calc.'!AJ86),"",'In Process Calc.'!AJ86)</f>
        <v/>
      </c>
      <c r="AB86" s="111" t="str">
        <f>IF(ISBLANK('In Process Calc.'!AK86),"",'In Process Calc.'!AK86)</f>
        <v/>
      </c>
      <c r="AC86" s="111" t="str">
        <f>IF(ISBLANK('In Process Calc.'!AL86),"",'In Process Calc.'!AL86)</f>
        <v/>
      </c>
      <c r="AD86" s="111" t="str">
        <f>IF(ISBLANK('In Process Calc.'!AM86),"",'In Process Calc.'!AM86)</f>
        <v/>
      </c>
      <c r="AE86" s="111" t="str">
        <f>IF(ISBLANK('In Process Calc.'!AN86),"",'In Process Calc.'!AN86)</f>
        <v/>
      </c>
      <c r="AF86" s="111" t="str">
        <f>IF(ISBLANK('In Process Calc.'!AO86),"",'In Process Calc.'!AO86)</f>
        <v/>
      </c>
      <c r="AG86" s="48"/>
      <c r="AH86" s="111" t="str">
        <f>IF(ISBLANK('In Process Calc.'!C86),"",'In Process Calc.'!C86)</f>
        <v/>
      </c>
      <c r="AI86" s="111" t="str">
        <f>IF(ISBLANK('Measured Data'!H90),"",'Measured Data'!H90)</f>
        <v/>
      </c>
      <c r="AJ86" s="111" t="str">
        <f>IF(ISBLANK('In Process Calc.'!L86),"",'In Process Calc.'!L86)</f>
        <v/>
      </c>
      <c r="AK86" s="111" t="str">
        <f>IF(ISBLANK('In Process Calc.'!M86),"",'In Process Calc.'!M86)</f>
        <v/>
      </c>
      <c r="AL86" s="111" t="str">
        <f>IF(ISBLANK('In Process Calc.'!N86),"",'In Process Calc.'!N86)</f>
        <v/>
      </c>
      <c r="AM86" s="111" t="str">
        <f>IF(ISBLANK('In Process Calc.'!O86),"",'In Process Calc.'!O86)</f>
        <v/>
      </c>
      <c r="AN86" s="111" t="str">
        <f>IF(ISBLANK('In Process Calc.'!P86),"",'In Process Calc.'!P86)</f>
        <v/>
      </c>
      <c r="AO86" s="111" t="str">
        <f>IF(ISBLANK('In Process Calc.'!Q86),"",'In Process Calc.'!Q86)</f>
        <v/>
      </c>
      <c r="AP86" s="111" t="str">
        <f>IF(ISBLANK('In Process Calc.'!R86),"",'In Process Calc.'!R86)</f>
        <v/>
      </c>
      <c r="AQ86" s="111" t="str">
        <f>IF(ISBLANK('In Process Calc.'!S86),"",'In Process Calc.'!S86)</f>
        <v/>
      </c>
      <c r="AR86" s="111" t="str">
        <f>IF(ISBLANK('In Process Calc.'!T86),"",'In Process Calc.'!T86)</f>
        <v/>
      </c>
      <c r="AS86" s="111" t="str">
        <f>IF(ISBLANK('In Process Calc.'!U86),"",'In Process Calc.'!U86)</f>
        <v/>
      </c>
      <c r="AT86" s="111" t="str">
        <f>IF(ISBLANK('In Process Calc.'!V86),"",'In Process Calc.'!V86)</f>
        <v/>
      </c>
      <c r="AU86" s="111" t="str">
        <f>IF(ISBLANK('In Process Calc.'!W86),"",'In Process Calc.'!W86)</f>
        <v/>
      </c>
      <c r="AV86" s="111" t="str">
        <f>IF(ISBLANK('In Process Calc.'!X86),"",'In Process Calc.'!X86)</f>
        <v/>
      </c>
      <c r="AW86" s="111" t="str">
        <f>IF(ISBLANK('In Process Calc.'!Y86),"",'In Process Calc.'!Y86)</f>
        <v/>
      </c>
      <c r="AX86" s="111" t="str">
        <f>IF(ISBLANK('In Process Calc.'!Z86),"",'In Process Calc.'!Z86)</f>
        <v/>
      </c>
      <c r="AY86" s="111" t="str">
        <f>IF(ISBLANK('In Process Calc.'!AA86),"",'In Process Calc.'!AA86)</f>
        <v/>
      </c>
      <c r="AZ86" s="111" t="str">
        <f>IF(ISBLANK('In Process Calc.'!AB86),"",'In Process Calc.'!AB86)</f>
        <v/>
      </c>
      <c r="BA86" s="111" t="str">
        <f>IF(ISBLANK('In Process Calc.'!AC86),"",'In Process Calc.'!AC86)</f>
        <v/>
      </c>
      <c r="BB86" s="111" t="str">
        <f>IF(ISBLANK('In Process Calc.'!AD86),"",'In Process Calc.'!AD86)</f>
        <v/>
      </c>
      <c r="BC86" s="111" t="str">
        <f>IF(ISBLANK('In Process Calc.'!AE86),"",'In Process Calc.'!AE86)</f>
        <v/>
      </c>
      <c r="BD86" s="111" t="str">
        <f>IF(ISBLANK('In Process Calc.'!AF86),"",'In Process Calc.'!AF86)</f>
        <v/>
      </c>
      <c r="BE86" s="111" t="str">
        <f>IF(ISBLANK('In Process Calc.'!AG86),"",'In Process Calc.'!AG86)</f>
        <v/>
      </c>
      <c r="BF86" s="111" t="str">
        <f>IF(ISBLANK('In Process Calc.'!AH86),"",'In Process Calc.'!AH86)</f>
        <v/>
      </c>
      <c r="BG86" s="111" t="str">
        <f>IF(ISBLANK('In Process Calc.'!AI86),"",'In Process Calc.'!AI86)</f>
        <v/>
      </c>
      <c r="BH86" s="111" t="str">
        <f>IF(ISBLANK('In Process Calc.'!AJ86),"",'In Process Calc.'!AJ86)</f>
        <v/>
      </c>
      <c r="BI86" s="111" t="str">
        <f>IF(ISBLANK('In Process Calc.'!AK86),"",'In Process Calc.'!AK86)</f>
        <v/>
      </c>
      <c r="BJ86" s="111" t="str">
        <f>IF(ISBLANK('In Process Calc.'!AL86),"",'In Process Calc.'!AL86)</f>
        <v/>
      </c>
      <c r="BK86" s="111" t="str">
        <f>IF(ISBLANK('In Process Calc.'!AM86),"",'In Process Calc.'!AM86)</f>
        <v/>
      </c>
      <c r="BL86" s="111" t="str">
        <f>IF(ISBLANK('In Process Calc.'!AN86),"",'In Process Calc.'!AN86)</f>
        <v/>
      </c>
      <c r="BM86" s="111" t="str">
        <f>IF(ISBLANK('In Process Calc.'!AO86),"",'In Process Calc.'!AO86)</f>
        <v/>
      </c>
      <c r="BN86" s="48"/>
      <c r="BO86" s="48"/>
      <c r="BP86" s="48"/>
      <c r="BQ86" s="48"/>
      <c r="BR86" s="48"/>
      <c r="BS86" s="48"/>
      <c r="BT86" s="48"/>
      <c r="BU86" s="48"/>
      <c r="BV86" s="48"/>
      <c r="BW86" s="48"/>
      <c r="BX86" s="48"/>
      <c r="BY86" s="48"/>
      <c r="BZ86" s="48"/>
      <c r="CA86" s="48"/>
      <c r="CB86" s="48"/>
      <c r="CC86" s="48"/>
      <c r="CD86" s="48"/>
      <c r="CE86" s="48"/>
      <c r="CF86" s="48"/>
      <c r="CG86" s="48"/>
    </row>
    <row r="87" spans="1:85">
      <c r="A87" s="111" t="str">
        <f>IF(ISBLANK('In Process Calc.'!C87),"",'In Process Calc.'!C87)</f>
        <v/>
      </c>
      <c r="B87" s="111" t="str">
        <f>IF(ISBLANK('Measured Data'!H89),"",'Measured Data'!H89)</f>
        <v/>
      </c>
      <c r="C87" s="111" t="str">
        <f>IF(ISBLANK('In Process Calc.'!L87),"",'In Process Calc.'!L87)</f>
        <v/>
      </c>
      <c r="D87" s="111" t="str">
        <f>IF(ISBLANK('In Process Calc.'!M87),"",'In Process Calc.'!M87)</f>
        <v/>
      </c>
      <c r="E87" s="111" t="str">
        <f>IF(ISBLANK('In Process Calc.'!N87),"",'In Process Calc.'!N87)</f>
        <v/>
      </c>
      <c r="F87" s="111" t="str">
        <f>IF(ISBLANK('In Process Calc.'!O87),"",'In Process Calc.'!O87)</f>
        <v/>
      </c>
      <c r="G87" s="111" t="str">
        <f>IF(ISBLANK('In Process Calc.'!P87),"",'In Process Calc.'!P87)</f>
        <v/>
      </c>
      <c r="H87" s="111" t="str">
        <f>IF(ISBLANK('In Process Calc.'!Q87),"",'In Process Calc.'!Q87)</f>
        <v/>
      </c>
      <c r="I87" s="111" t="str">
        <f>IF(ISBLANK('In Process Calc.'!R87),"",'In Process Calc.'!R87)</f>
        <v/>
      </c>
      <c r="J87" s="111" t="str">
        <f>IF(ISBLANK('In Process Calc.'!S87),"",'In Process Calc.'!S87)</f>
        <v/>
      </c>
      <c r="K87" s="111" t="str">
        <f>IF(ISBLANK('In Process Calc.'!T87),"",'In Process Calc.'!T87)</f>
        <v/>
      </c>
      <c r="L87" s="111" t="str">
        <f>IF(ISBLANK('In Process Calc.'!U87),"",'In Process Calc.'!U87)</f>
        <v/>
      </c>
      <c r="M87" s="111" t="str">
        <f>IF(ISBLANK('In Process Calc.'!V87),"",'In Process Calc.'!V87)</f>
        <v/>
      </c>
      <c r="N87" s="111" t="str">
        <f>IF(ISBLANK('In Process Calc.'!W87),"",'In Process Calc.'!W87)</f>
        <v/>
      </c>
      <c r="O87" s="111" t="str">
        <f>IF(ISBLANK('In Process Calc.'!X87),"",'In Process Calc.'!X87)</f>
        <v/>
      </c>
      <c r="P87" s="111" t="str">
        <f>IF(ISBLANK('In Process Calc.'!Y87),"",'In Process Calc.'!Y87)</f>
        <v/>
      </c>
      <c r="Q87" s="111" t="str">
        <f>IF(ISBLANK('In Process Calc.'!Z87),"",'In Process Calc.'!Z87)</f>
        <v/>
      </c>
      <c r="R87" s="111" t="str">
        <f>IF(ISBLANK('In Process Calc.'!AA87),"",'In Process Calc.'!AA87)</f>
        <v/>
      </c>
      <c r="S87" s="111" t="str">
        <f>IF(ISBLANK('In Process Calc.'!AB87),"",'In Process Calc.'!AB87)</f>
        <v/>
      </c>
      <c r="T87" s="111" t="str">
        <f>IF(ISBLANK('In Process Calc.'!AC87),"",'In Process Calc.'!AC87)</f>
        <v/>
      </c>
      <c r="U87" s="111" t="str">
        <f>IF(ISBLANK('In Process Calc.'!AD87),"",'In Process Calc.'!AD87)</f>
        <v/>
      </c>
      <c r="V87" s="111" t="str">
        <f>IF(ISBLANK('In Process Calc.'!AE87),"",'In Process Calc.'!AE87)</f>
        <v/>
      </c>
      <c r="W87" s="111" t="str">
        <f>IF(ISBLANK('In Process Calc.'!AF87),"",'In Process Calc.'!AF87)</f>
        <v/>
      </c>
      <c r="X87" s="111" t="str">
        <f>IF(ISBLANK('In Process Calc.'!AG87),"",'In Process Calc.'!AG87)</f>
        <v/>
      </c>
      <c r="Y87" s="111" t="str">
        <f>IF(ISBLANK('In Process Calc.'!AH87),"",'In Process Calc.'!AH87)</f>
        <v/>
      </c>
      <c r="Z87" s="111" t="str">
        <f>IF(ISBLANK('In Process Calc.'!AI87),"",'In Process Calc.'!AI87)</f>
        <v/>
      </c>
      <c r="AA87" s="111" t="str">
        <f>IF(ISBLANK('In Process Calc.'!AJ87),"",'In Process Calc.'!AJ87)</f>
        <v/>
      </c>
      <c r="AB87" s="111" t="str">
        <f>IF(ISBLANK('In Process Calc.'!AK87),"",'In Process Calc.'!AK87)</f>
        <v/>
      </c>
      <c r="AC87" s="111" t="str">
        <f>IF(ISBLANK('In Process Calc.'!AL87),"",'In Process Calc.'!AL87)</f>
        <v/>
      </c>
      <c r="AD87" s="111" t="str">
        <f>IF(ISBLANK('In Process Calc.'!AM87),"",'In Process Calc.'!AM87)</f>
        <v/>
      </c>
      <c r="AE87" s="111" t="str">
        <f>IF(ISBLANK('In Process Calc.'!AN87),"",'In Process Calc.'!AN87)</f>
        <v/>
      </c>
      <c r="AF87" s="111" t="str">
        <f>IF(ISBLANK('In Process Calc.'!AO87),"",'In Process Calc.'!AO87)</f>
        <v/>
      </c>
      <c r="AG87" s="48"/>
      <c r="AH87" s="111" t="str">
        <f>IF(ISBLANK('In Process Calc.'!C87),"",'In Process Calc.'!C87)</f>
        <v/>
      </c>
      <c r="AI87" s="111" t="str">
        <f>IF(ISBLANK('Measured Data'!H91),"",'Measured Data'!H91)</f>
        <v/>
      </c>
      <c r="AJ87" s="111" t="str">
        <f>IF(ISBLANK('In Process Calc.'!L87),"",'In Process Calc.'!L87)</f>
        <v/>
      </c>
      <c r="AK87" s="111" t="str">
        <f>IF(ISBLANK('In Process Calc.'!M87),"",'In Process Calc.'!M87)</f>
        <v/>
      </c>
      <c r="AL87" s="111" t="str">
        <f>IF(ISBLANK('In Process Calc.'!N87),"",'In Process Calc.'!N87)</f>
        <v/>
      </c>
      <c r="AM87" s="111" t="str">
        <f>IF(ISBLANK('In Process Calc.'!O87),"",'In Process Calc.'!O87)</f>
        <v/>
      </c>
      <c r="AN87" s="111" t="str">
        <f>IF(ISBLANK('In Process Calc.'!P87),"",'In Process Calc.'!P87)</f>
        <v/>
      </c>
      <c r="AO87" s="111" t="str">
        <f>IF(ISBLANK('In Process Calc.'!Q87),"",'In Process Calc.'!Q87)</f>
        <v/>
      </c>
      <c r="AP87" s="111" t="str">
        <f>IF(ISBLANK('In Process Calc.'!R87),"",'In Process Calc.'!R87)</f>
        <v/>
      </c>
      <c r="AQ87" s="111" t="str">
        <f>IF(ISBLANK('In Process Calc.'!S87),"",'In Process Calc.'!S87)</f>
        <v/>
      </c>
      <c r="AR87" s="111" t="str">
        <f>IF(ISBLANK('In Process Calc.'!T87),"",'In Process Calc.'!T87)</f>
        <v/>
      </c>
      <c r="AS87" s="111" t="str">
        <f>IF(ISBLANK('In Process Calc.'!U87),"",'In Process Calc.'!U87)</f>
        <v/>
      </c>
      <c r="AT87" s="111" t="str">
        <f>IF(ISBLANK('In Process Calc.'!V87),"",'In Process Calc.'!V87)</f>
        <v/>
      </c>
      <c r="AU87" s="111" t="str">
        <f>IF(ISBLANK('In Process Calc.'!W87),"",'In Process Calc.'!W87)</f>
        <v/>
      </c>
      <c r="AV87" s="111" t="str">
        <f>IF(ISBLANK('In Process Calc.'!X87),"",'In Process Calc.'!X87)</f>
        <v/>
      </c>
      <c r="AW87" s="111" t="str">
        <f>IF(ISBLANK('In Process Calc.'!Y87),"",'In Process Calc.'!Y87)</f>
        <v/>
      </c>
      <c r="AX87" s="111" t="str">
        <f>IF(ISBLANK('In Process Calc.'!Z87),"",'In Process Calc.'!Z87)</f>
        <v/>
      </c>
      <c r="AY87" s="111" t="str">
        <f>IF(ISBLANK('In Process Calc.'!AA87),"",'In Process Calc.'!AA87)</f>
        <v/>
      </c>
      <c r="AZ87" s="111" t="str">
        <f>IF(ISBLANK('In Process Calc.'!AB87),"",'In Process Calc.'!AB87)</f>
        <v/>
      </c>
      <c r="BA87" s="111" t="str">
        <f>IF(ISBLANK('In Process Calc.'!AC87),"",'In Process Calc.'!AC87)</f>
        <v/>
      </c>
      <c r="BB87" s="111" t="str">
        <f>IF(ISBLANK('In Process Calc.'!AD87),"",'In Process Calc.'!AD87)</f>
        <v/>
      </c>
      <c r="BC87" s="111" t="str">
        <f>IF(ISBLANK('In Process Calc.'!AE87),"",'In Process Calc.'!AE87)</f>
        <v/>
      </c>
      <c r="BD87" s="111" t="str">
        <f>IF(ISBLANK('In Process Calc.'!AF87),"",'In Process Calc.'!AF87)</f>
        <v/>
      </c>
      <c r="BE87" s="111" t="str">
        <f>IF(ISBLANK('In Process Calc.'!AG87),"",'In Process Calc.'!AG87)</f>
        <v/>
      </c>
      <c r="BF87" s="111" t="str">
        <f>IF(ISBLANK('In Process Calc.'!AH87),"",'In Process Calc.'!AH87)</f>
        <v/>
      </c>
      <c r="BG87" s="111" t="str">
        <f>IF(ISBLANK('In Process Calc.'!AI87),"",'In Process Calc.'!AI87)</f>
        <v/>
      </c>
      <c r="BH87" s="111" t="str">
        <f>IF(ISBLANK('In Process Calc.'!AJ87),"",'In Process Calc.'!AJ87)</f>
        <v/>
      </c>
      <c r="BI87" s="111" t="str">
        <f>IF(ISBLANK('In Process Calc.'!AK87),"",'In Process Calc.'!AK87)</f>
        <v/>
      </c>
      <c r="BJ87" s="111" t="str">
        <f>IF(ISBLANK('In Process Calc.'!AL87),"",'In Process Calc.'!AL87)</f>
        <v/>
      </c>
      <c r="BK87" s="111" t="str">
        <f>IF(ISBLANK('In Process Calc.'!AM87),"",'In Process Calc.'!AM87)</f>
        <v/>
      </c>
      <c r="BL87" s="111" t="str">
        <f>IF(ISBLANK('In Process Calc.'!AN87),"",'In Process Calc.'!AN87)</f>
        <v/>
      </c>
      <c r="BM87" s="111" t="str">
        <f>IF(ISBLANK('In Process Calc.'!AO87),"",'In Process Calc.'!AO87)</f>
        <v/>
      </c>
      <c r="BN87" s="48"/>
      <c r="BO87" s="48"/>
      <c r="BP87" s="48"/>
      <c r="BQ87" s="48"/>
      <c r="BR87" s="48"/>
      <c r="BS87" s="48"/>
      <c r="BT87" s="48"/>
      <c r="BU87" s="48"/>
      <c r="BV87" s="48"/>
      <c r="BW87" s="48"/>
      <c r="BX87" s="48"/>
      <c r="BY87" s="48"/>
      <c r="BZ87" s="48"/>
      <c r="CA87" s="48"/>
      <c r="CB87" s="48"/>
      <c r="CC87" s="48"/>
      <c r="CD87" s="48"/>
      <c r="CE87" s="48"/>
      <c r="CF87" s="48"/>
      <c r="CG87" s="48"/>
    </row>
    <row r="88" spans="1:85">
      <c r="A88" s="111" t="str">
        <f>IF(ISBLANK('In Process Calc.'!C88),"",'In Process Calc.'!C88)</f>
        <v/>
      </c>
      <c r="B88" s="111" t="str">
        <f>IF(ISBLANK('Measured Data'!H90),"",'Measured Data'!H90)</f>
        <v/>
      </c>
      <c r="C88" s="111" t="str">
        <f>IF(ISBLANK('In Process Calc.'!L88),"",'In Process Calc.'!L88)</f>
        <v/>
      </c>
      <c r="D88" s="111" t="str">
        <f>IF(ISBLANK('In Process Calc.'!M88),"",'In Process Calc.'!M88)</f>
        <v/>
      </c>
      <c r="E88" s="111" t="str">
        <f>IF(ISBLANK('In Process Calc.'!N88),"",'In Process Calc.'!N88)</f>
        <v/>
      </c>
      <c r="F88" s="111" t="str">
        <f>IF(ISBLANK('In Process Calc.'!O88),"",'In Process Calc.'!O88)</f>
        <v/>
      </c>
      <c r="G88" s="111" t="str">
        <f>IF(ISBLANK('In Process Calc.'!P88),"",'In Process Calc.'!P88)</f>
        <v/>
      </c>
      <c r="H88" s="111" t="str">
        <f>IF(ISBLANK('In Process Calc.'!Q88),"",'In Process Calc.'!Q88)</f>
        <v/>
      </c>
      <c r="I88" s="111" t="str">
        <f>IF(ISBLANK('In Process Calc.'!R88),"",'In Process Calc.'!R88)</f>
        <v/>
      </c>
      <c r="J88" s="111" t="str">
        <f>IF(ISBLANK('In Process Calc.'!S88),"",'In Process Calc.'!S88)</f>
        <v/>
      </c>
      <c r="K88" s="111" t="str">
        <f>IF(ISBLANK('In Process Calc.'!T88),"",'In Process Calc.'!T88)</f>
        <v/>
      </c>
      <c r="L88" s="111" t="str">
        <f>IF(ISBLANK('In Process Calc.'!U88),"",'In Process Calc.'!U88)</f>
        <v/>
      </c>
      <c r="M88" s="111" t="str">
        <f>IF(ISBLANK('In Process Calc.'!V88),"",'In Process Calc.'!V88)</f>
        <v/>
      </c>
      <c r="N88" s="111" t="str">
        <f>IF(ISBLANK('In Process Calc.'!W88),"",'In Process Calc.'!W88)</f>
        <v/>
      </c>
      <c r="O88" s="111" t="str">
        <f>IF(ISBLANK('In Process Calc.'!X88),"",'In Process Calc.'!X88)</f>
        <v/>
      </c>
      <c r="P88" s="111" t="str">
        <f>IF(ISBLANK('In Process Calc.'!Y88),"",'In Process Calc.'!Y88)</f>
        <v/>
      </c>
      <c r="Q88" s="111" t="str">
        <f>IF(ISBLANK('In Process Calc.'!Z88),"",'In Process Calc.'!Z88)</f>
        <v/>
      </c>
      <c r="R88" s="111" t="str">
        <f>IF(ISBLANK('In Process Calc.'!AA88),"",'In Process Calc.'!AA88)</f>
        <v/>
      </c>
      <c r="S88" s="111" t="str">
        <f>IF(ISBLANK('In Process Calc.'!AB88),"",'In Process Calc.'!AB88)</f>
        <v/>
      </c>
      <c r="T88" s="111" t="str">
        <f>IF(ISBLANK('In Process Calc.'!AC88),"",'In Process Calc.'!AC88)</f>
        <v/>
      </c>
      <c r="U88" s="111" t="str">
        <f>IF(ISBLANK('In Process Calc.'!AD88),"",'In Process Calc.'!AD88)</f>
        <v/>
      </c>
      <c r="V88" s="111" t="str">
        <f>IF(ISBLANK('In Process Calc.'!AE88),"",'In Process Calc.'!AE88)</f>
        <v/>
      </c>
      <c r="W88" s="111" t="str">
        <f>IF(ISBLANK('In Process Calc.'!AF88),"",'In Process Calc.'!AF88)</f>
        <v/>
      </c>
      <c r="X88" s="111" t="str">
        <f>IF(ISBLANK('In Process Calc.'!AG88),"",'In Process Calc.'!AG88)</f>
        <v/>
      </c>
      <c r="Y88" s="111" t="str">
        <f>IF(ISBLANK('In Process Calc.'!AH88),"",'In Process Calc.'!AH88)</f>
        <v/>
      </c>
      <c r="Z88" s="111" t="str">
        <f>IF(ISBLANK('In Process Calc.'!AI88),"",'In Process Calc.'!AI88)</f>
        <v/>
      </c>
      <c r="AA88" s="111" t="str">
        <f>IF(ISBLANK('In Process Calc.'!AJ88),"",'In Process Calc.'!AJ88)</f>
        <v/>
      </c>
      <c r="AB88" s="111" t="str">
        <f>IF(ISBLANK('In Process Calc.'!AK88),"",'In Process Calc.'!AK88)</f>
        <v/>
      </c>
      <c r="AC88" s="111" t="str">
        <f>IF(ISBLANK('In Process Calc.'!AL88),"",'In Process Calc.'!AL88)</f>
        <v/>
      </c>
      <c r="AD88" s="111" t="str">
        <f>IF(ISBLANK('In Process Calc.'!AM88),"",'In Process Calc.'!AM88)</f>
        <v/>
      </c>
      <c r="AE88" s="111" t="str">
        <f>IF(ISBLANK('In Process Calc.'!AN88),"",'In Process Calc.'!AN88)</f>
        <v/>
      </c>
      <c r="AF88" s="111" t="str">
        <f>IF(ISBLANK('In Process Calc.'!AO88),"",'In Process Calc.'!AO88)</f>
        <v/>
      </c>
      <c r="AG88" s="48"/>
      <c r="AH88" s="111" t="str">
        <f>IF(ISBLANK('In Process Calc.'!C88),"",'In Process Calc.'!C88)</f>
        <v/>
      </c>
      <c r="AI88" s="111" t="str">
        <f>IF(ISBLANK('Measured Data'!H92),"",'Measured Data'!H92)</f>
        <v/>
      </c>
      <c r="AJ88" s="111" t="str">
        <f>IF(ISBLANK('In Process Calc.'!L88),"",'In Process Calc.'!L88)</f>
        <v/>
      </c>
      <c r="AK88" s="111" t="str">
        <f>IF(ISBLANK('In Process Calc.'!M88),"",'In Process Calc.'!M88)</f>
        <v/>
      </c>
      <c r="AL88" s="111" t="str">
        <f>IF(ISBLANK('In Process Calc.'!N88),"",'In Process Calc.'!N88)</f>
        <v/>
      </c>
      <c r="AM88" s="111" t="str">
        <f>IF(ISBLANK('In Process Calc.'!O88),"",'In Process Calc.'!O88)</f>
        <v/>
      </c>
      <c r="AN88" s="111" t="str">
        <f>IF(ISBLANK('In Process Calc.'!P88),"",'In Process Calc.'!P88)</f>
        <v/>
      </c>
      <c r="AO88" s="111" t="str">
        <f>IF(ISBLANK('In Process Calc.'!Q88),"",'In Process Calc.'!Q88)</f>
        <v/>
      </c>
      <c r="AP88" s="111" t="str">
        <f>IF(ISBLANK('In Process Calc.'!R88),"",'In Process Calc.'!R88)</f>
        <v/>
      </c>
      <c r="AQ88" s="111" t="str">
        <f>IF(ISBLANK('In Process Calc.'!S88),"",'In Process Calc.'!S88)</f>
        <v/>
      </c>
      <c r="AR88" s="111" t="str">
        <f>IF(ISBLANK('In Process Calc.'!T88),"",'In Process Calc.'!T88)</f>
        <v/>
      </c>
      <c r="AS88" s="111" t="str">
        <f>IF(ISBLANK('In Process Calc.'!U88),"",'In Process Calc.'!U88)</f>
        <v/>
      </c>
      <c r="AT88" s="111" t="str">
        <f>IF(ISBLANK('In Process Calc.'!V88),"",'In Process Calc.'!V88)</f>
        <v/>
      </c>
      <c r="AU88" s="111" t="str">
        <f>IF(ISBLANK('In Process Calc.'!W88),"",'In Process Calc.'!W88)</f>
        <v/>
      </c>
      <c r="AV88" s="111" t="str">
        <f>IF(ISBLANK('In Process Calc.'!X88),"",'In Process Calc.'!X88)</f>
        <v/>
      </c>
      <c r="AW88" s="111" t="str">
        <f>IF(ISBLANK('In Process Calc.'!Y88),"",'In Process Calc.'!Y88)</f>
        <v/>
      </c>
      <c r="AX88" s="111" t="str">
        <f>IF(ISBLANK('In Process Calc.'!Z88),"",'In Process Calc.'!Z88)</f>
        <v/>
      </c>
      <c r="AY88" s="111" t="str">
        <f>IF(ISBLANK('In Process Calc.'!AA88),"",'In Process Calc.'!AA88)</f>
        <v/>
      </c>
      <c r="AZ88" s="111" t="str">
        <f>IF(ISBLANK('In Process Calc.'!AB88),"",'In Process Calc.'!AB88)</f>
        <v/>
      </c>
      <c r="BA88" s="111" t="str">
        <f>IF(ISBLANK('In Process Calc.'!AC88),"",'In Process Calc.'!AC88)</f>
        <v/>
      </c>
      <c r="BB88" s="111" t="str">
        <f>IF(ISBLANK('In Process Calc.'!AD88),"",'In Process Calc.'!AD88)</f>
        <v/>
      </c>
      <c r="BC88" s="111" t="str">
        <f>IF(ISBLANK('In Process Calc.'!AE88),"",'In Process Calc.'!AE88)</f>
        <v/>
      </c>
      <c r="BD88" s="111" t="str">
        <f>IF(ISBLANK('In Process Calc.'!AF88),"",'In Process Calc.'!AF88)</f>
        <v/>
      </c>
      <c r="BE88" s="111" t="str">
        <f>IF(ISBLANK('In Process Calc.'!AG88),"",'In Process Calc.'!AG88)</f>
        <v/>
      </c>
      <c r="BF88" s="111" t="str">
        <f>IF(ISBLANK('In Process Calc.'!AH88),"",'In Process Calc.'!AH88)</f>
        <v/>
      </c>
      <c r="BG88" s="111" t="str">
        <f>IF(ISBLANK('In Process Calc.'!AI88),"",'In Process Calc.'!AI88)</f>
        <v/>
      </c>
      <c r="BH88" s="111" t="str">
        <f>IF(ISBLANK('In Process Calc.'!AJ88),"",'In Process Calc.'!AJ88)</f>
        <v/>
      </c>
      <c r="BI88" s="111" t="str">
        <f>IF(ISBLANK('In Process Calc.'!AK88),"",'In Process Calc.'!AK88)</f>
        <v/>
      </c>
      <c r="BJ88" s="111" t="str">
        <f>IF(ISBLANK('In Process Calc.'!AL88),"",'In Process Calc.'!AL88)</f>
        <v/>
      </c>
      <c r="BK88" s="111" t="str">
        <f>IF(ISBLANK('In Process Calc.'!AM88),"",'In Process Calc.'!AM88)</f>
        <v/>
      </c>
      <c r="BL88" s="111" t="str">
        <f>IF(ISBLANK('In Process Calc.'!AN88),"",'In Process Calc.'!AN88)</f>
        <v/>
      </c>
      <c r="BM88" s="111" t="str">
        <f>IF(ISBLANK('In Process Calc.'!AO88),"",'In Process Calc.'!AO88)</f>
        <v/>
      </c>
      <c r="BN88" s="48"/>
      <c r="BO88" s="48"/>
      <c r="BP88" s="48"/>
      <c r="BQ88" s="48"/>
      <c r="BR88" s="48"/>
      <c r="BS88" s="48"/>
      <c r="BT88" s="48"/>
      <c r="BU88" s="48"/>
      <c r="BV88" s="48"/>
      <c r="BW88" s="48"/>
      <c r="BX88" s="48"/>
      <c r="BY88" s="48"/>
      <c r="BZ88" s="48"/>
      <c r="CA88" s="48"/>
      <c r="CB88" s="48"/>
      <c r="CC88" s="48"/>
      <c r="CD88" s="48"/>
      <c r="CE88" s="48"/>
      <c r="CF88" s="48"/>
      <c r="CG88" s="48"/>
    </row>
    <row r="89" spans="1:85">
      <c r="A89" s="111" t="str">
        <f>IF(ISBLANK('In Process Calc.'!C89),"",'In Process Calc.'!C89)</f>
        <v/>
      </c>
      <c r="B89" s="111" t="str">
        <f>IF(ISBLANK('Measured Data'!H91),"",'Measured Data'!H91)</f>
        <v/>
      </c>
      <c r="C89" s="111" t="str">
        <f>IF(ISBLANK('In Process Calc.'!L89),"",'In Process Calc.'!L89)</f>
        <v/>
      </c>
      <c r="D89" s="111" t="str">
        <f>IF(ISBLANK('In Process Calc.'!M89),"",'In Process Calc.'!M89)</f>
        <v/>
      </c>
      <c r="E89" s="111" t="str">
        <f>IF(ISBLANK('In Process Calc.'!N89),"",'In Process Calc.'!N89)</f>
        <v/>
      </c>
      <c r="F89" s="111" t="str">
        <f>IF(ISBLANK('In Process Calc.'!O89),"",'In Process Calc.'!O89)</f>
        <v/>
      </c>
      <c r="G89" s="111" t="str">
        <f>IF(ISBLANK('In Process Calc.'!P89),"",'In Process Calc.'!P89)</f>
        <v/>
      </c>
      <c r="H89" s="111" t="str">
        <f>IF(ISBLANK('In Process Calc.'!Q89),"",'In Process Calc.'!Q89)</f>
        <v/>
      </c>
      <c r="I89" s="111" t="str">
        <f>IF(ISBLANK('In Process Calc.'!R89),"",'In Process Calc.'!R89)</f>
        <v/>
      </c>
      <c r="J89" s="111" t="str">
        <f>IF(ISBLANK('In Process Calc.'!S89),"",'In Process Calc.'!S89)</f>
        <v/>
      </c>
      <c r="K89" s="111" t="str">
        <f>IF(ISBLANK('In Process Calc.'!T89),"",'In Process Calc.'!T89)</f>
        <v/>
      </c>
      <c r="L89" s="111" t="str">
        <f>IF(ISBLANK('In Process Calc.'!U89),"",'In Process Calc.'!U89)</f>
        <v/>
      </c>
      <c r="M89" s="111" t="str">
        <f>IF(ISBLANK('In Process Calc.'!V89),"",'In Process Calc.'!V89)</f>
        <v/>
      </c>
      <c r="N89" s="111" t="str">
        <f>IF(ISBLANK('In Process Calc.'!W89),"",'In Process Calc.'!W89)</f>
        <v/>
      </c>
      <c r="O89" s="111" t="str">
        <f>IF(ISBLANK('In Process Calc.'!X89),"",'In Process Calc.'!X89)</f>
        <v/>
      </c>
      <c r="P89" s="111" t="str">
        <f>IF(ISBLANK('In Process Calc.'!Y89),"",'In Process Calc.'!Y89)</f>
        <v/>
      </c>
      <c r="Q89" s="111" t="str">
        <f>IF(ISBLANK('In Process Calc.'!Z89),"",'In Process Calc.'!Z89)</f>
        <v/>
      </c>
      <c r="R89" s="111" t="str">
        <f>IF(ISBLANK('In Process Calc.'!AA89),"",'In Process Calc.'!AA89)</f>
        <v/>
      </c>
      <c r="S89" s="111" t="str">
        <f>IF(ISBLANK('In Process Calc.'!AB89),"",'In Process Calc.'!AB89)</f>
        <v/>
      </c>
      <c r="T89" s="111" t="str">
        <f>IF(ISBLANK('In Process Calc.'!AC89),"",'In Process Calc.'!AC89)</f>
        <v/>
      </c>
      <c r="U89" s="111" t="str">
        <f>IF(ISBLANK('In Process Calc.'!AD89),"",'In Process Calc.'!AD89)</f>
        <v/>
      </c>
      <c r="V89" s="111" t="str">
        <f>IF(ISBLANK('In Process Calc.'!AE89),"",'In Process Calc.'!AE89)</f>
        <v/>
      </c>
      <c r="W89" s="111" t="str">
        <f>IF(ISBLANK('In Process Calc.'!AF89),"",'In Process Calc.'!AF89)</f>
        <v/>
      </c>
      <c r="X89" s="111" t="str">
        <f>IF(ISBLANK('In Process Calc.'!AG89),"",'In Process Calc.'!AG89)</f>
        <v/>
      </c>
      <c r="Y89" s="111" t="str">
        <f>IF(ISBLANK('In Process Calc.'!AH89),"",'In Process Calc.'!AH89)</f>
        <v/>
      </c>
      <c r="Z89" s="111" t="str">
        <f>IF(ISBLANK('In Process Calc.'!AI89),"",'In Process Calc.'!AI89)</f>
        <v/>
      </c>
      <c r="AA89" s="111" t="str">
        <f>IF(ISBLANK('In Process Calc.'!AJ89),"",'In Process Calc.'!AJ89)</f>
        <v/>
      </c>
      <c r="AB89" s="111" t="str">
        <f>IF(ISBLANK('In Process Calc.'!AK89),"",'In Process Calc.'!AK89)</f>
        <v/>
      </c>
      <c r="AC89" s="111" t="str">
        <f>IF(ISBLANK('In Process Calc.'!AL89),"",'In Process Calc.'!AL89)</f>
        <v/>
      </c>
      <c r="AD89" s="111" t="str">
        <f>IF(ISBLANK('In Process Calc.'!AM89),"",'In Process Calc.'!AM89)</f>
        <v/>
      </c>
      <c r="AE89" s="111" t="str">
        <f>IF(ISBLANK('In Process Calc.'!AN89),"",'In Process Calc.'!AN89)</f>
        <v/>
      </c>
      <c r="AF89" s="111" t="str">
        <f>IF(ISBLANK('In Process Calc.'!AO89),"",'In Process Calc.'!AO89)</f>
        <v/>
      </c>
      <c r="AG89" s="48"/>
      <c r="AH89" s="111" t="str">
        <f>IF(ISBLANK('In Process Calc.'!C89),"",'In Process Calc.'!C89)</f>
        <v/>
      </c>
      <c r="AI89" s="111" t="str">
        <f>IF(ISBLANK('Measured Data'!H93),"",'Measured Data'!H93)</f>
        <v/>
      </c>
      <c r="AJ89" s="111" t="str">
        <f>IF(ISBLANK('In Process Calc.'!L89),"",'In Process Calc.'!L89)</f>
        <v/>
      </c>
      <c r="AK89" s="111" t="str">
        <f>IF(ISBLANK('In Process Calc.'!M89),"",'In Process Calc.'!M89)</f>
        <v/>
      </c>
      <c r="AL89" s="111" t="str">
        <f>IF(ISBLANK('In Process Calc.'!N89),"",'In Process Calc.'!N89)</f>
        <v/>
      </c>
      <c r="AM89" s="111" t="str">
        <f>IF(ISBLANK('In Process Calc.'!O89),"",'In Process Calc.'!O89)</f>
        <v/>
      </c>
      <c r="AN89" s="111" t="str">
        <f>IF(ISBLANK('In Process Calc.'!P89),"",'In Process Calc.'!P89)</f>
        <v/>
      </c>
      <c r="AO89" s="111" t="str">
        <f>IF(ISBLANK('In Process Calc.'!Q89),"",'In Process Calc.'!Q89)</f>
        <v/>
      </c>
      <c r="AP89" s="111" t="str">
        <f>IF(ISBLANK('In Process Calc.'!R89),"",'In Process Calc.'!R89)</f>
        <v/>
      </c>
      <c r="AQ89" s="111" t="str">
        <f>IF(ISBLANK('In Process Calc.'!S89),"",'In Process Calc.'!S89)</f>
        <v/>
      </c>
      <c r="AR89" s="111" t="str">
        <f>IF(ISBLANK('In Process Calc.'!T89),"",'In Process Calc.'!T89)</f>
        <v/>
      </c>
      <c r="AS89" s="111" t="str">
        <f>IF(ISBLANK('In Process Calc.'!U89),"",'In Process Calc.'!U89)</f>
        <v/>
      </c>
      <c r="AT89" s="111" t="str">
        <f>IF(ISBLANK('In Process Calc.'!V89),"",'In Process Calc.'!V89)</f>
        <v/>
      </c>
      <c r="AU89" s="111" t="str">
        <f>IF(ISBLANK('In Process Calc.'!W89),"",'In Process Calc.'!W89)</f>
        <v/>
      </c>
      <c r="AV89" s="111" t="str">
        <f>IF(ISBLANK('In Process Calc.'!X89),"",'In Process Calc.'!X89)</f>
        <v/>
      </c>
      <c r="AW89" s="111" t="str">
        <f>IF(ISBLANK('In Process Calc.'!Y89),"",'In Process Calc.'!Y89)</f>
        <v/>
      </c>
      <c r="AX89" s="111" t="str">
        <f>IF(ISBLANK('In Process Calc.'!Z89),"",'In Process Calc.'!Z89)</f>
        <v/>
      </c>
      <c r="AY89" s="111" t="str">
        <f>IF(ISBLANK('In Process Calc.'!AA89),"",'In Process Calc.'!AA89)</f>
        <v/>
      </c>
      <c r="AZ89" s="111" t="str">
        <f>IF(ISBLANK('In Process Calc.'!AB89),"",'In Process Calc.'!AB89)</f>
        <v/>
      </c>
      <c r="BA89" s="111" t="str">
        <f>IF(ISBLANK('In Process Calc.'!AC89),"",'In Process Calc.'!AC89)</f>
        <v/>
      </c>
      <c r="BB89" s="111" t="str">
        <f>IF(ISBLANK('In Process Calc.'!AD89),"",'In Process Calc.'!AD89)</f>
        <v/>
      </c>
      <c r="BC89" s="111" t="str">
        <f>IF(ISBLANK('In Process Calc.'!AE89),"",'In Process Calc.'!AE89)</f>
        <v/>
      </c>
      <c r="BD89" s="111" t="str">
        <f>IF(ISBLANK('In Process Calc.'!AF89),"",'In Process Calc.'!AF89)</f>
        <v/>
      </c>
      <c r="BE89" s="111" t="str">
        <f>IF(ISBLANK('In Process Calc.'!AG89),"",'In Process Calc.'!AG89)</f>
        <v/>
      </c>
      <c r="BF89" s="111" t="str">
        <f>IF(ISBLANK('In Process Calc.'!AH89),"",'In Process Calc.'!AH89)</f>
        <v/>
      </c>
      <c r="BG89" s="111" t="str">
        <f>IF(ISBLANK('In Process Calc.'!AI89),"",'In Process Calc.'!AI89)</f>
        <v/>
      </c>
      <c r="BH89" s="111" t="str">
        <f>IF(ISBLANK('In Process Calc.'!AJ89),"",'In Process Calc.'!AJ89)</f>
        <v/>
      </c>
      <c r="BI89" s="111" t="str">
        <f>IF(ISBLANK('In Process Calc.'!AK89),"",'In Process Calc.'!AK89)</f>
        <v/>
      </c>
      <c r="BJ89" s="111" t="str">
        <f>IF(ISBLANK('In Process Calc.'!AL89),"",'In Process Calc.'!AL89)</f>
        <v/>
      </c>
      <c r="BK89" s="111" t="str">
        <f>IF(ISBLANK('In Process Calc.'!AM89),"",'In Process Calc.'!AM89)</f>
        <v/>
      </c>
      <c r="BL89" s="111" t="str">
        <f>IF(ISBLANK('In Process Calc.'!AN89),"",'In Process Calc.'!AN89)</f>
        <v/>
      </c>
      <c r="BM89" s="111" t="str">
        <f>IF(ISBLANK('In Process Calc.'!AO89),"",'In Process Calc.'!AO89)</f>
        <v/>
      </c>
      <c r="BN89" s="48"/>
      <c r="BO89" s="48"/>
      <c r="BP89" s="48"/>
      <c r="BQ89" s="48"/>
      <c r="BR89" s="48"/>
      <c r="BS89" s="48"/>
      <c r="BT89" s="48"/>
      <c r="BU89" s="48"/>
      <c r="BV89" s="48"/>
      <c r="BW89" s="48"/>
      <c r="BX89" s="48"/>
      <c r="BY89" s="48"/>
      <c r="BZ89" s="48"/>
      <c r="CA89" s="48"/>
      <c r="CB89" s="48"/>
      <c r="CC89" s="48"/>
      <c r="CD89" s="48"/>
      <c r="CE89" s="48"/>
      <c r="CF89" s="48"/>
      <c r="CG89" s="48"/>
    </row>
    <row r="90" spans="1:85">
      <c r="A90" s="111" t="str">
        <f>IF(ISBLANK('In Process Calc.'!C90),"",'In Process Calc.'!C90)</f>
        <v/>
      </c>
      <c r="B90" s="111" t="str">
        <f>IF(ISBLANK('Measured Data'!H92),"",'Measured Data'!H92)</f>
        <v/>
      </c>
      <c r="C90" s="111" t="str">
        <f>IF(ISBLANK('In Process Calc.'!L90),"",'In Process Calc.'!L90)</f>
        <v/>
      </c>
      <c r="D90" s="111" t="str">
        <f>IF(ISBLANK('In Process Calc.'!M90),"",'In Process Calc.'!M90)</f>
        <v/>
      </c>
      <c r="E90" s="111" t="str">
        <f>IF(ISBLANK('In Process Calc.'!N90),"",'In Process Calc.'!N90)</f>
        <v/>
      </c>
      <c r="F90" s="111" t="str">
        <f>IF(ISBLANK('In Process Calc.'!O90),"",'In Process Calc.'!O90)</f>
        <v/>
      </c>
      <c r="G90" s="111" t="str">
        <f>IF(ISBLANK('In Process Calc.'!P90),"",'In Process Calc.'!P90)</f>
        <v/>
      </c>
      <c r="H90" s="111" t="str">
        <f>IF(ISBLANK('In Process Calc.'!Q90),"",'In Process Calc.'!Q90)</f>
        <v/>
      </c>
      <c r="I90" s="111" t="str">
        <f>IF(ISBLANK('In Process Calc.'!R90),"",'In Process Calc.'!R90)</f>
        <v/>
      </c>
      <c r="J90" s="111" t="str">
        <f>IF(ISBLANK('In Process Calc.'!S90),"",'In Process Calc.'!S90)</f>
        <v/>
      </c>
      <c r="K90" s="111" t="str">
        <f>IF(ISBLANK('In Process Calc.'!T90),"",'In Process Calc.'!T90)</f>
        <v/>
      </c>
      <c r="L90" s="111" t="str">
        <f>IF(ISBLANK('In Process Calc.'!U90),"",'In Process Calc.'!U90)</f>
        <v/>
      </c>
      <c r="M90" s="111" t="str">
        <f>IF(ISBLANK('In Process Calc.'!V90),"",'In Process Calc.'!V90)</f>
        <v/>
      </c>
      <c r="N90" s="111" t="str">
        <f>IF(ISBLANK('In Process Calc.'!W90),"",'In Process Calc.'!W90)</f>
        <v/>
      </c>
      <c r="O90" s="111" t="str">
        <f>IF(ISBLANK('In Process Calc.'!X90),"",'In Process Calc.'!X90)</f>
        <v/>
      </c>
      <c r="P90" s="111" t="str">
        <f>IF(ISBLANK('In Process Calc.'!Y90),"",'In Process Calc.'!Y90)</f>
        <v/>
      </c>
      <c r="Q90" s="111" t="str">
        <f>IF(ISBLANK('In Process Calc.'!Z90),"",'In Process Calc.'!Z90)</f>
        <v/>
      </c>
      <c r="R90" s="111" t="str">
        <f>IF(ISBLANK('In Process Calc.'!AA90),"",'In Process Calc.'!AA90)</f>
        <v/>
      </c>
      <c r="S90" s="111" t="str">
        <f>IF(ISBLANK('In Process Calc.'!AB90),"",'In Process Calc.'!AB90)</f>
        <v/>
      </c>
      <c r="T90" s="111" t="str">
        <f>IF(ISBLANK('In Process Calc.'!AC90),"",'In Process Calc.'!AC90)</f>
        <v/>
      </c>
      <c r="U90" s="111" t="str">
        <f>IF(ISBLANK('In Process Calc.'!AD90),"",'In Process Calc.'!AD90)</f>
        <v/>
      </c>
      <c r="V90" s="111" t="str">
        <f>IF(ISBLANK('In Process Calc.'!AE90),"",'In Process Calc.'!AE90)</f>
        <v/>
      </c>
      <c r="W90" s="111" t="str">
        <f>IF(ISBLANK('In Process Calc.'!AF90),"",'In Process Calc.'!AF90)</f>
        <v/>
      </c>
      <c r="X90" s="111" t="str">
        <f>IF(ISBLANK('In Process Calc.'!AG90),"",'In Process Calc.'!AG90)</f>
        <v/>
      </c>
      <c r="Y90" s="111" t="str">
        <f>IF(ISBLANK('In Process Calc.'!AH90),"",'In Process Calc.'!AH90)</f>
        <v/>
      </c>
      <c r="Z90" s="111" t="str">
        <f>IF(ISBLANK('In Process Calc.'!AI90),"",'In Process Calc.'!AI90)</f>
        <v/>
      </c>
      <c r="AA90" s="111" t="str">
        <f>IF(ISBLANK('In Process Calc.'!AJ90),"",'In Process Calc.'!AJ90)</f>
        <v/>
      </c>
      <c r="AB90" s="111" t="str">
        <f>IF(ISBLANK('In Process Calc.'!AK90),"",'In Process Calc.'!AK90)</f>
        <v/>
      </c>
      <c r="AC90" s="111" t="str">
        <f>IF(ISBLANK('In Process Calc.'!AL90),"",'In Process Calc.'!AL90)</f>
        <v/>
      </c>
      <c r="AD90" s="111" t="str">
        <f>IF(ISBLANK('In Process Calc.'!AM90),"",'In Process Calc.'!AM90)</f>
        <v/>
      </c>
      <c r="AE90" s="111" t="str">
        <f>IF(ISBLANK('In Process Calc.'!AN90),"",'In Process Calc.'!AN90)</f>
        <v/>
      </c>
      <c r="AF90" s="111" t="str">
        <f>IF(ISBLANK('In Process Calc.'!AO90),"",'In Process Calc.'!AO90)</f>
        <v/>
      </c>
      <c r="AG90" s="48"/>
      <c r="AH90" s="111" t="str">
        <f>IF(ISBLANK('In Process Calc.'!C90),"",'In Process Calc.'!C90)</f>
        <v/>
      </c>
      <c r="AI90" s="111" t="str">
        <f>IF(ISBLANK('Measured Data'!H94),"",'Measured Data'!H94)</f>
        <v/>
      </c>
      <c r="AJ90" s="111" t="str">
        <f>IF(ISBLANK('In Process Calc.'!L90),"",'In Process Calc.'!L90)</f>
        <v/>
      </c>
      <c r="AK90" s="111" t="str">
        <f>IF(ISBLANK('In Process Calc.'!M90),"",'In Process Calc.'!M90)</f>
        <v/>
      </c>
      <c r="AL90" s="111" t="str">
        <f>IF(ISBLANK('In Process Calc.'!N90),"",'In Process Calc.'!N90)</f>
        <v/>
      </c>
      <c r="AM90" s="111" t="str">
        <f>IF(ISBLANK('In Process Calc.'!O90),"",'In Process Calc.'!O90)</f>
        <v/>
      </c>
      <c r="AN90" s="111" t="str">
        <f>IF(ISBLANK('In Process Calc.'!P90),"",'In Process Calc.'!P90)</f>
        <v/>
      </c>
      <c r="AO90" s="111" t="str">
        <f>IF(ISBLANK('In Process Calc.'!Q90),"",'In Process Calc.'!Q90)</f>
        <v/>
      </c>
      <c r="AP90" s="111" t="str">
        <f>IF(ISBLANK('In Process Calc.'!R90),"",'In Process Calc.'!R90)</f>
        <v/>
      </c>
      <c r="AQ90" s="111" t="str">
        <f>IF(ISBLANK('In Process Calc.'!S90),"",'In Process Calc.'!S90)</f>
        <v/>
      </c>
      <c r="AR90" s="111" t="str">
        <f>IF(ISBLANK('In Process Calc.'!T90),"",'In Process Calc.'!T90)</f>
        <v/>
      </c>
      <c r="AS90" s="111" t="str">
        <f>IF(ISBLANK('In Process Calc.'!U90),"",'In Process Calc.'!U90)</f>
        <v/>
      </c>
      <c r="AT90" s="111" t="str">
        <f>IF(ISBLANK('In Process Calc.'!V90),"",'In Process Calc.'!V90)</f>
        <v/>
      </c>
      <c r="AU90" s="111" t="str">
        <f>IF(ISBLANK('In Process Calc.'!W90),"",'In Process Calc.'!W90)</f>
        <v/>
      </c>
      <c r="AV90" s="111" t="str">
        <f>IF(ISBLANK('In Process Calc.'!X90),"",'In Process Calc.'!X90)</f>
        <v/>
      </c>
      <c r="AW90" s="111" t="str">
        <f>IF(ISBLANK('In Process Calc.'!Y90),"",'In Process Calc.'!Y90)</f>
        <v/>
      </c>
      <c r="AX90" s="111" t="str">
        <f>IF(ISBLANK('In Process Calc.'!Z90),"",'In Process Calc.'!Z90)</f>
        <v/>
      </c>
      <c r="AY90" s="111" t="str">
        <f>IF(ISBLANK('In Process Calc.'!AA90),"",'In Process Calc.'!AA90)</f>
        <v/>
      </c>
      <c r="AZ90" s="111" t="str">
        <f>IF(ISBLANK('In Process Calc.'!AB90),"",'In Process Calc.'!AB90)</f>
        <v/>
      </c>
      <c r="BA90" s="111" t="str">
        <f>IF(ISBLANK('In Process Calc.'!AC90),"",'In Process Calc.'!AC90)</f>
        <v/>
      </c>
      <c r="BB90" s="111" t="str">
        <f>IF(ISBLANK('In Process Calc.'!AD90),"",'In Process Calc.'!AD90)</f>
        <v/>
      </c>
      <c r="BC90" s="111" t="str">
        <f>IF(ISBLANK('In Process Calc.'!AE90),"",'In Process Calc.'!AE90)</f>
        <v/>
      </c>
      <c r="BD90" s="111" t="str">
        <f>IF(ISBLANK('In Process Calc.'!AF90),"",'In Process Calc.'!AF90)</f>
        <v/>
      </c>
      <c r="BE90" s="111" t="str">
        <f>IF(ISBLANK('In Process Calc.'!AG90),"",'In Process Calc.'!AG90)</f>
        <v/>
      </c>
      <c r="BF90" s="111" t="str">
        <f>IF(ISBLANK('In Process Calc.'!AH90),"",'In Process Calc.'!AH90)</f>
        <v/>
      </c>
      <c r="BG90" s="111" t="str">
        <f>IF(ISBLANK('In Process Calc.'!AI90),"",'In Process Calc.'!AI90)</f>
        <v/>
      </c>
      <c r="BH90" s="111" t="str">
        <f>IF(ISBLANK('In Process Calc.'!AJ90),"",'In Process Calc.'!AJ90)</f>
        <v/>
      </c>
      <c r="BI90" s="111" t="str">
        <f>IF(ISBLANK('In Process Calc.'!AK90),"",'In Process Calc.'!AK90)</f>
        <v/>
      </c>
      <c r="BJ90" s="111" t="str">
        <f>IF(ISBLANK('In Process Calc.'!AL90),"",'In Process Calc.'!AL90)</f>
        <v/>
      </c>
      <c r="BK90" s="111" t="str">
        <f>IF(ISBLANK('In Process Calc.'!AM90),"",'In Process Calc.'!AM90)</f>
        <v/>
      </c>
      <c r="BL90" s="111" t="str">
        <f>IF(ISBLANK('In Process Calc.'!AN90),"",'In Process Calc.'!AN90)</f>
        <v/>
      </c>
      <c r="BM90" s="111" t="str">
        <f>IF(ISBLANK('In Process Calc.'!AO90),"",'In Process Calc.'!AO90)</f>
        <v/>
      </c>
      <c r="BN90" s="48"/>
      <c r="BO90" s="48"/>
      <c r="BP90" s="48"/>
      <c r="BQ90" s="48"/>
      <c r="BR90" s="48"/>
      <c r="BS90" s="48"/>
      <c r="BT90" s="48"/>
      <c r="BU90" s="48"/>
      <c r="BV90" s="48"/>
      <c r="BW90" s="48"/>
      <c r="BX90" s="48"/>
      <c r="BY90" s="48"/>
      <c r="BZ90" s="48"/>
      <c r="CA90" s="48"/>
      <c r="CB90" s="48"/>
      <c r="CC90" s="48"/>
      <c r="CD90" s="48"/>
      <c r="CE90" s="48"/>
      <c r="CF90" s="48"/>
      <c r="CG90" s="48"/>
    </row>
    <row r="91" spans="1:85">
      <c r="A91" s="111" t="str">
        <f>IF(ISBLANK('In Process Calc.'!C91),"",'In Process Calc.'!C91)</f>
        <v/>
      </c>
      <c r="B91" s="111" t="str">
        <f>IF(ISBLANK('Measured Data'!H93),"",'Measured Data'!H93)</f>
        <v/>
      </c>
      <c r="C91" s="111" t="str">
        <f>IF(ISBLANK('In Process Calc.'!L91),"",'In Process Calc.'!L91)</f>
        <v/>
      </c>
      <c r="D91" s="111" t="str">
        <f>IF(ISBLANK('In Process Calc.'!M91),"",'In Process Calc.'!M91)</f>
        <v/>
      </c>
      <c r="E91" s="111" t="str">
        <f>IF(ISBLANK('In Process Calc.'!N91),"",'In Process Calc.'!N91)</f>
        <v/>
      </c>
      <c r="F91" s="111" t="str">
        <f>IF(ISBLANK('In Process Calc.'!O91),"",'In Process Calc.'!O91)</f>
        <v/>
      </c>
      <c r="G91" s="111" t="str">
        <f>IF(ISBLANK('In Process Calc.'!P91),"",'In Process Calc.'!P91)</f>
        <v/>
      </c>
      <c r="H91" s="111" t="str">
        <f>IF(ISBLANK('In Process Calc.'!Q91),"",'In Process Calc.'!Q91)</f>
        <v/>
      </c>
      <c r="I91" s="111" t="str">
        <f>IF(ISBLANK('In Process Calc.'!R91),"",'In Process Calc.'!R91)</f>
        <v/>
      </c>
      <c r="J91" s="111" t="str">
        <f>IF(ISBLANK('In Process Calc.'!S91),"",'In Process Calc.'!S91)</f>
        <v/>
      </c>
      <c r="K91" s="111" t="str">
        <f>IF(ISBLANK('In Process Calc.'!T91),"",'In Process Calc.'!T91)</f>
        <v/>
      </c>
      <c r="L91" s="111" t="str">
        <f>IF(ISBLANK('In Process Calc.'!U91),"",'In Process Calc.'!U91)</f>
        <v/>
      </c>
      <c r="M91" s="111" t="str">
        <f>IF(ISBLANK('In Process Calc.'!V91),"",'In Process Calc.'!V91)</f>
        <v/>
      </c>
      <c r="N91" s="111" t="str">
        <f>IF(ISBLANK('In Process Calc.'!W91),"",'In Process Calc.'!W91)</f>
        <v/>
      </c>
      <c r="O91" s="111" t="str">
        <f>IF(ISBLANK('In Process Calc.'!X91),"",'In Process Calc.'!X91)</f>
        <v/>
      </c>
      <c r="P91" s="111" t="str">
        <f>IF(ISBLANK('In Process Calc.'!Y91),"",'In Process Calc.'!Y91)</f>
        <v/>
      </c>
      <c r="Q91" s="111" t="str">
        <f>IF(ISBLANK('In Process Calc.'!Z91),"",'In Process Calc.'!Z91)</f>
        <v/>
      </c>
      <c r="R91" s="111" t="str">
        <f>IF(ISBLANK('In Process Calc.'!AA91),"",'In Process Calc.'!AA91)</f>
        <v/>
      </c>
      <c r="S91" s="111" t="str">
        <f>IF(ISBLANK('In Process Calc.'!AB91),"",'In Process Calc.'!AB91)</f>
        <v/>
      </c>
      <c r="T91" s="111" t="str">
        <f>IF(ISBLANK('In Process Calc.'!AC91),"",'In Process Calc.'!AC91)</f>
        <v/>
      </c>
      <c r="U91" s="111" t="str">
        <f>IF(ISBLANK('In Process Calc.'!AD91),"",'In Process Calc.'!AD91)</f>
        <v/>
      </c>
      <c r="V91" s="111" t="str">
        <f>IF(ISBLANK('In Process Calc.'!AE91),"",'In Process Calc.'!AE91)</f>
        <v/>
      </c>
      <c r="W91" s="111" t="str">
        <f>IF(ISBLANK('In Process Calc.'!AF91),"",'In Process Calc.'!AF91)</f>
        <v/>
      </c>
      <c r="X91" s="111" t="str">
        <f>IF(ISBLANK('In Process Calc.'!AG91),"",'In Process Calc.'!AG91)</f>
        <v/>
      </c>
      <c r="Y91" s="111" t="str">
        <f>IF(ISBLANK('In Process Calc.'!AH91),"",'In Process Calc.'!AH91)</f>
        <v/>
      </c>
      <c r="Z91" s="111" t="str">
        <f>IF(ISBLANK('In Process Calc.'!AI91),"",'In Process Calc.'!AI91)</f>
        <v/>
      </c>
      <c r="AA91" s="111" t="str">
        <f>IF(ISBLANK('In Process Calc.'!AJ91),"",'In Process Calc.'!AJ91)</f>
        <v/>
      </c>
      <c r="AB91" s="111" t="str">
        <f>IF(ISBLANK('In Process Calc.'!AK91),"",'In Process Calc.'!AK91)</f>
        <v/>
      </c>
      <c r="AC91" s="111" t="str">
        <f>IF(ISBLANK('In Process Calc.'!AL91),"",'In Process Calc.'!AL91)</f>
        <v/>
      </c>
      <c r="AD91" s="111" t="str">
        <f>IF(ISBLANK('In Process Calc.'!AM91),"",'In Process Calc.'!AM91)</f>
        <v/>
      </c>
      <c r="AE91" s="111" t="str">
        <f>IF(ISBLANK('In Process Calc.'!AN91),"",'In Process Calc.'!AN91)</f>
        <v/>
      </c>
      <c r="AF91" s="111" t="str">
        <f>IF(ISBLANK('In Process Calc.'!AO91),"",'In Process Calc.'!AO91)</f>
        <v/>
      </c>
      <c r="AG91" s="48"/>
      <c r="AH91" s="111" t="str">
        <f>IF(ISBLANK('In Process Calc.'!C91),"",'In Process Calc.'!C91)</f>
        <v/>
      </c>
      <c r="AI91" s="111" t="str">
        <f>IF(ISBLANK('Measured Data'!H95),"",'Measured Data'!H95)</f>
        <v/>
      </c>
      <c r="AJ91" s="111" t="str">
        <f>IF(ISBLANK('In Process Calc.'!L91),"",'In Process Calc.'!L91)</f>
        <v/>
      </c>
      <c r="AK91" s="111" t="str">
        <f>IF(ISBLANK('In Process Calc.'!M91),"",'In Process Calc.'!M91)</f>
        <v/>
      </c>
      <c r="AL91" s="111" t="str">
        <f>IF(ISBLANK('In Process Calc.'!N91),"",'In Process Calc.'!N91)</f>
        <v/>
      </c>
      <c r="AM91" s="111" t="str">
        <f>IF(ISBLANK('In Process Calc.'!O91),"",'In Process Calc.'!O91)</f>
        <v/>
      </c>
      <c r="AN91" s="111" t="str">
        <f>IF(ISBLANK('In Process Calc.'!P91),"",'In Process Calc.'!P91)</f>
        <v/>
      </c>
      <c r="AO91" s="111" t="str">
        <f>IF(ISBLANK('In Process Calc.'!Q91),"",'In Process Calc.'!Q91)</f>
        <v/>
      </c>
      <c r="AP91" s="111" t="str">
        <f>IF(ISBLANK('In Process Calc.'!R91),"",'In Process Calc.'!R91)</f>
        <v/>
      </c>
      <c r="AQ91" s="111" t="str">
        <f>IF(ISBLANK('In Process Calc.'!S91),"",'In Process Calc.'!S91)</f>
        <v/>
      </c>
      <c r="AR91" s="111" t="str">
        <f>IF(ISBLANK('In Process Calc.'!T91),"",'In Process Calc.'!T91)</f>
        <v/>
      </c>
      <c r="AS91" s="111" t="str">
        <f>IF(ISBLANK('In Process Calc.'!U91),"",'In Process Calc.'!U91)</f>
        <v/>
      </c>
      <c r="AT91" s="111" t="str">
        <f>IF(ISBLANK('In Process Calc.'!V91),"",'In Process Calc.'!V91)</f>
        <v/>
      </c>
      <c r="AU91" s="111" t="str">
        <f>IF(ISBLANK('In Process Calc.'!W91),"",'In Process Calc.'!W91)</f>
        <v/>
      </c>
      <c r="AV91" s="111" t="str">
        <f>IF(ISBLANK('In Process Calc.'!X91),"",'In Process Calc.'!X91)</f>
        <v/>
      </c>
      <c r="AW91" s="111" t="str">
        <f>IF(ISBLANK('In Process Calc.'!Y91),"",'In Process Calc.'!Y91)</f>
        <v/>
      </c>
      <c r="AX91" s="111" t="str">
        <f>IF(ISBLANK('In Process Calc.'!Z91),"",'In Process Calc.'!Z91)</f>
        <v/>
      </c>
      <c r="AY91" s="111" t="str">
        <f>IF(ISBLANK('In Process Calc.'!AA91),"",'In Process Calc.'!AA91)</f>
        <v/>
      </c>
      <c r="AZ91" s="111" t="str">
        <f>IF(ISBLANK('In Process Calc.'!AB91),"",'In Process Calc.'!AB91)</f>
        <v/>
      </c>
      <c r="BA91" s="111" t="str">
        <f>IF(ISBLANK('In Process Calc.'!AC91),"",'In Process Calc.'!AC91)</f>
        <v/>
      </c>
      <c r="BB91" s="111" t="str">
        <f>IF(ISBLANK('In Process Calc.'!AD91),"",'In Process Calc.'!AD91)</f>
        <v/>
      </c>
      <c r="BC91" s="111" t="str">
        <f>IF(ISBLANK('In Process Calc.'!AE91),"",'In Process Calc.'!AE91)</f>
        <v/>
      </c>
      <c r="BD91" s="111" t="str">
        <f>IF(ISBLANK('In Process Calc.'!AF91),"",'In Process Calc.'!AF91)</f>
        <v/>
      </c>
      <c r="BE91" s="111" t="str">
        <f>IF(ISBLANK('In Process Calc.'!AG91),"",'In Process Calc.'!AG91)</f>
        <v/>
      </c>
      <c r="BF91" s="111" t="str">
        <f>IF(ISBLANK('In Process Calc.'!AH91),"",'In Process Calc.'!AH91)</f>
        <v/>
      </c>
      <c r="BG91" s="111" t="str">
        <f>IF(ISBLANK('In Process Calc.'!AI91),"",'In Process Calc.'!AI91)</f>
        <v/>
      </c>
      <c r="BH91" s="111" t="str">
        <f>IF(ISBLANK('In Process Calc.'!AJ91),"",'In Process Calc.'!AJ91)</f>
        <v/>
      </c>
      <c r="BI91" s="111" t="str">
        <f>IF(ISBLANK('In Process Calc.'!AK91),"",'In Process Calc.'!AK91)</f>
        <v/>
      </c>
      <c r="BJ91" s="111" t="str">
        <f>IF(ISBLANK('In Process Calc.'!AL91),"",'In Process Calc.'!AL91)</f>
        <v/>
      </c>
      <c r="BK91" s="111" t="str">
        <f>IF(ISBLANK('In Process Calc.'!AM91),"",'In Process Calc.'!AM91)</f>
        <v/>
      </c>
      <c r="BL91" s="111" t="str">
        <f>IF(ISBLANK('In Process Calc.'!AN91),"",'In Process Calc.'!AN91)</f>
        <v/>
      </c>
      <c r="BM91" s="111" t="str">
        <f>IF(ISBLANK('In Process Calc.'!AO91),"",'In Process Calc.'!AO91)</f>
        <v/>
      </c>
      <c r="BN91" s="48"/>
      <c r="BO91" s="48"/>
      <c r="BP91" s="48"/>
      <c r="BQ91" s="48"/>
      <c r="BR91" s="48"/>
      <c r="BS91" s="48"/>
      <c r="BT91" s="48"/>
      <c r="BU91" s="48"/>
      <c r="BV91" s="48"/>
      <c r="BW91" s="48"/>
      <c r="BX91" s="48"/>
      <c r="BY91" s="48"/>
      <c r="BZ91" s="48"/>
      <c r="CA91" s="48"/>
      <c r="CB91" s="48"/>
      <c r="CC91" s="48"/>
      <c r="CD91" s="48"/>
      <c r="CE91" s="48"/>
      <c r="CF91" s="48"/>
      <c r="CG91" s="48"/>
    </row>
    <row r="92" spans="1:85">
      <c r="A92" s="111" t="str">
        <f>IF(ISBLANK('In Process Calc.'!C92),"",'In Process Calc.'!C92)</f>
        <v/>
      </c>
      <c r="B92" s="111" t="str">
        <f>IF(ISBLANK('Measured Data'!H94),"",'Measured Data'!H94)</f>
        <v/>
      </c>
      <c r="C92" s="111" t="str">
        <f>IF(ISBLANK('In Process Calc.'!L92),"",'In Process Calc.'!L92)</f>
        <v/>
      </c>
      <c r="D92" s="111" t="str">
        <f>IF(ISBLANK('In Process Calc.'!M92),"",'In Process Calc.'!M92)</f>
        <v/>
      </c>
      <c r="E92" s="111" t="str">
        <f>IF(ISBLANK('In Process Calc.'!N92),"",'In Process Calc.'!N92)</f>
        <v/>
      </c>
      <c r="F92" s="111" t="str">
        <f>IF(ISBLANK('In Process Calc.'!O92),"",'In Process Calc.'!O92)</f>
        <v/>
      </c>
      <c r="G92" s="111" t="str">
        <f>IF(ISBLANK('In Process Calc.'!P92),"",'In Process Calc.'!P92)</f>
        <v/>
      </c>
      <c r="H92" s="111" t="str">
        <f>IF(ISBLANK('In Process Calc.'!Q92),"",'In Process Calc.'!Q92)</f>
        <v/>
      </c>
      <c r="I92" s="111" t="str">
        <f>IF(ISBLANK('In Process Calc.'!R92),"",'In Process Calc.'!R92)</f>
        <v/>
      </c>
      <c r="J92" s="111" t="str">
        <f>IF(ISBLANK('In Process Calc.'!S92),"",'In Process Calc.'!S92)</f>
        <v/>
      </c>
      <c r="K92" s="111" t="str">
        <f>IF(ISBLANK('In Process Calc.'!T92),"",'In Process Calc.'!T92)</f>
        <v/>
      </c>
      <c r="L92" s="111" t="str">
        <f>IF(ISBLANK('In Process Calc.'!U92),"",'In Process Calc.'!U92)</f>
        <v/>
      </c>
      <c r="M92" s="111" t="str">
        <f>IF(ISBLANK('In Process Calc.'!V92),"",'In Process Calc.'!V92)</f>
        <v/>
      </c>
      <c r="N92" s="111" t="str">
        <f>IF(ISBLANK('In Process Calc.'!W92),"",'In Process Calc.'!W92)</f>
        <v/>
      </c>
      <c r="O92" s="111" t="str">
        <f>IF(ISBLANK('In Process Calc.'!X92),"",'In Process Calc.'!X92)</f>
        <v/>
      </c>
      <c r="P92" s="111" t="str">
        <f>IF(ISBLANK('In Process Calc.'!Y92),"",'In Process Calc.'!Y92)</f>
        <v/>
      </c>
      <c r="Q92" s="111" t="str">
        <f>IF(ISBLANK('In Process Calc.'!Z92),"",'In Process Calc.'!Z92)</f>
        <v/>
      </c>
      <c r="R92" s="111" t="str">
        <f>IF(ISBLANK('In Process Calc.'!AA92),"",'In Process Calc.'!AA92)</f>
        <v/>
      </c>
      <c r="S92" s="111" t="str">
        <f>IF(ISBLANK('In Process Calc.'!AB92),"",'In Process Calc.'!AB92)</f>
        <v/>
      </c>
      <c r="T92" s="111" t="str">
        <f>IF(ISBLANK('In Process Calc.'!AC92),"",'In Process Calc.'!AC92)</f>
        <v/>
      </c>
      <c r="U92" s="111" t="str">
        <f>IF(ISBLANK('In Process Calc.'!AD92),"",'In Process Calc.'!AD92)</f>
        <v/>
      </c>
      <c r="V92" s="111" t="str">
        <f>IF(ISBLANK('In Process Calc.'!AE92),"",'In Process Calc.'!AE92)</f>
        <v/>
      </c>
      <c r="W92" s="111" t="str">
        <f>IF(ISBLANK('In Process Calc.'!AF92),"",'In Process Calc.'!AF92)</f>
        <v/>
      </c>
      <c r="X92" s="111" t="str">
        <f>IF(ISBLANK('In Process Calc.'!AG92),"",'In Process Calc.'!AG92)</f>
        <v/>
      </c>
      <c r="Y92" s="111" t="str">
        <f>IF(ISBLANK('In Process Calc.'!AH92),"",'In Process Calc.'!AH92)</f>
        <v/>
      </c>
      <c r="Z92" s="111" t="str">
        <f>IF(ISBLANK('In Process Calc.'!AI92),"",'In Process Calc.'!AI92)</f>
        <v/>
      </c>
      <c r="AA92" s="111" t="str">
        <f>IF(ISBLANK('In Process Calc.'!AJ92),"",'In Process Calc.'!AJ92)</f>
        <v/>
      </c>
      <c r="AB92" s="111" t="str">
        <f>IF(ISBLANK('In Process Calc.'!AK92),"",'In Process Calc.'!AK92)</f>
        <v/>
      </c>
      <c r="AC92" s="111" t="str">
        <f>IF(ISBLANK('In Process Calc.'!AL92),"",'In Process Calc.'!AL92)</f>
        <v/>
      </c>
      <c r="AD92" s="111" t="str">
        <f>IF(ISBLANK('In Process Calc.'!AM92),"",'In Process Calc.'!AM92)</f>
        <v/>
      </c>
      <c r="AE92" s="111" t="str">
        <f>IF(ISBLANK('In Process Calc.'!AN92),"",'In Process Calc.'!AN92)</f>
        <v/>
      </c>
      <c r="AF92" s="111" t="str">
        <f>IF(ISBLANK('In Process Calc.'!AO92),"",'In Process Calc.'!AO92)</f>
        <v/>
      </c>
      <c r="AG92" s="48"/>
      <c r="AH92" s="111" t="str">
        <f>IF(ISBLANK('In Process Calc.'!C92),"",'In Process Calc.'!C92)</f>
        <v/>
      </c>
      <c r="AI92" s="111" t="str">
        <f>IF(ISBLANK('Measured Data'!H96),"",'Measured Data'!H96)</f>
        <v/>
      </c>
      <c r="AJ92" s="111" t="str">
        <f>IF(ISBLANK('In Process Calc.'!L92),"",'In Process Calc.'!L92)</f>
        <v/>
      </c>
      <c r="AK92" s="111" t="str">
        <f>IF(ISBLANK('In Process Calc.'!M92),"",'In Process Calc.'!M92)</f>
        <v/>
      </c>
      <c r="AL92" s="111" t="str">
        <f>IF(ISBLANK('In Process Calc.'!N92),"",'In Process Calc.'!N92)</f>
        <v/>
      </c>
      <c r="AM92" s="111" t="str">
        <f>IF(ISBLANK('In Process Calc.'!O92),"",'In Process Calc.'!O92)</f>
        <v/>
      </c>
      <c r="AN92" s="111" t="str">
        <f>IF(ISBLANK('In Process Calc.'!P92),"",'In Process Calc.'!P92)</f>
        <v/>
      </c>
      <c r="AO92" s="111" t="str">
        <f>IF(ISBLANK('In Process Calc.'!Q92),"",'In Process Calc.'!Q92)</f>
        <v/>
      </c>
      <c r="AP92" s="111" t="str">
        <f>IF(ISBLANK('In Process Calc.'!R92),"",'In Process Calc.'!R92)</f>
        <v/>
      </c>
      <c r="AQ92" s="111" t="str">
        <f>IF(ISBLANK('In Process Calc.'!S92),"",'In Process Calc.'!S92)</f>
        <v/>
      </c>
      <c r="AR92" s="111" t="str">
        <f>IF(ISBLANK('In Process Calc.'!T92),"",'In Process Calc.'!T92)</f>
        <v/>
      </c>
      <c r="AS92" s="111" t="str">
        <f>IF(ISBLANK('In Process Calc.'!U92),"",'In Process Calc.'!U92)</f>
        <v/>
      </c>
      <c r="AT92" s="111" t="str">
        <f>IF(ISBLANK('In Process Calc.'!V92),"",'In Process Calc.'!V92)</f>
        <v/>
      </c>
      <c r="AU92" s="111" t="str">
        <f>IF(ISBLANK('In Process Calc.'!W92),"",'In Process Calc.'!W92)</f>
        <v/>
      </c>
      <c r="AV92" s="111" t="str">
        <f>IF(ISBLANK('In Process Calc.'!X92),"",'In Process Calc.'!X92)</f>
        <v/>
      </c>
      <c r="AW92" s="111" t="str">
        <f>IF(ISBLANK('In Process Calc.'!Y92),"",'In Process Calc.'!Y92)</f>
        <v/>
      </c>
      <c r="AX92" s="111" t="str">
        <f>IF(ISBLANK('In Process Calc.'!Z92),"",'In Process Calc.'!Z92)</f>
        <v/>
      </c>
      <c r="AY92" s="111" t="str">
        <f>IF(ISBLANK('In Process Calc.'!AA92),"",'In Process Calc.'!AA92)</f>
        <v/>
      </c>
      <c r="AZ92" s="111" t="str">
        <f>IF(ISBLANK('In Process Calc.'!AB92),"",'In Process Calc.'!AB92)</f>
        <v/>
      </c>
      <c r="BA92" s="111" t="str">
        <f>IF(ISBLANK('In Process Calc.'!AC92),"",'In Process Calc.'!AC92)</f>
        <v/>
      </c>
      <c r="BB92" s="111" t="str">
        <f>IF(ISBLANK('In Process Calc.'!AD92),"",'In Process Calc.'!AD92)</f>
        <v/>
      </c>
      <c r="BC92" s="111" t="str">
        <f>IF(ISBLANK('In Process Calc.'!AE92),"",'In Process Calc.'!AE92)</f>
        <v/>
      </c>
      <c r="BD92" s="111" t="str">
        <f>IF(ISBLANK('In Process Calc.'!AF92),"",'In Process Calc.'!AF92)</f>
        <v/>
      </c>
      <c r="BE92" s="111" t="str">
        <f>IF(ISBLANK('In Process Calc.'!AG92),"",'In Process Calc.'!AG92)</f>
        <v/>
      </c>
      <c r="BF92" s="111" t="str">
        <f>IF(ISBLANK('In Process Calc.'!AH92),"",'In Process Calc.'!AH92)</f>
        <v/>
      </c>
      <c r="BG92" s="111" t="str">
        <f>IF(ISBLANK('In Process Calc.'!AI92),"",'In Process Calc.'!AI92)</f>
        <v/>
      </c>
      <c r="BH92" s="111" t="str">
        <f>IF(ISBLANK('In Process Calc.'!AJ92),"",'In Process Calc.'!AJ92)</f>
        <v/>
      </c>
      <c r="BI92" s="111" t="str">
        <f>IF(ISBLANK('In Process Calc.'!AK92),"",'In Process Calc.'!AK92)</f>
        <v/>
      </c>
      <c r="BJ92" s="111" t="str">
        <f>IF(ISBLANK('In Process Calc.'!AL92),"",'In Process Calc.'!AL92)</f>
        <v/>
      </c>
      <c r="BK92" s="111" t="str">
        <f>IF(ISBLANK('In Process Calc.'!AM92),"",'In Process Calc.'!AM92)</f>
        <v/>
      </c>
      <c r="BL92" s="111" t="str">
        <f>IF(ISBLANK('In Process Calc.'!AN92),"",'In Process Calc.'!AN92)</f>
        <v/>
      </c>
      <c r="BM92" s="111" t="str">
        <f>IF(ISBLANK('In Process Calc.'!AO92),"",'In Process Calc.'!AO92)</f>
        <v/>
      </c>
      <c r="BN92" s="48"/>
      <c r="BO92" s="48"/>
      <c r="BP92" s="48"/>
      <c r="BQ92" s="48"/>
      <c r="BR92" s="48"/>
      <c r="BS92" s="48"/>
      <c r="BT92" s="48"/>
      <c r="BU92" s="48"/>
      <c r="BV92" s="48"/>
      <c r="BW92" s="48"/>
      <c r="BX92" s="48"/>
      <c r="BY92" s="48"/>
      <c r="BZ92" s="48"/>
      <c r="CA92" s="48"/>
      <c r="CB92" s="48"/>
      <c r="CC92" s="48"/>
      <c r="CD92" s="48"/>
      <c r="CE92" s="48"/>
      <c r="CF92" s="48"/>
      <c r="CG92" s="48"/>
    </row>
    <row r="93" spans="1:85">
      <c r="A93" s="111" t="str">
        <f>IF(ISBLANK('In Process Calc.'!C93),"",'In Process Calc.'!C93)</f>
        <v/>
      </c>
      <c r="B93" s="111" t="str">
        <f>IF(ISBLANK('Measured Data'!H95),"",'Measured Data'!H95)</f>
        <v/>
      </c>
      <c r="C93" s="111" t="str">
        <f>IF(ISBLANK('In Process Calc.'!L93),"",'In Process Calc.'!L93)</f>
        <v/>
      </c>
      <c r="D93" s="111" t="str">
        <f>IF(ISBLANK('In Process Calc.'!M93),"",'In Process Calc.'!M93)</f>
        <v/>
      </c>
      <c r="E93" s="111" t="str">
        <f>IF(ISBLANK('In Process Calc.'!N93),"",'In Process Calc.'!N93)</f>
        <v/>
      </c>
      <c r="F93" s="111" t="str">
        <f>IF(ISBLANK('In Process Calc.'!O93),"",'In Process Calc.'!O93)</f>
        <v/>
      </c>
      <c r="G93" s="111" t="str">
        <f>IF(ISBLANK('In Process Calc.'!P93),"",'In Process Calc.'!P93)</f>
        <v/>
      </c>
      <c r="H93" s="111" t="str">
        <f>IF(ISBLANK('In Process Calc.'!Q93),"",'In Process Calc.'!Q93)</f>
        <v/>
      </c>
      <c r="I93" s="111" t="str">
        <f>IF(ISBLANK('In Process Calc.'!R93),"",'In Process Calc.'!R93)</f>
        <v/>
      </c>
      <c r="J93" s="111" t="str">
        <f>IF(ISBLANK('In Process Calc.'!S93),"",'In Process Calc.'!S93)</f>
        <v/>
      </c>
      <c r="K93" s="111" t="str">
        <f>IF(ISBLANK('In Process Calc.'!T93),"",'In Process Calc.'!T93)</f>
        <v/>
      </c>
      <c r="L93" s="111" t="str">
        <f>IF(ISBLANK('In Process Calc.'!U93),"",'In Process Calc.'!U93)</f>
        <v/>
      </c>
      <c r="M93" s="111" t="str">
        <f>IF(ISBLANK('In Process Calc.'!V93),"",'In Process Calc.'!V93)</f>
        <v/>
      </c>
      <c r="N93" s="111" t="str">
        <f>IF(ISBLANK('In Process Calc.'!W93),"",'In Process Calc.'!W93)</f>
        <v/>
      </c>
      <c r="O93" s="111" t="str">
        <f>IF(ISBLANK('In Process Calc.'!X93),"",'In Process Calc.'!X93)</f>
        <v/>
      </c>
      <c r="P93" s="111" t="str">
        <f>IF(ISBLANK('In Process Calc.'!Y93),"",'In Process Calc.'!Y93)</f>
        <v/>
      </c>
      <c r="Q93" s="111" t="str">
        <f>IF(ISBLANK('In Process Calc.'!Z93),"",'In Process Calc.'!Z93)</f>
        <v/>
      </c>
      <c r="R93" s="111" t="str">
        <f>IF(ISBLANK('In Process Calc.'!AA93),"",'In Process Calc.'!AA93)</f>
        <v/>
      </c>
      <c r="S93" s="111" t="str">
        <f>IF(ISBLANK('In Process Calc.'!AB93),"",'In Process Calc.'!AB93)</f>
        <v/>
      </c>
      <c r="T93" s="111" t="str">
        <f>IF(ISBLANK('In Process Calc.'!AC93),"",'In Process Calc.'!AC93)</f>
        <v/>
      </c>
      <c r="U93" s="111" t="str">
        <f>IF(ISBLANK('In Process Calc.'!AD93),"",'In Process Calc.'!AD93)</f>
        <v/>
      </c>
      <c r="V93" s="111" t="str">
        <f>IF(ISBLANK('In Process Calc.'!AE93),"",'In Process Calc.'!AE93)</f>
        <v/>
      </c>
      <c r="W93" s="111" t="str">
        <f>IF(ISBLANK('In Process Calc.'!AF93),"",'In Process Calc.'!AF93)</f>
        <v/>
      </c>
      <c r="X93" s="111" t="str">
        <f>IF(ISBLANK('In Process Calc.'!AG93),"",'In Process Calc.'!AG93)</f>
        <v/>
      </c>
      <c r="Y93" s="111" t="str">
        <f>IF(ISBLANK('In Process Calc.'!AH93),"",'In Process Calc.'!AH93)</f>
        <v/>
      </c>
      <c r="Z93" s="111" t="str">
        <f>IF(ISBLANK('In Process Calc.'!AI93),"",'In Process Calc.'!AI93)</f>
        <v/>
      </c>
      <c r="AA93" s="111" t="str">
        <f>IF(ISBLANK('In Process Calc.'!AJ93),"",'In Process Calc.'!AJ93)</f>
        <v/>
      </c>
      <c r="AB93" s="111" t="str">
        <f>IF(ISBLANK('In Process Calc.'!AK93),"",'In Process Calc.'!AK93)</f>
        <v/>
      </c>
      <c r="AC93" s="111" t="str">
        <f>IF(ISBLANK('In Process Calc.'!AL93),"",'In Process Calc.'!AL93)</f>
        <v/>
      </c>
      <c r="AD93" s="111" t="str">
        <f>IF(ISBLANK('In Process Calc.'!AM93),"",'In Process Calc.'!AM93)</f>
        <v/>
      </c>
      <c r="AE93" s="111" t="str">
        <f>IF(ISBLANK('In Process Calc.'!AN93),"",'In Process Calc.'!AN93)</f>
        <v/>
      </c>
      <c r="AF93" s="111" t="str">
        <f>IF(ISBLANK('In Process Calc.'!AO93),"",'In Process Calc.'!AO93)</f>
        <v/>
      </c>
      <c r="AG93" s="48"/>
      <c r="AH93" s="111" t="str">
        <f>IF(ISBLANK('In Process Calc.'!C93),"",'In Process Calc.'!C93)</f>
        <v/>
      </c>
      <c r="AI93" s="111" t="str">
        <f>IF(ISBLANK('Measured Data'!H97),"",'Measured Data'!H97)</f>
        <v/>
      </c>
      <c r="AJ93" s="111" t="str">
        <f>IF(ISBLANK('In Process Calc.'!L93),"",'In Process Calc.'!L93)</f>
        <v/>
      </c>
      <c r="AK93" s="111" t="str">
        <f>IF(ISBLANK('In Process Calc.'!M93),"",'In Process Calc.'!M93)</f>
        <v/>
      </c>
      <c r="AL93" s="111" t="str">
        <f>IF(ISBLANK('In Process Calc.'!N93),"",'In Process Calc.'!N93)</f>
        <v/>
      </c>
      <c r="AM93" s="111" t="str">
        <f>IF(ISBLANK('In Process Calc.'!O93),"",'In Process Calc.'!O93)</f>
        <v/>
      </c>
      <c r="AN93" s="111" t="str">
        <f>IF(ISBLANK('In Process Calc.'!P93),"",'In Process Calc.'!P93)</f>
        <v/>
      </c>
      <c r="AO93" s="111" t="str">
        <f>IF(ISBLANK('In Process Calc.'!Q93),"",'In Process Calc.'!Q93)</f>
        <v/>
      </c>
      <c r="AP93" s="111" t="str">
        <f>IF(ISBLANK('In Process Calc.'!R93),"",'In Process Calc.'!R93)</f>
        <v/>
      </c>
      <c r="AQ93" s="111" t="str">
        <f>IF(ISBLANK('In Process Calc.'!S93),"",'In Process Calc.'!S93)</f>
        <v/>
      </c>
      <c r="AR93" s="111" t="str">
        <f>IF(ISBLANK('In Process Calc.'!T93),"",'In Process Calc.'!T93)</f>
        <v/>
      </c>
      <c r="AS93" s="111" t="str">
        <f>IF(ISBLANK('In Process Calc.'!U93),"",'In Process Calc.'!U93)</f>
        <v/>
      </c>
      <c r="AT93" s="111" t="str">
        <f>IF(ISBLANK('In Process Calc.'!V93),"",'In Process Calc.'!V93)</f>
        <v/>
      </c>
      <c r="AU93" s="111" t="str">
        <f>IF(ISBLANK('In Process Calc.'!W93),"",'In Process Calc.'!W93)</f>
        <v/>
      </c>
      <c r="AV93" s="111" t="str">
        <f>IF(ISBLANK('In Process Calc.'!X93),"",'In Process Calc.'!X93)</f>
        <v/>
      </c>
      <c r="AW93" s="111" t="str">
        <f>IF(ISBLANK('In Process Calc.'!Y93),"",'In Process Calc.'!Y93)</f>
        <v/>
      </c>
      <c r="AX93" s="111" t="str">
        <f>IF(ISBLANK('In Process Calc.'!Z93),"",'In Process Calc.'!Z93)</f>
        <v/>
      </c>
      <c r="AY93" s="111" t="str">
        <f>IF(ISBLANK('In Process Calc.'!AA93),"",'In Process Calc.'!AA93)</f>
        <v/>
      </c>
      <c r="AZ93" s="111" t="str">
        <f>IF(ISBLANK('In Process Calc.'!AB93),"",'In Process Calc.'!AB93)</f>
        <v/>
      </c>
      <c r="BA93" s="111" t="str">
        <f>IF(ISBLANK('In Process Calc.'!AC93),"",'In Process Calc.'!AC93)</f>
        <v/>
      </c>
      <c r="BB93" s="111" t="str">
        <f>IF(ISBLANK('In Process Calc.'!AD93),"",'In Process Calc.'!AD93)</f>
        <v/>
      </c>
      <c r="BC93" s="111" t="str">
        <f>IF(ISBLANK('In Process Calc.'!AE93),"",'In Process Calc.'!AE93)</f>
        <v/>
      </c>
      <c r="BD93" s="111" t="str">
        <f>IF(ISBLANK('In Process Calc.'!AF93),"",'In Process Calc.'!AF93)</f>
        <v/>
      </c>
      <c r="BE93" s="111" t="str">
        <f>IF(ISBLANK('In Process Calc.'!AG93),"",'In Process Calc.'!AG93)</f>
        <v/>
      </c>
      <c r="BF93" s="111" t="str">
        <f>IF(ISBLANK('In Process Calc.'!AH93),"",'In Process Calc.'!AH93)</f>
        <v/>
      </c>
      <c r="BG93" s="111" t="str">
        <f>IF(ISBLANK('In Process Calc.'!AI93),"",'In Process Calc.'!AI93)</f>
        <v/>
      </c>
      <c r="BH93" s="111" t="str">
        <f>IF(ISBLANK('In Process Calc.'!AJ93),"",'In Process Calc.'!AJ93)</f>
        <v/>
      </c>
      <c r="BI93" s="111" t="str">
        <f>IF(ISBLANK('In Process Calc.'!AK93),"",'In Process Calc.'!AK93)</f>
        <v/>
      </c>
      <c r="BJ93" s="111" t="str">
        <f>IF(ISBLANK('In Process Calc.'!AL93),"",'In Process Calc.'!AL93)</f>
        <v/>
      </c>
      <c r="BK93" s="111" t="str">
        <f>IF(ISBLANK('In Process Calc.'!AM93),"",'In Process Calc.'!AM93)</f>
        <v/>
      </c>
      <c r="BL93" s="111" t="str">
        <f>IF(ISBLANK('In Process Calc.'!AN93),"",'In Process Calc.'!AN93)</f>
        <v/>
      </c>
      <c r="BM93" s="111" t="str">
        <f>IF(ISBLANK('In Process Calc.'!AO93),"",'In Process Calc.'!AO93)</f>
        <v/>
      </c>
      <c r="BN93" s="48"/>
      <c r="BO93" s="48"/>
      <c r="BP93" s="48"/>
      <c r="BQ93" s="48"/>
      <c r="BR93" s="48"/>
      <c r="BS93" s="48"/>
      <c r="BT93" s="48"/>
      <c r="BU93" s="48"/>
      <c r="BV93" s="48"/>
      <c r="BW93" s="48"/>
      <c r="BX93" s="48"/>
      <c r="BY93" s="48"/>
      <c r="BZ93" s="48"/>
      <c r="CA93" s="48"/>
      <c r="CB93" s="48"/>
      <c r="CC93" s="48"/>
      <c r="CD93" s="48"/>
      <c r="CE93" s="48"/>
      <c r="CF93" s="48"/>
      <c r="CG93" s="48"/>
    </row>
    <row r="94" spans="1:85">
      <c r="A94" s="111" t="str">
        <f>IF(ISBLANK('In Process Calc.'!C94),"",'In Process Calc.'!C94)</f>
        <v/>
      </c>
      <c r="B94" s="111" t="str">
        <f>IF(ISBLANK('Measured Data'!H96),"",'Measured Data'!H96)</f>
        <v/>
      </c>
      <c r="C94" s="111" t="str">
        <f>IF(ISBLANK('In Process Calc.'!L94),"",'In Process Calc.'!L94)</f>
        <v/>
      </c>
      <c r="D94" s="111" t="str">
        <f>IF(ISBLANK('In Process Calc.'!M94),"",'In Process Calc.'!M94)</f>
        <v/>
      </c>
      <c r="E94" s="111" t="str">
        <f>IF(ISBLANK('In Process Calc.'!N94),"",'In Process Calc.'!N94)</f>
        <v/>
      </c>
      <c r="F94" s="111" t="str">
        <f>IF(ISBLANK('In Process Calc.'!O94),"",'In Process Calc.'!O94)</f>
        <v/>
      </c>
      <c r="G94" s="111" t="str">
        <f>IF(ISBLANK('In Process Calc.'!P94),"",'In Process Calc.'!P94)</f>
        <v/>
      </c>
      <c r="H94" s="111" t="str">
        <f>IF(ISBLANK('In Process Calc.'!Q94),"",'In Process Calc.'!Q94)</f>
        <v/>
      </c>
      <c r="I94" s="111" t="str">
        <f>IF(ISBLANK('In Process Calc.'!R94),"",'In Process Calc.'!R94)</f>
        <v/>
      </c>
      <c r="J94" s="111" t="str">
        <f>IF(ISBLANK('In Process Calc.'!S94),"",'In Process Calc.'!S94)</f>
        <v/>
      </c>
      <c r="K94" s="111" t="str">
        <f>IF(ISBLANK('In Process Calc.'!T94),"",'In Process Calc.'!T94)</f>
        <v/>
      </c>
      <c r="L94" s="111" t="str">
        <f>IF(ISBLANK('In Process Calc.'!U94),"",'In Process Calc.'!U94)</f>
        <v/>
      </c>
      <c r="M94" s="111" t="str">
        <f>IF(ISBLANK('In Process Calc.'!V94),"",'In Process Calc.'!V94)</f>
        <v/>
      </c>
      <c r="N94" s="111" t="str">
        <f>IF(ISBLANK('In Process Calc.'!W94),"",'In Process Calc.'!W94)</f>
        <v/>
      </c>
      <c r="O94" s="111" t="str">
        <f>IF(ISBLANK('In Process Calc.'!X94),"",'In Process Calc.'!X94)</f>
        <v/>
      </c>
      <c r="P94" s="111" t="str">
        <f>IF(ISBLANK('In Process Calc.'!Y94),"",'In Process Calc.'!Y94)</f>
        <v/>
      </c>
      <c r="Q94" s="111" t="str">
        <f>IF(ISBLANK('In Process Calc.'!Z94),"",'In Process Calc.'!Z94)</f>
        <v/>
      </c>
      <c r="R94" s="111" t="str">
        <f>IF(ISBLANK('In Process Calc.'!AA94),"",'In Process Calc.'!AA94)</f>
        <v/>
      </c>
      <c r="S94" s="111" t="str">
        <f>IF(ISBLANK('In Process Calc.'!AB94),"",'In Process Calc.'!AB94)</f>
        <v/>
      </c>
      <c r="T94" s="111" t="str">
        <f>IF(ISBLANK('In Process Calc.'!AC94),"",'In Process Calc.'!AC94)</f>
        <v/>
      </c>
      <c r="U94" s="111" t="str">
        <f>IF(ISBLANK('In Process Calc.'!AD94),"",'In Process Calc.'!AD94)</f>
        <v/>
      </c>
      <c r="V94" s="111" t="str">
        <f>IF(ISBLANK('In Process Calc.'!AE94),"",'In Process Calc.'!AE94)</f>
        <v/>
      </c>
      <c r="W94" s="111" t="str">
        <f>IF(ISBLANK('In Process Calc.'!AF94),"",'In Process Calc.'!AF94)</f>
        <v/>
      </c>
      <c r="X94" s="111" t="str">
        <f>IF(ISBLANK('In Process Calc.'!AG94),"",'In Process Calc.'!AG94)</f>
        <v/>
      </c>
      <c r="Y94" s="111" t="str">
        <f>IF(ISBLANK('In Process Calc.'!AH94),"",'In Process Calc.'!AH94)</f>
        <v/>
      </c>
      <c r="Z94" s="111" t="str">
        <f>IF(ISBLANK('In Process Calc.'!AI94),"",'In Process Calc.'!AI94)</f>
        <v/>
      </c>
      <c r="AA94" s="111" t="str">
        <f>IF(ISBLANK('In Process Calc.'!AJ94),"",'In Process Calc.'!AJ94)</f>
        <v/>
      </c>
      <c r="AB94" s="111" t="str">
        <f>IF(ISBLANK('In Process Calc.'!AK94),"",'In Process Calc.'!AK94)</f>
        <v/>
      </c>
      <c r="AC94" s="111" t="str">
        <f>IF(ISBLANK('In Process Calc.'!AL94),"",'In Process Calc.'!AL94)</f>
        <v/>
      </c>
      <c r="AD94" s="111" t="str">
        <f>IF(ISBLANK('In Process Calc.'!AM94),"",'In Process Calc.'!AM94)</f>
        <v/>
      </c>
      <c r="AE94" s="111" t="str">
        <f>IF(ISBLANK('In Process Calc.'!AN94),"",'In Process Calc.'!AN94)</f>
        <v/>
      </c>
      <c r="AF94" s="111" t="str">
        <f>IF(ISBLANK('In Process Calc.'!AO94),"",'In Process Calc.'!AO94)</f>
        <v/>
      </c>
      <c r="AG94" s="48"/>
      <c r="AH94" s="111" t="str">
        <f>IF(ISBLANK('In Process Calc.'!C94),"",'In Process Calc.'!C94)</f>
        <v/>
      </c>
      <c r="AI94" s="111" t="str">
        <f>IF(ISBLANK('Measured Data'!H98),"",'Measured Data'!H98)</f>
        <v/>
      </c>
      <c r="AJ94" s="111" t="str">
        <f>IF(ISBLANK('In Process Calc.'!L94),"",'In Process Calc.'!L94)</f>
        <v/>
      </c>
      <c r="AK94" s="111" t="str">
        <f>IF(ISBLANK('In Process Calc.'!M94),"",'In Process Calc.'!M94)</f>
        <v/>
      </c>
      <c r="AL94" s="111" t="str">
        <f>IF(ISBLANK('In Process Calc.'!N94),"",'In Process Calc.'!N94)</f>
        <v/>
      </c>
      <c r="AM94" s="111" t="str">
        <f>IF(ISBLANK('In Process Calc.'!O94),"",'In Process Calc.'!O94)</f>
        <v/>
      </c>
      <c r="AN94" s="111" t="str">
        <f>IF(ISBLANK('In Process Calc.'!P94),"",'In Process Calc.'!P94)</f>
        <v/>
      </c>
      <c r="AO94" s="111" t="str">
        <f>IF(ISBLANK('In Process Calc.'!Q94),"",'In Process Calc.'!Q94)</f>
        <v/>
      </c>
      <c r="AP94" s="111" t="str">
        <f>IF(ISBLANK('In Process Calc.'!R94),"",'In Process Calc.'!R94)</f>
        <v/>
      </c>
      <c r="AQ94" s="111" t="str">
        <f>IF(ISBLANK('In Process Calc.'!S94),"",'In Process Calc.'!S94)</f>
        <v/>
      </c>
      <c r="AR94" s="111" t="str">
        <f>IF(ISBLANK('In Process Calc.'!T94),"",'In Process Calc.'!T94)</f>
        <v/>
      </c>
      <c r="AS94" s="111" t="str">
        <f>IF(ISBLANK('In Process Calc.'!U94),"",'In Process Calc.'!U94)</f>
        <v/>
      </c>
      <c r="AT94" s="111" t="str">
        <f>IF(ISBLANK('In Process Calc.'!V94),"",'In Process Calc.'!V94)</f>
        <v/>
      </c>
      <c r="AU94" s="111" t="str">
        <f>IF(ISBLANK('In Process Calc.'!W94),"",'In Process Calc.'!W94)</f>
        <v/>
      </c>
      <c r="AV94" s="111" t="str">
        <f>IF(ISBLANK('In Process Calc.'!X94),"",'In Process Calc.'!X94)</f>
        <v/>
      </c>
      <c r="AW94" s="111" t="str">
        <f>IF(ISBLANK('In Process Calc.'!Y94),"",'In Process Calc.'!Y94)</f>
        <v/>
      </c>
      <c r="AX94" s="111" t="str">
        <f>IF(ISBLANK('In Process Calc.'!Z94),"",'In Process Calc.'!Z94)</f>
        <v/>
      </c>
      <c r="AY94" s="111" t="str">
        <f>IF(ISBLANK('In Process Calc.'!AA94),"",'In Process Calc.'!AA94)</f>
        <v/>
      </c>
      <c r="AZ94" s="111" t="str">
        <f>IF(ISBLANK('In Process Calc.'!AB94),"",'In Process Calc.'!AB94)</f>
        <v/>
      </c>
      <c r="BA94" s="111" t="str">
        <f>IF(ISBLANK('In Process Calc.'!AC94),"",'In Process Calc.'!AC94)</f>
        <v/>
      </c>
      <c r="BB94" s="111" t="str">
        <f>IF(ISBLANK('In Process Calc.'!AD94),"",'In Process Calc.'!AD94)</f>
        <v/>
      </c>
      <c r="BC94" s="111" t="str">
        <f>IF(ISBLANK('In Process Calc.'!AE94),"",'In Process Calc.'!AE94)</f>
        <v/>
      </c>
      <c r="BD94" s="111" t="str">
        <f>IF(ISBLANK('In Process Calc.'!AF94),"",'In Process Calc.'!AF94)</f>
        <v/>
      </c>
      <c r="BE94" s="111" t="str">
        <f>IF(ISBLANK('In Process Calc.'!AG94),"",'In Process Calc.'!AG94)</f>
        <v/>
      </c>
      <c r="BF94" s="111" t="str">
        <f>IF(ISBLANK('In Process Calc.'!AH94),"",'In Process Calc.'!AH94)</f>
        <v/>
      </c>
      <c r="BG94" s="111" t="str">
        <f>IF(ISBLANK('In Process Calc.'!AI94),"",'In Process Calc.'!AI94)</f>
        <v/>
      </c>
      <c r="BH94" s="111" t="str">
        <f>IF(ISBLANK('In Process Calc.'!AJ94),"",'In Process Calc.'!AJ94)</f>
        <v/>
      </c>
      <c r="BI94" s="111" t="str">
        <f>IF(ISBLANK('In Process Calc.'!AK94),"",'In Process Calc.'!AK94)</f>
        <v/>
      </c>
      <c r="BJ94" s="111" t="str">
        <f>IF(ISBLANK('In Process Calc.'!AL94),"",'In Process Calc.'!AL94)</f>
        <v/>
      </c>
      <c r="BK94" s="111" t="str">
        <f>IF(ISBLANK('In Process Calc.'!AM94),"",'In Process Calc.'!AM94)</f>
        <v/>
      </c>
      <c r="BL94" s="111" t="str">
        <f>IF(ISBLANK('In Process Calc.'!AN94),"",'In Process Calc.'!AN94)</f>
        <v/>
      </c>
      <c r="BM94" s="111" t="str">
        <f>IF(ISBLANK('In Process Calc.'!AO94),"",'In Process Calc.'!AO94)</f>
        <v/>
      </c>
      <c r="BN94" s="48"/>
      <c r="BO94" s="48"/>
      <c r="BP94" s="48"/>
      <c r="BQ94" s="48"/>
      <c r="BR94" s="48"/>
      <c r="BS94" s="48"/>
      <c r="BT94" s="48"/>
      <c r="BU94" s="48"/>
      <c r="BV94" s="48"/>
      <c r="BW94" s="48"/>
      <c r="BX94" s="48"/>
      <c r="BY94" s="48"/>
      <c r="BZ94" s="48"/>
      <c r="CA94" s="48"/>
      <c r="CB94" s="48"/>
      <c r="CC94" s="48"/>
      <c r="CD94" s="48"/>
      <c r="CE94" s="48"/>
      <c r="CF94" s="48"/>
      <c r="CG94" s="48"/>
    </row>
    <row r="95" spans="1:85">
      <c r="A95" s="111" t="str">
        <f>IF(ISBLANK('In Process Calc.'!C95),"",'In Process Calc.'!C95)</f>
        <v/>
      </c>
      <c r="B95" s="111" t="str">
        <f>IF(ISBLANK('Measured Data'!H97),"",'Measured Data'!H97)</f>
        <v/>
      </c>
      <c r="C95" s="111" t="str">
        <f>IF(ISBLANK('In Process Calc.'!L95),"",'In Process Calc.'!L95)</f>
        <v/>
      </c>
      <c r="D95" s="111" t="str">
        <f>IF(ISBLANK('In Process Calc.'!M95),"",'In Process Calc.'!M95)</f>
        <v/>
      </c>
      <c r="E95" s="111" t="str">
        <f>IF(ISBLANK('In Process Calc.'!N95),"",'In Process Calc.'!N95)</f>
        <v/>
      </c>
      <c r="F95" s="111" t="str">
        <f>IF(ISBLANK('In Process Calc.'!O95),"",'In Process Calc.'!O95)</f>
        <v/>
      </c>
      <c r="G95" s="111" t="str">
        <f>IF(ISBLANK('In Process Calc.'!P95),"",'In Process Calc.'!P95)</f>
        <v/>
      </c>
      <c r="H95" s="111" t="str">
        <f>IF(ISBLANK('In Process Calc.'!Q95),"",'In Process Calc.'!Q95)</f>
        <v/>
      </c>
      <c r="I95" s="111" t="str">
        <f>IF(ISBLANK('In Process Calc.'!R95),"",'In Process Calc.'!R95)</f>
        <v/>
      </c>
      <c r="J95" s="111" t="str">
        <f>IF(ISBLANK('In Process Calc.'!S95),"",'In Process Calc.'!S95)</f>
        <v/>
      </c>
      <c r="K95" s="111" t="str">
        <f>IF(ISBLANK('In Process Calc.'!T95),"",'In Process Calc.'!T95)</f>
        <v/>
      </c>
      <c r="L95" s="111" t="str">
        <f>IF(ISBLANK('In Process Calc.'!U95),"",'In Process Calc.'!U95)</f>
        <v/>
      </c>
      <c r="M95" s="111" t="str">
        <f>IF(ISBLANK('In Process Calc.'!V95),"",'In Process Calc.'!V95)</f>
        <v/>
      </c>
      <c r="N95" s="111" t="str">
        <f>IF(ISBLANK('In Process Calc.'!W95),"",'In Process Calc.'!W95)</f>
        <v/>
      </c>
      <c r="O95" s="111" t="str">
        <f>IF(ISBLANK('In Process Calc.'!X95),"",'In Process Calc.'!X95)</f>
        <v/>
      </c>
      <c r="P95" s="111" t="str">
        <f>IF(ISBLANK('In Process Calc.'!Y95),"",'In Process Calc.'!Y95)</f>
        <v/>
      </c>
      <c r="Q95" s="111" t="str">
        <f>IF(ISBLANK('In Process Calc.'!Z95),"",'In Process Calc.'!Z95)</f>
        <v/>
      </c>
      <c r="R95" s="111" t="str">
        <f>IF(ISBLANK('In Process Calc.'!AA95),"",'In Process Calc.'!AA95)</f>
        <v/>
      </c>
      <c r="S95" s="111" t="str">
        <f>IF(ISBLANK('In Process Calc.'!AB95),"",'In Process Calc.'!AB95)</f>
        <v/>
      </c>
      <c r="T95" s="111" t="str">
        <f>IF(ISBLANK('In Process Calc.'!AC95),"",'In Process Calc.'!AC95)</f>
        <v/>
      </c>
      <c r="U95" s="111" t="str">
        <f>IF(ISBLANK('In Process Calc.'!AD95),"",'In Process Calc.'!AD95)</f>
        <v/>
      </c>
      <c r="V95" s="111" t="str">
        <f>IF(ISBLANK('In Process Calc.'!AE95),"",'In Process Calc.'!AE95)</f>
        <v/>
      </c>
      <c r="W95" s="111" t="str">
        <f>IF(ISBLANK('In Process Calc.'!AF95),"",'In Process Calc.'!AF95)</f>
        <v/>
      </c>
      <c r="X95" s="111" t="str">
        <f>IF(ISBLANK('In Process Calc.'!AG95),"",'In Process Calc.'!AG95)</f>
        <v/>
      </c>
      <c r="Y95" s="111" t="str">
        <f>IF(ISBLANK('In Process Calc.'!AH95),"",'In Process Calc.'!AH95)</f>
        <v/>
      </c>
      <c r="Z95" s="111" t="str">
        <f>IF(ISBLANK('In Process Calc.'!AI95),"",'In Process Calc.'!AI95)</f>
        <v/>
      </c>
      <c r="AA95" s="111" t="str">
        <f>IF(ISBLANK('In Process Calc.'!AJ95),"",'In Process Calc.'!AJ95)</f>
        <v/>
      </c>
      <c r="AB95" s="111" t="str">
        <f>IF(ISBLANK('In Process Calc.'!AK95),"",'In Process Calc.'!AK95)</f>
        <v/>
      </c>
      <c r="AC95" s="111" t="str">
        <f>IF(ISBLANK('In Process Calc.'!AL95),"",'In Process Calc.'!AL95)</f>
        <v/>
      </c>
      <c r="AD95" s="111" t="str">
        <f>IF(ISBLANK('In Process Calc.'!AM95),"",'In Process Calc.'!AM95)</f>
        <v/>
      </c>
      <c r="AE95" s="111" t="str">
        <f>IF(ISBLANK('In Process Calc.'!AN95),"",'In Process Calc.'!AN95)</f>
        <v/>
      </c>
      <c r="AF95" s="111" t="str">
        <f>IF(ISBLANK('In Process Calc.'!AO95),"",'In Process Calc.'!AO95)</f>
        <v/>
      </c>
      <c r="AG95" s="48"/>
      <c r="BN95" s="48"/>
      <c r="BO95" s="48"/>
      <c r="BP95" s="48"/>
      <c r="BQ95" s="48"/>
      <c r="BR95" s="48"/>
      <c r="BS95" s="48"/>
      <c r="BT95" s="48"/>
      <c r="BU95" s="48"/>
      <c r="BV95" s="48"/>
      <c r="BW95" s="48"/>
      <c r="BX95" s="48"/>
      <c r="BY95" s="48"/>
      <c r="BZ95" s="48"/>
      <c r="CA95" s="48"/>
      <c r="CB95" s="48"/>
      <c r="CC95" s="48"/>
      <c r="CD95" s="48"/>
      <c r="CE95" s="48"/>
      <c r="CF95" s="48"/>
      <c r="CG95" s="48"/>
    </row>
    <row r="96" spans="1:85">
      <c r="A96" s="111" t="str">
        <f>IF(ISBLANK('In Process Calc.'!C96),"",'In Process Calc.'!C96)</f>
        <v/>
      </c>
      <c r="B96" s="111" t="str">
        <f>IF(ISBLANK('Measured Data'!H98),"",'Measured Data'!H98)</f>
        <v/>
      </c>
      <c r="C96" s="111" t="str">
        <f>IF(ISBLANK('In Process Calc.'!L96),"",'In Process Calc.'!L96)</f>
        <v/>
      </c>
      <c r="D96" s="111" t="str">
        <f>IF(ISBLANK('In Process Calc.'!M96),"",'In Process Calc.'!M96)</f>
        <v/>
      </c>
      <c r="E96" s="111" t="str">
        <f>IF(ISBLANK('In Process Calc.'!N96),"",'In Process Calc.'!N96)</f>
        <v/>
      </c>
      <c r="F96" s="111" t="str">
        <f>IF(ISBLANK('In Process Calc.'!O96),"",'In Process Calc.'!O96)</f>
        <v/>
      </c>
      <c r="G96" s="111" t="str">
        <f>IF(ISBLANK('In Process Calc.'!P96),"",'In Process Calc.'!P96)</f>
        <v/>
      </c>
      <c r="H96" s="111" t="str">
        <f>IF(ISBLANK('In Process Calc.'!Q96),"",'In Process Calc.'!Q96)</f>
        <v/>
      </c>
      <c r="I96" s="111" t="str">
        <f>IF(ISBLANK('In Process Calc.'!R96),"",'In Process Calc.'!R96)</f>
        <v/>
      </c>
      <c r="J96" s="111" t="str">
        <f>IF(ISBLANK('In Process Calc.'!S96),"",'In Process Calc.'!S96)</f>
        <v/>
      </c>
      <c r="K96" s="111" t="str">
        <f>IF(ISBLANK('In Process Calc.'!T96),"",'In Process Calc.'!T96)</f>
        <v/>
      </c>
      <c r="L96" s="111" t="str">
        <f>IF(ISBLANK('In Process Calc.'!U96),"",'In Process Calc.'!U96)</f>
        <v/>
      </c>
      <c r="M96" s="111" t="str">
        <f>IF(ISBLANK('In Process Calc.'!V96),"",'In Process Calc.'!V96)</f>
        <v/>
      </c>
      <c r="N96" s="111" t="str">
        <f>IF(ISBLANK('In Process Calc.'!W96),"",'In Process Calc.'!W96)</f>
        <v/>
      </c>
      <c r="O96" s="111" t="str">
        <f>IF(ISBLANK('In Process Calc.'!X96),"",'In Process Calc.'!X96)</f>
        <v/>
      </c>
      <c r="P96" s="111" t="str">
        <f>IF(ISBLANK('In Process Calc.'!Y96),"",'In Process Calc.'!Y96)</f>
        <v/>
      </c>
      <c r="Q96" s="111" t="str">
        <f>IF(ISBLANK('In Process Calc.'!Z96),"",'In Process Calc.'!Z96)</f>
        <v/>
      </c>
      <c r="R96" s="111" t="str">
        <f>IF(ISBLANK('In Process Calc.'!AA96),"",'In Process Calc.'!AA96)</f>
        <v/>
      </c>
      <c r="S96" s="111" t="str">
        <f>IF(ISBLANK('In Process Calc.'!AB96),"",'In Process Calc.'!AB96)</f>
        <v/>
      </c>
      <c r="T96" s="111" t="str">
        <f>IF(ISBLANK('In Process Calc.'!AC96),"",'In Process Calc.'!AC96)</f>
        <v/>
      </c>
      <c r="U96" s="111" t="str">
        <f>IF(ISBLANK('In Process Calc.'!AD96),"",'In Process Calc.'!AD96)</f>
        <v/>
      </c>
      <c r="V96" s="111" t="str">
        <f>IF(ISBLANK('In Process Calc.'!AE96),"",'In Process Calc.'!AE96)</f>
        <v/>
      </c>
      <c r="W96" s="111" t="str">
        <f>IF(ISBLANK('In Process Calc.'!AF96),"",'In Process Calc.'!AF96)</f>
        <v/>
      </c>
      <c r="X96" s="111" t="str">
        <f>IF(ISBLANK('In Process Calc.'!AG96),"",'In Process Calc.'!AG96)</f>
        <v/>
      </c>
      <c r="Y96" s="111" t="str">
        <f>IF(ISBLANK('In Process Calc.'!AH96),"",'In Process Calc.'!AH96)</f>
        <v/>
      </c>
      <c r="Z96" s="111" t="str">
        <f>IF(ISBLANK('In Process Calc.'!AI96),"",'In Process Calc.'!AI96)</f>
        <v/>
      </c>
      <c r="AA96" s="111" t="str">
        <f>IF(ISBLANK('In Process Calc.'!AJ96),"",'In Process Calc.'!AJ96)</f>
        <v/>
      </c>
      <c r="AB96" s="111" t="str">
        <f>IF(ISBLANK('In Process Calc.'!AK96),"",'In Process Calc.'!AK96)</f>
        <v/>
      </c>
      <c r="AC96" s="111" t="str">
        <f>IF(ISBLANK('In Process Calc.'!AL96),"",'In Process Calc.'!AL96)</f>
        <v/>
      </c>
      <c r="AD96" s="111" t="str">
        <f>IF(ISBLANK('In Process Calc.'!AM96),"",'In Process Calc.'!AM96)</f>
        <v/>
      </c>
      <c r="AE96" s="111" t="str">
        <f>IF(ISBLANK('In Process Calc.'!AN96),"",'In Process Calc.'!AN96)</f>
        <v/>
      </c>
      <c r="AF96" s="111" t="str">
        <f>IF(ISBLANK('In Process Calc.'!AO96),"",'In Process Calc.'!AO96)</f>
        <v/>
      </c>
      <c r="AG96" s="48"/>
      <c r="BN96" s="48"/>
      <c r="BO96" s="48"/>
      <c r="BP96" s="48"/>
      <c r="BQ96" s="48"/>
      <c r="BR96" s="48"/>
      <c r="BS96" s="48"/>
      <c r="BT96" s="48"/>
      <c r="BU96" s="48"/>
      <c r="BV96" s="48"/>
      <c r="BW96" s="48"/>
      <c r="BX96" s="48"/>
      <c r="BY96" s="48"/>
      <c r="BZ96" s="48"/>
      <c r="CA96" s="48"/>
      <c r="CB96" s="48"/>
      <c r="CC96" s="48"/>
      <c r="CD96" s="48"/>
      <c r="CE96" s="48"/>
      <c r="CF96" s="48"/>
      <c r="CG96" s="48"/>
    </row>
    <row r="97" spans="1:85">
      <c r="A97" s="111" t="str">
        <f>IF(ISBLANK('In Process Calc.'!C97),"",'In Process Calc.'!C97)</f>
        <v/>
      </c>
      <c r="B97" s="111" t="str">
        <f>IF(ISBLANK('Measured Data'!H99),"",'Measured Data'!H99)</f>
        <v/>
      </c>
      <c r="C97" s="111" t="str">
        <f>IF(ISBLANK('In Process Calc.'!L97),"",'In Process Calc.'!L97)</f>
        <v/>
      </c>
      <c r="D97" s="111" t="str">
        <f>IF(ISBLANK('In Process Calc.'!M97),"",'In Process Calc.'!M97)</f>
        <v/>
      </c>
      <c r="E97" s="111" t="str">
        <f>IF(ISBLANK('In Process Calc.'!N97),"",'In Process Calc.'!N97)</f>
        <v/>
      </c>
      <c r="F97" s="111" t="str">
        <f>IF(ISBLANK('In Process Calc.'!O97),"",'In Process Calc.'!O97)</f>
        <v/>
      </c>
      <c r="G97" s="111" t="str">
        <f>IF(ISBLANK('In Process Calc.'!P97),"",'In Process Calc.'!P97)</f>
        <v/>
      </c>
      <c r="H97" s="111" t="str">
        <f>IF(ISBLANK('In Process Calc.'!Q97),"",'In Process Calc.'!Q97)</f>
        <v/>
      </c>
      <c r="I97" s="111" t="str">
        <f>IF(ISBLANK('In Process Calc.'!R97),"",'In Process Calc.'!R97)</f>
        <v/>
      </c>
      <c r="J97" s="111" t="str">
        <f>IF(ISBLANK('In Process Calc.'!S97),"",'In Process Calc.'!S97)</f>
        <v/>
      </c>
      <c r="K97" s="111" t="str">
        <f>IF(ISBLANK('In Process Calc.'!T97),"",'In Process Calc.'!T97)</f>
        <v/>
      </c>
      <c r="L97" s="111" t="str">
        <f>IF(ISBLANK('In Process Calc.'!U97),"",'In Process Calc.'!U97)</f>
        <v/>
      </c>
      <c r="M97" s="111" t="str">
        <f>IF(ISBLANK('In Process Calc.'!V97),"",'In Process Calc.'!V97)</f>
        <v/>
      </c>
      <c r="N97" s="111" t="str">
        <f>IF(ISBLANK('In Process Calc.'!W97),"",'In Process Calc.'!W97)</f>
        <v/>
      </c>
      <c r="O97" s="111" t="str">
        <f>IF(ISBLANK('In Process Calc.'!X97),"",'In Process Calc.'!X97)</f>
        <v/>
      </c>
      <c r="P97" s="111" t="str">
        <f>IF(ISBLANK('In Process Calc.'!Y97),"",'In Process Calc.'!Y97)</f>
        <v/>
      </c>
      <c r="Q97" s="111" t="str">
        <f>IF(ISBLANK('In Process Calc.'!Z97),"",'In Process Calc.'!Z97)</f>
        <v/>
      </c>
      <c r="R97" s="111" t="str">
        <f>IF(ISBLANK('In Process Calc.'!AA97),"",'In Process Calc.'!AA97)</f>
        <v/>
      </c>
      <c r="S97" s="111" t="str">
        <f>IF(ISBLANK('In Process Calc.'!AB97),"",'In Process Calc.'!AB97)</f>
        <v/>
      </c>
      <c r="T97" s="111" t="str">
        <f>IF(ISBLANK('In Process Calc.'!AC97),"",'In Process Calc.'!AC97)</f>
        <v/>
      </c>
      <c r="U97" s="111" t="str">
        <f>IF(ISBLANK('In Process Calc.'!AD97),"",'In Process Calc.'!AD97)</f>
        <v/>
      </c>
      <c r="V97" s="111" t="str">
        <f>IF(ISBLANK('In Process Calc.'!AE97),"",'In Process Calc.'!AE97)</f>
        <v/>
      </c>
      <c r="W97" s="111" t="str">
        <f>IF(ISBLANK('In Process Calc.'!AF97),"",'In Process Calc.'!AF97)</f>
        <v/>
      </c>
      <c r="X97" s="111" t="str">
        <f>IF(ISBLANK('In Process Calc.'!AG97),"",'In Process Calc.'!AG97)</f>
        <v/>
      </c>
      <c r="Y97" s="111" t="str">
        <f>IF(ISBLANK('In Process Calc.'!AH97),"",'In Process Calc.'!AH97)</f>
        <v/>
      </c>
      <c r="Z97" s="111" t="str">
        <f>IF(ISBLANK('In Process Calc.'!AI97),"",'In Process Calc.'!AI97)</f>
        <v/>
      </c>
      <c r="AA97" s="111" t="str">
        <f>IF(ISBLANK('In Process Calc.'!AJ97),"",'In Process Calc.'!AJ97)</f>
        <v/>
      </c>
      <c r="AB97" s="111" t="str">
        <f>IF(ISBLANK('In Process Calc.'!AK97),"",'In Process Calc.'!AK97)</f>
        <v/>
      </c>
      <c r="AC97" s="111" t="str">
        <f>IF(ISBLANK('In Process Calc.'!AL97),"",'In Process Calc.'!AL97)</f>
        <v/>
      </c>
      <c r="AD97" s="111" t="str">
        <f>IF(ISBLANK('In Process Calc.'!AM97),"",'In Process Calc.'!AM97)</f>
        <v/>
      </c>
      <c r="AE97" s="111" t="str">
        <f>IF(ISBLANK('In Process Calc.'!AN97),"",'In Process Calc.'!AN97)</f>
        <v/>
      </c>
      <c r="AF97" s="111" t="str">
        <f>IF(ISBLANK('In Process Calc.'!AO97),"",'In Process Calc.'!AO97)</f>
        <v/>
      </c>
      <c r="AG97" s="48"/>
      <c r="BN97" s="48"/>
      <c r="BO97" s="48"/>
      <c r="BP97" s="48"/>
      <c r="BQ97" s="48"/>
      <c r="BR97" s="48"/>
      <c r="BS97" s="48"/>
      <c r="BT97" s="48"/>
      <c r="BU97" s="48"/>
      <c r="BV97" s="48"/>
      <c r="BW97" s="48"/>
      <c r="BX97" s="48"/>
      <c r="BY97" s="48"/>
      <c r="BZ97" s="48"/>
      <c r="CA97" s="48"/>
      <c r="CB97" s="48"/>
      <c r="CC97" s="48"/>
      <c r="CD97" s="48"/>
      <c r="CE97" s="48"/>
      <c r="CF97" s="48"/>
      <c r="CG97" s="48"/>
    </row>
    <row r="98" spans="1:85">
      <c r="A98" s="111" t="str">
        <f>IF(ISBLANK('In Process Calc.'!C98),"",'In Process Calc.'!C98)</f>
        <v/>
      </c>
      <c r="B98" s="111" t="str">
        <f>IF(ISBLANK('Measured Data'!H100),"",'Measured Data'!H100)</f>
        <v/>
      </c>
      <c r="C98" s="111" t="str">
        <f>IF(ISBLANK('In Process Calc.'!L98),"",'In Process Calc.'!L98)</f>
        <v/>
      </c>
      <c r="D98" s="111" t="str">
        <f>IF(ISBLANK('In Process Calc.'!M98),"",'In Process Calc.'!M98)</f>
        <v/>
      </c>
      <c r="E98" s="111" t="str">
        <f>IF(ISBLANK('In Process Calc.'!N98),"",'In Process Calc.'!N98)</f>
        <v/>
      </c>
      <c r="F98" s="111" t="str">
        <f>IF(ISBLANK('In Process Calc.'!O98),"",'In Process Calc.'!O98)</f>
        <v/>
      </c>
      <c r="G98" s="111" t="str">
        <f>IF(ISBLANK('In Process Calc.'!P98),"",'In Process Calc.'!P98)</f>
        <v/>
      </c>
      <c r="H98" s="111" t="str">
        <f>IF(ISBLANK('In Process Calc.'!Q98),"",'In Process Calc.'!Q98)</f>
        <v/>
      </c>
      <c r="I98" s="111" t="str">
        <f>IF(ISBLANK('In Process Calc.'!R98),"",'In Process Calc.'!R98)</f>
        <v/>
      </c>
      <c r="J98" s="111" t="str">
        <f>IF(ISBLANK('In Process Calc.'!S98),"",'In Process Calc.'!S98)</f>
        <v/>
      </c>
      <c r="K98" s="111" t="str">
        <f>IF(ISBLANK('In Process Calc.'!T98),"",'In Process Calc.'!T98)</f>
        <v/>
      </c>
      <c r="L98" s="111" t="str">
        <f>IF(ISBLANK('In Process Calc.'!U98),"",'In Process Calc.'!U98)</f>
        <v/>
      </c>
      <c r="M98" s="111" t="str">
        <f>IF(ISBLANK('In Process Calc.'!V98),"",'In Process Calc.'!V98)</f>
        <v/>
      </c>
      <c r="N98" s="111" t="str">
        <f>IF(ISBLANK('In Process Calc.'!W98),"",'In Process Calc.'!W98)</f>
        <v/>
      </c>
      <c r="O98" s="111" t="str">
        <f>IF(ISBLANK('In Process Calc.'!X98),"",'In Process Calc.'!X98)</f>
        <v/>
      </c>
      <c r="P98" s="111" t="str">
        <f>IF(ISBLANK('In Process Calc.'!Y98),"",'In Process Calc.'!Y98)</f>
        <v/>
      </c>
      <c r="Q98" s="111" t="str">
        <f>IF(ISBLANK('In Process Calc.'!Z98),"",'In Process Calc.'!Z98)</f>
        <v/>
      </c>
      <c r="R98" s="111" t="str">
        <f>IF(ISBLANK('In Process Calc.'!AA98),"",'In Process Calc.'!AA98)</f>
        <v/>
      </c>
      <c r="S98" s="111" t="str">
        <f>IF(ISBLANK('In Process Calc.'!AB98),"",'In Process Calc.'!AB98)</f>
        <v/>
      </c>
      <c r="T98" s="111" t="str">
        <f>IF(ISBLANK('In Process Calc.'!AC98),"",'In Process Calc.'!AC98)</f>
        <v/>
      </c>
      <c r="U98" s="111" t="str">
        <f>IF(ISBLANK('In Process Calc.'!AD98),"",'In Process Calc.'!AD98)</f>
        <v/>
      </c>
      <c r="V98" s="111" t="str">
        <f>IF(ISBLANK('In Process Calc.'!AE98),"",'In Process Calc.'!AE98)</f>
        <v/>
      </c>
      <c r="W98" s="111" t="str">
        <f>IF(ISBLANK('In Process Calc.'!AF98),"",'In Process Calc.'!AF98)</f>
        <v/>
      </c>
      <c r="X98" s="111" t="str">
        <f>IF(ISBLANK('In Process Calc.'!AG98),"",'In Process Calc.'!AG98)</f>
        <v/>
      </c>
      <c r="Y98" s="111" t="str">
        <f>IF(ISBLANK('In Process Calc.'!AH98),"",'In Process Calc.'!AH98)</f>
        <v/>
      </c>
      <c r="Z98" s="111" t="str">
        <f>IF(ISBLANK('In Process Calc.'!AI98),"",'In Process Calc.'!AI98)</f>
        <v/>
      </c>
      <c r="AA98" s="111" t="str">
        <f>IF(ISBLANK('In Process Calc.'!AJ98),"",'In Process Calc.'!AJ98)</f>
        <v/>
      </c>
      <c r="AB98" s="111" t="str">
        <f>IF(ISBLANK('In Process Calc.'!AK98),"",'In Process Calc.'!AK98)</f>
        <v/>
      </c>
      <c r="AC98" s="111" t="str">
        <f>IF(ISBLANK('In Process Calc.'!AL98),"",'In Process Calc.'!AL98)</f>
        <v/>
      </c>
      <c r="AD98" s="111" t="str">
        <f>IF(ISBLANK('In Process Calc.'!AM98),"",'In Process Calc.'!AM98)</f>
        <v/>
      </c>
      <c r="AE98" s="111" t="str">
        <f>IF(ISBLANK('In Process Calc.'!AN98),"",'In Process Calc.'!AN98)</f>
        <v/>
      </c>
      <c r="AF98" s="111" t="str">
        <f>IF(ISBLANK('In Process Calc.'!AO98),"",'In Process Calc.'!AO98)</f>
        <v/>
      </c>
      <c r="AG98" s="48"/>
      <c r="BN98" s="48"/>
      <c r="BO98" s="48"/>
      <c r="BP98" s="48"/>
      <c r="BQ98" s="48"/>
      <c r="BR98" s="48"/>
      <c r="BS98" s="48"/>
      <c r="BT98" s="48"/>
      <c r="BU98" s="48"/>
      <c r="BV98" s="48"/>
      <c r="BW98" s="48"/>
      <c r="BX98" s="48"/>
      <c r="BY98" s="48"/>
      <c r="BZ98" s="48"/>
      <c r="CA98" s="48"/>
      <c r="CB98" s="48"/>
      <c r="CC98" s="48"/>
      <c r="CD98" s="48"/>
      <c r="CE98" s="48"/>
      <c r="CF98" s="48"/>
      <c r="CG98" s="48"/>
    </row>
    <row r="99" spans="1:85">
      <c r="A99" s="111" t="str">
        <f>IF(ISBLANK('In Process Calc.'!C99),"",'In Process Calc.'!C99)</f>
        <v/>
      </c>
      <c r="B99" s="111" t="str">
        <f>IF(ISBLANK('Measured Data'!H101),"",'Measured Data'!H101)</f>
        <v/>
      </c>
      <c r="C99" s="111" t="str">
        <f>IF(ISBLANK('In Process Calc.'!L99),"",'In Process Calc.'!L99)</f>
        <v/>
      </c>
      <c r="D99" s="111" t="str">
        <f>IF(ISBLANK('In Process Calc.'!M99),"",'In Process Calc.'!M99)</f>
        <v/>
      </c>
      <c r="E99" s="111" t="str">
        <f>IF(ISBLANK('In Process Calc.'!N99),"",'In Process Calc.'!N99)</f>
        <v/>
      </c>
      <c r="F99" s="111" t="str">
        <f>IF(ISBLANK('In Process Calc.'!O99),"",'In Process Calc.'!O99)</f>
        <v/>
      </c>
      <c r="G99" s="111" t="str">
        <f>IF(ISBLANK('In Process Calc.'!P99),"",'In Process Calc.'!P99)</f>
        <v/>
      </c>
      <c r="H99" s="111" t="str">
        <f>IF(ISBLANK('In Process Calc.'!Q99),"",'In Process Calc.'!Q99)</f>
        <v/>
      </c>
      <c r="I99" s="111" t="str">
        <f>IF(ISBLANK('In Process Calc.'!R99),"",'In Process Calc.'!R99)</f>
        <v/>
      </c>
      <c r="J99" s="111" t="str">
        <f>IF(ISBLANK('In Process Calc.'!S99),"",'In Process Calc.'!S99)</f>
        <v/>
      </c>
      <c r="K99" s="111" t="str">
        <f>IF(ISBLANK('In Process Calc.'!T99),"",'In Process Calc.'!T99)</f>
        <v/>
      </c>
      <c r="L99" s="111" t="str">
        <f>IF(ISBLANK('In Process Calc.'!U99),"",'In Process Calc.'!U99)</f>
        <v/>
      </c>
      <c r="M99" s="111" t="str">
        <f>IF(ISBLANK('In Process Calc.'!V99),"",'In Process Calc.'!V99)</f>
        <v/>
      </c>
      <c r="N99" s="111" t="str">
        <f>IF(ISBLANK('In Process Calc.'!W99),"",'In Process Calc.'!W99)</f>
        <v/>
      </c>
      <c r="O99" s="111" t="str">
        <f>IF(ISBLANK('In Process Calc.'!X99),"",'In Process Calc.'!X99)</f>
        <v/>
      </c>
      <c r="P99" s="111" t="str">
        <f>IF(ISBLANK('In Process Calc.'!Y99),"",'In Process Calc.'!Y99)</f>
        <v/>
      </c>
      <c r="Q99" s="111" t="str">
        <f>IF(ISBLANK('In Process Calc.'!Z99),"",'In Process Calc.'!Z99)</f>
        <v/>
      </c>
      <c r="R99" s="111" t="str">
        <f>IF(ISBLANK('In Process Calc.'!AA99),"",'In Process Calc.'!AA99)</f>
        <v/>
      </c>
      <c r="S99" s="111" t="str">
        <f>IF(ISBLANK('In Process Calc.'!AB99),"",'In Process Calc.'!AB99)</f>
        <v/>
      </c>
      <c r="T99" s="111" t="str">
        <f>IF(ISBLANK('In Process Calc.'!AC99),"",'In Process Calc.'!AC99)</f>
        <v/>
      </c>
      <c r="U99" s="111" t="str">
        <f>IF(ISBLANK('In Process Calc.'!AD99),"",'In Process Calc.'!AD99)</f>
        <v/>
      </c>
      <c r="V99" s="111" t="str">
        <f>IF(ISBLANK('In Process Calc.'!AE99),"",'In Process Calc.'!AE99)</f>
        <v/>
      </c>
      <c r="W99" s="111" t="str">
        <f>IF(ISBLANK('In Process Calc.'!AF99),"",'In Process Calc.'!AF99)</f>
        <v/>
      </c>
      <c r="X99" s="111" t="str">
        <f>IF(ISBLANK('In Process Calc.'!AG99),"",'In Process Calc.'!AG99)</f>
        <v/>
      </c>
      <c r="Y99" s="111" t="str">
        <f>IF(ISBLANK('In Process Calc.'!AH99),"",'In Process Calc.'!AH99)</f>
        <v/>
      </c>
      <c r="Z99" s="111" t="str">
        <f>IF(ISBLANK('In Process Calc.'!AI99),"",'In Process Calc.'!AI99)</f>
        <v/>
      </c>
      <c r="AA99" s="111" t="str">
        <f>IF(ISBLANK('In Process Calc.'!AJ99),"",'In Process Calc.'!AJ99)</f>
        <v/>
      </c>
      <c r="AB99" s="111" t="str">
        <f>IF(ISBLANK('In Process Calc.'!AK99),"",'In Process Calc.'!AK99)</f>
        <v/>
      </c>
      <c r="AC99" s="111" t="str">
        <f>IF(ISBLANK('In Process Calc.'!AL99),"",'In Process Calc.'!AL99)</f>
        <v/>
      </c>
      <c r="AD99" s="111" t="str">
        <f>IF(ISBLANK('In Process Calc.'!AM99),"",'In Process Calc.'!AM99)</f>
        <v/>
      </c>
      <c r="AE99" s="111" t="str">
        <f>IF(ISBLANK('In Process Calc.'!AN99),"",'In Process Calc.'!AN99)</f>
        <v/>
      </c>
      <c r="AF99" s="111" t="str">
        <f>IF(ISBLANK('In Process Calc.'!AO99),"",'In Process Calc.'!AO99)</f>
        <v/>
      </c>
      <c r="AG99" s="48"/>
      <c r="BN99" s="48"/>
      <c r="BO99" s="48"/>
      <c r="BP99" s="48"/>
      <c r="BQ99" s="48"/>
      <c r="BR99" s="48"/>
      <c r="BS99" s="48"/>
      <c r="BT99" s="48"/>
      <c r="BU99" s="48"/>
      <c r="BV99" s="48"/>
      <c r="BW99" s="48"/>
      <c r="BX99" s="48"/>
      <c r="BY99" s="48"/>
      <c r="BZ99" s="48"/>
      <c r="CA99" s="48"/>
      <c r="CB99" s="48"/>
      <c r="CC99" s="48"/>
      <c r="CD99" s="48"/>
      <c r="CE99" s="48"/>
      <c r="CF99" s="48"/>
      <c r="CG99" s="48"/>
    </row>
    <row r="100" spans="1:85">
      <c r="A100" s="111" t="str">
        <f>IF(ISBLANK('In Process Calc.'!C100),"",'In Process Calc.'!C100)</f>
        <v/>
      </c>
      <c r="B100" s="111" t="str">
        <f>IF(ISBLANK('Measured Data'!H102),"",'Measured Data'!H102)</f>
        <v/>
      </c>
      <c r="C100" s="111" t="str">
        <f>IF(ISBLANK('In Process Calc.'!L100),"",'In Process Calc.'!L100)</f>
        <v/>
      </c>
      <c r="D100" s="111" t="str">
        <f>IF(ISBLANK('In Process Calc.'!M100),"",'In Process Calc.'!M100)</f>
        <v/>
      </c>
      <c r="E100" s="111" t="str">
        <f>IF(ISBLANK('In Process Calc.'!N100),"",'In Process Calc.'!N100)</f>
        <v/>
      </c>
      <c r="F100" s="111" t="str">
        <f>IF(ISBLANK('In Process Calc.'!O100),"",'In Process Calc.'!O100)</f>
        <v/>
      </c>
      <c r="G100" s="111" t="str">
        <f>IF(ISBLANK('In Process Calc.'!P100),"",'In Process Calc.'!P100)</f>
        <v/>
      </c>
      <c r="H100" s="111" t="str">
        <f>IF(ISBLANK('In Process Calc.'!Q100),"",'In Process Calc.'!Q100)</f>
        <v/>
      </c>
      <c r="I100" s="111" t="str">
        <f>IF(ISBLANK('In Process Calc.'!R100),"",'In Process Calc.'!R100)</f>
        <v/>
      </c>
      <c r="J100" s="111" t="str">
        <f>IF(ISBLANK('In Process Calc.'!S100),"",'In Process Calc.'!S100)</f>
        <v/>
      </c>
      <c r="K100" s="111" t="str">
        <f>IF(ISBLANK('In Process Calc.'!T100),"",'In Process Calc.'!T100)</f>
        <v/>
      </c>
      <c r="L100" s="111" t="str">
        <f>IF(ISBLANK('In Process Calc.'!U100),"",'In Process Calc.'!U100)</f>
        <v/>
      </c>
      <c r="M100" s="111" t="str">
        <f>IF(ISBLANK('In Process Calc.'!V100),"",'In Process Calc.'!V100)</f>
        <v/>
      </c>
      <c r="N100" s="111" t="str">
        <f>IF(ISBLANK('In Process Calc.'!W100),"",'In Process Calc.'!W100)</f>
        <v/>
      </c>
      <c r="O100" s="111" t="str">
        <f>IF(ISBLANK('In Process Calc.'!X100),"",'In Process Calc.'!X100)</f>
        <v/>
      </c>
      <c r="P100" s="111" t="str">
        <f>IF(ISBLANK('In Process Calc.'!Y100),"",'In Process Calc.'!Y100)</f>
        <v/>
      </c>
      <c r="Q100" s="111" t="str">
        <f>IF(ISBLANK('In Process Calc.'!Z100),"",'In Process Calc.'!Z100)</f>
        <v/>
      </c>
      <c r="R100" s="111" t="str">
        <f>IF(ISBLANK('In Process Calc.'!AA100),"",'In Process Calc.'!AA100)</f>
        <v/>
      </c>
      <c r="S100" s="111" t="str">
        <f>IF(ISBLANK('In Process Calc.'!AB100),"",'In Process Calc.'!AB100)</f>
        <v/>
      </c>
      <c r="T100" s="111" t="str">
        <f>IF(ISBLANK('In Process Calc.'!AC100),"",'In Process Calc.'!AC100)</f>
        <v/>
      </c>
      <c r="U100" s="111" t="str">
        <f>IF(ISBLANK('In Process Calc.'!AD100),"",'In Process Calc.'!AD100)</f>
        <v/>
      </c>
      <c r="V100" s="111" t="str">
        <f>IF(ISBLANK('In Process Calc.'!AE100),"",'In Process Calc.'!AE100)</f>
        <v/>
      </c>
      <c r="W100" s="111" t="str">
        <f>IF(ISBLANK('In Process Calc.'!AF100),"",'In Process Calc.'!AF100)</f>
        <v/>
      </c>
      <c r="X100" s="111" t="str">
        <f>IF(ISBLANK('In Process Calc.'!AG100),"",'In Process Calc.'!AG100)</f>
        <v/>
      </c>
      <c r="Y100" s="111" t="str">
        <f>IF(ISBLANK('In Process Calc.'!AH100),"",'In Process Calc.'!AH100)</f>
        <v/>
      </c>
      <c r="Z100" s="111" t="str">
        <f>IF(ISBLANK('In Process Calc.'!AI100),"",'In Process Calc.'!AI100)</f>
        <v/>
      </c>
      <c r="AA100" s="111" t="str">
        <f>IF(ISBLANK('In Process Calc.'!AJ100),"",'In Process Calc.'!AJ100)</f>
        <v/>
      </c>
      <c r="AB100" s="111" t="str">
        <f>IF(ISBLANK('In Process Calc.'!AK100),"",'In Process Calc.'!AK100)</f>
        <v/>
      </c>
      <c r="AC100" s="111" t="str">
        <f>IF(ISBLANK('In Process Calc.'!AL100),"",'In Process Calc.'!AL100)</f>
        <v/>
      </c>
      <c r="AD100" s="111" t="str">
        <f>IF(ISBLANK('In Process Calc.'!AM100),"",'In Process Calc.'!AM100)</f>
        <v/>
      </c>
      <c r="AE100" s="111" t="str">
        <f>IF(ISBLANK('In Process Calc.'!AN100),"",'In Process Calc.'!AN100)</f>
        <v/>
      </c>
      <c r="AF100" s="111" t="str">
        <f>IF(ISBLANK('In Process Calc.'!AO100),"",'In Process Calc.'!AO100)</f>
        <v/>
      </c>
      <c r="AG100" s="48"/>
      <c r="BN100" s="48"/>
      <c r="BO100" s="48"/>
      <c r="BP100" s="48"/>
      <c r="BQ100" s="48"/>
      <c r="BR100" s="48"/>
      <c r="BS100" s="48"/>
      <c r="BT100" s="48"/>
      <c r="BU100" s="48"/>
      <c r="BV100" s="48"/>
      <c r="BW100" s="48"/>
      <c r="BX100" s="48"/>
      <c r="BY100" s="48"/>
      <c r="BZ100" s="48"/>
      <c r="CA100" s="48"/>
      <c r="CB100" s="48"/>
      <c r="CC100" s="48"/>
      <c r="CD100" s="48"/>
      <c r="CE100" s="48"/>
      <c r="CF100" s="48"/>
      <c r="CG100" s="48"/>
    </row>
    <row r="101" spans="1:85">
      <c r="A101" s="111" t="str">
        <f>IF(ISBLANK('In Process Calc.'!C101),"",'In Process Calc.'!C101)</f>
        <v/>
      </c>
      <c r="B101" s="111" t="str">
        <f>IF(ISBLANK('Measured Data'!H103),"",'Measured Data'!H103)</f>
        <v/>
      </c>
      <c r="C101" s="111" t="str">
        <f>IF(ISBLANK('In Process Calc.'!L101),"",'In Process Calc.'!L101)</f>
        <v/>
      </c>
      <c r="D101" s="111" t="str">
        <f>IF(ISBLANK('In Process Calc.'!M101),"",'In Process Calc.'!M101)</f>
        <v/>
      </c>
      <c r="E101" s="111" t="str">
        <f>IF(ISBLANK('In Process Calc.'!N101),"",'In Process Calc.'!N101)</f>
        <v/>
      </c>
      <c r="F101" s="111" t="str">
        <f>IF(ISBLANK('In Process Calc.'!O101),"",'In Process Calc.'!O101)</f>
        <v/>
      </c>
      <c r="G101" s="111" t="str">
        <f>IF(ISBLANK('In Process Calc.'!P101),"",'In Process Calc.'!P101)</f>
        <v/>
      </c>
      <c r="H101" s="111" t="str">
        <f>IF(ISBLANK('In Process Calc.'!Q101),"",'In Process Calc.'!Q101)</f>
        <v/>
      </c>
      <c r="I101" s="111" t="str">
        <f>IF(ISBLANK('In Process Calc.'!R101),"",'In Process Calc.'!R101)</f>
        <v/>
      </c>
      <c r="J101" s="111" t="str">
        <f>IF(ISBLANK('In Process Calc.'!S101),"",'In Process Calc.'!S101)</f>
        <v/>
      </c>
      <c r="K101" s="111" t="str">
        <f>IF(ISBLANK('In Process Calc.'!T101),"",'In Process Calc.'!T101)</f>
        <v/>
      </c>
      <c r="L101" s="111" t="str">
        <f>IF(ISBLANK('In Process Calc.'!U101),"",'In Process Calc.'!U101)</f>
        <v/>
      </c>
      <c r="M101" s="111" t="str">
        <f>IF(ISBLANK('In Process Calc.'!V101),"",'In Process Calc.'!V101)</f>
        <v/>
      </c>
      <c r="N101" s="111" t="str">
        <f>IF(ISBLANK('In Process Calc.'!W101),"",'In Process Calc.'!W101)</f>
        <v/>
      </c>
      <c r="O101" s="111" t="str">
        <f>IF(ISBLANK('In Process Calc.'!X101),"",'In Process Calc.'!X101)</f>
        <v/>
      </c>
      <c r="P101" s="111" t="str">
        <f>IF(ISBLANK('In Process Calc.'!Y101),"",'In Process Calc.'!Y101)</f>
        <v/>
      </c>
      <c r="Q101" s="111" t="str">
        <f>IF(ISBLANK('In Process Calc.'!Z101),"",'In Process Calc.'!Z101)</f>
        <v/>
      </c>
      <c r="R101" s="111" t="str">
        <f>IF(ISBLANK('In Process Calc.'!AA101),"",'In Process Calc.'!AA101)</f>
        <v/>
      </c>
      <c r="S101" s="111" t="str">
        <f>IF(ISBLANK('In Process Calc.'!AB101),"",'In Process Calc.'!AB101)</f>
        <v/>
      </c>
      <c r="T101" s="111" t="str">
        <f>IF(ISBLANK('In Process Calc.'!AC101),"",'In Process Calc.'!AC101)</f>
        <v/>
      </c>
      <c r="U101" s="111" t="str">
        <f>IF(ISBLANK('In Process Calc.'!AD101),"",'In Process Calc.'!AD101)</f>
        <v/>
      </c>
      <c r="V101" s="111" t="str">
        <f>IF(ISBLANK('In Process Calc.'!AE101),"",'In Process Calc.'!AE101)</f>
        <v/>
      </c>
      <c r="W101" s="111" t="str">
        <f>IF(ISBLANK('In Process Calc.'!AF101),"",'In Process Calc.'!AF101)</f>
        <v/>
      </c>
      <c r="X101" s="111" t="str">
        <f>IF(ISBLANK('In Process Calc.'!AG101),"",'In Process Calc.'!AG101)</f>
        <v/>
      </c>
      <c r="Y101" s="111" t="str">
        <f>IF(ISBLANK('In Process Calc.'!AH101),"",'In Process Calc.'!AH101)</f>
        <v/>
      </c>
      <c r="Z101" s="111" t="str">
        <f>IF(ISBLANK('In Process Calc.'!AI101),"",'In Process Calc.'!AI101)</f>
        <v/>
      </c>
      <c r="AA101" s="111" t="str">
        <f>IF(ISBLANK('In Process Calc.'!AJ101),"",'In Process Calc.'!AJ101)</f>
        <v/>
      </c>
      <c r="AB101" s="111" t="str">
        <f>IF(ISBLANK('In Process Calc.'!AK101),"",'In Process Calc.'!AK101)</f>
        <v/>
      </c>
      <c r="AC101" s="111" t="str">
        <f>IF(ISBLANK('In Process Calc.'!AL101),"",'In Process Calc.'!AL101)</f>
        <v/>
      </c>
      <c r="AD101" s="111" t="str">
        <f>IF(ISBLANK('In Process Calc.'!AM101),"",'In Process Calc.'!AM101)</f>
        <v/>
      </c>
      <c r="AE101" s="111" t="str">
        <f>IF(ISBLANK('In Process Calc.'!AN101),"",'In Process Calc.'!AN101)</f>
        <v/>
      </c>
      <c r="AF101" s="111" t="str">
        <f>IF(ISBLANK('In Process Calc.'!AO101),"",'In Process Calc.'!AO101)</f>
        <v/>
      </c>
      <c r="AG101" s="48"/>
      <c r="BN101" s="48"/>
      <c r="BO101" s="48"/>
      <c r="BP101" s="48"/>
      <c r="BQ101" s="48"/>
      <c r="BR101" s="48"/>
      <c r="BS101" s="48"/>
      <c r="BT101" s="48"/>
      <c r="BU101" s="48"/>
      <c r="BV101" s="48"/>
      <c r="BW101" s="48"/>
      <c r="BX101" s="48"/>
      <c r="BY101" s="48"/>
      <c r="BZ101" s="48"/>
      <c r="CA101" s="48"/>
      <c r="CB101" s="48"/>
      <c r="CC101" s="48"/>
      <c r="CD101" s="48"/>
      <c r="CE101" s="48"/>
      <c r="CF101" s="48"/>
      <c r="CG101" s="48"/>
    </row>
    <row r="102" spans="1:85">
      <c r="A102" s="111" t="str">
        <f>IF(ISBLANK('In Process Calc.'!C102),"",'In Process Calc.'!C102)</f>
        <v/>
      </c>
      <c r="B102" s="111" t="str">
        <f>IF(ISBLANK('Measured Data'!H104),"",'Measured Data'!H104)</f>
        <v/>
      </c>
      <c r="C102" s="111" t="str">
        <f>IF(ISBLANK('In Process Calc.'!L102),"",'In Process Calc.'!L102)</f>
        <v/>
      </c>
      <c r="D102" s="111" t="str">
        <f>IF(ISBLANK('In Process Calc.'!M102),"",'In Process Calc.'!M102)</f>
        <v/>
      </c>
      <c r="E102" s="111" t="str">
        <f>IF(ISBLANK('In Process Calc.'!N102),"",'In Process Calc.'!N102)</f>
        <v/>
      </c>
      <c r="F102" s="111" t="str">
        <f>IF(ISBLANK('In Process Calc.'!O102),"",'In Process Calc.'!O102)</f>
        <v/>
      </c>
      <c r="G102" s="111" t="str">
        <f>IF(ISBLANK('In Process Calc.'!P102),"",'In Process Calc.'!P102)</f>
        <v/>
      </c>
      <c r="H102" s="111" t="str">
        <f>IF(ISBLANK('In Process Calc.'!Q102),"",'In Process Calc.'!Q102)</f>
        <v/>
      </c>
      <c r="I102" s="111" t="str">
        <f>IF(ISBLANK('In Process Calc.'!R102),"",'In Process Calc.'!R102)</f>
        <v/>
      </c>
      <c r="J102" s="111" t="str">
        <f>IF(ISBLANK('In Process Calc.'!S102),"",'In Process Calc.'!S102)</f>
        <v/>
      </c>
      <c r="K102" s="111" t="str">
        <f>IF(ISBLANK('In Process Calc.'!T102),"",'In Process Calc.'!T102)</f>
        <v/>
      </c>
      <c r="L102" s="111" t="str">
        <f>IF(ISBLANK('In Process Calc.'!U102),"",'In Process Calc.'!U102)</f>
        <v/>
      </c>
      <c r="M102" s="111" t="str">
        <f>IF(ISBLANK('In Process Calc.'!V102),"",'In Process Calc.'!V102)</f>
        <v/>
      </c>
      <c r="N102" s="111" t="str">
        <f>IF(ISBLANK('In Process Calc.'!W102),"",'In Process Calc.'!W102)</f>
        <v/>
      </c>
      <c r="O102" s="111" t="str">
        <f>IF(ISBLANK('In Process Calc.'!X102),"",'In Process Calc.'!X102)</f>
        <v/>
      </c>
      <c r="P102" s="111" t="str">
        <f>IF(ISBLANK('In Process Calc.'!Y102),"",'In Process Calc.'!Y102)</f>
        <v/>
      </c>
      <c r="Q102" s="111" t="str">
        <f>IF(ISBLANK('In Process Calc.'!Z102),"",'In Process Calc.'!Z102)</f>
        <v/>
      </c>
      <c r="R102" s="111" t="str">
        <f>IF(ISBLANK('In Process Calc.'!AA102),"",'In Process Calc.'!AA102)</f>
        <v/>
      </c>
      <c r="S102" s="111" t="str">
        <f>IF(ISBLANK('In Process Calc.'!AB102),"",'In Process Calc.'!AB102)</f>
        <v/>
      </c>
      <c r="T102" s="111" t="str">
        <f>IF(ISBLANK('In Process Calc.'!AC102),"",'In Process Calc.'!AC102)</f>
        <v/>
      </c>
      <c r="U102" s="111" t="str">
        <f>IF(ISBLANK('In Process Calc.'!AD102),"",'In Process Calc.'!AD102)</f>
        <v/>
      </c>
      <c r="V102" s="111" t="str">
        <f>IF(ISBLANK('In Process Calc.'!AE102),"",'In Process Calc.'!AE102)</f>
        <v/>
      </c>
      <c r="W102" s="111" t="str">
        <f>IF(ISBLANK('In Process Calc.'!AF102),"",'In Process Calc.'!AF102)</f>
        <v/>
      </c>
      <c r="X102" s="111" t="str">
        <f>IF(ISBLANK('In Process Calc.'!AG102),"",'In Process Calc.'!AG102)</f>
        <v/>
      </c>
      <c r="Y102" s="111" t="str">
        <f>IF(ISBLANK('In Process Calc.'!AH102),"",'In Process Calc.'!AH102)</f>
        <v/>
      </c>
      <c r="Z102" s="111" t="str">
        <f>IF(ISBLANK('In Process Calc.'!AI102),"",'In Process Calc.'!AI102)</f>
        <v/>
      </c>
      <c r="AA102" s="111" t="str">
        <f>IF(ISBLANK('In Process Calc.'!AJ102),"",'In Process Calc.'!AJ102)</f>
        <v/>
      </c>
      <c r="AB102" s="111" t="str">
        <f>IF(ISBLANK('In Process Calc.'!AK102),"",'In Process Calc.'!AK102)</f>
        <v/>
      </c>
      <c r="AC102" s="111" t="str">
        <f>IF(ISBLANK('In Process Calc.'!AL102),"",'In Process Calc.'!AL102)</f>
        <v/>
      </c>
      <c r="AD102" s="111" t="str">
        <f>IF(ISBLANK('In Process Calc.'!AM102),"",'In Process Calc.'!AM102)</f>
        <v/>
      </c>
      <c r="AE102" s="111" t="str">
        <f>IF(ISBLANK('In Process Calc.'!AN102),"",'In Process Calc.'!AN102)</f>
        <v/>
      </c>
      <c r="AF102" s="111" t="str">
        <f>IF(ISBLANK('In Process Calc.'!AO102),"",'In Process Calc.'!AO102)</f>
        <v/>
      </c>
      <c r="AG102" s="48"/>
      <c r="BN102" s="48"/>
      <c r="BO102" s="48"/>
      <c r="BP102" s="48"/>
      <c r="BQ102" s="48"/>
      <c r="BR102" s="48"/>
      <c r="BS102" s="48"/>
      <c r="BT102" s="48"/>
      <c r="BU102" s="48"/>
      <c r="BV102" s="48"/>
      <c r="BW102" s="48"/>
      <c r="BX102" s="48"/>
      <c r="BY102" s="48"/>
      <c r="BZ102" s="48"/>
      <c r="CA102" s="48"/>
      <c r="CB102" s="48"/>
      <c r="CC102" s="48"/>
      <c r="CD102" s="48"/>
      <c r="CE102" s="48"/>
      <c r="CF102" s="48"/>
      <c r="CG102" s="48"/>
    </row>
  </sheetData>
  <mergeCells count="11">
    <mergeCell ref="A1:AF1"/>
    <mergeCell ref="BP2:BS2"/>
    <mergeCell ref="BT2:BX2"/>
    <mergeCell ref="CG35:DL35"/>
    <mergeCell ref="CG63:DL63"/>
    <mergeCell ref="BY2:CE2"/>
    <mergeCell ref="CG1:DL1"/>
    <mergeCell ref="BO1:CE1"/>
    <mergeCell ref="AH1:BM1"/>
    <mergeCell ref="BP35:BU35"/>
    <mergeCell ref="BV35:CB35"/>
  </mergeCells>
  <phoneticPr fontId="5"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9" tint="0.79998168889431442"/>
  </sheetPr>
  <dimension ref="A1:BS85"/>
  <sheetViews>
    <sheetView topLeftCell="A13" zoomScale="145" zoomScaleNormal="145" workbookViewId="0">
      <selection activeCell="I32" sqref="I32"/>
    </sheetView>
  </sheetViews>
  <sheetFormatPr baseColWidth="10" defaultColWidth="8.6640625" defaultRowHeight="13"/>
  <cols>
    <col min="1" max="1" width="9.6640625" style="120" customWidth="1"/>
    <col min="2" max="2" width="9.6640625" style="121" customWidth="1"/>
    <col min="3" max="3" width="16.33203125" style="120" customWidth="1"/>
    <col min="4" max="5" width="5.5" style="120" bestFit="1" customWidth="1"/>
    <col min="6" max="6" width="6" style="120" bestFit="1" customWidth="1"/>
    <col min="7" max="7" width="6.33203125" style="120" bestFit="1" customWidth="1"/>
    <col min="8" max="9" width="5.6640625" style="120" bestFit="1" customWidth="1"/>
    <col min="10" max="10" width="5.5" style="121" bestFit="1" customWidth="1"/>
    <col min="11" max="11" width="9.83203125" style="120" customWidth="1"/>
    <col min="12" max="12" width="15" style="120" customWidth="1"/>
    <col min="13" max="13" width="5.5" style="120" bestFit="1" customWidth="1"/>
    <col min="14" max="14" width="6" style="120" bestFit="1" customWidth="1"/>
    <col min="15" max="15" width="5.5" style="120" bestFit="1" customWidth="1"/>
    <col min="16" max="16" width="6" style="120" bestFit="1" customWidth="1"/>
    <col min="17" max="17" width="13.83203125" style="120" customWidth="1"/>
    <col min="18" max="18" width="6" style="120" bestFit="1" customWidth="1"/>
    <col min="19" max="22" width="5.5" style="120" bestFit="1" customWidth="1"/>
    <col min="23" max="23" width="5.5" style="121" bestFit="1" customWidth="1"/>
    <col min="24" max="25" width="5.5" style="120" bestFit="1" customWidth="1"/>
    <col min="26" max="26" width="5.5" style="121" bestFit="1" customWidth="1"/>
    <col min="27" max="27" width="5.5" style="120" bestFit="1" customWidth="1"/>
    <col min="28" max="28" width="6" style="120" bestFit="1" customWidth="1"/>
    <col min="29" max="32" width="5.5" style="120" bestFit="1" customWidth="1"/>
    <col min="33" max="33" width="6" style="120" bestFit="1" customWidth="1"/>
    <col min="34" max="36" width="5.5" style="120" bestFit="1" customWidth="1"/>
    <col min="37" max="16384" width="8.6640625" style="122"/>
  </cols>
  <sheetData>
    <row r="1" spans="1:71" ht="18">
      <c r="A1" s="539" t="s">
        <v>331</v>
      </c>
      <c r="B1" s="540"/>
      <c r="C1" s="540"/>
      <c r="D1" s="540"/>
      <c r="E1" s="540"/>
      <c r="F1" s="540"/>
      <c r="G1" s="540"/>
      <c r="H1" s="540"/>
      <c r="I1" s="540"/>
      <c r="J1" s="540"/>
      <c r="K1" s="540"/>
      <c r="L1" s="540"/>
      <c r="M1" s="540"/>
      <c r="N1" s="540"/>
      <c r="O1" s="540"/>
      <c r="P1" s="540"/>
      <c r="Q1" s="540"/>
      <c r="R1" s="540"/>
      <c r="S1" s="540"/>
      <c r="T1" s="540"/>
      <c r="U1" s="540"/>
      <c r="V1" s="540"/>
      <c r="W1" s="540"/>
      <c r="X1" s="540"/>
      <c r="Y1" s="540"/>
      <c r="Z1" s="540"/>
      <c r="AA1" s="540"/>
      <c r="AB1" s="540"/>
      <c r="AC1" s="540"/>
      <c r="AD1" s="540"/>
      <c r="AE1" s="540"/>
      <c r="AF1" s="540"/>
      <c r="AG1" s="540"/>
      <c r="AH1" s="540"/>
      <c r="AI1" s="540"/>
      <c r="AJ1" s="541"/>
      <c r="AL1" s="542" t="s">
        <v>477</v>
      </c>
      <c r="AM1" s="543"/>
      <c r="AN1" s="543"/>
      <c r="AO1" s="543"/>
      <c r="AP1" s="543"/>
      <c r="AQ1" s="543"/>
      <c r="AR1" s="543"/>
      <c r="AS1" s="543"/>
      <c r="AT1" s="543"/>
      <c r="AU1" s="543"/>
      <c r="AV1" s="543"/>
      <c r="AW1" s="543"/>
      <c r="AX1" s="543"/>
      <c r="AY1" s="543"/>
      <c r="AZ1" s="543"/>
      <c r="BA1" s="543"/>
      <c r="BB1" s="543"/>
      <c r="BC1" s="543"/>
      <c r="BD1" s="543"/>
      <c r="BE1" s="543"/>
      <c r="BF1" s="543"/>
      <c r="BG1" s="543"/>
      <c r="BH1" s="544"/>
    </row>
    <row r="2" spans="1:71" ht="101">
      <c r="A2" s="504" t="s">
        <v>703</v>
      </c>
      <c r="B2" s="511" t="s">
        <v>706</v>
      </c>
      <c r="C2" s="113" t="s">
        <v>337</v>
      </c>
      <c r="D2" s="113" t="s">
        <v>100</v>
      </c>
      <c r="E2" s="113" t="s">
        <v>103</v>
      </c>
      <c r="F2" s="113" t="s">
        <v>243</v>
      </c>
      <c r="G2" s="113" t="s">
        <v>244</v>
      </c>
      <c r="H2" s="113" t="s">
        <v>245</v>
      </c>
      <c r="I2" s="113" t="s">
        <v>246</v>
      </c>
      <c r="J2" s="113" t="s">
        <v>348</v>
      </c>
      <c r="K2" s="113" t="s">
        <v>99</v>
      </c>
      <c r="L2" s="113" t="s">
        <v>247</v>
      </c>
      <c r="M2" s="113" t="s">
        <v>248</v>
      </c>
      <c r="N2" s="113" t="s">
        <v>249</v>
      </c>
      <c r="O2" s="113" t="s">
        <v>250</v>
      </c>
      <c r="P2" s="113" t="s">
        <v>251</v>
      </c>
      <c r="Q2" s="113" t="s">
        <v>252</v>
      </c>
      <c r="R2" s="113" t="s">
        <v>253</v>
      </c>
      <c r="S2" s="113" t="s">
        <v>254</v>
      </c>
      <c r="T2" s="113" t="s">
        <v>255</v>
      </c>
      <c r="U2" s="113" t="s">
        <v>102</v>
      </c>
      <c r="V2" s="113" t="s">
        <v>256</v>
      </c>
      <c r="W2" s="113" t="s">
        <v>349</v>
      </c>
      <c r="X2" s="113" t="s">
        <v>257</v>
      </c>
      <c r="Y2" s="113" t="s">
        <v>258</v>
      </c>
      <c r="Z2" s="113" t="s">
        <v>350</v>
      </c>
      <c r="AA2" s="113" t="s">
        <v>259</v>
      </c>
      <c r="AB2" s="113" t="s">
        <v>260</v>
      </c>
      <c r="AC2" s="113" t="s">
        <v>261</v>
      </c>
      <c r="AD2" s="113" t="s">
        <v>98</v>
      </c>
      <c r="AE2" s="113" t="s">
        <v>262</v>
      </c>
      <c r="AF2" s="113" t="s">
        <v>226</v>
      </c>
      <c r="AG2" s="114" t="s">
        <v>95</v>
      </c>
      <c r="AH2" s="113" t="s">
        <v>9</v>
      </c>
      <c r="AI2" s="113" t="s">
        <v>41</v>
      </c>
      <c r="AJ2" s="113" t="s">
        <v>97</v>
      </c>
      <c r="AK2" s="74" t="s">
        <v>366</v>
      </c>
      <c r="AL2" s="257" t="s">
        <v>17</v>
      </c>
      <c r="AM2" s="257" t="s">
        <v>36</v>
      </c>
      <c r="AN2" s="257" t="s">
        <v>13</v>
      </c>
      <c r="AO2" s="257" t="s">
        <v>11</v>
      </c>
      <c r="AP2" s="258" t="s">
        <v>340</v>
      </c>
      <c r="AQ2" s="257" t="s">
        <v>7</v>
      </c>
      <c r="AR2" s="257" t="s">
        <v>34</v>
      </c>
      <c r="AS2" s="257" t="s">
        <v>12</v>
      </c>
      <c r="AT2" s="257" t="s">
        <v>16</v>
      </c>
      <c r="AU2" s="257" t="s">
        <v>15</v>
      </c>
      <c r="AV2" s="257" t="s">
        <v>38</v>
      </c>
      <c r="AW2" s="257" t="s">
        <v>8</v>
      </c>
      <c r="AX2" s="257" t="s">
        <v>39</v>
      </c>
      <c r="AY2" s="257" t="s">
        <v>40</v>
      </c>
      <c r="AZ2" s="257" t="s">
        <v>19</v>
      </c>
      <c r="BA2" s="257" t="s">
        <v>408</v>
      </c>
      <c r="BB2" s="257" t="s">
        <v>412</v>
      </c>
      <c r="BC2" s="258" t="s">
        <v>341</v>
      </c>
      <c r="BD2" s="257" t="s">
        <v>14</v>
      </c>
      <c r="BE2" s="257" t="s">
        <v>35</v>
      </c>
      <c r="BF2" s="258" t="s">
        <v>342</v>
      </c>
      <c r="BG2" s="257" t="s">
        <v>18</v>
      </c>
      <c r="BH2" s="257" t="s">
        <v>37</v>
      </c>
    </row>
    <row r="3" spans="1:71">
      <c r="A3" s="115">
        <f>'Growth Regression'!M2</f>
        <v>0.26312174644284919</v>
      </c>
      <c r="B3" s="115">
        <f>'Measured Data'!H7*'In Process Calc.'!E3/1000</f>
        <v>0.50309999999999999</v>
      </c>
      <c r="C3" s="115"/>
      <c r="D3" s="115"/>
      <c r="E3" s="115"/>
      <c r="F3" s="115"/>
      <c r="G3" s="115"/>
      <c r="H3" s="115"/>
      <c r="I3" s="115"/>
      <c r="J3" s="115"/>
      <c r="K3" s="115"/>
      <c r="L3" s="115"/>
      <c r="M3" s="115"/>
      <c r="N3" s="115"/>
      <c r="O3" s="115"/>
      <c r="P3" s="115"/>
      <c r="Q3" s="115"/>
      <c r="R3" s="115"/>
      <c r="S3" s="115"/>
      <c r="T3" s="115"/>
      <c r="U3" s="115"/>
      <c r="V3" s="115"/>
      <c r="W3" s="115"/>
      <c r="X3" s="115"/>
      <c r="Y3" s="115"/>
      <c r="Z3" s="115"/>
      <c r="AA3" s="115"/>
      <c r="AB3" s="115"/>
      <c r="AC3" s="115"/>
      <c r="AD3" s="115"/>
      <c r="AE3" s="115"/>
      <c r="AF3" s="115"/>
      <c r="AG3" s="116"/>
      <c r="AH3" s="116"/>
      <c r="AI3" s="116"/>
      <c r="AJ3" s="116"/>
      <c r="AK3" s="76">
        <f>'In Process Calc.'!C3</f>
        <v>0.45000000006984919</v>
      </c>
      <c r="AL3" s="290">
        <f>'Measured Data'!U7</f>
        <v>5.8999999999999997E-2</v>
      </c>
      <c r="AM3" s="290">
        <f>'Measured Data'!V7</f>
        <v>1.9039999999999999</v>
      </c>
      <c r="AN3" s="290">
        <f>'Measured Data'!W7</f>
        <v>5.7690000000000001</v>
      </c>
      <c r="AO3" s="290">
        <f>'Measured Data'!X7</f>
        <v>1.6990000000000001</v>
      </c>
      <c r="AP3" s="290">
        <f>'Measured Data'!Y7</f>
        <v>1.016</v>
      </c>
      <c r="AQ3" s="290">
        <f>'Measured Data'!Z7</f>
        <v>33.470991807100511</v>
      </c>
      <c r="AR3" s="290">
        <f>'Measured Data'!AA7</f>
        <v>0</v>
      </c>
      <c r="AS3" s="290">
        <f>'Measured Data'!AB7</f>
        <v>2.2559999999999998</v>
      </c>
      <c r="AT3" s="290">
        <f>'Measured Data'!AC7</f>
        <v>0</v>
      </c>
      <c r="AU3" s="290">
        <f>'Measured Data'!AD7</f>
        <v>0</v>
      </c>
      <c r="AV3" s="290">
        <f>'Measured Data'!AE7</f>
        <v>0</v>
      </c>
      <c r="AW3" s="290">
        <f>'Measured Data'!AF7</f>
        <v>0.9991119005328597</v>
      </c>
      <c r="AX3" s="290">
        <f>'Measured Data'!AG7</f>
        <v>0</v>
      </c>
      <c r="AY3" s="290">
        <f>'Measured Data'!AH7</f>
        <v>0</v>
      </c>
      <c r="AZ3" s="290">
        <f>'Measured Data'!AI7</f>
        <v>0</v>
      </c>
      <c r="BA3" s="290">
        <f>'Measured Data'!AJ7</f>
        <v>0</v>
      </c>
      <c r="BB3" s="290">
        <f>'Measured Data'!AK7</f>
        <v>0</v>
      </c>
      <c r="BC3" s="290">
        <f>'Measured Data'!AL7</f>
        <v>0</v>
      </c>
      <c r="BD3" s="290">
        <f>'Measured Data'!AM7</f>
        <v>0</v>
      </c>
      <c r="BE3" s="290">
        <f>'Measured Data'!AN7</f>
        <v>0</v>
      </c>
      <c r="BF3" s="290">
        <f>'Measured Data'!AO7</f>
        <v>0</v>
      </c>
      <c r="BG3" s="290">
        <f>'Measured Data'!AP7</f>
        <v>0</v>
      </c>
      <c r="BH3" s="290">
        <f>'Measured Data'!AQ7</f>
        <v>0</v>
      </c>
    </row>
    <row r="4" spans="1:71">
      <c r="A4" s="115">
        <f>'Measured Data'!H8</f>
        <v>0.46319998631477349</v>
      </c>
      <c r="B4" s="115">
        <f>'Measured Data'!H8*'In Process Calc.'!E4/1000</f>
        <v>0.88934397372436513</v>
      </c>
      <c r="C4" s="295">
        <f>'Growth Regression'!$P3</f>
        <v>2.62375468366388E-2</v>
      </c>
      <c r="D4" s="115">
        <f>IF('Measured Data'!O8&gt;0,'Measured Data'!O8, (Regression!$CE$6*6*'In Process Calc.'!$C4^6+Regression!$CD$6*5*'In Process Calc.'!$C4^5+Regression!$CC$6*4*'In Process Calc.'!$C4^3+Regression!$CB$6*3*'In Process Calc.'!$C4^2  + Regression!$CA$6*2*'In Process Calc.'!$C4 + Regression!$BZ$6)/$A4)</f>
        <v>0</v>
      </c>
      <c r="E4" s="115">
        <f>(Regression!$CE$7*6*'In Process Calc.'!$C4^6+Regression!$CD$7*5*'In Process Calc.'!$C4^5+Regression!$CC$7*4*'In Process Calc.'!$C4^3+Regression!$CB$7*3*'In Process Calc.'!$C4^2  + Regression!$CA$7*2*'In Process Calc.'!$C4 + Regression!$BZ$7)/$A4</f>
        <v>-22.145526018710882</v>
      </c>
      <c r="F4" s="115">
        <f xml:space="preserve"> (Regression!$CE$8*6*'In Process Calc.'!$C4^6+Regression!$CD$8*5*'In Process Calc.'!$C4^5+Regression!$CC$8*4*'In Process Calc.'!$C4^3+Regression!$CB$8*3*'In Process Calc.'!$C4^2  + Regression!$CA$8*2*'In Process Calc.'!$C4 + Regression!$BZ$8)/$A4</f>
        <v>0.12311153332894548</v>
      </c>
      <c r="G4" s="115">
        <f xml:space="preserve"> (Regression!$CE$9*6*'In Process Calc.'!$C4^6+Regression!$CD$9*5*'In Process Calc.'!$C4^5+Regression!$CC$9*4*'In Process Calc.'!$C4^3+Regression!$CB$9*3*'In Process Calc.'!$C4^2  + Regression!$CA$9*2*'In Process Calc.'!$C4 + Regression!$BZ$9)/$B4</f>
        <v>-1.2174255144236338E-2</v>
      </c>
      <c r="H4" s="115">
        <f xml:space="preserve"> (Regression!$CE$10*6*'In Process Calc.'!$C4^6+Regression!$CD$10*5*'In Process Calc.'!$C4^5+Regression!$CC$10*4*'In Process Calc.'!$C4^3+Regression!$CB$10*3*'In Process Calc.'!$C4^2  + Regression!$CA$10*2*'In Process Calc.'!$C4 + Regression!$BZ$10)/$B4</f>
        <v>1.5656502239925847E-3</v>
      </c>
      <c r="I4" s="115">
        <f xml:space="preserve"> (Regression!$CE$11*6*'In Process Calc.'!$C4^6+Regression!$CD$11*5*'In Process Calc.'!$C4^5+Regression!$CC$11*4*'In Process Calc.'!$C4^3+Regression!$CB$11*3*'In Process Calc.'!$C4^2  + Regression!$CA$11*2*'In Process Calc.'!$C4 + Regression!$BZ$11)/$A4</f>
        <v>7.3584177928993827E-2</v>
      </c>
      <c r="J4" s="115">
        <f>(Regression!$CE$12*6*'In Process Calc.'!$C4^6+Regression!$CD$12*5*'In Process Calc.'!$C4^5+Regression!$CC$12*4*'In Process Calc.'!$C4^3+Regression!$CB$12*3*'In Process Calc.'!$C4^2  + Regression!$CA$12*2*'In Process Calc.'!$C4 + Regression!$BZ$12)/$A4</f>
        <v>-2.9438385667534053E-3</v>
      </c>
      <c r="K4" s="115">
        <f xml:space="preserve"> (Regression!$CE$13*6*'In Process Calc.'!$C4^5+Regression!$CD$13*5*'In Process Calc.'!$C4^4+Regression!$CC$13*4*'In Process Calc.'!$C4^3+Regression!$CB$13*3*'In Process Calc.'!$C4^2  + Regression!$CA$13*2*'In Process Calc.'!$C4 + Regression!$BZ$13)/$A4</f>
        <v>0.11260218115305266</v>
      </c>
      <c r="L4" s="115">
        <f xml:space="preserve"> (Regression!$CE$14*6*'In Process Calc.'!$C4^5+Regression!$CD$14*5*'In Process Calc.'!$C4^4+Regression!$CC$14*4*'In Process Calc.'!$C4^3+Regression!$CB$14*3*'In Process Calc.'!$C4^2  + Regression!$CA$14*2*'In Process Calc.'!$C4 + Regression!$BZ$14)/$B4</f>
        <v>-6.5099020312279739E-3</v>
      </c>
      <c r="M4" s="115">
        <f xml:space="preserve"> (Regression!$CE$15*6*'In Process Calc.'!$C4^6+Regression!$CD$15*5*'In Process Calc.'!$C4^5+Regression!$CC$15*4*'In Process Calc.'!$C4^3+Regression!$CB$15*3*'In Process Calc.'!$C4^2  + Regression!$CA$15*2*'In Process Calc.'!$C4 + Regression!$BZ$15)/$A4</f>
        <v>-0.37380400607284509</v>
      </c>
      <c r="N4" s="115">
        <f xml:space="preserve"> (Regression!$CE$16*6*'In Process Calc.'!$C4^6+Regression!$CD$16*5*'In Process Calc.'!$C4^5+Regression!$CC$16*4*'In Process Calc.'!$C4^3+Regression!$CB$16*3*'In Process Calc.'!$C4^2  + Regression!$CA$16*2*'In Process Calc.'!$C4 + Regression!$BZ$16)/$A4</f>
        <v>0</v>
      </c>
      <c r="O4" s="115">
        <f xml:space="preserve"> (Regression!$CE$17*6*'In Process Calc.'!$C4^6+Regression!$CD$17*5*'In Process Calc.'!$C4^5+Regression!$CC$17*4*'In Process Calc.'!$C4^3+Regression!$CB$17*3*'In Process Calc.'!$C4^2  + Regression!$CA$17*2*'In Process Calc.'!$C4 + Regression!$BZ$17)/$A4</f>
        <v>0</v>
      </c>
      <c r="P4" s="115">
        <f xml:space="preserve"> (Regression!$CE$18*6*'In Process Calc.'!$C4^6+Regression!$CD$18*5*'In Process Calc.'!$C4^5+Regression!$CC$18*4*'In Process Calc.'!$C4^3+Regression!$CB$18*3*'In Process Calc.'!$C4^2  + Regression!$CA$18*2*'In Process Calc.'!$C4 + Regression!$BZ$18)/$A4</f>
        <v>0</v>
      </c>
      <c r="Q4" s="115">
        <f xml:space="preserve"> (Regression!$CE$19*6*'In Process Calc.'!$C4^5+Regression!$CD$19*5*'In Process Calc.'!$C4^4+Regression!$CC$19*4*'In Process Calc.'!$C4^3 +Regression!$CB$19*3*'In Process Calc.'!$C4^2 + Regression!$CA$19*2*'In Process Calc.'!$C4 + Regression!$BZ$19)/$B4</f>
        <v>4.3263079253742544E-2</v>
      </c>
      <c r="R4" s="115">
        <f xml:space="preserve"> (Regression!$CE$20*6*'In Process Calc.'!$C4^5+Regression!$CD$20*5*'In Process Calc.'!$C4^4+Regression!$CC$20*4*'In Process Calc.'!$C4^3 +Regression!$CB$20*3*'In Process Calc.'!$C4^2 + Regression!$CA$20*2*'In Process Calc.'!$C4 + Regression!$BZ$20)/$A4</f>
        <v>0</v>
      </c>
      <c r="S4" s="115">
        <f xml:space="preserve"> (Regression!$CE$21*6*'In Process Calc.'!$C4^5+Regression!$CD$21*5*'In Process Calc.'!$C4^4+Regression!$CC$21*4*'In Process Calc.'!$C4^3 +Regression!$CB$21*3*'In Process Calc.'!$C4^2 + Regression!$CA$21*2*'In Process Calc.'!$C4 + Regression!$BZ$21)/$A4</f>
        <v>0</v>
      </c>
      <c r="T4" s="115">
        <f xml:space="preserve"> (Regression!$CE$22*6*'In Process Calc.'!$C4^5+Regression!$CD$22*5*'In Process Calc.'!$C4^4+Regression!$CC$22*4*'In Process Calc.'!$C4^3 +Regression!$CB$22*3*'In Process Calc.'!$C4^2 + Regression!$CA$22*2*'In Process Calc.'!$C4 + Regression!$BZ$22)/$A4</f>
        <v>0</v>
      </c>
      <c r="U4" s="115">
        <f xml:space="preserve"> (Regression!$CE$23*6*'In Process Calc.'!$C4^5+Regression!$CD$23*5*'In Process Calc.'!$C4^4+Regression!$CC$23*4*'In Process Calc.'!$C4^3 +Regression!$CB$23*3*'In Process Calc.'!$C4^2 + Regression!$CA$23*2*'In Process Calc.'!$C4 + Regression!$BZ$23)/$A4</f>
        <v>0</v>
      </c>
      <c r="V4" s="115">
        <f xml:space="preserve"> (Regression!$CE$24*6*'In Process Calc.'!$C4^5+Regression!$CD$24*5*'In Process Calc.'!$C4^4+Regression!$CC$24*4*'In Process Calc.'!$C4^3 +Regression!$CB$24*3*'In Process Calc.'!$C4^2 + Regression!$CA$24*2*'In Process Calc.'!$C4 + Regression!$BZ$24)/$A4</f>
        <v>0</v>
      </c>
      <c r="W4" s="115">
        <f xml:space="preserve"> (Regression!$CE$25*6*'In Process Calc.'!$C4^5+Regression!$CD$25*5*'In Process Calc.'!$C4^4+Regression!$CC$25*4*'In Process Calc.'!$C4^3 +Regression!$CB$25*3*'In Process Calc.'!$C4^2 + Regression!$CA$25*2*'In Process Calc.'!$C4 + Regression!$BZ$25)/$A4</f>
        <v>0</v>
      </c>
      <c r="X4" s="115">
        <f xml:space="preserve"> (Regression!$CE$26*6*'In Process Calc.'!$C4^5+Regression!$CD$26*5*'In Process Calc.'!$C4^4+Regression!$CC$26*4*'In Process Calc.'!$C4^3 +Regression!$CB$26*3*'In Process Calc.'!$C4^2 + Regression!$CA$26*2*'In Process Calc.'!$C4 + Regression!$BZ$26)/$A4</f>
        <v>0</v>
      </c>
      <c r="Y4" s="115">
        <f xml:space="preserve"> (Regression!$CE$27*6*'In Process Calc.'!$C4^5+Regression!$CD$27*5*'In Process Calc.'!$C4^4+Regression!$CC$27*4*'In Process Calc.'!$C4^3 +Regression!$CB$27*3*'In Process Calc.'!$C4^2 + Regression!$CA$27*2*'In Process Calc.'!$C4 + Regression!$BZ$27)/$A4</f>
        <v>0</v>
      </c>
      <c r="Z4" s="115">
        <f xml:space="preserve"> (Regression!$CE$28*6*'In Process Calc.'!$C4^5+Regression!$CD$28*5*'In Process Calc.'!$C4^4+Regression!$CC$28*4*'In Process Calc.'!$C4^3 +Regression!$CB$28*3*'In Process Calc.'!$C4^2 + Regression!$CA$28*2*'In Process Calc.'!$C4 + Regression!$BZ$28)/$A4</f>
        <v>0</v>
      </c>
      <c r="AA4" s="115">
        <f xml:space="preserve"> (Regression!$CE$29*6*'In Process Calc.'!$C4^5+Regression!$CD$29*5*'In Process Calc.'!$C4^4+Regression!$CC$29*4*'In Process Calc.'!$C4^3 +Regression!$CB$29*3*'In Process Calc.'!$C4^2 + Regression!$CA$29*2*'In Process Calc.'!$C4 + Regression!$BZ$29)/$A4</f>
        <v>0</v>
      </c>
      <c r="AB4" s="115">
        <f xml:space="preserve"> (Regression!$CE$30*6*'In Process Calc.'!$C4^5+Regression!$CD$30*5*'In Process Calc.'!$C4^4+Regression!$CC$30*4*'In Process Calc.'!$C4^3 +Regression!$CB$30*3*'In Process Calc.'!$C4^2 + Regression!$CA$30*2*'In Process Calc.'!$C4 + Regression!$BZ$30)/$A4</f>
        <v>0</v>
      </c>
      <c r="AC4" s="115">
        <f xml:space="preserve"> (Regression!$CE$31*6*'In Process Calc.'!$C4^5+Regression!$CD$31*5*'In Process Calc.'!$C4^4+Regression!$CC$31*4*'In Process Calc.'!$C4^3 +Regression!$CB$31*3*'In Process Calc.'!$C4^2 + Regression!$CA$31*2*'In Process Calc.'!$C4 + Regression!$BZ$31)/$A4</f>
        <v>0</v>
      </c>
      <c r="AD4" s="115">
        <f xml:space="preserve"> (Regression!$CE$32*6*'In Process Calc.'!$C4^5+Regression!$CD$32*5*'In Process Calc.'!$C4^4+Regression!$CC$32*4*'In Process Calc.'!$C4^3 +Regression!$CB$32*3*'In Process Calc.'!$C4^2 + Regression!$CA$32*2*'In Process Calc.'!$C4 + Regression!$BZ$32)/$A4</f>
        <v>-0.61358370332051748</v>
      </c>
      <c r="AE4" s="115">
        <f xml:space="preserve"> (Regression!$CE$33*6*'In Process Calc.'!$C4^5+Regression!$CD$33*5*'In Process Calc.'!$C4^4+Regression!$CC$33*4*'In Process Calc.'!$C4^3 +Regression!$CB$33*3*'In Process Calc.'!$C4^2 + Regression!$CA$33*2*'In Process Calc.'!$C4 + Regression!$BZ$33)/$A4</f>
        <v>-0.49047216999157184</v>
      </c>
      <c r="AF4" s="115">
        <f xml:space="preserve"> (Regression!$CE$34*6*'In Process Calc.'!$C4^5+Regression!$CD$34*5*'In Process Calc.'!$C4^4+Regression!$CC$34*4*'In Process Calc.'!$C4^3 +Regression!$CB$34*3*'In Process Calc.'!$C4^2 + Regression!$CA$34*2*'In Process Calc.'!$C4 + Regression!$BZ$34)/$A4</f>
        <v>-2.9344500471975059</v>
      </c>
      <c r="AG4" s="116">
        <f t="shared" ref="AG4:AG17" si="0">$Q4/$K4</f>
        <v>0.38421173382900919</v>
      </c>
      <c r="AH4" s="116">
        <f>$D4/$K4</f>
        <v>0</v>
      </c>
      <c r="AI4" s="116">
        <f t="shared" ref="AI4:AI17" si="1">$L4/$K4</f>
        <v>-5.7813285360605017E-2</v>
      </c>
      <c r="AJ4" s="116">
        <f t="shared" ref="AJ4:AJ17" si="2">$U4/$L4</f>
        <v>0</v>
      </c>
      <c r="AK4" s="76">
        <f>'In Process Calc.'!C4</f>
        <v>21.116666666697711</v>
      </c>
      <c r="AL4" s="122">
        <f>((Regression!CL37-Regression!CL38)*1000+'Post Process Calc.'!AL3*'In Process Calc.'!$E4+'In Process Calc.'!$G3*'Measured Data'!AS7+'In Process Calc.'!$F3*'Measured Data'!AS7)/'In Process Calc.'!$J3</f>
        <v>-0.8303974445234904</v>
      </c>
      <c r="AM4" s="122">
        <f>((Regression!CM37-Regression!CM38)*1000+'Post Process Calc.'!AM3*'In Process Calc.'!$E4+'In Process Calc.'!$G3*'Measured Data'!AT7+'In Process Calc.'!$F3*'Measured Data'!AT7)/'In Process Calc.'!$J3</f>
        <v>1.993097416555353</v>
      </c>
      <c r="AN4" s="122">
        <f>((Regression!CN37-Regression!CN38)*1000+'Post Process Calc.'!AN3*'In Process Calc.'!$E4+'In Process Calc.'!$G3*'Measured Data'!AU7+'In Process Calc.'!$F3*'Measured Data'!AU7)/'In Process Calc.'!$J3</f>
        <v>5.5995907302161516</v>
      </c>
      <c r="AO4" s="122">
        <f>((Regression!CO37-Regression!CO38)*1000+'Post Process Calc.'!AO3*'In Process Calc.'!$E4+'In Process Calc.'!$G3*'Measured Data'!AV7+'In Process Calc.'!$F3*'Measured Data'!AV7)/'In Process Calc.'!$J3</f>
        <v>1.1016622959259863</v>
      </c>
      <c r="AP4" s="122">
        <f>((Regression!CP37-Regression!CP38)*1000+'Post Process Calc.'!AP3*'In Process Calc.'!$E4+'In Process Calc.'!$G3*'Measured Data'!AW7+'In Process Calc.'!$F3*'Measured Data'!AW7)/'In Process Calc.'!$J3</f>
        <v>1.0457329138702824</v>
      </c>
      <c r="AQ4" s="122">
        <f>((Regression!CQ37-Regression!CQ38)*1000+'Post Process Calc.'!AQ3*'In Process Calc.'!$E4+'In Process Calc.'!$G3*'Measured Data'!AX7+'In Process Calc.'!$F3*'Measured Data'!AX7)/'In Process Calc.'!$J3</f>
        <v>32.65349034338319</v>
      </c>
      <c r="AR4" s="122">
        <f>((Regression!CR37-Regression!CR38)*1000+'Post Process Calc.'!AR3*'In Process Calc.'!$E4+'In Process Calc.'!$G3*'Measured Data'!AY7+'In Process Calc.'!$F3*'Measured Data'!AY7)/'In Process Calc.'!$J3</f>
        <v>0.344875652360913</v>
      </c>
      <c r="AS4" s="122">
        <f>((Regression!CS37-Regression!CS38)*1000+'Post Process Calc.'!AS3*'In Process Calc.'!$E4+'In Process Calc.'!$G3*'Measured Data'!AZ7+'In Process Calc.'!$F3*'Measured Data'!AZ7)/'In Process Calc.'!$J3</f>
        <v>4.103265493410472</v>
      </c>
      <c r="AT4" s="122">
        <f>((Regression!CT37-Regression!CT38)*1000+'Post Process Calc.'!AT3*'In Process Calc.'!$E4+'In Process Calc.'!$G3*'Measured Data'!BA7+'In Process Calc.'!$F3*'Measured Data'!BA7)/'In Process Calc.'!$J3</f>
        <v>0</v>
      </c>
      <c r="AU4" s="122">
        <f>((Regression!CU37-Regression!CU38)*1000+'Post Process Calc.'!AU3*'In Process Calc.'!$E4+'In Process Calc.'!$G3*'Measured Data'!BB7+'In Process Calc.'!$F3*'Measured Data'!BB7)/'In Process Calc.'!$J3</f>
        <v>0</v>
      </c>
      <c r="AV4" s="122">
        <f>((Regression!CV37-Regression!CV38)*1000+'Post Process Calc.'!AV3*'In Process Calc.'!$E4+'In Process Calc.'!$G3*'Measured Data'!BC7+'In Process Calc.'!$F3*'Measured Data'!BC7)/'In Process Calc.'!$J3</f>
        <v>0</v>
      </c>
      <c r="AW4" s="122">
        <f>((Regression!CW37-Regression!CW38)*1000+'Post Process Calc.'!AW3*'In Process Calc.'!$E4+'In Process Calc.'!$G3*'Measured Data'!BE7+'In Process Calc.'!$F3*'Measured Data'!BE7)/'In Process Calc.'!$J3</f>
        <v>0.80785814534082789</v>
      </c>
      <c r="AX4" s="122">
        <f>((Regression!CX37-Regression!CX38)*1000+'Post Process Calc.'!AX3*'In Process Calc.'!$E4+'In Process Calc.'!$G3*'Measured Data'!BF7+'In Process Calc.'!$F3*'Measured Data'!BF7)/'In Process Calc.'!$J3</f>
        <v>0</v>
      </c>
      <c r="AY4" s="122">
        <f>((Regression!CY37-Regression!CY38)*1000+'Post Process Calc.'!AY3*'In Process Calc.'!$E4+'In Process Calc.'!$G3*'Measured Data'!BG7+'In Process Calc.'!$F3*'Measured Data'!BG7)/'In Process Calc.'!$J3</f>
        <v>0</v>
      </c>
      <c r="AZ4" s="122">
        <f>((Regression!CZ37-Regression!CZ38)*1000+'Post Process Calc.'!AZ3*'In Process Calc.'!$E4+'In Process Calc.'!$G3*'Measured Data'!BI7+'In Process Calc.'!$F3*'Measured Data'!BI7)/'In Process Calc.'!$J3</f>
        <v>0</v>
      </c>
      <c r="BA4" s="122">
        <f>((Regression!DA37-Regression!DA38)*1000+'Post Process Calc.'!BA3*'In Process Calc.'!$E4+'In Process Calc.'!$G3*'Measured Data'!BJ7+'In Process Calc.'!$F3*'Measured Data'!BJ7)/'In Process Calc.'!$J3</f>
        <v>0</v>
      </c>
      <c r="BB4" s="122">
        <f>((Regression!DB37-Regression!DB38)*1000+'Post Process Calc.'!BB3*'In Process Calc.'!$E4+'In Process Calc.'!$G3*'Measured Data'!BK7+'In Process Calc.'!$F3*'Measured Data'!BK7)/'In Process Calc.'!$J3</f>
        <v>0</v>
      </c>
      <c r="BC4" s="122">
        <f>((Regression!DC37-Regression!DC38)*1000+'Post Process Calc.'!BC3*'In Process Calc.'!$E4+'In Process Calc.'!$G3*'Measured Data'!BL7+'In Process Calc.'!$F3*'Measured Data'!BL7)/'In Process Calc.'!$J3</f>
        <v>0</v>
      </c>
      <c r="BD4" s="122">
        <f>((Regression!DD37-Regression!DD38)*1000+'Post Process Calc.'!BD3*'In Process Calc.'!$E4+'In Process Calc.'!$G3*'Measured Data'!BM7+'In Process Calc.'!$F3*'Measured Data'!BM7)/'In Process Calc.'!$J3</f>
        <v>0</v>
      </c>
      <c r="BE4" s="122">
        <f>((Regression!DE37-Regression!DE38)*1000+'Post Process Calc.'!BE3*'In Process Calc.'!$E4+'In Process Calc.'!$G3*'Measured Data'!BN7+'In Process Calc.'!$F3*'Measured Data'!BN7)/'In Process Calc.'!$J3</f>
        <v>0</v>
      </c>
      <c r="BF4" s="122">
        <f>((Regression!DF37-Regression!DF38)*1000+'Post Process Calc.'!BF3*'In Process Calc.'!$E4+'In Process Calc.'!$G3*'Measured Data'!BO7+'In Process Calc.'!$F3*'Measured Data'!BO7)/'In Process Calc.'!$J3</f>
        <v>0</v>
      </c>
      <c r="BG4" s="122">
        <f>((Regression!DG37-Regression!DG38)*1000+'Post Process Calc.'!BG3*'In Process Calc.'!$E4+'In Process Calc.'!$G3*'Measured Data'!BP7+'In Process Calc.'!$F3*'Measured Data'!BP7)/'In Process Calc.'!$J3</f>
        <v>0</v>
      </c>
      <c r="BH4" s="122">
        <f>((Regression!DH37-Regression!DH38)*1000+'Post Process Calc.'!BH3*'In Process Calc.'!$E4+'In Process Calc.'!$G3*'Measured Data'!BQ7+'In Process Calc.'!$F3*'Measured Data'!BQ7)/'In Process Calc.'!$J3</f>
        <v>0</v>
      </c>
      <c r="BS4" s="294"/>
    </row>
    <row r="5" spans="1:71">
      <c r="A5" s="115">
        <f>'Measured Data'!H9</f>
        <v>0.81999999999999984</v>
      </c>
      <c r="B5" s="115">
        <f>'Measured Data'!H9*'In Process Calc.'!E5/1000</f>
        <v>1.5620999999999996</v>
      </c>
      <c r="C5" s="295">
        <f>'Growth Regression'!$P4</f>
        <v>2.5545985573235321E-2</v>
      </c>
      <c r="D5" s="115">
        <f>IF('Measured Data'!O9&gt;0,'Measured Data'!O9, (Regression!$CE$6*6*'In Process Calc.'!$C5^6+Regression!$CD$6*5*'In Process Calc.'!$C5^5+Regression!$CC$6*4*'In Process Calc.'!$C5^3+Regression!$CB$6*3*'In Process Calc.'!$C5^2  + Regression!$CA$6*2*'In Process Calc.'!$C5 + Regression!$BZ$6)/$A5)</f>
        <v>0</v>
      </c>
      <c r="E5" s="115">
        <f>(Regression!$CE$7*6*'In Process Calc.'!$C5^6+Regression!$CD$7*5*'In Process Calc.'!$C5^5+Regression!$CC$7*4*'In Process Calc.'!$C5^3+Regression!$CB$7*3*'In Process Calc.'!$C5^2  + Regression!$CA$7*2*'In Process Calc.'!$C5 + Regression!$BZ$7)/$A5</f>
        <v>-2.9350247970605818</v>
      </c>
      <c r="F5" s="115">
        <f xml:space="preserve"> (Regression!$CE$8*6*'In Process Calc.'!$C5^6+Regression!$CD$8*5*'In Process Calc.'!$C5^5+Regression!$CC$8*4*'In Process Calc.'!$C5^3+Regression!$CB$8*3*'In Process Calc.'!$C5^2  + Regression!$CA$8*2*'In Process Calc.'!$C5 + Regression!$BZ$8)/$A5</f>
        <v>-1.8627651942847499E-3</v>
      </c>
      <c r="G5" s="115">
        <f xml:space="preserve"> (Regression!$CE$9*6*'In Process Calc.'!$C5^6+Regression!$CD$9*5*'In Process Calc.'!$C5^5+Regression!$CC$9*4*'In Process Calc.'!$C5^3+Regression!$CB$9*3*'In Process Calc.'!$C5^2  + Regression!$CA$9*2*'In Process Calc.'!$C5 + Regression!$BZ$9)/$B5</f>
        <v>-8.0912620435651898E-3</v>
      </c>
      <c r="H5" s="115">
        <f xml:space="preserve"> (Regression!$CE$10*6*'In Process Calc.'!$C5^6+Regression!$CD$10*5*'In Process Calc.'!$C5^5+Regression!$CC$10*4*'In Process Calc.'!$C5^3+Regression!$CB$10*3*'In Process Calc.'!$C5^2  + Regression!$CA$10*2*'In Process Calc.'!$C5 + Regression!$BZ$10)/$B5</f>
        <v>-5.4315354534614398E-3</v>
      </c>
      <c r="I5" s="115">
        <f xml:space="preserve"> (Regression!$CE$11*6*'In Process Calc.'!$C5^6+Regression!$CD$11*5*'In Process Calc.'!$C5^5+Regression!$CC$11*4*'In Process Calc.'!$C5^3+Regression!$CB$11*3*'In Process Calc.'!$C5^2  + Regression!$CA$11*2*'In Process Calc.'!$C5 + Regression!$BZ$11)/$A5</f>
        <v>-5.727602038660763E-3</v>
      </c>
      <c r="J5" s="115">
        <f>(Regression!$CE$12*6*'In Process Calc.'!$C5^6+Regression!$CD$12*5*'In Process Calc.'!$C5^5+Regression!$CC$12*4*'In Process Calc.'!$C5^3+Regression!$CB$12*3*'In Process Calc.'!$C5^2  + Regression!$CA$12*2*'In Process Calc.'!$C5 + Regression!$BZ$12)/$A5</f>
        <v>4.2247286694923961E-3</v>
      </c>
      <c r="K5" s="115">
        <f xml:space="preserve"> (Regression!$CE$13*6*'In Process Calc.'!$C5^5+Regression!$CD$13*5*'In Process Calc.'!$C5^4+Regression!$CC$13*4*'In Process Calc.'!$C5^3+Regression!$CB$13*3*'In Process Calc.'!$C5^2  + Regression!$CA$13*2*'In Process Calc.'!$C5 + Regression!$BZ$13)/$A5</f>
        <v>9.8048409829188124E-2</v>
      </c>
      <c r="L5" s="115">
        <f xml:space="preserve"> (Regression!$CE$14*6*'In Process Calc.'!$C5^5+Regression!$CD$14*5*'In Process Calc.'!$C5^4+Regression!$CC$14*4*'In Process Calc.'!$C5^3+Regression!$CB$14*3*'In Process Calc.'!$C5^2  + Regression!$CA$14*2*'In Process Calc.'!$C5 + Regression!$BZ$14)/$B5</f>
        <v>3.9564734369251127E-3</v>
      </c>
      <c r="M5" s="115">
        <f xml:space="preserve"> (Regression!$CE$15*6*'In Process Calc.'!$C5^6+Regression!$CD$15*5*'In Process Calc.'!$C5^5+Regression!$CC$15*4*'In Process Calc.'!$C5^3+Regression!$CB$15*3*'In Process Calc.'!$C5^2  + Regression!$CA$15*2*'In Process Calc.'!$C5 + Regression!$BZ$15)/$A5</f>
        <v>-0.1999058935372445</v>
      </c>
      <c r="N5" s="115">
        <f xml:space="preserve"> (Regression!$CE$16*6*'In Process Calc.'!$C5^6+Regression!$CD$16*5*'In Process Calc.'!$C5^5+Regression!$CC$16*4*'In Process Calc.'!$C5^3+Regression!$CB$16*3*'In Process Calc.'!$C5^2  + Regression!$CA$16*2*'In Process Calc.'!$C5 + Regression!$BZ$16)/$A5</f>
        <v>0</v>
      </c>
      <c r="O5" s="115">
        <f xml:space="preserve"> (Regression!$CE$17*6*'In Process Calc.'!$C5^6+Regression!$CD$17*5*'In Process Calc.'!$C5^5+Regression!$CC$17*4*'In Process Calc.'!$C5^3+Regression!$CB$17*3*'In Process Calc.'!$C5^2  + Regression!$CA$17*2*'In Process Calc.'!$C5 + Regression!$BZ$17)/$A5</f>
        <v>0</v>
      </c>
      <c r="P5" s="115">
        <f xml:space="preserve"> (Regression!$CE$18*6*'In Process Calc.'!$C5^6+Regression!$CD$18*5*'In Process Calc.'!$C5^5+Regression!$CC$18*4*'In Process Calc.'!$C5^3+Regression!$CB$18*3*'In Process Calc.'!$C5^2  + Regression!$CA$18*2*'In Process Calc.'!$C5 + Regression!$BZ$18)/$A5</f>
        <v>0</v>
      </c>
      <c r="Q5" s="115">
        <f xml:space="preserve"> (Regression!$CE$19*6*'In Process Calc.'!$C5^5+Regression!$CD$19*5*'In Process Calc.'!$C5^4+Regression!$CC$19*4*'In Process Calc.'!$C5^3 +Regression!$CB$19*3*'In Process Calc.'!$C5^2 + Regression!$CA$19*2*'In Process Calc.'!$C5 + Regression!$BZ$19)/$B5</f>
        <v>6.4041090526176458E-2</v>
      </c>
      <c r="R5" s="115">
        <f xml:space="preserve"> (Regression!$CE$20*6*'In Process Calc.'!$C5^5+Regression!$CD$20*5*'In Process Calc.'!$C5^4+Regression!$CC$20*4*'In Process Calc.'!$C5^3 +Regression!$CB$20*3*'In Process Calc.'!$C5^2 + Regression!$CA$20*2*'In Process Calc.'!$C5 + Regression!$BZ$20)/$A5</f>
        <v>0</v>
      </c>
      <c r="S5" s="115">
        <f xml:space="preserve"> (Regression!$CE$21*6*'In Process Calc.'!$C5^5+Regression!$CD$21*5*'In Process Calc.'!$C5^4+Regression!$CC$21*4*'In Process Calc.'!$C5^3 +Regression!$CB$21*3*'In Process Calc.'!$C5^2 + Regression!$CA$21*2*'In Process Calc.'!$C5 + Regression!$BZ$21)/$A5</f>
        <v>0</v>
      </c>
      <c r="T5" s="115">
        <f xml:space="preserve"> (Regression!$CE$22*6*'In Process Calc.'!$C5^5+Regression!$CD$22*5*'In Process Calc.'!$C5^4+Regression!$CC$22*4*'In Process Calc.'!$C5^3 +Regression!$CB$22*3*'In Process Calc.'!$C5^2 + Regression!$CA$22*2*'In Process Calc.'!$C5 + Regression!$BZ$22)/$A5</f>
        <v>0</v>
      </c>
      <c r="U5" s="115">
        <f xml:space="preserve"> (Regression!$CE$23*6*'In Process Calc.'!$C5^5+Regression!$CD$23*5*'In Process Calc.'!$C5^4+Regression!$CC$23*4*'In Process Calc.'!$C5^3 +Regression!$CB$23*3*'In Process Calc.'!$C5^2 + Regression!$CA$23*2*'In Process Calc.'!$C5 + Regression!$BZ$23)/$A5</f>
        <v>0</v>
      </c>
      <c r="V5" s="115">
        <f xml:space="preserve"> (Regression!$CE$24*6*'In Process Calc.'!$C5^5+Regression!$CD$24*5*'In Process Calc.'!$C5^4+Regression!$CC$24*4*'In Process Calc.'!$C5^3 +Regression!$CB$24*3*'In Process Calc.'!$C5^2 + Regression!$CA$24*2*'In Process Calc.'!$C5 + Regression!$BZ$24)/$A5</f>
        <v>0</v>
      </c>
      <c r="W5" s="115">
        <f xml:space="preserve"> (Regression!$CE$25*6*'In Process Calc.'!$C5^5+Regression!$CD$25*5*'In Process Calc.'!$C5^4+Regression!$CC$25*4*'In Process Calc.'!$C5^3 +Regression!$CB$25*3*'In Process Calc.'!$C5^2 + Regression!$CA$25*2*'In Process Calc.'!$C5 + Regression!$BZ$25)/$A5</f>
        <v>0</v>
      </c>
      <c r="X5" s="115">
        <f xml:space="preserve"> (Regression!$CE$26*6*'In Process Calc.'!$C5^5+Regression!$CD$26*5*'In Process Calc.'!$C5^4+Regression!$CC$26*4*'In Process Calc.'!$C5^3 +Regression!$CB$26*3*'In Process Calc.'!$C5^2 + Regression!$CA$26*2*'In Process Calc.'!$C5 + Regression!$BZ$26)/$A5</f>
        <v>0</v>
      </c>
      <c r="Y5" s="115">
        <f xml:space="preserve"> (Regression!$CE$27*6*'In Process Calc.'!$C5^5+Regression!$CD$27*5*'In Process Calc.'!$C5^4+Regression!$CC$27*4*'In Process Calc.'!$C5^3 +Regression!$CB$27*3*'In Process Calc.'!$C5^2 + Regression!$CA$27*2*'In Process Calc.'!$C5 + Regression!$BZ$27)/$A5</f>
        <v>0</v>
      </c>
      <c r="Z5" s="115">
        <f xml:space="preserve"> (Regression!$CE$28*6*'In Process Calc.'!$C5^5+Regression!$CD$28*5*'In Process Calc.'!$C5^4+Regression!$CC$28*4*'In Process Calc.'!$C5^3 +Regression!$CB$28*3*'In Process Calc.'!$C5^2 + Regression!$CA$28*2*'In Process Calc.'!$C5 + Regression!$BZ$28)/$A5</f>
        <v>0</v>
      </c>
      <c r="AA5" s="115">
        <f xml:space="preserve"> (Regression!$CE$29*6*'In Process Calc.'!$C5^5+Regression!$CD$29*5*'In Process Calc.'!$C5^4+Regression!$CC$29*4*'In Process Calc.'!$C5^3 +Regression!$CB$29*3*'In Process Calc.'!$C5^2 + Regression!$CA$29*2*'In Process Calc.'!$C5 + Regression!$BZ$29)/$A5</f>
        <v>0</v>
      </c>
      <c r="AB5" s="115">
        <f xml:space="preserve"> (Regression!$CE$30*6*'In Process Calc.'!$C5^5+Regression!$CD$30*5*'In Process Calc.'!$C5^4+Regression!$CC$30*4*'In Process Calc.'!$C5^3 +Regression!$CB$30*3*'In Process Calc.'!$C5^2 + Regression!$CA$30*2*'In Process Calc.'!$C5 + Regression!$BZ$30)/$A5</f>
        <v>0</v>
      </c>
      <c r="AC5" s="115">
        <f xml:space="preserve"> (Regression!$CE$31*6*'In Process Calc.'!$C5^5+Regression!$CD$31*5*'In Process Calc.'!$C5^4+Regression!$CC$31*4*'In Process Calc.'!$C5^3 +Regression!$CB$31*3*'In Process Calc.'!$C5^2 + Regression!$CA$31*2*'In Process Calc.'!$C5 + Regression!$BZ$31)/$A5</f>
        <v>0</v>
      </c>
      <c r="AD5" s="115">
        <f xml:space="preserve"> (Regression!$CE$32*6*'In Process Calc.'!$C5^5+Regression!$CD$32*5*'In Process Calc.'!$C5^4+Regression!$CC$32*4*'In Process Calc.'!$C5^3 +Regression!$CB$32*3*'In Process Calc.'!$C5^2 + Regression!$CA$32*2*'In Process Calc.'!$C5 + Regression!$BZ$32)/$A5</f>
        <v>-0.34687445850781834</v>
      </c>
      <c r="AE5" s="115">
        <f xml:space="preserve"> (Regression!$CE$33*6*'In Process Calc.'!$C5^5+Regression!$CD$33*5*'In Process Calc.'!$C5^4+Regression!$CC$33*4*'In Process Calc.'!$C5^3 +Regression!$CB$33*3*'In Process Calc.'!$C5^2 + Regression!$CA$33*2*'In Process Calc.'!$C5 + Regression!$BZ$33)/$A5</f>
        <v>-0.34873722370210308</v>
      </c>
      <c r="AF5" s="115">
        <f xml:space="preserve"> (Regression!$CE$34*6*'In Process Calc.'!$C5^5+Regression!$CD$34*5*'In Process Calc.'!$C5^4+Regression!$CC$34*4*'In Process Calc.'!$C5^3 +Regression!$CB$34*3*'In Process Calc.'!$C5^2 + Regression!$CA$34*2*'In Process Calc.'!$C5 + Regression!$BZ$34)/$A5</f>
        <v>-1.2886116861448376</v>
      </c>
      <c r="AG5" s="116">
        <f t="shared" si="0"/>
        <v>0.65315787005361514</v>
      </c>
      <c r="AH5" s="116">
        <f t="shared" ref="AH5:AH17" si="3">$D5/$K5</f>
        <v>0</v>
      </c>
      <c r="AI5" s="116">
        <f t="shared" si="1"/>
        <v>4.0352244812718076E-2</v>
      </c>
      <c r="AJ5" s="116">
        <f t="shared" si="2"/>
        <v>0</v>
      </c>
      <c r="AK5" s="76">
        <f>'In Process Calc.'!C5</f>
        <v>48.383333333360497</v>
      </c>
      <c r="AL5" s="122">
        <f>((Regression!CL38-Regression!CL39)*1000+'Post Process Calc.'!AL4*'In Process Calc.'!$E5+'In Process Calc.'!$G4*'Measured Data'!AS8+'In Process Calc.'!$F4*'Measured Data'!AS8)/'In Process Calc.'!$J4</f>
        <v>-1.2013226099755601</v>
      </c>
      <c r="AM5" s="122">
        <f>((Regression!CM38-Regression!CM39)*1000+'Post Process Calc.'!AM4*'In Process Calc.'!$E5+'In Process Calc.'!$G4*'Measured Data'!AT8+'In Process Calc.'!$F4*'Measured Data'!AT8)/'In Process Calc.'!$J4</f>
        <v>2.1458816051434431</v>
      </c>
      <c r="AN5" s="122">
        <f>((Regression!CN38-Regression!CN39)*1000+'Post Process Calc.'!AN4*'In Process Calc.'!$E5+'In Process Calc.'!$G4*'Measured Data'!AU8+'In Process Calc.'!$F4*'Measured Data'!AU8)/'In Process Calc.'!$J4</f>
        <v>5.6309044549845169</v>
      </c>
      <c r="AO5" s="122">
        <f>((Regression!CO38-Regression!CO39)*1000+'Post Process Calc.'!AO4*'In Process Calc.'!$E5+'In Process Calc.'!$G4*'Measured Data'!AV8+'In Process Calc.'!$F4*'Measured Data'!AV8)/'In Process Calc.'!$J4</f>
        <v>0.90747817039428214</v>
      </c>
      <c r="AP5" s="122">
        <f>((Regression!CP38-Regression!CP39)*1000+'Post Process Calc.'!AP4*'In Process Calc.'!$E5+'In Process Calc.'!$G4*'Measured Data'!AW8+'In Process Calc.'!$F4*'Measured Data'!AW8)/'In Process Calc.'!$J4</f>
        <v>1.0212855902917148</v>
      </c>
      <c r="AQ5" s="122">
        <f>((Regression!CQ38-Regression!CQ39)*1000+'Post Process Calc.'!AQ4*'In Process Calc.'!$E5+'In Process Calc.'!$G4*'Measured Data'!AX8+'In Process Calc.'!$F4*'Measured Data'!AX8)/'In Process Calc.'!$J4</f>
        <v>31.498439800292235</v>
      </c>
      <c r="AR5" s="122">
        <f>((Regression!CR38-Regression!CR39)*1000+'Post Process Calc.'!AR4*'In Process Calc.'!$E5+'In Process Calc.'!$G4*'Measured Data'!AY8+'In Process Calc.'!$F4*'Measured Data'!AY8)/'In Process Calc.'!$J4</f>
        <v>0.27016948198144886</v>
      </c>
      <c r="AS5" s="122">
        <f>((Regression!CS38-Regression!CS39)*1000+'Post Process Calc.'!AS4*'In Process Calc.'!$E5+'In Process Calc.'!$G4*'Measured Data'!AZ8+'In Process Calc.'!$F4*'Measured Data'!AZ8)/'In Process Calc.'!$J4</f>
        <v>6.4731215786347232</v>
      </c>
      <c r="AT5" s="122">
        <f>((Regression!CT38-Regression!CT39)*1000+'Post Process Calc.'!AT4*'In Process Calc.'!$E5+'In Process Calc.'!$G4*'Measured Data'!BA8+'In Process Calc.'!$F4*'Measured Data'!BA8)/'In Process Calc.'!$J4</f>
        <v>0</v>
      </c>
      <c r="AU5" s="122">
        <f>((Regression!CU38-Regression!CU39)*1000+'Post Process Calc.'!AU4*'In Process Calc.'!$E5+'In Process Calc.'!$G4*'Measured Data'!BB8+'In Process Calc.'!$F4*'Measured Data'!BB8)/'In Process Calc.'!$J4</f>
        <v>0</v>
      </c>
      <c r="AV5" s="122">
        <f>((Regression!CV38-Regression!CV39)*1000+'Post Process Calc.'!AV4*'In Process Calc.'!$E5+'In Process Calc.'!$G4*'Measured Data'!BC8+'In Process Calc.'!$F4*'Measured Data'!BC8)/'In Process Calc.'!$J4</f>
        <v>0</v>
      </c>
      <c r="AW5" s="122">
        <f>((Regression!CW38-Regression!CW39)*1000+'Post Process Calc.'!AW4*'In Process Calc.'!$E5+'In Process Calc.'!$G4*'Measured Data'!BE8+'In Process Calc.'!$F4*'Measured Data'!BE8)/'In Process Calc.'!$J4</f>
        <v>-0.18494164676312674</v>
      </c>
      <c r="AX5" s="122">
        <f>((Regression!CX38-Regression!CX39)*1000+'Post Process Calc.'!AX4*'In Process Calc.'!$E5+'In Process Calc.'!$G4*'Measured Data'!BF8+'In Process Calc.'!$F4*'Measured Data'!BF8)/'In Process Calc.'!$J4</f>
        <v>0</v>
      </c>
      <c r="AY5" s="122">
        <f>((Regression!CY38-Regression!CY39)*1000+'Post Process Calc.'!AY4*'In Process Calc.'!$E5+'In Process Calc.'!$G4*'Measured Data'!BG8+'In Process Calc.'!$F4*'Measured Data'!BG8)/'In Process Calc.'!$J4</f>
        <v>0</v>
      </c>
      <c r="AZ5" s="122">
        <f>((Regression!CZ38-Regression!CZ39)*1000+'Post Process Calc.'!AZ4*'In Process Calc.'!$E5+'In Process Calc.'!$G4*'Measured Data'!BI8+'In Process Calc.'!$F4*'Measured Data'!BI8)/'In Process Calc.'!$J4</f>
        <v>0</v>
      </c>
      <c r="BA5" s="122">
        <f>((Regression!DA38-Regression!DA39)*1000+'Post Process Calc.'!BA4*'In Process Calc.'!$E5+'In Process Calc.'!$G4*'Measured Data'!BJ8+'In Process Calc.'!$F4*'Measured Data'!BJ8)/'In Process Calc.'!$J4</f>
        <v>0</v>
      </c>
      <c r="BB5" s="122">
        <f>((Regression!DB38-Regression!DB39)*1000+'Post Process Calc.'!BB4*'In Process Calc.'!$E5+'In Process Calc.'!$G4*'Measured Data'!BK8+'In Process Calc.'!$F4*'Measured Data'!BK8)/'In Process Calc.'!$J4</f>
        <v>0</v>
      </c>
      <c r="BC5" s="122">
        <f>((Regression!DC38-Regression!DC39)*1000+'Post Process Calc.'!BC4*'In Process Calc.'!$E5+'In Process Calc.'!$G4*'Measured Data'!BL8+'In Process Calc.'!$F4*'Measured Data'!BL8)/'In Process Calc.'!$J4</f>
        <v>0</v>
      </c>
      <c r="BD5" s="122">
        <f>((Regression!DD38-Regression!DD39)*1000+'Post Process Calc.'!BD4*'In Process Calc.'!$E5+'In Process Calc.'!$G4*'Measured Data'!BM8+'In Process Calc.'!$F4*'Measured Data'!BM8)/'In Process Calc.'!$J4</f>
        <v>0</v>
      </c>
      <c r="BE5" s="122">
        <f>((Regression!DE38-Regression!DE39)*1000+'Post Process Calc.'!BE4*'In Process Calc.'!$E5+'In Process Calc.'!$G4*'Measured Data'!BN8+'In Process Calc.'!$F4*'Measured Data'!BN8)/'In Process Calc.'!$J4</f>
        <v>0</v>
      </c>
      <c r="BF5" s="122">
        <f>((Regression!DF38-Regression!DF39)*1000+'Post Process Calc.'!BF4*'In Process Calc.'!$E5+'In Process Calc.'!$G4*'Measured Data'!BO8+'In Process Calc.'!$F4*'Measured Data'!BO8)/'In Process Calc.'!$J4</f>
        <v>0</v>
      </c>
      <c r="BG5" s="122">
        <f>((Regression!DG38-Regression!DG39)*1000+'Post Process Calc.'!BG4*'In Process Calc.'!$E5+'In Process Calc.'!$G4*'Measured Data'!BP8+'In Process Calc.'!$F4*'Measured Data'!BP8)/'In Process Calc.'!$J4</f>
        <v>0</v>
      </c>
      <c r="BH5" s="122">
        <f>((Regression!DH38-Regression!DH39)*1000+'Post Process Calc.'!BH4*'In Process Calc.'!$E5+'In Process Calc.'!$G4*'Measured Data'!BQ8+'In Process Calc.'!$F4*'Measured Data'!BQ8)/'In Process Calc.'!$J4</f>
        <v>0</v>
      </c>
    </row>
    <row r="6" spans="1:71">
      <c r="A6" s="115">
        <f>'Measured Data'!H10</f>
        <v>1.4616999460220337</v>
      </c>
      <c r="B6" s="115">
        <f>'Measured Data'!H10*'In Process Calc.'!E6/1000</f>
        <v>2.7421490987373356</v>
      </c>
      <c r="C6" s="295">
        <f>'Growth Regression'!$P5</f>
        <v>2.4511890413168775E-2</v>
      </c>
      <c r="D6" s="115">
        <f>IF('Measured Data'!O10&gt;0,'Measured Data'!O10, (Regression!$CE$6*6*'In Process Calc.'!$C6^6+Regression!$CD$6*5*'In Process Calc.'!$C6^5+Regression!$CC$6*4*'In Process Calc.'!$C6^3+Regression!$CB$6*3*'In Process Calc.'!$C6^2  + Regression!$CA$6*2*'In Process Calc.'!$C6 + Regression!$BZ$6)/$A6)</f>
        <v>0</v>
      </c>
      <c r="E6" s="115">
        <f>(Regression!$CE$7*6*'In Process Calc.'!$C6^6+Regression!$CD$7*5*'In Process Calc.'!$C6^5+Regression!$CC$7*4*'In Process Calc.'!$C6^3+Regression!$CB$7*3*'In Process Calc.'!$C6^2  + Regression!$CA$7*2*'In Process Calc.'!$C6 + Regression!$BZ$7)/$A6</f>
        <v>2.3486089279641473</v>
      </c>
      <c r="F6" s="115">
        <f xml:space="preserve"> (Regression!$CE$8*6*'In Process Calc.'!$C6^6+Regression!$CD$8*5*'In Process Calc.'!$C6^5+Regression!$CC$8*4*'In Process Calc.'!$C6^3+Regression!$CB$8*3*'In Process Calc.'!$C6^2  + Regression!$CA$8*2*'In Process Calc.'!$C6 + Regression!$BZ$8)/$A6</f>
        <v>-2.6847456486202868E-2</v>
      </c>
      <c r="G6" s="115">
        <f xml:space="preserve"> (Regression!$CE$9*6*'In Process Calc.'!$C6^6+Regression!$CD$9*5*'In Process Calc.'!$C6^5+Regression!$CC$9*4*'In Process Calc.'!$C6^3+Regression!$CB$9*3*'In Process Calc.'!$C6^2  + Regression!$CA$9*2*'In Process Calc.'!$C6 + Regression!$BZ$9)/$B6</f>
        <v>-4.7538692755013543E-3</v>
      </c>
      <c r="H6" s="115">
        <f xml:space="preserve"> (Regression!$CE$10*6*'In Process Calc.'!$C6^6+Regression!$CD$10*5*'In Process Calc.'!$C6^5+Regression!$CC$10*4*'In Process Calc.'!$C6^3+Regression!$CB$10*3*'In Process Calc.'!$C6^2  + Regression!$CA$10*2*'In Process Calc.'!$C6 + Regression!$BZ$10)/$B6</f>
        <v>-1.062236925422217E-3</v>
      </c>
      <c r="I6" s="115">
        <f xml:space="preserve"> (Regression!$CE$11*6*'In Process Calc.'!$C6^6+Regression!$CD$11*5*'In Process Calc.'!$C6^5+Regression!$CC$11*4*'In Process Calc.'!$C6^3+Regression!$CB$11*3*'In Process Calc.'!$C6^2  + Regression!$CA$11*2*'In Process Calc.'!$C6 + Regression!$BZ$11)/$A6</f>
        <v>-1.5863210389686681E-2</v>
      </c>
      <c r="J6" s="115">
        <f>(Regression!$CE$12*6*'In Process Calc.'!$C6^6+Regression!$CD$12*5*'In Process Calc.'!$C6^5+Regression!$CC$12*4*'In Process Calc.'!$C6^3+Regression!$CB$12*3*'In Process Calc.'!$C6^2  + Regression!$CA$12*2*'In Process Calc.'!$C6 + Regression!$BZ$12)/$A6</f>
        <v>4.502982344180971E-3</v>
      </c>
      <c r="K6" s="115">
        <f xml:space="preserve"> (Regression!$CE$13*6*'In Process Calc.'!$C6^5+Regression!$CD$13*5*'In Process Calc.'!$C6^4+Regression!$CC$13*4*'In Process Calc.'!$C6^3+Regression!$CB$13*3*'In Process Calc.'!$C6^2  + Regression!$CA$13*2*'In Process Calc.'!$C6 + Regression!$BZ$13)/$A6</f>
        <v>8.6970115367674058E-2</v>
      </c>
      <c r="L6" s="115">
        <f xml:space="preserve"> (Regression!$CE$14*6*'In Process Calc.'!$C6^5+Regression!$CD$14*5*'In Process Calc.'!$C6^4+Regression!$CC$14*4*'In Process Calc.'!$C6^3+Regression!$CB$14*3*'In Process Calc.'!$C6^2  + Regression!$CA$14*2*'In Process Calc.'!$C6 + Regression!$BZ$14)/$B6</f>
        <v>-4.9202861570126263E-3</v>
      </c>
      <c r="M6" s="115">
        <f xml:space="preserve"> (Regression!$CE$15*6*'In Process Calc.'!$C6^6+Regression!$CD$15*5*'In Process Calc.'!$C6^5+Regression!$CC$15*4*'In Process Calc.'!$C6^3+Regression!$CB$15*3*'In Process Calc.'!$C6^2  + Regression!$CA$15*2*'In Process Calc.'!$C6 + Regression!$BZ$15)/$A6</f>
        <v>-0.10324256382109183</v>
      </c>
      <c r="N6" s="115">
        <f xml:space="preserve"> (Regression!$CE$16*6*'In Process Calc.'!$C6^6+Regression!$CD$16*5*'In Process Calc.'!$C6^5+Regression!$CC$16*4*'In Process Calc.'!$C6^3+Regression!$CB$16*3*'In Process Calc.'!$C6^2  + Regression!$CA$16*2*'In Process Calc.'!$C6 + Regression!$BZ$16)/$A6</f>
        <v>0</v>
      </c>
      <c r="O6" s="115">
        <f xml:space="preserve"> (Regression!$CE$17*6*'In Process Calc.'!$C6^6+Regression!$CD$17*5*'In Process Calc.'!$C6^5+Regression!$CC$17*4*'In Process Calc.'!$C6^3+Regression!$CB$17*3*'In Process Calc.'!$C6^2  + Regression!$CA$17*2*'In Process Calc.'!$C6 + Regression!$BZ$17)/$A6</f>
        <v>0</v>
      </c>
      <c r="P6" s="115">
        <f xml:space="preserve"> (Regression!$CE$18*6*'In Process Calc.'!$C6^6+Regression!$CD$18*5*'In Process Calc.'!$C6^5+Regression!$CC$18*4*'In Process Calc.'!$C6^3+Regression!$CB$18*3*'In Process Calc.'!$C6^2  + Regression!$CA$18*2*'In Process Calc.'!$C6 + Regression!$BZ$18)/$A6</f>
        <v>0</v>
      </c>
      <c r="Q6" s="115">
        <f xml:space="preserve"> (Regression!$CE$19*6*'In Process Calc.'!$C6^5+Regression!$CD$19*5*'In Process Calc.'!$C6^4+Regression!$CC$19*4*'In Process Calc.'!$C6^3 +Regression!$CB$19*3*'In Process Calc.'!$C6^2 + Regression!$CA$19*2*'In Process Calc.'!$C6 + Regression!$BZ$19)/$B6</f>
        <v>5.1533007128908959E-2</v>
      </c>
      <c r="R6" s="115">
        <f xml:space="preserve"> (Regression!$CE$20*6*'In Process Calc.'!$C6^5+Regression!$CD$20*5*'In Process Calc.'!$C6^4+Regression!$CC$20*4*'In Process Calc.'!$C6^3 +Regression!$CB$20*3*'In Process Calc.'!$C6^2 + Regression!$CA$20*2*'In Process Calc.'!$C6 + Regression!$BZ$20)/$A6</f>
        <v>0</v>
      </c>
      <c r="S6" s="115">
        <f xml:space="preserve"> (Regression!$CE$21*6*'In Process Calc.'!$C6^5+Regression!$CD$21*5*'In Process Calc.'!$C6^4+Regression!$CC$21*4*'In Process Calc.'!$C6^3 +Regression!$CB$21*3*'In Process Calc.'!$C6^2 + Regression!$CA$21*2*'In Process Calc.'!$C6 + Regression!$BZ$21)/$A6</f>
        <v>0</v>
      </c>
      <c r="T6" s="115">
        <f xml:space="preserve"> (Regression!$CE$22*6*'In Process Calc.'!$C6^5+Regression!$CD$22*5*'In Process Calc.'!$C6^4+Regression!$CC$22*4*'In Process Calc.'!$C6^3 +Regression!$CB$22*3*'In Process Calc.'!$C6^2 + Regression!$CA$22*2*'In Process Calc.'!$C6 + Regression!$BZ$22)/$A6</f>
        <v>0</v>
      </c>
      <c r="U6" s="115">
        <f xml:space="preserve"> (Regression!$CE$23*6*'In Process Calc.'!$C6^5+Regression!$CD$23*5*'In Process Calc.'!$C6^4+Regression!$CC$23*4*'In Process Calc.'!$C6^3 +Regression!$CB$23*3*'In Process Calc.'!$C6^2 + Regression!$CA$23*2*'In Process Calc.'!$C6 + Regression!$BZ$23)/$A6</f>
        <v>0</v>
      </c>
      <c r="V6" s="115">
        <f xml:space="preserve"> (Regression!$CE$24*6*'In Process Calc.'!$C6^5+Regression!$CD$24*5*'In Process Calc.'!$C6^4+Regression!$CC$24*4*'In Process Calc.'!$C6^3 +Regression!$CB$24*3*'In Process Calc.'!$C6^2 + Regression!$CA$24*2*'In Process Calc.'!$C6 + Regression!$BZ$24)/$A6</f>
        <v>0</v>
      </c>
      <c r="W6" s="115">
        <f xml:space="preserve"> (Regression!$CE$25*6*'In Process Calc.'!$C6^5+Regression!$CD$25*5*'In Process Calc.'!$C6^4+Regression!$CC$25*4*'In Process Calc.'!$C6^3 +Regression!$CB$25*3*'In Process Calc.'!$C6^2 + Regression!$CA$25*2*'In Process Calc.'!$C6 + Regression!$BZ$25)/$A6</f>
        <v>0</v>
      </c>
      <c r="X6" s="115">
        <f xml:space="preserve"> (Regression!$CE$26*6*'In Process Calc.'!$C6^5+Regression!$CD$26*5*'In Process Calc.'!$C6^4+Regression!$CC$26*4*'In Process Calc.'!$C6^3 +Regression!$CB$26*3*'In Process Calc.'!$C6^2 + Regression!$CA$26*2*'In Process Calc.'!$C6 + Regression!$BZ$26)/$A6</f>
        <v>0</v>
      </c>
      <c r="Y6" s="115">
        <f xml:space="preserve"> (Regression!$CE$27*6*'In Process Calc.'!$C6^5+Regression!$CD$27*5*'In Process Calc.'!$C6^4+Regression!$CC$27*4*'In Process Calc.'!$C6^3 +Regression!$CB$27*3*'In Process Calc.'!$C6^2 + Regression!$CA$27*2*'In Process Calc.'!$C6 + Regression!$BZ$27)/$A6</f>
        <v>0</v>
      </c>
      <c r="Z6" s="115">
        <f xml:space="preserve"> (Regression!$CE$28*6*'In Process Calc.'!$C6^5+Regression!$CD$28*5*'In Process Calc.'!$C6^4+Regression!$CC$28*4*'In Process Calc.'!$C6^3 +Regression!$CB$28*3*'In Process Calc.'!$C6^2 + Regression!$CA$28*2*'In Process Calc.'!$C6 + Regression!$BZ$28)/$A6</f>
        <v>0</v>
      </c>
      <c r="AA6" s="115">
        <f xml:space="preserve"> (Regression!$CE$29*6*'In Process Calc.'!$C6^5+Regression!$CD$29*5*'In Process Calc.'!$C6^4+Regression!$CC$29*4*'In Process Calc.'!$C6^3 +Regression!$CB$29*3*'In Process Calc.'!$C6^2 + Regression!$CA$29*2*'In Process Calc.'!$C6 + Regression!$BZ$29)/$A6</f>
        <v>0</v>
      </c>
      <c r="AB6" s="115">
        <f xml:space="preserve"> (Regression!$CE$30*6*'In Process Calc.'!$C6^5+Regression!$CD$30*5*'In Process Calc.'!$C6^4+Regression!$CC$30*4*'In Process Calc.'!$C6^3 +Regression!$CB$30*3*'In Process Calc.'!$C6^2 + Regression!$CA$30*2*'In Process Calc.'!$C6 + Regression!$BZ$30)/$A6</f>
        <v>0</v>
      </c>
      <c r="AC6" s="115">
        <f xml:space="preserve"> (Regression!$CE$31*6*'In Process Calc.'!$C6^5+Regression!$CD$31*5*'In Process Calc.'!$C6^4+Regression!$CC$31*4*'In Process Calc.'!$C6^3 +Regression!$CB$31*3*'In Process Calc.'!$C6^2 + Regression!$CA$31*2*'In Process Calc.'!$C6 + Regression!$BZ$31)/$A6</f>
        <v>0</v>
      </c>
      <c r="AD6" s="115">
        <f xml:space="preserve"> (Regression!$CE$32*6*'In Process Calc.'!$C6^5+Regression!$CD$32*5*'In Process Calc.'!$C6^4+Regression!$CC$32*4*'In Process Calc.'!$C6^3 +Regression!$CB$32*3*'In Process Calc.'!$C6^2 + Regression!$CA$32*2*'In Process Calc.'!$C6 + Regression!$BZ$32)/$A6</f>
        <v>-0.18445809115277201</v>
      </c>
      <c r="AE6" s="115">
        <f xml:space="preserve"> (Regression!$CE$33*6*'In Process Calc.'!$C6^5+Regression!$CD$33*5*'In Process Calc.'!$C6^4+Regression!$CC$33*4*'In Process Calc.'!$C6^3 +Regression!$CB$33*3*'In Process Calc.'!$C6^2 + Regression!$CA$33*2*'In Process Calc.'!$C6 + Regression!$BZ$33)/$A6</f>
        <v>-0.21130554763897488</v>
      </c>
      <c r="AF6" s="115">
        <f xml:space="preserve"> (Regression!$CE$34*6*'In Process Calc.'!$C6^5+Regression!$CD$34*5*'In Process Calc.'!$C6^4+Regression!$CC$34*4*'In Process Calc.'!$C6^3 +Regression!$CB$34*3*'In Process Calc.'!$C6^2 + Regression!$CA$34*2*'In Process Calc.'!$C6 + Regression!$BZ$34)/$A6</f>
        <v>-0.55471494879952321</v>
      </c>
      <c r="AG6" s="116">
        <f t="shared" si="0"/>
        <v>0.59253695261928185</v>
      </c>
      <c r="AH6" s="116">
        <f t="shared" si="3"/>
        <v>0</v>
      </c>
      <c r="AI6" s="116">
        <f t="shared" si="1"/>
        <v>-5.6574446707488769E-2</v>
      </c>
      <c r="AJ6" s="116">
        <f t="shared" si="2"/>
        <v>0</v>
      </c>
      <c r="AK6" s="76">
        <f>'In Process Calc.'!C6</f>
        <v>70.883333333360497</v>
      </c>
      <c r="AL6" s="122">
        <f>((Regression!CL39-Regression!CL40)*1000+'Post Process Calc.'!AL5*'In Process Calc.'!$E6+'In Process Calc.'!$G5*'Measured Data'!AS9+'In Process Calc.'!$F5*'Measured Data'!AS9)/'In Process Calc.'!$J5</f>
        <v>-0.93282979410962563</v>
      </c>
      <c r="AM6" s="122">
        <f>((Regression!CM39-Regression!CM40)*1000+'Post Process Calc.'!AM5*'In Process Calc.'!$E6+'In Process Calc.'!$G5*'Measured Data'!AT9+'In Process Calc.'!$F5*'Measured Data'!AT9)/'In Process Calc.'!$J5</f>
        <v>2.2658177908127399</v>
      </c>
      <c r="AN6" s="122">
        <f>((Regression!CN39-Regression!CN40)*1000+'Post Process Calc.'!AN5*'In Process Calc.'!$E6+'In Process Calc.'!$G5*'Measured Data'!AU9+'In Process Calc.'!$F5*'Measured Data'!AU9)/'In Process Calc.'!$J5</f>
        <v>5.6228113751954387</v>
      </c>
      <c r="AO6" s="122">
        <f>((Regression!CO39-Regression!CO40)*1000+'Post Process Calc.'!AO5*'In Process Calc.'!$E6+'In Process Calc.'!$G5*'Measured Data'!AV9+'In Process Calc.'!$F5*'Measured Data'!AV9)/'In Process Calc.'!$J5</f>
        <v>1.0692322148641846</v>
      </c>
      <c r="AP6" s="122">
        <f>((Regression!CP39-Regression!CP40)*1000+'Post Process Calc.'!AP5*'In Process Calc.'!$E6+'In Process Calc.'!$G5*'Measured Data'!AW9+'In Process Calc.'!$F5*'Measured Data'!AW9)/'In Process Calc.'!$J5</f>
        <v>0.94563914833570162</v>
      </c>
      <c r="AQ6" s="122">
        <f>((Regression!CQ39-Regression!CQ40)*1000+'Post Process Calc.'!AQ5*'In Process Calc.'!$E6+'In Process Calc.'!$G5*'Measured Data'!AX9+'In Process Calc.'!$F5*'Measured Data'!AX9)/'In Process Calc.'!$J5</f>
        <v>29.811528870759989</v>
      </c>
      <c r="AR6" s="122">
        <f>((Regression!CR39-Regression!CR40)*1000+'Post Process Calc.'!AR5*'In Process Calc.'!$E6+'In Process Calc.'!$G5*'Measured Data'!AY9+'In Process Calc.'!$F5*'Measured Data'!AY9)/'In Process Calc.'!$J5</f>
        <v>0.29537856026777837</v>
      </c>
      <c r="AS6" s="122">
        <f>((Regression!CS39-Regression!CS40)*1000+'Post Process Calc.'!AS5*'In Process Calc.'!$E6+'In Process Calc.'!$G5*'Measured Data'!AZ9+'In Process Calc.'!$F5*'Measured Data'!AZ9)/'In Process Calc.'!$J5</f>
        <v>8.2386355661958763</v>
      </c>
      <c r="AT6" s="122">
        <f>((Regression!CT39-Regression!CT40)*1000+'Post Process Calc.'!AT5*'In Process Calc.'!$E6+'In Process Calc.'!$G5*'Measured Data'!BA9+'In Process Calc.'!$F5*'Measured Data'!BA9)/'In Process Calc.'!$J5</f>
        <v>0</v>
      </c>
      <c r="AU6" s="122">
        <f>((Regression!CU39-Regression!CU40)*1000+'Post Process Calc.'!AU5*'In Process Calc.'!$E6+'In Process Calc.'!$G5*'Measured Data'!BB9+'In Process Calc.'!$F5*'Measured Data'!BB9)/'In Process Calc.'!$J5</f>
        <v>0</v>
      </c>
      <c r="AV6" s="122">
        <f>((Regression!CV39-Regression!CV40)*1000+'Post Process Calc.'!AV5*'In Process Calc.'!$E6+'In Process Calc.'!$G5*'Measured Data'!BC9+'In Process Calc.'!$F5*'Measured Data'!BC9)/'In Process Calc.'!$J5</f>
        <v>0</v>
      </c>
      <c r="AW6" s="122">
        <f>((Regression!CW39-Regression!CW40)*1000+'Post Process Calc.'!AW5*'In Process Calc.'!$E6+'In Process Calc.'!$G5*'Measured Data'!BE9+'In Process Calc.'!$F5*'Measured Data'!BE9)/'In Process Calc.'!$J5</f>
        <v>-1.6224789333994005</v>
      </c>
      <c r="AX6" s="122">
        <f>((Regression!CX39-Regression!CX40)*1000+'Post Process Calc.'!AX5*'In Process Calc.'!$E6+'In Process Calc.'!$G5*'Measured Data'!BF9+'In Process Calc.'!$F5*'Measured Data'!BF9)/'In Process Calc.'!$J5</f>
        <v>0</v>
      </c>
      <c r="AY6" s="122">
        <f>((Regression!CY39-Regression!CY40)*1000+'Post Process Calc.'!AY5*'In Process Calc.'!$E6+'In Process Calc.'!$G5*'Measured Data'!BG9+'In Process Calc.'!$F5*'Measured Data'!BG9)/'In Process Calc.'!$J5</f>
        <v>0</v>
      </c>
      <c r="AZ6" s="122">
        <f>((Regression!CZ39-Regression!CZ40)*1000+'Post Process Calc.'!AZ5*'In Process Calc.'!$E6+'In Process Calc.'!$G5*'Measured Data'!BI9+'In Process Calc.'!$F5*'Measured Data'!BI9)/'In Process Calc.'!$J5</f>
        <v>0</v>
      </c>
      <c r="BA6" s="122">
        <f>((Regression!DA39-Regression!DA40)*1000+'Post Process Calc.'!BA5*'In Process Calc.'!$E6+'In Process Calc.'!$G5*'Measured Data'!BJ9+'In Process Calc.'!$F5*'Measured Data'!BJ9)/'In Process Calc.'!$J5</f>
        <v>0</v>
      </c>
      <c r="BB6" s="122">
        <f>((Regression!DB39-Regression!DB40)*1000+'Post Process Calc.'!BB5*'In Process Calc.'!$E6+'In Process Calc.'!$G5*'Measured Data'!BK9+'In Process Calc.'!$F5*'Measured Data'!BK9)/'In Process Calc.'!$J5</f>
        <v>0</v>
      </c>
      <c r="BC6" s="122">
        <f>((Regression!DC39-Regression!DC40)*1000+'Post Process Calc.'!BC5*'In Process Calc.'!$E6+'In Process Calc.'!$G5*'Measured Data'!BL9+'In Process Calc.'!$F5*'Measured Data'!BL9)/'In Process Calc.'!$J5</f>
        <v>0</v>
      </c>
      <c r="BD6" s="122">
        <f>((Regression!DD39-Regression!DD40)*1000+'Post Process Calc.'!BD5*'In Process Calc.'!$E6+'In Process Calc.'!$G5*'Measured Data'!BM9+'In Process Calc.'!$F5*'Measured Data'!BM9)/'In Process Calc.'!$J5</f>
        <v>0</v>
      </c>
      <c r="BE6" s="122">
        <f>((Regression!DE39-Regression!DE40)*1000+'Post Process Calc.'!BE5*'In Process Calc.'!$E6+'In Process Calc.'!$G5*'Measured Data'!BN9+'In Process Calc.'!$F5*'Measured Data'!BN9)/'In Process Calc.'!$J5</f>
        <v>0</v>
      </c>
      <c r="BF6" s="122">
        <f>((Regression!DF39-Regression!DF40)*1000+'Post Process Calc.'!BF5*'In Process Calc.'!$E6+'In Process Calc.'!$G5*'Measured Data'!BO9+'In Process Calc.'!$F5*'Measured Data'!BO9)/'In Process Calc.'!$J5</f>
        <v>0</v>
      </c>
      <c r="BG6" s="122">
        <f>((Regression!DG39-Regression!DG40)*1000+'Post Process Calc.'!BG5*'In Process Calc.'!$E6+'In Process Calc.'!$G5*'Measured Data'!BP9+'In Process Calc.'!$F5*'Measured Data'!BP9)/'In Process Calc.'!$J5</f>
        <v>0</v>
      </c>
      <c r="BH6" s="122">
        <f>((Regression!DH39-Regression!DH40)*1000+'Post Process Calc.'!BH5*'In Process Calc.'!$E6+'In Process Calc.'!$G5*'Measured Data'!BQ9+'In Process Calc.'!$F5*'Measured Data'!BQ9)/'In Process Calc.'!$J5</f>
        <v>0</v>
      </c>
    </row>
    <row r="7" spans="1:71">
      <c r="A7" s="115">
        <f>'Measured Data'!H11</f>
        <v>2.7349999977111819</v>
      </c>
      <c r="B7" s="115">
        <f>'Measured Data'!H11*'In Process Calc.'!E7/1000</f>
        <v>5.0898349957405102</v>
      </c>
      <c r="C7" s="295">
        <f>'Growth Regression'!$P6</f>
        <v>2.2630896243082663E-2</v>
      </c>
      <c r="D7" s="115">
        <f>IF('Measured Data'!O11&gt;0,'Measured Data'!O11, (Regression!$CE$6*6*'In Process Calc.'!$C7^6+Regression!$CD$6*5*'In Process Calc.'!$C7^5+Regression!$CC$6*4*'In Process Calc.'!$C7^3+Regression!$CB$6*3*'In Process Calc.'!$C7^2  + Regression!$CA$6*2*'In Process Calc.'!$C7 + Regression!$BZ$6)/$A7)</f>
        <v>0</v>
      </c>
      <c r="E7" s="115">
        <f>(Regression!$CE$7*6*'In Process Calc.'!$C7^6+Regression!$CD$7*5*'In Process Calc.'!$C7^5+Regression!$CC$7*4*'In Process Calc.'!$C7^3+Regression!$CB$7*3*'In Process Calc.'!$C7^2  + Regression!$CA$7*2*'In Process Calc.'!$C7 + Regression!$BZ$7)/$A7</f>
        <v>3.3385959438154305</v>
      </c>
      <c r="F7" s="115">
        <f xml:space="preserve"> (Regression!$CE$8*6*'In Process Calc.'!$C7^6+Regression!$CD$8*5*'In Process Calc.'!$C7^5+Regression!$CC$8*4*'In Process Calc.'!$C7^3+Regression!$CB$8*3*'In Process Calc.'!$C7^2  + Regression!$CA$8*2*'In Process Calc.'!$C7 + Regression!$BZ$8)/$A7</f>
        <v>-2.5371969818058906E-2</v>
      </c>
      <c r="G7" s="115">
        <f xml:space="preserve"> (Regression!$CE$9*6*'In Process Calc.'!$C7^6+Regression!$CD$9*5*'In Process Calc.'!$C7^5+Regression!$CC$9*4*'In Process Calc.'!$C7^3+Regression!$CB$9*3*'In Process Calc.'!$C7^2  + Regression!$CA$9*2*'In Process Calc.'!$C7 + Regression!$BZ$9)/$B7</f>
        <v>-2.424094763239769E-3</v>
      </c>
      <c r="H7" s="115">
        <f xml:space="preserve"> (Regression!$CE$10*6*'In Process Calc.'!$C7^6+Regression!$CD$10*5*'In Process Calc.'!$C7^5+Regression!$CC$10*4*'In Process Calc.'!$C7^3+Regression!$CB$10*3*'In Process Calc.'!$C7^2  + Regression!$CA$10*2*'In Process Calc.'!$C7 + Regression!$BZ$10)/$B7</f>
        <v>2.5607790631026299E-3</v>
      </c>
      <c r="I7" s="115">
        <f xml:space="preserve"> (Regression!$CE$11*6*'In Process Calc.'!$C7^6+Regression!$CD$11*5*'In Process Calc.'!$C7^5+Regression!$CC$11*4*'In Process Calc.'!$C7^3+Regression!$CB$11*3*'In Process Calc.'!$C7^2  + Regression!$CA$11*2*'In Process Calc.'!$C7 + Regression!$BZ$11)/$A7</f>
        <v>-1.1674545885499031E-2</v>
      </c>
      <c r="J7" s="115">
        <f>(Regression!$CE$12*6*'In Process Calc.'!$C7^6+Regression!$CD$12*5*'In Process Calc.'!$C7^5+Regression!$CC$12*4*'In Process Calc.'!$C7^3+Regression!$CB$12*3*'In Process Calc.'!$C7^2  + Regression!$CA$12*2*'In Process Calc.'!$C7 + Regression!$BZ$12)/$A7</f>
        <v>3.321676135659864E-3</v>
      </c>
      <c r="K7" s="115">
        <f xml:space="preserve"> (Regression!$CE$13*6*'In Process Calc.'!$C7^5+Regression!$CD$13*5*'In Process Calc.'!$C7^4+Regression!$CC$13*4*'In Process Calc.'!$C7^3+Regression!$CB$13*3*'In Process Calc.'!$C7^2  + Regression!$CA$13*2*'In Process Calc.'!$C7 + Regression!$BZ$13)/$A7</f>
        <v>7.1657987708768633E-2</v>
      </c>
      <c r="L7" s="115">
        <f xml:space="preserve"> (Regression!$CE$14*6*'In Process Calc.'!$C7^5+Regression!$CD$14*5*'In Process Calc.'!$C7^4+Regression!$CC$14*4*'In Process Calc.'!$C7^3+Regression!$CB$14*3*'In Process Calc.'!$C7^2  + Regression!$CA$14*2*'In Process Calc.'!$C7 + Regression!$BZ$14)/$B7</f>
        <v>-8.0897615215411237E-3</v>
      </c>
      <c r="M7" s="115">
        <f xml:space="preserve"> (Regression!$CE$15*6*'In Process Calc.'!$C7^6+Regression!$CD$15*5*'In Process Calc.'!$C7^5+Regression!$CC$15*4*'In Process Calc.'!$C7^3+Regression!$CB$15*3*'In Process Calc.'!$C7^2  + Regression!$CA$15*2*'In Process Calc.'!$C7 + Regression!$BZ$15)/$A7</f>
        <v>-4.7970594474886691E-2</v>
      </c>
      <c r="N7" s="115">
        <f xml:space="preserve"> (Regression!$CE$16*6*'In Process Calc.'!$C7^6+Regression!$CD$16*5*'In Process Calc.'!$C7^5+Regression!$CC$16*4*'In Process Calc.'!$C7^3+Regression!$CB$16*3*'In Process Calc.'!$C7^2  + Regression!$CA$16*2*'In Process Calc.'!$C7 + Regression!$BZ$16)/$A7</f>
        <v>0</v>
      </c>
      <c r="O7" s="115">
        <f xml:space="preserve"> (Regression!$CE$17*6*'In Process Calc.'!$C7^6+Regression!$CD$17*5*'In Process Calc.'!$C7^5+Regression!$CC$17*4*'In Process Calc.'!$C7^3+Regression!$CB$17*3*'In Process Calc.'!$C7^2  + Regression!$CA$17*2*'In Process Calc.'!$C7 + Regression!$BZ$17)/$A7</f>
        <v>0</v>
      </c>
      <c r="P7" s="115">
        <f xml:space="preserve"> (Regression!$CE$18*6*'In Process Calc.'!$C7^6+Regression!$CD$18*5*'In Process Calc.'!$C7^5+Regression!$CC$18*4*'In Process Calc.'!$C7^3+Regression!$CB$18*3*'In Process Calc.'!$C7^2  + Regression!$CA$18*2*'In Process Calc.'!$C7 + Regression!$BZ$18)/$A7</f>
        <v>0</v>
      </c>
      <c r="Q7" s="115">
        <f xml:space="preserve"> (Regression!$CE$19*6*'In Process Calc.'!$C7^5+Regression!$CD$19*5*'In Process Calc.'!$C7^4+Regression!$CC$19*4*'In Process Calc.'!$C7^3 +Regression!$CB$19*3*'In Process Calc.'!$C7^2 + Regression!$CA$19*2*'In Process Calc.'!$C7 + Regression!$BZ$19)/$B7</f>
        <v>3.2183198605669025E-2</v>
      </c>
      <c r="R7" s="115">
        <f xml:space="preserve"> (Regression!$CE$20*6*'In Process Calc.'!$C7^5+Regression!$CD$20*5*'In Process Calc.'!$C7^4+Regression!$CC$20*4*'In Process Calc.'!$C7^3 +Regression!$CB$20*3*'In Process Calc.'!$C7^2 + Regression!$CA$20*2*'In Process Calc.'!$C7 + Regression!$BZ$20)/$A7</f>
        <v>0</v>
      </c>
      <c r="S7" s="115">
        <f xml:space="preserve"> (Regression!$CE$21*6*'In Process Calc.'!$C7^5+Regression!$CD$21*5*'In Process Calc.'!$C7^4+Regression!$CC$21*4*'In Process Calc.'!$C7^3 +Regression!$CB$21*3*'In Process Calc.'!$C7^2 + Regression!$CA$21*2*'In Process Calc.'!$C7 + Regression!$BZ$21)/$A7</f>
        <v>0</v>
      </c>
      <c r="T7" s="115">
        <f xml:space="preserve"> (Regression!$CE$22*6*'In Process Calc.'!$C7^5+Regression!$CD$22*5*'In Process Calc.'!$C7^4+Regression!$CC$22*4*'In Process Calc.'!$C7^3 +Regression!$CB$22*3*'In Process Calc.'!$C7^2 + Regression!$CA$22*2*'In Process Calc.'!$C7 + Regression!$BZ$22)/$A7</f>
        <v>0</v>
      </c>
      <c r="U7" s="115">
        <f xml:space="preserve"> (Regression!$CE$23*6*'In Process Calc.'!$C7^5+Regression!$CD$23*5*'In Process Calc.'!$C7^4+Regression!$CC$23*4*'In Process Calc.'!$C7^3 +Regression!$CB$23*3*'In Process Calc.'!$C7^2 + Regression!$CA$23*2*'In Process Calc.'!$C7 + Regression!$BZ$23)/$A7</f>
        <v>0</v>
      </c>
      <c r="V7" s="115">
        <f xml:space="preserve"> (Regression!$CE$24*6*'In Process Calc.'!$C7^5+Regression!$CD$24*5*'In Process Calc.'!$C7^4+Regression!$CC$24*4*'In Process Calc.'!$C7^3 +Regression!$CB$24*3*'In Process Calc.'!$C7^2 + Regression!$CA$24*2*'In Process Calc.'!$C7 + Regression!$BZ$24)/$A7</f>
        <v>0</v>
      </c>
      <c r="W7" s="115">
        <f xml:space="preserve"> (Regression!$CE$25*6*'In Process Calc.'!$C7^5+Regression!$CD$25*5*'In Process Calc.'!$C7^4+Regression!$CC$25*4*'In Process Calc.'!$C7^3 +Regression!$CB$25*3*'In Process Calc.'!$C7^2 + Regression!$CA$25*2*'In Process Calc.'!$C7 + Regression!$BZ$25)/$A7</f>
        <v>0</v>
      </c>
      <c r="X7" s="115">
        <f xml:space="preserve"> (Regression!$CE$26*6*'In Process Calc.'!$C7^5+Regression!$CD$26*5*'In Process Calc.'!$C7^4+Regression!$CC$26*4*'In Process Calc.'!$C7^3 +Regression!$CB$26*3*'In Process Calc.'!$C7^2 + Regression!$CA$26*2*'In Process Calc.'!$C7 + Regression!$BZ$26)/$A7</f>
        <v>0</v>
      </c>
      <c r="Y7" s="115">
        <f xml:space="preserve"> (Regression!$CE$27*6*'In Process Calc.'!$C7^5+Regression!$CD$27*5*'In Process Calc.'!$C7^4+Regression!$CC$27*4*'In Process Calc.'!$C7^3 +Regression!$CB$27*3*'In Process Calc.'!$C7^2 + Regression!$CA$27*2*'In Process Calc.'!$C7 + Regression!$BZ$27)/$A7</f>
        <v>0</v>
      </c>
      <c r="Z7" s="115">
        <f xml:space="preserve"> (Regression!$CE$28*6*'In Process Calc.'!$C7^5+Regression!$CD$28*5*'In Process Calc.'!$C7^4+Regression!$CC$28*4*'In Process Calc.'!$C7^3 +Regression!$CB$28*3*'In Process Calc.'!$C7^2 + Regression!$CA$28*2*'In Process Calc.'!$C7 + Regression!$BZ$28)/$A7</f>
        <v>0</v>
      </c>
      <c r="AA7" s="115">
        <f xml:space="preserve"> (Regression!$CE$29*6*'In Process Calc.'!$C7^5+Regression!$CD$29*5*'In Process Calc.'!$C7^4+Regression!$CC$29*4*'In Process Calc.'!$C7^3 +Regression!$CB$29*3*'In Process Calc.'!$C7^2 + Regression!$CA$29*2*'In Process Calc.'!$C7 + Regression!$BZ$29)/$A7</f>
        <v>0</v>
      </c>
      <c r="AB7" s="115">
        <f xml:space="preserve"> (Regression!$CE$30*6*'In Process Calc.'!$C7^5+Regression!$CD$30*5*'In Process Calc.'!$C7^4+Regression!$CC$30*4*'In Process Calc.'!$C7^3 +Regression!$CB$30*3*'In Process Calc.'!$C7^2 + Regression!$CA$30*2*'In Process Calc.'!$C7 + Regression!$BZ$30)/$A7</f>
        <v>0</v>
      </c>
      <c r="AC7" s="115">
        <f xml:space="preserve"> (Regression!$CE$31*6*'In Process Calc.'!$C7^5+Regression!$CD$31*5*'In Process Calc.'!$C7^4+Regression!$CC$31*4*'In Process Calc.'!$C7^3 +Regression!$CB$31*3*'In Process Calc.'!$C7^2 + Regression!$CA$31*2*'In Process Calc.'!$C7 + Regression!$BZ$31)/$A7</f>
        <v>0</v>
      </c>
      <c r="AD7" s="115">
        <f xml:space="preserve"> (Regression!$CE$32*6*'In Process Calc.'!$C7^5+Regression!$CD$32*5*'In Process Calc.'!$C7^4+Regression!$CC$32*4*'In Process Calc.'!$C7^3 +Regression!$CB$32*3*'In Process Calc.'!$C7^2 + Regression!$CA$32*2*'In Process Calc.'!$C7 + Regression!$BZ$32)/$A7</f>
        <v>-8.7053760488360749E-2</v>
      </c>
      <c r="AE7" s="115">
        <f xml:space="preserve"> (Regression!$CE$33*6*'In Process Calc.'!$C7^5+Regression!$CD$33*5*'In Process Calc.'!$C7^4+Regression!$CC$33*4*'In Process Calc.'!$C7^3 +Regression!$CB$33*3*'In Process Calc.'!$C7^2 + Regression!$CA$33*2*'In Process Calc.'!$C7 + Regression!$BZ$33)/$A7</f>
        <v>-0.11242573030641966</v>
      </c>
      <c r="AF7" s="115">
        <f xml:space="preserve"> (Regression!$CE$34*6*'In Process Calc.'!$C7^5+Regression!$CD$34*5*'In Process Calc.'!$C7^4+Regression!$CC$34*4*'In Process Calc.'!$C7^3 +Regression!$CB$34*3*'In Process Calc.'!$C7^2 + Regression!$CA$34*2*'In Process Calc.'!$C7 + Regression!$BZ$34)/$A7</f>
        <v>-0.2000997159789438</v>
      </c>
      <c r="AG7" s="116">
        <f t="shared" si="0"/>
        <v>0.44912227700933383</v>
      </c>
      <c r="AH7" s="116">
        <f t="shared" si="3"/>
        <v>0</v>
      </c>
      <c r="AI7" s="116">
        <f t="shared" si="1"/>
        <v>-0.11289406499132262</v>
      </c>
      <c r="AJ7" s="116">
        <f t="shared" si="2"/>
        <v>0</v>
      </c>
      <c r="AK7" s="76">
        <f>'In Process Calc.'!C7</f>
        <v>95.366666666697711</v>
      </c>
      <c r="AL7" s="122">
        <f>((Regression!CL40-Regression!CL41)*1000+'Post Process Calc.'!AL6*'In Process Calc.'!$E7+'In Process Calc.'!$G6*'Measured Data'!AS10+'In Process Calc.'!$F6*'Measured Data'!AS10)/'In Process Calc.'!$J6</f>
        <v>-0.20413739443853662</v>
      </c>
      <c r="AM7" s="122">
        <f>((Regression!CM40-Regression!CM41)*1000+'Post Process Calc.'!AM6*'In Process Calc.'!$E7+'In Process Calc.'!$G6*'Measured Data'!AT10+'In Process Calc.'!$F6*'Measured Data'!AT10)/'In Process Calc.'!$J6</f>
        <v>2.4145567018862173</v>
      </c>
      <c r="AN7" s="122">
        <f>((Regression!CN40-Regression!CN41)*1000+'Post Process Calc.'!AN6*'In Process Calc.'!$E7+'In Process Calc.'!$G6*'Measured Data'!AU10+'In Process Calc.'!$F6*'Measured Data'!AU10)/'In Process Calc.'!$J6</f>
        <v>5.5207771664359466</v>
      </c>
      <c r="AO7" s="122">
        <f>((Regression!CO40-Regression!CO41)*1000+'Post Process Calc.'!AO6*'In Process Calc.'!$E7+'In Process Calc.'!$G6*'Measured Data'!AV10+'In Process Calc.'!$F6*'Measured Data'!AV10)/'In Process Calc.'!$J6</f>
        <v>1.431914691518887</v>
      </c>
      <c r="AP7" s="122">
        <f>((Regression!CP40-Regression!CP41)*1000+'Post Process Calc.'!AP6*'In Process Calc.'!$E7+'In Process Calc.'!$G6*'Measured Data'!AW10+'In Process Calc.'!$F6*'Measured Data'!AW10)/'In Process Calc.'!$J6</f>
        <v>0.83483729435804965</v>
      </c>
      <c r="AQ7" s="122">
        <f>((Regression!CQ40-Regression!CQ41)*1000+'Post Process Calc.'!AQ6*'In Process Calc.'!$E7+'In Process Calc.'!$G6*'Measured Data'!AX10+'In Process Calc.'!$F6*'Measured Data'!AX10)/'In Process Calc.'!$J6</f>
        <v>27.481964778882755</v>
      </c>
      <c r="AR7" s="122">
        <f>((Regression!CR40-Regression!CR41)*1000+'Post Process Calc.'!AR6*'In Process Calc.'!$E7+'In Process Calc.'!$G6*'Measured Data'!AY10+'In Process Calc.'!$F6*'Measured Data'!AY10)/'In Process Calc.'!$J6</f>
        <v>0.65208312928870238</v>
      </c>
      <c r="AS7" s="122">
        <f>((Regression!CS40-Regression!CS41)*1000+'Post Process Calc.'!AS6*'In Process Calc.'!$E7+'In Process Calc.'!$G6*'Measured Data'!AZ10+'In Process Calc.'!$F6*'Measured Data'!AZ10)/'In Process Calc.'!$J6</f>
        <v>10.019930183658264</v>
      </c>
      <c r="AT7" s="122">
        <f>((Regression!CT40-Regression!CT41)*1000+'Post Process Calc.'!AT6*'In Process Calc.'!$E7+'In Process Calc.'!$G6*'Measured Data'!BA10+'In Process Calc.'!$F6*'Measured Data'!BA10)/'In Process Calc.'!$J6</f>
        <v>0</v>
      </c>
      <c r="AU7" s="122">
        <f>((Regression!CU40-Regression!CU41)*1000+'Post Process Calc.'!AU6*'In Process Calc.'!$E7+'In Process Calc.'!$G6*'Measured Data'!BB10+'In Process Calc.'!$F6*'Measured Data'!BB10)/'In Process Calc.'!$J6</f>
        <v>0</v>
      </c>
      <c r="AV7" s="122">
        <f>((Regression!CV40-Regression!CV41)*1000+'Post Process Calc.'!AV6*'In Process Calc.'!$E7+'In Process Calc.'!$G6*'Measured Data'!BC10+'In Process Calc.'!$F6*'Measured Data'!BC10)/'In Process Calc.'!$J6</f>
        <v>0</v>
      </c>
      <c r="AW7" s="122">
        <f>((Regression!CW40-Regression!CW41)*1000+'Post Process Calc.'!AW6*'In Process Calc.'!$E7+'In Process Calc.'!$G6*'Measured Data'!BE10+'In Process Calc.'!$F6*'Measured Data'!BE10)/'In Process Calc.'!$J6</f>
        <v>-3.630718065625604</v>
      </c>
      <c r="AX7" s="122">
        <f>((Regression!CX40-Regression!CX41)*1000+'Post Process Calc.'!AX6*'In Process Calc.'!$E7+'In Process Calc.'!$G6*'Measured Data'!BF10+'In Process Calc.'!$F6*'Measured Data'!BF10)/'In Process Calc.'!$J6</f>
        <v>0</v>
      </c>
      <c r="AY7" s="122">
        <f>((Regression!CY40-Regression!CY41)*1000+'Post Process Calc.'!AY6*'In Process Calc.'!$E7+'In Process Calc.'!$G6*'Measured Data'!BG10+'In Process Calc.'!$F6*'Measured Data'!BG10)/'In Process Calc.'!$J6</f>
        <v>0</v>
      </c>
      <c r="AZ7" s="122">
        <f>((Regression!CZ40-Regression!CZ41)*1000+'Post Process Calc.'!AZ6*'In Process Calc.'!$E7+'In Process Calc.'!$G6*'Measured Data'!BI10+'In Process Calc.'!$F6*'Measured Data'!BI10)/'In Process Calc.'!$J6</f>
        <v>0</v>
      </c>
      <c r="BA7" s="122">
        <f>((Regression!DA40-Regression!DA41)*1000+'Post Process Calc.'!BA6*'In Process Calc.'!$E7+'In Process Calc.'!$G6*'Measured Data'!BJ10+'In Process Calc.'!$F6*'Measured Data'!BJ10)/'In Process Calc.'!$J6</f>
        <v>0</v>
      </c>
      <c r="BB7" s="122">
        <f>((Regression!DB40-Regression!DB41)*1000+'Post Process Calc.'!BB6*'In Process Calc.'!$E7+'In Process Calc.'!$G6*'Measured Data'!BK10+'In Process Calc.'!$F6*'Measured Data'!BK10)/'In Process Calc.'!$J6</f>
        <v>0</v>
      </c>
      <c r="BC7" s="122">
        <f>((Regression!DC40-Regression!DC41)*1000+'Post Process Calc.'!BC6*'In Process Calc.'!$E7+'In Process Calc.'!$G6*'Measured Data'!BL10+'In Process Calc.'!$F6*'Measured Data'!BL10)/'In Process Calc.'!$J6</f>
        <v>0</v>
      </c>
      <c r="BD7" s="122">
        <f>((Regression!DD40-Regression!DD41)*1000+'Post Process Calc.'!BD6*'In Process Calc.'!$E7+'In Process Calc.'!$G6*'Measured Data'!BM10+'In Process Calc.'!$F6*'Measured Data'!BM10)/'In Process Calc.'!$J6</f>
        <v>0</v>
      </c>
      <c r="BE7" s="122">
        <f>((Regression!DE40-Regression!DE41)*1000+'Post Process Calc.'!BE6*'In Process Calc.'!$E7+'In Process Calc.'!$G6*'Measured Data'!BN10+'In Process Calc.'!$F6*'Measured Data'!BN10)/'In Process Calc.'!$J6</f>
        <v>0</v>
      </c>
      <c r="BF7" s="122">
        <f>((Regression!DF40-Regression!DF41)*1000+'Post Process Calc.'!BF6*'In Process Calc.'!$E7+'In Process Calc.'!$G6*'Measured Data'!BO10+'In Process Calc.'!$F6*'Measured Data'!BO10)/'In Process Calc.'!$J6</f>
        <v>0</v>
      </c>
      <c r="BG7" s="122">
        <f>((Regression!DG40-Regression!DG41)*1000+'Post Process Calc.'!BG6*'In Process Calc.'!$E7+'In Process Calc.'!$G6*'Measured Data'!BP10+'In Process Calc.'!$F6*'Measured Data'!BP10)/'In Process Calc.'!$J6</f>
        <v>0</v>
      </c>
      <c r="BH7" s="122">
        <f>((Regression!DH40-Regression!DH41)*1000+'Post Process Calc.'!BH6*'In Process Calc.'!$E7+'In Process Calc.'!$G6*'Measured Data'!BQ10+'In Process Calc.'!$F6*'Measured Data'!BQ10)/'In Process Calc.'!$J6</f>
        <v>0</v>
      </c>
    </row>
    <row r="8" spans="1:71">
      <c r="A8" s="115">
        <f>'Measured Data'!H12</f>
        <v>4.0441001487731931</v>
      </c>
      <c r="B8" s="115">
        <f>'Measured Data'!H12*'In Process Calc.'!E8/1000</f>
        <v>7.5725026378343081</v>
      </c>
      <c r="C8" s="295">
        <f>'Growth Regression'!$P7</f>
        <v>2.0268260681068424E-2</v>
      </c>
      <c r="D8" s="115">
        <f>IF('Measured Data'!O12&gt;0,'Measured Data'!O12, (Regression!$CE$6*6*'In Process Calc.'!$C8^6+Regression!$CD$6*5*'In Process Calc.'!$C8^5+Regression!$CC$6*4*'In Process Calc.'!$C8^3+Regression!$CB$6*3*'In Process Calc.'!$C8^2  + Regression!$CA$6*2*'In Process Calc.'!$C8 + Regression!$BZ$6)/$A8)</f>
        <v>0</v>
      </c>
      <c r="E8" s="115">
        <f>(Regression!$CE$7*6*'In Process Calc.'!$C8^6+Regression!$CD$7*5*'In Process Calc.'!$C8^5+Regression!$CC$7*4*'In Process Calc.'!$C8^3+Regression!$CB$7*3*'In Process Calc.'!$C8^2  + Regression!$CA$7*2*'In Process Calc.'!$C8 + Regression!$BZ$7)/$A8</f>
        <v>3.3042979171676086</v>
      </c>
      <c r="F8" s="115">
        <f xml:space="preserve"> (Regression!$CE$8*6*'In Process Calc.'!$C8^6+Regression!$CD$8*5*'In Process Calc.'!$C8^5+Regression!$CC$8*4*'In Process Calc.'!$C8^3+Regression!$CB$8*3*'In Process Calc.'!$C8^2  + Regression!$CA$8*2*'In Process Calc.'!$C8 + Regression!$BZ$8)/$A8</f>
        <v>-2.1232211798841643E-2</v>
      </c>
      <c r="G8" s="115">
        <f xml:space="preserve"> (Regression!$CE$9*6*'In Process Calc.'!$C8^6+Regression!$CD$9*5*'In Process Calc.'!$C8^5+Regression!$CC$9*4*'In Process Calc.'!$C8^3+Regression!$CB$9*3*'In Process Calc.'!$C8^2  + Regression!$CA$9*2*'In Process Calc.'!$C8 + Regression!$BZ$9)/$B8</f>
        <v>-1.4335126007701579E-3</v>
      </c>
      <c r="H8" s="115">
        <f xml:space="preserve"> (Regression!$CE$10*6*'In Process Calc.'!$C8^6+Regression!$CD$10*5*'In Process Calc.'!$C8^5+Regression!$CC$10*4*'In Process Calc.'!$C8^3+Regression!$CB$10*3*'In Process Calc.'!$C8^2  + Regression!$CA$10*2*'In Process Calc.'!$C8 + Regression!$BZ$10)/$B8</f>
        <v>4.1171193990807891E-3</v>
      </c>
      <c r="I8" s="115">
        <f xml:space="preserve"> (Regression!$CE$11*6*'In Process Calc.'!$C8^6+Regression!$CD$11*5*'In Process Calc.'!$C8^5+Regression!$CC$11*4*'In Process Calc.'!$C8^3+Regression!$CB$11*3*'In Process Calc.'!$C8^2  + Regression!$CA$11*2*'In Process Calc.'!$C8 + Regression!$BZ$11)/$A8</f>
        <v>-7.9029694298539364E-3</v>
      </c>
      <c r="J8" s="115">
        <f>(Regression!$CE$12*6*'In Process Calc.'!$C8^6+Regression!$CD$12*5*'In Process Calc.'!$C8^5+Regression!$CC$12*4*'In Process Calc.'!$C8^3+Regression!$CB$12*3*'In Process Calc.'!$C8^2  + Regression!$CA$12*2*'In Process Calc.'!$C8 + Regression!$BZ$12)/$A8</f>
        <v>2.5873804463297555E-3</v>
      </c>
      <c r="K8" s="115">
        <f xml:space="preserve"> (Regression!$CE$13*6*'In Process Calc.'!$C8^5+Regression!$CD$13*5*'In Process Calc.'!$C8^4+Regression!$CC$13*4*'In Process Calc.'!$C8^3+Regression!$CB$13*3*'In Process Calc.'!$C8^2  + Regression!$CA$13*2*'In Process Calc.'!$C8 + Regression!$BZ$13)/$A8</f>
        <v>6.5145019234047877E-2</v>
      </c>
      <c r="L8" s="115">
        <f xml:space="preserve"> (Regression!$CE$14*6*'In Process Calc.'!$C8^5+Regression!$CD$14*5*'In Process Calc.'!$C8^4+Regression!$CC$14*4*'In Process Calc.'!$C8^3+Regression!$CB$14*3*'In Process Calc.'!$C8^2  + Regression!$CA$14*2*'In Process Calc.'!$C8 + Regression!$BZ$14)/$B8</f>
        <v>-7.7113372375799466E-3</v>
      </c>
      <c r="M8" s="115">
        <f xml:space="preserve"> (Regression!$CE$15*6*'In Process Calc.'!$C8^6+Regression!$CD$15*5*'In Process Calc.'!$C8^5+Regression!$CC$15*4*'In Process Calc.'!$C8^3+Regression!$CB$15*3*'In Process Calc.'!$C8^2  + Regression!$CA$15*2*'In Process Calc.'!$C8 + Regression!$BZ$15)/$A8</f>
        <v>-2.7279713004821314E-2</v>
      </c>
      <c r="N8" s="115">
        <f xml:space="preserve"> (Regression!$CE$16*6*'In Process Calc.'!$C8^6+Regression!$CD$16*5*'In Process Calc.'!$C8^5+Regression!$CC$16*4*'In Process Calc.'!$C8^3+Regression!$CB$16*3*'In Process Calc.'!$C8^2  + Regression!$CA$16*2*'In Process Calc.'!$C8 + Regression!$BZ$16)/$A8</f>
        <v>0</v>
      </c>
      <c r="O8" s="115">
        <f xml:space="preserve"> (Regression!$CE$17*6*'In Process Calc.'!$C8^6+Regression!$CD$17*5*'In Process Calc.'!$C8^5+Regression!$CC$17*4*'In Process Calc.'!$C8^3+Regression!$CB$17*3*'In Process Calc.'!$C8^2  + Regression!$CA$17*2*'In Process Calc.'!$C8 + Regression!$BZ$17)/$A8</f>
        <v>0</v>
      </c>
      <c r="P8" s="115">
        <f xml:space="preserve"> (Regression!$CE$18*6*'In Process Calc.'!$C8^6+Regression!$CD$18*5*'In Process Calc.'!$C8^5+Regression!$CC$18*4*'In Process Calc.'!$C8^3+Regression!$CB$18*3*'In Process Calc.'!$C8^2  + Regression!$CA$18*2*'In Process Calc.'!$C8 + Regression!$BZ$18)/$A8</f>
        <v>0</v>
      </c>
      <c r="Q8" s="115">
        <f xml:space="preserve"> (Regression!$CE$19*6*'In Process Calc.'!$C8^5+Regression!$CD$19*5*'In Process Calc.'!$C8^4+Regression!$CC$19*4*'In Process Calc.'!$C8^3 +Regression!$CB$19*3*'In Process Calc.'!$C8^2 + Regression!$CA$19*2*'In Process Calc.'!$C8 + Regression!$BZ$19)/$B8</f>
        <v>2.1061226621527995E-2</v>
      </c>
      <c r="R8" s="115">
        <f xml:space="preserve"> (Regression!$CE$20*6*'In Process Calc.'!$C8^5+Regression!$CD$20*5*'In Process Calc.'!$C8^4+Regression!$CC$20*4*'In Process Calc.'!$C8^3 +Regression!$CB$20*3*'In Process Calc.'!$C8^2 + Regression!$CA$20*2*'In Process Calc.'!$C8 + Regression!$BZ$20)/$A8</f>
        <v>0</v>
      </c>
      <c r="S8" s="115">
        <f xml:space="preserve"> (Regression!$CE$21*6*'In Process Calc.'!$C8^5+Regression!$CD$21*5*'In Process Calc.'!$C8^4+Regression!$CC$21*4*'In Process Calc.'!$C8^3 +Regression!$CB$21*3*'In Process Calc.'!$C8^2 + Regression!$CA$21*2*'In Process Calc.'!$C8 + Regression!$BZ$21)/$A8</f>
        <v>0</v>
      </c>
      <c r="T8" s="115">
        <f xml:space="preserve"> (Regression!$CE$22*6*'In Process Calc.'!$C8^5+Regression!$CD$22*5*'In Process Calc.'!$C8^4+Regression!$CC$22*4*'In Process Calc.'!$C8^3 +Regression!$CB$22*3*'In Process Calc.'!$C8^2 + Regression!$CA$22*2*'In Process Calc.'!$C8 + Regression!$BZ$22)/$A8</f>
        <v>0</v>
      </c>
      <c r="U8" s="115">
        <f xml:space="preserve"> (Regression!$CE$23*6*'In Process Calc.'!$C8^5+Regression!$CD$23*5*'In Process Calc.'!$C8^4+Regression!$CC$23*4*'In Process Calc.'!$C8^3 +Regression!$CB$23*3*'In Process Calc.'!$C8^2 + Regression!$CA$23*2*'In Process Calc.'!$C8 + Regression!$BZ$23)/$A8</f>
        <v>0</v>
      </c>
      <c r="V8" s="115">
        <f xml:space="preserve"> (Regression!$CE$24*6*'In Process Calc.'!$C8^5+Regression!$CD$24*5*'In Process Calc.'!$C8^4+Regression!$CC$24*4*'In Process Calc.'!$C8^3 +Regression!$CB$24*3*'In Process Calc.'!$C8^2 + Regression!$CA$24*2*'In Process Calc.'!$C8 + Regression!$BZ$24)/$A8</f>
        <v>0</v>
      </c>
      <c r="W8" s="115">
        <f xml:space="preserve"> (Regression!$CE$25*6*'In Process Calc.'!$C8^5+Regression!$CD$25*5*'In Process Calc.'!$C8^4+Regression!$CC$25*4*'In Process Calc.'!$C8^3 +Regression!$CB$25*3*'In Process Calc.'!$C8^2 + Regression!$CA$25*2*'In Process Calc.'!$C8 + Regression!$BZ$25)/$A8</f>
        <v>0</v>
      </c>
      <c r="X8" s="115">
        <f xml:space="preserve"> (Regression!$CE$26*6*'In Process Calc.'!$C8^5+Regression!$CD$26*5*'In Process Calc.'!$C8^4+Regression!$CC$26*4*'In Process Calc.'!$C8^3 +Regression!$CB$26*3*'In Process Calc.'!$C8^2 + Regression!$CA$26*2*'In Process Calc.'!$C8 + Regression!$BZ$26)/$A8</f>
        <v>0</v>
      </c>
      <c r="Y8" s="115">
        <f xml:space="preserve"> (Regression!$CE$27*6*'In Process Calc.'!$C8^5+Regression!$CD$27*5*'In Process Calc.'!$C8^4+Regression!$CC$27*4*'In Process Calc.'!$C8^3 +Regression!$CB$27*3*'In Process Calc.'!$C8^2 + Regression!$CA$27*2*'In Process Calc.'!$C8 + Regression!$BZ$27)/$A8</f>
        <v>0</v>
      </c>
      <c r="Z8" s="115">
        <f xml:space="preserve"> (Regression!$CE$28*6*'In Process Calc.'!$C8^5+Regression!$CD$28*5*'In Process Calc.'!$C8^4+Regression!$CC$28*4*'In Process Calc.'!$C8^3 +Regression!$CB$28*3*'In Process Calc.'!$C8^2 + Regression!$CA$28*2*'In Process Calc.'!$C8 + Regression!$BZ$28)/$A8</f>
        <v>0</v>
      </c>
      <c r="AA8" s="115">
        <f xml:space="preserve"> (Regression!$CE$29*6*'In Process Calc.'!$C8^5+Regression!$CD$29*5*'In Process Calc.'!$C8^4+Regression!$CC$29*4*'In Process Calc.'!$C8^3 +Regression!$CB$29*3*'In Process Calc.'!$C8^2 + Regression!$CA$29*2*'In Process Calc.'!$C8 + Regression!$BZ$29)/$A8</f>
        <v>0</v>
      </c>
      <c r="AB8" s="115">
        <f xml:space="preserve"> (Regression!$CE$30*6*'In Process Calc.'!$C8^5+Regression!$CD$30*5*'In Process Calc.'!$C8^4+Regression!$CC$30*4*'In Process Calc.'!$C8^3 +Regression!$CB$30*3*'In Process Calc.'!$C8^2 + Regression!$CA$30*2*'In Process Calc.'!$C8 + Regression!$BZ$30)/$A8</f>
        <v>0</v>
      </c>
      <c r="AC8" s="115">
        <f xml:space="preserve"> (Regression!$CE$31*6*'In Process Calc.'!$C8^5+Regression!$CD$31*5*'In Process Calc.'!$C8^4+Regression!$CC$31*4*'In Process Calc.'!$C8^3 +Regression!$CB$31*3*'In Process Calc.'!$C8^2 + Regression!$CA$31*2*'In Process Calc.'!$C8 + Regression!$BZ$31)/$A8</f>
        <v>0</v>
      </c>
      <c r="AD8" s="115">
        <f xml:space="preserve"> (Regression!$CE$32*6*'In Process Calc.'!$C8^5+Regression!$CD$32*5*'In Process Calc.'!$C8^4+Regression!$CC$32*4*'In Process Calc.'!$C8^3 +Regression!$CB$32*3*'In Process Calc.'!$C8^2 + Regression!$CA$32*2*'In Process Calc.'!$C8 + Regression!$BZ$32)/$A8</f>
        <v>-4.9326766025046154E-2</v>
      </c>
      <c r="AE8" s="115">
        <f xml:space="preserve"> (Regression!$CE$33*6*'In Process Calc.'!$C8^5+Regression!$CD$33*5*'In Process Calc.'!$C8^4+Regression!$CC$33*4*'In Process Calc.'!$C8^3 +Regression!$CB$33*3*'In Process Calc.'!$C8^2 + Regression!$CA$33*2*'In Process Calc.'!$C8 + Regression!$BZ$33)/$A8</f>
        <v>-7.0558977823887814E-2</v>
      </c>
      <c r="AF8" s="115">
        <f xml:space="preserve"> (Regression!$CE$34*6*'In Process Calc.'!$C8^5+Regression!$CD$34*5*'In Process Calc.'!$C8^4+Regression!$CC$34*4*'In Process Calc.'!$C8^3 +Regression!$CB$34*3*'In Process Calc.'!$C8^2 + Regression!$CA$34*2*'In Process Calc.'!$C8 + Regression!$BZ$34)/$A8</f>
        <v>-8.171593745731133E-2</v>
      </c>
      <c r="AG8" s="116">
        <f t="shared" si="0"/>
        <v>0.32329757315537638</v>
      </c>
      <c r="AH8" s="116">
        <f t="shared" si="3"/>
        <v>0</v>
      </c>
      <c r="AI8" s="116">
        <f t="shared" si="1"/>
        <v>-0.11837186216608922</v>
      </c>
      <c r="AJ8" s="116">
        <f t="shared" si="2"/>
        <v>0</v>
      </c>
      <c r="AK8" s="76">
        <f>'In Process Calc.'!C8</f>
        <v>115.80000000010477</v>
      </c>
      <c r="AL8" s="122">
        <f>((Regression!CL41-Regression!CL42)*1000+'Post Process Calc.'!AL7*'In Process Calc.'!$E8+'In Process Calc.'!$G7*'Measured Data'!AS11+'In Process Calc.'!$F7*'Measured Data'!AS11)/'In Process Calc.'!$J7</f>
        <v>0.65418201951092447</v>
      </c>
      <c r="AM8" s="122">
        <f>((Regression!CM41-Regression!CM42)*1000+'Post Process Calc.'!AM7*'In Process Calc.'!$E8+'In Process Calc.'!$G7*'Measured Data'!AT11+'In Process Calc.'!$F7*'Measured Data'!AT11)/'In Process Calc.'!$J7</f>
        <v>2.5575328879046864</v>
      </c>
      <c r="AN8" s="122">
        <f>((Regression!CN41-Regression!CN42)*1000+'Post Process Calc.'!AN7*'In Process Calc.'!$E8+'In Process Calc.'!$G7*'Measured Data'!AU11+'In Process Calc.'!$F7*'Measured Data'!AU11)/'In Process Calc.'!$J7</f>
        <v>5.3148420951131694</v>
      </c>
      <c r="AO8" s="122">
        <f>((Regression!CO41-Regression!CO42)*1000+'Post Process Calc.'!AO7*'In Process Calc.'!$E8+'In Process Calc.'!$G7*'Measured Data'!AV11+'In Process Calc.'!$F7*'Measured Data'!AV11)/'In Process Calc.'!$J7</f>
        <v>1.7967711417535486</v>
      </c>
      <c r="AP8" s="122">
        <f>((Regression!CP41-Regression!CP42)*1000+'Post Process Calc.'!AP7*'In Process Calc.'!$E8+'In Process Calc.'!$G7*'Measured Data'!AW11+'In Process Calc.'!$F7*'Measured Data'!AW11)/'In Process Calc.'!$J7</f>
        <v>0.73207841742354651</v>
      </c>
      <c r="AQ8" s="122">
        <f>((Regression!CQ41-Regression!CQ42)*1000+'Post Process Calc.'!AQ7*'In Process Calc.'!$E8+'In Process Calc.'!$G7*'Measured Data'!AX11+'In Process Calc.'!$F7*'Measured Data'!AX11)/'In Process Calc.'!$J7</f>
        <v>25.135706697479421</v>
      </c>
      <c r="AR8" s="122">
        <f>((Regression!CR41-Regression!CR42)*1000+'Post Process Calc.'!AR7*'In Process Calc.'!$E8+'In Process Calc.'!$G7*'Measured Data'!AY11+'In Process Calc.'!$F7*'Measured Data'!AY11)/'In Process Calc.'!$J7</f>
        <v>1.2107827720272675</v>
      </c>
      <c r="AS8" s="122">
        <f>((Regression!CS41-Regression!CS42)*1000+'Post Process Calc.'!AS7*'In Process Calc.'!$E8+'In Process Calc.'!$G7*'Measured Data'!AZ11+'In Process Calc.'!$F7*'Measured Data'!AZ11)/'In Process Calc.'!$J7</f>
        <v>11.411358476731262</v>
      </c>
      <c r="AT8" s="122">
        <f>((Regression!CT41-Regression!CT42)*1000+'Post Process Calc.'!AT7*'In Process Calc.'!$E8+'In Process Calc.'!$G7*'Measured Data'!BA11+'In Process Calc.'!$F7*'Measured Data'!BA11)/'In Process Calc.'!$J7</f>
        <v>0</v>
      </c>
      <c r="AU8" s="122">
        <f>((Regression!CU41-Regression!CU42)*1000+'Post Process Calc.'!AU7*'In Process Calc.'!$E8+'In Process Calc.'!$G7*'Measured Data'!BB11+'In Process Calc.'!$F7*'Measured Data'!BB11)/'In Process Calc.'!$J7</f>
        <v>0</v>
      </c>
      <c r="AV8" s="122">
        <f>((Regression!CV41-Regression!CV42)*1000+'Post Process Calc.'!AV7*'In Process Calc.'!$E8+'In Process Calc.'!$G7*'Measured Data'!BC11+'In Process Calc.'!$F7*'Measured Data'!BC11)/'In Process Calc.'!$J7</f>
        <v>0</v>
      </c>
      <c r="AW8" s="122">
        <f>((Regression!CW41-Regression!CW42)*1000+'Post Process Calc.'!AW7*'In Process Calc.'!$E8+'In Process Calc.'!$G7*'Measured Data'!BE11+'In Process Calc.'!$F7*'Measured Data'!BE11)/'In Process Calc.'!$J7</f>
        <v>-5.4483899665501472</v>
      </c>
      <c r="AX8" s="122">
        <f>((Regression!CX41-Regression!CX42)*1000+'Post Process Calc.'!AX7*'In Process Calc.'!$E8+'In Process Calc.'!$G7*'Measured Data'!BF11+'In Process Calc.'!$F7*'Measured Data'!BF11)/'In Process Calc.'!$J7</f>
        <v>0</v>
      </c>
      <c r="AY8" s="122">
        <f>((Regression!CY41-Regression!CY42)*1000+'Post Process Calc.'!AY7*'In Process Calc.'!$E8+'In Process Calc.'!$G7*'Measured Data'!BG11+'In Process Calc.'!$F7*'Measured Data'!BG11)/'In Process Calc.'!$J7</f>
        <v>0</v>
      </c>
      <c r="AZ8" s="122">
        <f>((Regression!CZ41-Regression!CZ42)*1000+'Post Process Calc.'!AZ7*'In Process Calc.'!$E8+'In Process Calc.'!$G7*'Measured Data'!BI11+'In Process Calc.'!$F7*'Measured Data'!BI11)/'In Process Calc.'!$J7</f>
        <v>0</v>
      </c>
      <c r="BA8" s="122">
        <f>((Regression!DA41-Regression!DA42)*1000+'Post Process Calc.'!BA7*'In Process Calc.'!$E8+'In Process Calc.'!$G7*'Measured Data'!BJ11+'In Process Calc.'!$F7*'Measured Data'!BJ11)/'In Process Calc.'!$J7</f>
        <v>0</v>
      </c>
      <c r="BB8" s="122">
        <f>((Regression!DB41-Regression!DB42)*1000+'Post Process Calc.'!BB7*'In Process Calc.'!$E8+'In Process Calc.'!$G7*'Measured Data'!BK11+'In Process Calc.'!$F7*'Measured Data'!BK11)/'In Process Calc.'!$J7</f>
        <v>0</v>
      </c>
      <c r="BC8" s="122">
        <f>((Regression!DC41-Regression!DC42)*1000+'Post Process Calc.'!BC7*'In Process Calc.'!$E8+'In Process Calc.'!$G7*'Measured Data'!BL11+'In Process Calc.'!$F7*'Measured Data'!BL11)/'In Process Calc.'!$J7</f>
        <v>0</v>
      </c>
      <c r="BD8" s="122">
        <f>((Regression!DD41-Regression!DD42)*1000+'Post Process Calc.'!BD7*'In Process Calc.'!$E8+'In Process Calc.'!$G7*'Measured Data'!BM11+'In Process Calc.'!$F7*'Measured Data'!BM11)/'In Process Calc.'!$J7</f>
        <v>0</v>
      </c>
      <c r="BE8" s="122">
        <f>((Regression!DE41-Regression!DE42)*1000+'Post Process Calc.'!BE7*'In Process Calc.'!$E8+'In Process Calc.'!$G7*'Measured Data'!BN11+'In Process Calc.'!$F7*'Measured Data'!BN11)/'In Process Calc.'!$J7</f>
        <v>0</v>
      </c>
      <c r="BF8" s="122">
        <f>((Regression!DF41-Regression!DF42)*1000+'Post Process Calc.'!BF7*'In Process Calc.'!$E8+'In Process Calc.'!$G7*'Measured Data'!BO11+'In Process Calc.'!$F7*'Measured Data'!BO11)/'In Process Calc.'!$J7</f>
        <v>0</v>
      </c>
      <c r="BG8" s="122">
        <f>((Regression!DG41-Regression!DG42)*1000+'Post Process Calc.'!BG7*'In Process Calc.'!$E8+'In Process Calc.'!$G7*'Measured Data'!BP11+'In Process Calc.'!$F7*'Measured Data'!BP11)/'In Process Calc.'!$J7</f>
        <v>0</v>
      </c>
      <c r="BH8" s="122">
        <f>((Regression!DH41-Regression!DH42)*1000+'Post Process Calc.'!BH7*'In Process Calc.'!$E8+'In Process Calc.'!$G7*'Measured Data'!BQ11+'In Process Calc.'!$F7*'Measured Data'!BQ11)/'In Process Calc.'!$J7</f>
        <v>0</v>
      </c>
    </row>
    <row r="9" spans="1:71">
      <c r="A9" s="115">
        <f>'Measured Data'!H13</f>
        <v>6.7267001701354987</v>
      </c>
      <c r="B9" s="115">
        <f>'Measured Data'!H13*'In Process Calc.'!E9/1000</f>
        <v>12.671608298275251</v>
      </c>
      <c r="C9" s="295">
        <f>'Growth Regression'!$P8</f>
        <v>1.6352391818789065E-2</v>
      </c>
      <c r="D9" s="115">
        <f>IF('Measured Data'!O13&gt;0,'Measured Data'!O13, (Regression!$CE$6*6*'In Process Calc.'!$C9^6+Regression!$CD$6*5*'In Process Calc.'!$C9^5+Regression!$CC$6*4*'In Process Calc.'!$C9^3+Regression!$CB$6*3*'In Process Calc.'!$C9^2  + Regression!$CA$6*2*'In Process Calc.'!$C9 + Regression!$BZ$6)/$A9)</f>
        <v>0</v>
      </c>
      <c r="E9" s="115">
        <f>(Regression!$CE$7*6*'In Process Calc.'!$C9^6+Regression!$CD$7*5*'In Process Calc.'!$C9^5+Regression!$CC$7*4*'In Process Calc.'!$C9^3+Regression!$CB$7*3*'In Process Calc.'!$C9^2  + Regression!$CA$7*2*'In Process Calc.'!$C9 + Regression!$BZ$7)/$A9</f>
        <v>2.6648762780417101</v>
      </c>
      <c r="F9" s="115">
        <f xml:space="preserve"> (Regression!$CE$8*6*'In Process Calc.'!$C9^6+Regression!$CD$8*5*'In Process Calc.'!$C9^5+Regression!$CC$8*4*'In Process Calc.'!$C9^3+Regression!$CB$8*3*'In Process Calc.'!$C9^2  + Regression!$CA$8*2*'In Process Calc.'!$C9 + Regression!$BZ$8)/$A9</f>
        <v>-1.4166458768869149E-2</v>
      </c>
      <c r="G9" s="115">
        <f xml:space="preserve"> (Regression!$CE$9*6*'In Process Calc.'!$C9^6+Regression!$CD$9*5*'In Process Calc.'!$C9^5+Regression!$CC$9*4*'In Process Calc.'!$C9^3+Regression!$CB$9*3*'In Process Calc.'!$C9^2  + Regression!$CA$9*2*'In Process Calc.'!$C9 + Regression!$BZ$9)/$B9</f>
        <v>-6.2326187671923677E-4</v>
      </c>
      <c r="H9" s="115">
        <f xml:space="preserve"> (Regression!$CE$10*6*'In Process Calc.'!$C9^6+Regression!$CD$10*5*'In Process Calc.'!$C9^5+Regression!$CC$10*4*'In Process Calc.'!$C9^3+Regression!$CB$10*3*'In Process Calc.'!$C9^2  + Regression!$CA$10*2*'In Process Calc.'!$C9 + Regression!$BZ$10)/$B9</f>
        <v>4.3902918478960426E-3</v>
      </c>
      <c r="I9" s="115">
        <f xml:space="preserve"> (Regression!$CE$11*6*'In Process Calc.'!$C9^6+Regression!$CD$11*5*'In Process Calc.'!$C9^5+Regression!$CC$11*4*'In Process Calc.'!$C9^3+Regression!$CB$11*3*'In Process Calc.'!$C9^2  + Regression!$CA$11*2*'In Process Calc.'!$C9 + Regression!$BZ$11)/$A9</f>
        <v>-3.754540503836726E-3</v>
      </c>
      <c r="J9" s="115">
        <f>(Regression!$CE$12*6*'In Process Calc.'!$C9^6+Regression!$CD$12*5*'In Process Calc.'!$C9^5+Regression!$CC$12*4*'In Process Calc.'!$C9^3+Regression!$CB$12*3*'In Process Calc.'!$C9^2  + Regression!$CA$12*2*'In Process Calc.'!$C9 + Regression!$BZ$12)/$A9</f>
        <v>1.6760986073800876E-3</v>
      </c>
      <c r="K9" s="115">
        <f xml:space="preserve"> (Regression!$CE$13*6*'In Process Calc.'!$C9^5+Regression!$CD$13*5*'In Process Calc.'!$C9^4+Regression!$CC$13*4*'In Process Calc.'!$C9^3+Regression!$CB$13*3*'In Process Calc.'!$C9^2  + Regression!$CA$13*2*'In Process Calc.'!$C9 + Regression!$BZ$13)/$A9</f>
        <v>5.2549552900225019E-2</v>
      </c>
      <c r="L9" s="115">
        <f xml:space="preserve"> (Regression!$CE$14*6*'In Process Calc.'!$C9^5+Regression!$CD$14*5*'In Process Calc.'!$C9^4+Regression!$CC$14*4*'In Process Calc.'!$C9^3+Regression!$CB$14*3*'In Process Calc.'!$C9^2  + Regression!$CA$14*2*'In Process Calc.'!$C9 + Regression!$BZ$14)/$B9</f>
        <v>-5.1343090476070278E-3</v>
      </c>
      <c r="M9" s="115">
        <f xml:space="preserve"> (Regression!$CE$15*6*'In Process Calc.'!$C9^6+Regression!$CD$15*5*'In Process Calc.'!$C9^5+Regression!$CC$15*4*'In Process Calc.'!$C9^3+Regression!$CB$15*3*'In Process Calc.'!$C9^2  + Regression!$CA$15*2*'In Process Calc.'!$C9 + Regression!$BZ$15)/$A9</f>
        <v>-1.1748072469746521E-2</v>
      </c>
      <c r="N9" s="115">
        <f xml:space="preserve"> (Regression!$CE$16*6*'In Process Calc.'!$C9^6+Regression!$CD$16*5*'In Process Calc.'!$C9^5+Regression!$CC$16*4*'In Process Calc.'!$C9^3+Regression!$CB$16*3*'In Process Calc.'!$C9^2  + Regression!$CA$16*2*'In Process Calc.'!$C9 + Regression!$BZ$16)/$A9</f>
        <v>0</v>
      </c>
      <c r="O9" s="115">
        <f xml:space="preserve"> (Regression!$CE$17*6*'In Process Calc.'!$C9^6+Regression!$CD$17*5*'In Process Calc.'!$C9^5+Regression!$CC$17*4*'In Process Calc.'!$C9^3+Regression!$CB$17*3*'In Process Calc.'!$C9^2  + Regression!$CA$17*2*'In Process Calc.'!$C9 + Regression!$BZ$17)/$A9</f>
        <v>0</v>
      </c>
      <c r="P9" s="115">
        <f xml:space="preserve"> (Regression!$CE$18*6*'In Process Calc.'!$C9^6+Regression!$CD$18*5*'In Process Calc.'!$C9^5+Regression!$CC$18*4*'In Process Calc.'!$C9^3+Regression!$CB$18*3*'In Process Calc.'!$C9^2  + Regression!$CA$18*2*'In Process Calc.'!$C9 + Regression!$BZ$18)/$A9</f>
        <v>0</v>
      </c>
      <c r="Q9" s="115">
        <f xml:space="preserve"> (Regression!$CE$19*6*'In Process Calc.'!$C9^5+Regression!$CD$19*5*'In Process Calc.'!$C9^4+Regression!$CC$19*4*'In Process Calc.'!$C9^3 +Regression!$CB$19*3*'In Process Calc.'!$C9^2 + Regression!$CA$19*2*'In Process Calc.'!$C9 + Regression!$BZ$19)/$B9</f>
        <v>9.741820091299553E-3</v>
      </c>
      <c r="R9" s="115">
        <f xml:space="preserve"> (Regression!$CE$20*6*'In Process Calc.'!$C9^5+Regression!$CD$20*5*'In Process Calc.'!$C9^4+Regression!$CC$20*4*'In Process Calc.'!$C9^3 +Regression!$CB$20*3*'In Process Calc.'!$C9^2 + Regression!$CA$20*2*'In Process Calc.'!$C9 + Regression!$BZ$20)/$A9</f>
        <v>0</v>
      </c>
      <c r="S9" s="115">
        <f xml:space="preserve"> (Regression!$CE$21*6*'In Process Calc.'!$C9^5+Regression!$CD$21*5*'In Process Calc.'!$C9^4+Regression!$CC$21*4*'In Process Calc.'!$C9^3 +Regression!$CB$21*3*'In Process Calc.'!$C9^2 + Regression!$CA$21*2*'In Process Calc.'!$C9 + Regression!$BZ$21)/$A9</f>
        <v>0</v>
      </c>
      <c r="T9" s="115">
        <f xml:space="preserve"> (Regression!$CE$22*6*'In Process Calc.'!$C9^5+Regression!$CD$22*5*'In Process Calc.'!$C9^4+Regression!$CC$22*4*'In Process Calc.'!$C9^3 +Regression!$CB$22*3*'In Process Calc.'!$C9^2 + Regression!$CA$22*2*'In Process Calc.'!$C9 + Regression!$BZ$22)/$A9</f>
        <v>0</v>
      </c>
      <c r="U9" s="115">
        <f xml:space="preserve"> (Regression!$CE$23*6*'In Process Calc.'!$C9^5+Regression!$CD$23*5*'In Process Calc.'!$C9^4+Regression!$CC$23*4*'In Process Calc.'!$C9^3 +Regression!$CB$23*3*'In Process Calc.'!$C9^2 + Regression!$CA$23*2*'In Process Calc.'!$C9 + Regression!$BZ$23)/$A9</f>
        <v>0</v>
      </c>
      <c r="V9" s="115">
        <f xml:space="preserve"> (Regression!$CE$24*6*'In Process Calc.'!$C9^5+Regression!$CD$24*5*'In Process Calc.'!$C9^4+Regression!$CC$24*4*'In Process Calc.'!$C9^3 +Regression!$CB$24*3*'In Process Calc.'!$C9^2 + Regression!$CA$24*2*'In Process Calc.'!$C9 + Regression!$BZ$24)/$A9</f>
        <v>0</v>
      </c>
      <c r="W9" s="115">
        <f xml:space="preserve"> (Regression!$CE$25*6*'In Process Calc.'!$C9^5+Regression!$CD$25*5*'In Process Calc.'!$C9^4+Regression!$CC$25*4*'In Process Calc.'!$C9^3 +Regression!$CB$25*3*'In Process Calc.'!$C9^2 + Regression!$CA$25*2*'In Process Calc.'!$C9 + Regression!$BZ$25)/$A9</f>
        <v>0</v>
      </c>
      <c r="X9" s="115">
        <f xml:space="preserve"> (Regression!$CE$26*6*'In Process Calc.'!$C9^5+Regression!$CD$26*5*'In Process Calc.'!$C9^4+Regression!$CC$26*4*'In Process Calc.'!$C9^3 +Regression!$CB$26*3*'In Process Calc.'!$C9^2 + Regression!$CA$26*2*'In Process Calc.'!$C9 + Regression!$BZ$26)/$A9</f>
        <v>0</v>
      </c>
      <c r="Y9" s="115">
        <f xml:space="preserve"> (Regression!$CE$27*6*'In Process Calc.'!$C9^5+Regression!$CD$27*5*'In Process Calc.'!$C9^4+Regression!$CC$27*4*'In Process Calc.'!$C9^3 +Regression!$CB$27*3*'In Process Calc.'!$C9^2 + Regression!$CA$27*2*'In Process Calc.'!$C9 + Regression!$BZ$27)/$A9</f>
        <v>0</v>
      </c>
      <c r="Z9" s="115">
        <f xml:space="preserve"> (Regression!$CE$28*6*'In Process Calc.'!$C9^5+Regression!$CD$28*5*'In Process Calc.'!$C9^4+Regression!$CC$28*4*'In Process Calc.'!$C9^3 +Regression!$CB$28*3*'In Process Calc.'!$C9^2 + Regression!$CA$28*2*'In Process Calc.'!$C9 + Regression!$BZ$28)/$A9</f>
        <v>0</v>
      </c>
      <c r="AA9" s="115">
        <f xml:space="preserve"> (Regression!$CE$29*6*'In Process Calc.'!$C9^5+Regression!$CD$29*5*'In Process Calc.'!$C9^4+Regression!$CC$29*4*'In Process Calc.'!$C9^3 +Regression!$CB$29*3*'In Process Calc.'!$C9^2 + Regression!$CA$29*2*'In Process Calc.'!$C9 + Regression!$BZ$29)/$A9</f>
        <v>0</v>
      </c>
      <c r="AB9" s="115">
        <f xml:space="preserve"> (Regression!$CE$30*6*'In Process Calc.'!$C9^5+Regression!$CD$30*5*'In Process Calc.'!$C9^4+Regression!$CC$30*4*'In Process Calc.'!$C9^3 +Regression!$CB$30*3*'In Process Calc.'!$C9^2 + Regression!$CA$30*2*'In Process Calc.'!$C9 + Regression!$BZ$30)/$A9</f>
        <v>0</v>
      </c>
      <c r="AC9" s="115">
        <f xml:space="preserve"> (Regression!$CE$31*6*'In Process Calc.'!$C9^5+Regression!$CD$31*5*'In Process Calc.'!$C9^4+Regression!$CC$31*4*'In Process Calc.'!$C9^3 +Regression!$CB$31*3*'In Process Calc.'!$C9^2 + Regression!$CA$31*2*'In Process Calc.'!$C9 + Regression!$BZ$31)/$A9</f>
        <v>0</v>
      </c>
      <c r="AD9" s="115">
        <f xml:space="preserve"> (Regression!$CE$32*6*'In Process Calc.'!$C9^5+Regression!$CD$32*5*'In Process Calc.'!$C9^4+Regression!$CC$32*4*'In Process Calc.'!$C9^3 +Regression!$CB$32*3*'In Process Calc.'!$C9^2 + Regression!$CA$32*2*'In Process Calc.'!$C9 + Regression!$BZ$32)/$A9</f>
        <v>-2.0286438972970292E-2</v>
      </c>
      <c r="AE9" s="115">
        <f xml:space="preserve"> (Regression!$CE$33*6*'In Process Calc.'!$C9^5+Regression!$CD$33*5*'In Process Calc.'!$C9^4+Regression!$CC$33*4*'In Process Calc.'!$C9^3 +Regression!$CB$33*3*'In Process Calc.'!$C9^2 + Regression!$CA$33*2*'In Process Calc.'!$C9 + Regression!$BZ$33)/$A9</f>
        <v>-3.4452897741839461E-2</v>
      </c>
      <c r="AF9" s="115">
        <f xml:space="preserve"> (Regression!$CE$34*6*'In Process Calc.'!$C9^5+Regression!$CD$34*5*'In Process Calc.'!$C9^4+Regression!$CC$34*4*'In Process Calc.'!$C9^3 +Regression!$CB$34*3*'In Process Calc.'!$C9^2 + Regression!$CA$34*2*'In Process Calc.'!$C9 + Regression!$BZ$34)/$A9</f>
        <v>-9.9655701306576583E-3</v>
      </c>
      <c r="AG9" s="116">
        <f t="shared" si="0"/>
        <v>0.18538350097471215</v>
      </c>
      <c r="AH9" s="116">
        <f t="shared" si="3"/>
        <v>0</v>
      </c>
      <c r="AI9" s="116">
        <f t="shared" si="1"/>
        <v>-9.7704143313178268E-2</v>
      </c>
      <c r="AJ9" s="116">
        <f t="shared" si="2"/>
        <v>0</v>
      </c>
      <c r="AK9" s="76">
        <f>'In Process Calc.'!C9</f>
        <v>141</v>
      </c>
      <c r="AL9" s="122">
        <f>((Regression!CL42-Regression!CL43)*1000+'Post Process Calc.'!AL8*'In Process Calc.'!$E9+'In Process Calc.'!$G8*'Measured Data'!AS12+'In Process Calc.'!$F8*'Measured Data'!AS12)/'In Process Calc.'!$J8</f>
        <v>1.8906381047127854</v>
      </c>
      <c r="AM9" s="122">
        <f>((Regression!CM42-Regression!CM43)*1000+'Post Process Calc.'!AM8*'In Process Calc.'!$E9+'In Process Calc.'!$G8*'Measured Data'!AT12+'In Process Calc.'!$F8*'Measured Data'!AT12)/'In Process Calc.'!$J8</f>
        <v>2.7005496671097284</v>
      </c>
      <c r="AN9" s="122">
        <f>((Regression!CN42-Regression!CN43)*1000+'Post Process Calc.'!AN8*'In Process Calc.'!$E9+'In Process Calc.'!$G8*'Measured Data'!AU12+'In Process Calc.'!$F8*'Measured Data'!AU12)/'In Process Calc.'!$J8</f>
        <v>4.7630200012819799</v>
      </c>
      <c r="AO9" s="122">
        <f>((Regression!CO42-Regression!CO43)*1000+'Post Process Calc.'!AO8*'In Process Calc.'!$E9+'In Process Calc.'!$G8*'Measured Data'!AV12+'In Process Calc.'!$F8*'Measured Data'!AV12)/'In Process Calc.'!$J8</f>
        <v>2.1995932104478033</v>
      </c>
      <c r="AP9" s="122">
        <f>((Regression!CP42-Regression!CP43)*1000+'Post Process Calc.'!AP8*'In Process Calc.'!$E9+'In Process Calc.'!$G8*'Measured Data'!AW12+'In Process Calc.'!$F8*'Measured Data'!AW12)/'In Process Calc.'!$J8</f>
        <v>0.58911565851086189</v>
      </c>
      <c r="AQ9" s="122">
        <f>((Regression!CQ42-Regression!CQ43)*1000+'Post Process Calc.'!AQ8*'In Process Calc.'!$E9+'In Process Calc.'!$G8*'Measured Data'!AX12+'In Process Calc.'!$F8*'Measured Data'!AX12)/'In Process Calc.'!$J8</f>
        <v>21.141070577547527</v>
      </c>
      <c r="AR9" s="122">
        <f>((Regression!CR42-Regression!CR43)*1000+'Post Process Calc.'!AR8*'In Process Calc.'!$E9+'In Process Calc.'!$G8*'Measured Data'!AY12+'In Process Calc.'!$F8*'Measured Data'!AY12)/'In Process Calc.'!$J8</f>
        <v>2.0688185112662913</v>
      </c>
      <c r="AS9" s="122">
        <f>((Regression!CS42-Regression!CS43)*1000+'Post Process Calc.'!AS8*'In Process Calc.'!$E9+'In Process Calc.'!$G8*'Measured Data'!AZ12+'In Process Calc.'!$F8*'Measured Data'!AZ12)/'In Process Calc.'!$J8</f>
        <v>12.761200709459185</v>
      </c>
      <c r="AT9" s="122">
        <f>((Regression!CT42-Regression!CT43)*1000+'Post Process Calc.'!AT8*'In Process Calc.'!$E9+'In Process Calc.'!$G8*'Measured Data'!BA12+'In Process Calc.'!$F8*'Measured Data'!BA12)/'In Process Calc.'!$J8</f>
        <v>0</v>
      </c>
      <c r="AU9" s="122">
        <f>((Regression!CU42-Regression!CU43)*1000+'Post Process Calc.'!AU8*'In Process Calc.'!$E9+'In Process Calc.'!$G8*'Measured Data'!BB12+'In Process Calc.'!$F8*'Measured Data'!BB12)/'In Process Calc.'!$J8</f>
        <v>0</v>
      </c>
      <c r="AV9" s="122">
        <f>((Regression!CV42-Regression!CV43)*1000+'Post Process Calc.'!AV8*'In Process Calc.'!$E9+'In Process Calc.'!$G8*'Measured Data'!BC12+'In Process Calc.'!$F8*'Measured Data'!BC12)/'In Process Calc.'!$J8</f>
        <v>0</v>
      </c>
      <c r="AW9" s="122">
        <f>((Regression!CW42-Regression!CW43)*1000+'Post Process Calc.'!AW8*'In Process Calc.'!$E9+'In Process Calc.'!$G8*'Measured Data'!BE12+'In Process Calc.'!$F8*'Measured Data'!BE12)/'In Process Calc.'!$J8</f>
        <v>-7.4223403769198093</v>
      </c>
      <c r="AX9" s="122">
        <f>((Regression!CX42-Regression!CX43)*1000+'Post Process Calc.'!AX8*'In Process Calc.'!$E9+'In Process Calc.'!$G8*'Measured Data'!BF12+'In Process Calc.'!$F8*'Measured Data'!BF12)/'In Process Calc.'!$J8</f>
        <v>0</v>
      </c>
      <c r="AY9" s="122">
        <f>((Regression!CY42-Regression!CY43)*1000+'Post Process Calc.'!AY8*'In Process Calc.'!$E9+'In Process Calc.'!$G8*'Measured Data'!BG12+'In Process Calc.'!$F8*'Measured Data'!BG12)/'In Process Calc.'!$J8</f>
        <v>0</v>
      </c>
      <c r="AZ9" s="122">
        <f>((Regression!CZ42-Regression!CZ43)*1000+'Post Process Calc.'!AZ8*'In Process Calc.'!$E9+'In Process Calc.'!$G8*'Measured Data'!BI12+'In Process Calc.'!$F8*'Measured Data'!BI12)/'In Process Calc.'!$J8</f>
        <v>0</v>
      </c>
      <c r="BA9" s="122">
        <f>((Regression!DA42-Regression!DA43)*1000+'Post Process Calc.'!BA8*'In Process Calc.'!$E9+'In Process Calc.'!$G8*'Measured Data'!BJ12+'In Process Calc.'!$F8*'Measured Data'!BJ12)/'In Process Calc.'!$J8</f>
        <v>0</v>
      </c>
      <c r="BB9" s="122">
        <f>((Regression!DB42-Regression!DB43)*1000+'Post Process Calc.'!BB8*'In Process Calc.'!$E9+'In Process Calc.'!$G8*'Measured Data'!BK12+'In Process Calc.'!$F8*'Measured Data'!BK12)/'In Process Calc.'!$J8</f>
        <v>0</v>
      </c>
      <c r="BC9" s="122">
        <f>((Regression!DC42-Regression!DC43)*1000+'Post Process Calc.'!BC8*'In Process Calc.'!$E9+'In Process Calc.'!$G8*'Measured Data'!BL12+'In Process Calc.'!$F8*'Measured Data'!BL12)/'In Process Calc.'!$J8</f>
        <v>0</v>
      </c>
      <c r="BD9" s="122">
        <f>((Regression!DD42-Regression!DD43)*1000+'Post Process Calc.'!BD8*'In Process Calc.'!$E9+'In Process Calc.'!$G8*'Measured Data'!BM12+'In Process Calc.'!$F8*'Measured Data'!BM12)/'In Process Calc.'!$J8</f>
        <v>0</v>
      </c>
      <c r="BE9" s="122">
        <f>((Regression!DE42-Regression!DE43)*1000+'Post Process Calc.'!BE8*'In Process Calc.'!$E9+'In Process Calc.'!$G8*'Measured Data'!BN12+'In Process Calc.'!$F8*'Measured Data'!BN12)/'In Process Calc.'!$J8</f>
        <v>0</v>
      </c>
      <c r="BF9" s="122">
        <f>((Regression!DF42-Regression!DF43)*1000+'Post Process Calc.'!BF8*'In Process Calc.'!$E9+'In Process Calc.'!$G8*'Measured Data'!BO12+'In Process Calc.'!$F8*'Measured Data'!BO12)/'In Process Calc.'!$J8</f>
        <v>0</v>
      </c>
      <c r="BG9" s="122">
        <f>((Regression!DG42-Regression!DG43)*1000+'Post Process Calc.'!BG8*'In Process Calc.'!$E9+'In Process Calc.'!$G8*'Measured Data'!BP12+'In Process Calc.'!$F8*'Measured Data'!BP12)/'In Process Calc.'!$J8</f>
        <v>0</v>
      </c>
      <c r="BH9" s="122">
        <f>((Regression!DH42-Regression!DH43)*1000+'Post Process Calc.'!BH8*'In Process Calc.'!$E9+'In Process Calc.'!$G8*'Measured Data'!BQ12+'In Process Calc.'!$F8*'Measured Data'!BQ12)/'In Process Calc.'!$J8</f>
        <v>0</v>
      </c>
    </row>
    <row r="10" spans="1:71">
      <c r="A10" s="115">
        <f>'Measured Data'!H14</f>
        <v>9.945699555969238</v>
      </c>
      <c r="B10" s="115">
        <f>'Measured Data'!H14*'In Process Calc.'!E10/1000</f>
        <v>18.855204561903609</v>
      </c>
      <c r="C10" s="295">
        <f>'Growth Regression'!$P9</f>
        <v>1.2121238379291103E-2</v>
      </c>
      <c r="D10" s="115">
        <f>IF('Measured Data'!O14&gt;0,'Measured Data'!O14, (Regression!$CE$6*6*'In Process Calc.'!$C10^6+Regression!$CD$6*5*'In Process Calc.'!$C10^5+Regression!$CC$6*4*'In Process Calc.'!$C10^3+Regression!$CB$6*3*'In Process Calc.'!$C10^2  + Regression!$CA$6*2*'In Process Calc.'!$C10 + Regression!$BZ$6)/$A10)</f>
        <v>0</v>
      </c>
      <c r="E10" s="115">
        <f>(Regression!$CE$7*6*'In Process Calc.'!$C10^6+Regression!$CD$7*5*'In Process Calc.'!$C10^5+Regression!$CC$7*4*'In Process Calc.'!$C10^3+Regression!$CB$7*3*'In Process Calc.'!$C10^2  + Regression!$CA$7*2*'In Process Calc.'!$C10 + Regression!$BZ$7)/$A10</f>
        <v>2.1666540635460714</v>
      </c>
      <c r="F10" s="115">
        <f xml:space="preserve"> (Regression!$CE$8*6*'In Process Calc.'!$C10^6+Regression!$CD$8*5*'In Process Calc.'!$C10^5+Regression!$CC$8*4*'In Process Calc.'!$C10^3+Regression!$CB$8*3*'In Process Calc.'!$C10^2  + Regression!$CA$8*2*'In Process Calc.'!$C10 + Regression!$BZ$8)/$A10</f>
        <v>-9.371292437248541E-3</v>
      </c>
      <c r="G10" s="115">
        <f xml:space="preserve"> (Regression!$CE$9*6*'In Process Calc.'!$C10^6+Regression!$CD$9*5*'In Process Calc.'!$C10^5+Regression!$CC$9*4*'In Process Calc.'!$C10^3+Regression!$CB$9*3*'In Process Calc.'!$C10^2  + Regression!$CA$9*2*'In Process Calc.'!$C10 + Regression!$BZ$9)/$B10</f>
        <v>-2.1151789644756398E-4</v>
      </c>
      <c r="H10" s="115">
        <f xml:space="preserve"> (Regression!$CE$10*6*'In Process Calc.'!$C10^6+Regression!$CD$10*5*'In Process Calc.'!$C10^5+Regression!$CC$10*4*'In Process Calc.'!$C10^3+Regression!$CB$10*3*'In Process Calc.'!$C10^2  + Regression!$CA$10*2*'In Process Calc.'!$C10 + Regression!$BZ$10)/$B10</f>
        <v>4.0691404102983098E-3</v>
      </c>
      <c r="I10" s="115">
        <f xml:space="preserve"> (Regression!$CE$11*6*'In Process Calc.'!$C10^6+Regression!$CD$11*5*'In Process Calc.'!$C10^5+Regression!$CC$11*4*'In Process Calc.'!$C10^3+Regression!$CB$11*3*'In Process Calc.'!$C10^2  + Regression!$CA$11*2*'In Process Calc.'!$C10 + Regression!$BZ$11)/$A10</f>
        <v>-1.4613276959805123E-3</v>
      </c>
      <c r="J10" s="115">
        <f>(Regression!$CE$12*6*'In Process Calc.'!$C10^6+Regression!$CD$12*5*'In Process Calc.'!$C10^5+Regression!$CC$12*4*'In Process Calc.'!$C10^3+Regression!$CB$12*3*'In Process Calc.'!$C10^2  + Regression!$CA$12*2*'In Process Calc.'!$C10 + Regression!$BZ$12)/$A10</f>
        <v>1.1202908606640974E-3</v>
      </c>
      <c r="K10" s="115">
        <f xml:space="preserve"> (Regression!$CE$13*6*'In Process Calc.'!$C10^5+Regression!$CD$13*5*'In Process Calc.'!$C10^4+Regression!$CC$13*4*'In Process Calc.'!$C10^3+Regression!$CB$13*3*'In Process Calc.'!$C10^2  + Regression!$CA$13*2*'In Process Calc.'!$C10 + Regression!$BZ$13)/$A10</f>
        <v>4.4157204002955426E-2</v>
      </c>
      <c r="L10" s="115">
        <f xml:space="preserve"> (Regression!$CE$14*6*'In Process Calc.'!$C10^5+Regression!$CD$14*5*'In Process Calc.'!$C10^4+Regression!$CC$14*4*'In Process Calc.'!$C10^3+Regression!$CB$14*3*'In Process Calc.'!$C10^2  + Regression!$CA$14*2*'In Process Calc.'!$C10 + Regression!$BZ$14)/$B10</f>
        <v>-2.930538987917751E-3</v>
      </c>
      <c r="M10" s="115">
        <f xml:space="preserve"> (Regression!$CE$15*6*'In Process Calc.'!$C10^6+Regression!$CD$15*5*'In Process Calc.'!$C10^5+Regression!$CC$15*4*'In Process Calc.'!$C10^3+Regression!$CB$15*3*'In Process Calc.'!$C10^2  + Regression!$CA$15*2*'In Process Calc.'!$C10 + Regression!$BZ$15)/$A10</f>
        <v>-4.4321360983902479E-3</v>
      </c>
      <c r="N10" s="115">
        <f xml:space="preserve"> (Regression!$CE$16*6*'In Process Calc.'!$C10^6+Regression!$CD$16*5*'In Process Calc.'!$C10^5+Regression!$CC$16*4*'In Process Calc.'!$C10^3+Regression!$CB$16*3*'In Process Calc.'!$C10^2  + Regression!$CA$16*2*'In Process Calc.'!$C10 + Regression!$BZ$16)/$A10</f>
        <v>0</v>
      </c>
      <c r="O10" s="115">
        <f xml:space="preserve"> (Regression!$CE$17*6*'In Process Calc.'!$C10^6+Regression!$CD$17*5*'In Process Calc.'!$C10^5+Regression!$CC$17*4*'In Process Calc.'!$C10^3+Regression!$CB$17*3*'In Process Calc.'!$C10^2  + Regression!$CA$17*2*'In Process Calc.'!$C10 + Regression!$BZ$17)/$A10</f>
        <v>0</v>
      </c>
      <c r="P10" s="115">
        <f xml:space="preserve"> (Regression!$CE$18*6*'In Process Calc.'!$C10^6+Regression!$CD$18*5*'In Process Calc.'!$C10^5+Regression!$CC$18*4*'In Process Calc.'!$C10^3+Regression!$CB$18*3*'In Process Calc.'!$C10^2  + Regression!$CA$18*2*'In Process Calc.'!$C10 + Regression!$BZ$18)/$A10</f>
        <v>0</v>
      </c>
      <c r="Q10" s="115">
        <f xml:space="preserve"> (Regression!$CE$19*6*'In Process Calc.'!$C10^5+Regression!$CD$19*5*'In Process Calc.'!$C10^4+Regression!$CC$19*4*'In Process Calc.'!$C10^3 +Regression!$CB$19*3*'In Process Calc.'!$C10^2 + Regression!$CA$19*2*'In Process Calc.'!$C10 + Regression!$BZ$19)/$B10</f>
        <v>3.290574235022793E-3</v>
      </c>
      <c r="R10" s="115">
        <f xml:space="preserve"> (Regression!$CE$20*6*'In Process Calc.'!$C10^5+Regression!$CD$20*5*'In Process Calc.'!$C10^4+Regression!$CC$20*4*'In Process Calc.'!$C10^3 +Regression!$CB$20*3*'In Process Calc.'!$C10^2 + Regression!$CA$20*2*'In Process Calc.'!$C10 + Regression!$BZ$20)/$A10</f>
        <v>0</v>
      </c>
      <c r="S10" s="115">
        <f xml:space="preserve"> (Regression!$CE$21*6*'In Process Calc.'!$C10^5+Regression!$CD$21*5*'In Process Calc.'!$C10^4+Regression!$CC$21*4*'In Process Calc.'!$C10^3 +Regression!$CB$21*3*'In Process Calc.'!$C10^2 + Regression!$CA$21*2*'In Process Calc.'!$C10 + Regression!$BZ$21)/$A10</f>
        <v>0</v>
      </c>
      <c r="T10" s="115">
        <f xml:space="preserve"> (Regression!$CE$22*6*'In Process Calc.'!$C10^5+Regression!$CD$22*5*'In Process Calc.'!$C10^4+Regression!$CC$22*4*'In Process Calc.'!$C10^3 +Regression!$CB$22*3*'In Process Calc.'!$C10^2 + Regression!$CA$22*2*'In Process Calc.'!$C10 + Regression!$BZ$22)/$A10</f>
        <v>0</v>
      </c>
      <c r="U10" s="115">
        <f xml:space="preserve"> (Regression!$CE$23*6*'In Process Calc.'!$C10^5+Regression!$CD$23*5*'In Process Calc.'!$C10^4+Regression!$CC$23*4*'In Process Calc.'!$C10^3 +Regression!$CB$23*3*'In Process Calc.'!$C10^2 + Regression!$CA$23*2*'In Process Calc.'!$C10 + Regression!$BZ$23)/$A10</f>
        <v>0</v>
      </c>
      <c r="V10" s="115">
        <f xml:space="preserve"> (Regression!$CE$24*6*'In Process Calc.'!$C10^5+Regression!$CD$24*5*'In Process Calc.'!$C10^4+Regression!$CC$24*4*'In Process Calc.'!$C10^3 +Regression!$CB$24*3*'In Process Calc.'!$C10^2 + Regression!$CA$24*2*'In Process Calc.'!$C10 + Regression!$BZ$24)/$A10</f>
        <v>0</v>
      </c>
      <c r="W10" s="115">
        <f xml:space="preserve"> (Regression!$CE$25*6*'In Process Calc.'!$C10^5+Regression!$CD$25*5*'In Process Calc.'!$C10^4+Regression!$CC$25*4*'In Process Calc.'!$C10^3 +Regression!$CB$25*3*'In Process Calc.'!$C10^2 + Regression!$CA$25*2*'In Process Calc.'!$C10 + Regression!$BZ$25)/$A10</f>
        <v>0</v>
      </c>
      <c r="X10" s="115">
        <f xml:space="preserve"> (Regression!$CE$26*6*'In Process Calc.'!$C10^5+Regression!$CD$26*5*'In Process Calc.'!$C10^4+Regression!$CC$26*4*'In Process Calc.'!$C10^3 +Regression!$CB$26*3*'In Process Calc.'!$C10^2 + Regression!$CA$26*2*'In Process Calc.'!$C10 + Regression!$BZ$26)/$A10</f>
        <v>0</v>
      </c>
      <c r="Y10" s="115">
        <f xml:space="preserve"> (Regression!$CE$27*6*'In Process Calc.'!$C10^5+Regression!$CD$27*5*'In Process Calc.'!$C10^4+Regression!$CC$27*4*'In Process Calc.'!$C10^3 +Regression!$CB$27*3*'In Process Calc.'!$C10^2 + Regression!$CA$27*2*'In Process Calc.'!$C10 + Regression!$BZ$27)/$A10</f>
        <v>0</v>
      </c>
      <c r="Z10" s="115">
        <f xml:space="preserve"> (Regression!$CE$28*6*'In Process Calc.'!$C10^5+Regression!$CD$28*5*'In Process Calc.'!$C10^4+Regression!$CC$28*4*'In Process Calc.'!$C10^3 +Regression!$CB$28*3*'In Process Calc.'!$C10^2 + Regression!$CA$28*2*'In Process Calc.'!$C10 + Regression!$BZ$28)/$A10</f>
        <v>0</v>
      </c>
      <c r="AA10" s="115">
        <f xml:space="preserve"> (Regression!$CE$29*6*'In Process Calc.'!$C10^5+Regression!$CD$29*5*'In Process Calc.'!$C10^4+Regression!$CC$29*4*'In Process Calc.'!$C10^3 +Regression!$CB$29*3*'In Process Calc.'!$C10^2 + Regression!$CA$29*2*'In Process Calc.'!$C10 + Regression!$BZ$29)/$A10</f>
        <v>0</v>
      </c>
      <c r="AB10" s="115">
        <f xml:space="preserve"> (Regression!$CE$30*6*'In Process Calc.'!$C10^5+Regression!$CD$30*5*'In Process Calc.'!$C10^4+Regression!$CC$30*4*'In Process Calc.'!$C10^3 +Regression!$CB$30*3*'In Process Calc.'!$C10^2 + Regression!$CA$30*2*'In Process Calc.'!$C10 + Regression!$BZ$30)/$A10</f>
        <v>0</v>
      </c>
      <c r="AC10" s="115">
        <f xml:space="preserve"> (Regression!$CE$31*6*'In Process Calc.'!$C10^5+Regression!$CD$31*5*'In Process Calc.'!$C10^4+Regression!$CC$31*4*'In Process Calc.'!$C10^3 +Regression!$CB$31*3*'In Process Calc.'!$C10^2 + Regression!$CA$31*2*'In Process Calc.'!$C10 + Regression!$BZ$31)/$A10</f>
        <v>0</v>
      </c>
      <c r="AD10" s="115">
        <f xml:space="preserve"> (Regression!$CE$32*6*'In Process Calc.'!$C10^5+Regression!$CD$32*5*'In Process Calc.'!$C10^4+Regression!$CC$32*4*'In Process Calc.'!$C10^3 +Regression!$CB$32*3*'In Process Calc.'!$C10^2 + Regression!$CA$32*2*'In Process Calc.'!$C10 + Regression!$BZ$32)/$A10</f>
        <v>-6.2176465850440118E-3</v>
      </c>
      <c r="AE10" s="115">
        <f xml:space="preserve"> (Regression!$CE$33*6*'In Process Calc.'!$C10^5+Regression!$CD$33*5*'In Process Calc.'!$C10^4+Regression!$CC$33*4*'In Process Calc.'!$C10^3 +Regression!$CB$33*3*'In Process Calc.'!$C10^2 + Regression!$CA$33*2*'In Process Calc.'!$C10 + Regression!$BZ$33)/$A10</f>
        <v>-1.5588939022292563E-2</v>
      </c>
      <c r="AF10" s="115">
        <f xml:space="preserve"> (Regression!$CE$34*6*'In Process Calc.'!$C10^5+Regression!$CD$34*5*'In Process Calc.'!$C10^4+Regression!$CC$34*4*'In Process Calc.'!$C10^3 +Regression!$CB$34*3*'In Process Calc.'!$C10^2 + Regression!$CA$34*2*'In Process Calc.'!$C10 + Regression!$BZ$34)/$A10</f>
        <v>1.7718789302747121E-2</v>
      </c>
      <c r="AG10" s="116">
        <f t="shared" si="0"/>
        <v>7.451953332014763E-2</v>
      </c>
      <c r="AH10" s="116">
        <f t="shared" si="3"/>
        <v>0</v>
      </c>
      <c r="AI10" s="116">
        <f t="shared" si="1"/>
        <v>-6.6366044999624771E-2</v>
      </c>
      <c r="AJ10" s="116">
        <f t="shared" si="2"/>
        <v>0</v>
      </c>
      <c r="AK10" s="76">
        <f>'In Process Calc.'!C10</f>
        <v>164.65000000008149</v>
      </c>
      <c r="AL10" s="122">
        <f>((Regression!CL43-Regression!CL44)*1000+'Post Process Calc.'!AL9*'In Process Calc.'!$E10+'In Process Calc.'!$G9*'Measured Data'!AS13+'In Process Calc.'!$F9*'Measured Data'!AS13)/'In Process Calc.'!$J9</f>
        <v>3.0970512622070809</v>
      </c>
      <c r="AM10" s="122">
        <f>((Regression!CM43-Regression!CM44)*1000+'Post Process Calc.'!AM9*'In Process Calc.'!$E10+'In Process Calc.'!$G9*'Measured Data'!AT13+'In Process Calc.'!$F9*'Measured Data'!AT13)/'In Process Calc.'!$J9</f>
        <v>2.7935657796130364</v>
      </c>
      <c r="AN10" s="122">
        <f>((Regression!CN43-Regression!CN44)*1000+'Post Process Calc.'!AN9*'In Process Calc.'!$E10+'In Process Calc.'!$G9*'Measured Data'!AU13+'In Process Calc.'!$F9*'Measured Data'!AU13)/'In Process Calc.'!$J9</f>
        <v>3.9585958957414462</v>
      </c>
      <c r="AO10" s="122">
        <f>((Regression!CO43-Regression!CO44)*1000+'Post Process Calc.'!AO9*'In Process Calc.'!$E10+'In Process Calc.'!$G9*'Measured Data'!AV13+'In Process Calc.'!$F9*'Measured Data'!AV13)/'In Process Calc.'!$J9</f>
        <v>2.466636639713387</v>
      </c>
      <c r="AP10" s="122">
        <f>((Regression!CP43-Regression!CP44)*1000+'Post Process Calc.'!AP9*'In Process Calc.'!$E10+'In Process Calc.'!$G9*'Measured Data'!AW13+'In Process Calc.'!$F9*'Measured Data'!AW13)/'In Process Calc.'!$J9</f>
        <v>0.45125891127996703</v>
      </c>
      <c r="AQ10" s="122">
        <f>((Regression!CQ43-Regression!CQ44)*1000+'Post Process Calc.'!AQ9*'In Process Calc.'!$E10+'In Process Calc.'!$G9*'Measured Data'!AX13+'In Process Calc.'!$F9*'Measured Data'!AX13)/'In Process Calc.'!$J9</f>
        <v>16.298559388478697</v>
      </c>
      <c r="AR10" s="122">
        <f>((Regression!CR43-Regression!CR44)*1000+'Post Process Calc.'!AR9*'In Process Calc.'!$E10+'In Process Calc.'!$G9*'Measured Data'!AY13+'In Process Calc.'!$F9*'Measured Data'!AY13)/'In Process Calc.'!$J9</f>
        <v>2.8527272321877097</v>
      </c>
      <c r="AS10" s="122">
        <f>((Regression!CS43-Regression!CS44)*1000+'Post Process Calc.'!AS9*'In Process Calc.'!$E10+'In Process Calc.'!$G9*'Measured Data'!AZ13+'In Process Calc.'!$F9*'Measured Data'!AZ13)/'In Process Calc.'!$J9</f>
        <v>13.621162834406105</v>
      </c>
      <c r="AT10" s="122">
        <f>((Regression!CT43-Regression!CT44)*1000+'Post Process Calc.'!AT9*'In Process Calc.'!$E10+'In Process Calc.'!$G9*'Measured Data'!BA13+'In Process Calc.'!$F9*'Measured Data'!BA13)/'In Process Calc.'!$J9</f>
        <v>0</v>
      </c>
      <c r="AU10" s="122">
        <f>((Regression!CU43-Regression!CU44)*1000+'Post Process Calc.'!AU9*'In Process Calc.'!$E10+'In Process Calc.'!$G9*'Measured Data'!BB13+'In Process Calc.'!$F9*'Measured Data'!BB13)/'In Process Calc.'!$J9</f>
        <v>0</v>
      </c>
      <c r="AV10" s="122">
        <f>((Regression!CV43-Regression!CV44)*1000+'Post Process Calc.'!AV9*'In Process Calc.'!$E10+'In Process Calc.'!$G9*'Measured Data'!BC13+'In Process Calc.'!$F9*'Measured Data'!BC13)/'In Process Calc.'!$J9</f>
        <v>0</v>
      </c>
      <c r="AW10" s="122">
        <f>((Regression!CW43-Regression!CW44)*1000+'Post Process Calc.'!AW9*'In Process Calc.'!$E10+'In Process Calc.'!$G9*'Measured Data'!BE13+'In Process Calc.'!$F9*'Measured Data'!BE13)/'In Process Calc.'!$J9</f>
        <v>-8.658598068170809</v>
      </c>
      <c r="AX10" s="122">
        <f>((Regression!CX43-Regression!CX44)*1000+'Post Process Calc.'!AX9*'In Process Calc.'!$E10+'In Process Calc.'!$G9*'Measured Data'!BF13+'In Process Calc.'!$F9*'Measured Data'!BF13)/'In Process Calc.'!$J9</f>
        <v>0</v>
      </c>
      <c r="AY10" s="122">
        <f>((Regression!CY43-Regression!CY44)*1000+'Post Process Calc.'!AY9*'In Process Calc.'!$E10+'In Process Calc.'!$G9*'Measured Data'!BG13+'In Process Calc.'!$F9*'Measured Data'!BG13)/'In Process Calc.'!$J9</f>
        <v>0</v>
      </c>
      <c r="AZ10" s="122">
        <f>((Regression!CZ43-Regression!CZ44)*1000+'Post Process Calc.'!AZ9*'In Process Calc.'!$E10+'In Process Calc.'!$G9*'Measured Data'!BI13+'In Process Calc.'!$F9*'Measured Data'!BI13)/'In Process Calc.'!$J9</f>
        <v>0</v>
      </c>
      <c r="BA10" s="122">
        <f>((Regression!DA43-Regression!DA44)*1000+'Post Process Calc.'!BA9*'In Process Calc.'!$E10+'In Process Calc.'!$G9*'Measured Data'!BJ13+'In Process Calc.'!$F9*'Measured Data'!BJ13)/'In Process Calc.'!$J9</f>
        <v>0</v>
      </c>
      <c r="BB10" s="122">
        <f>((Regression!DB43-Regression!DB44)*1000+'Post Process Calc.'!BB9*'In Process Calc.'!$E10+'In Process Calc.'!$G9*'Measured Data'!BK13+'In Process Calc.'!$F9*'Measured Data'!BK13)/'In Process Calc.'!$J9</f>
        <v>0</v>
      </c>
      <c r="BC10" s="122">
        <f>((Regression!DC43-Regression!DC44)*1000+'Post Process Calc.'!BC9*'In Process Calc.'!$E10+'In Process Calc.'!$G9*'Measured Data'!BL13+'In Process Calc.'!$F9*'Measured Data'!BL13)/'In Process Calc.'!$J9</f>
        <v>0</v>
      </c>
      <c r="BD10" s="122">
        <f>((Regression!DD43-Regression!DD44)*1000+'Post Process Calc.'!BD9*'In Process Calc.'!$E10+'In Process Calc.'!$G9*'Measured Data'!BM13+'In Process Calc.'!$F9*'Measured Data'!BM13)/'In Process Calc.'!$J9</f>
        <v>0</v>
      </c>
      <c r="BE10" s="122">
        <f>((Regression!DE43-Regression!DE44)*1000+'Post Process Calc.'!BE9*'In Process Calc.'!$E10+'In Process Calc.'!$G9*'Measured Data'!BN13+'In Process Calc.'!$F9*'Measured Data'!BN13)/'In Process Calc.'!$J9</f>
        <v>0</v>
      </c>
      <c r="BF10" s="122">
        <f>((Regression!DF43-Regression!DF44)*1000+'Post Process Calc.'!BF9*'In Process Calc.'!$E10+'In Process Calc.'!$G9*'Measured Data'!BO13+'In Process Calc.'!$F9*'Measured Data'!BO13)/'In Process Calc.'!$J9</f>
        <v>0</v>
      </c>
      <c r="BG10" s="122">
        <f>((Regression!DG43-Regression!DG44)*1000+'Post Process Calc.'!BG9*'In Process Calc.'!$E10+'In Process Calc.'!$G9*'Measured Data'!BP13+'In Process Calc.'!$F9*'Measured Data'!BP13)/'In Process Calc.'!$J9</f>
        <v>0</v>
      </c>
      <c r="BH10" s="122">
        <f>((Regression!DH43-Regression!DH44)*1000+'Post Process Calc.'!BH9*'In Process Calc.'!$E10+'In Process Calc.'!$G9*'Measured Data'!BQ13+'In Process Calc.'!$F9*'Measured Data'!BQ13)/'In Process Calc.'!$J9</f>
        <v>0</v>
      </c>
    </row>
    <row r="11" spans="1:71">
      <c r="A11" s="115">
        <f>'Measured Data'!H15</f>
        <v>12.503599984741211</v>
      </c>
      <c r="B11" s="115">
        <f>'Measured Data'!H15*'In Process Calc.'!E11/1000</f>
        <v>24.018952474392137</v>
      </c>
      <c r="C11" s="295">
        <f>'Growth Regression'!$P10</f>
        <v>8.029119649252462E-3</v>
      </c>
      <c r="D11" s="115">
        <f>IF('Measured Data'!O15&gt;0,'Measured Data'!O15, (Regression!$CE$6*6*'In Process Calc.'!$C11^6+Regression!$CD$6*5*'In Process Calc.'!$C11^5+Regression!$CC$6*4*'In Process Calc.'!$C11^3+Regression!$CB$6*3*'In Process Calc.'!$C11^2  + Regression!$CA$6*2*'In Process Calc.'!$C11 + Regression!$BZ$6)/$A11)</f>
        <v>0</v>
      </c>
      <c r="E11" s="115">
        <f>(Regression!$CE$7*6*'In Process Calc.'!$C11^6+Regression!$CD$7*5*'In Process Calc.'!$C11^5+Regression!$CC$7*4*'In Process Calc.'!$C11^3+Regression!$CB$7*3*'In Process Calc.'!$C11^2  + Regression!$CA$7*2*'In Process Calc.'!$C11 + Regression!$BZ$7)/$A11</f>
        <v>1.9687155750685648</v>
      </c>
      <c r="F11" s="115">
        <f xml:space="preserve"> (Regression!$CE$8*6*'In Process Calc.'!$C11^6+Regression!$CD$8*5*'In Process Calc.'!$C11^5+Regression!$CC$8*4*'In Process Calc.'!$C11^3+Regression!$CB$8*3*'In Process Calc.'!$C11^2  + Regression!$CA$8*2*'In Process Calc.'!$C11 + Regression!$BZ$8)/$A11</f>
        <v>-6.3950624334056429E-3</v>
      </c>
      <c r="G11" s="115">
        <f xml:space="preserve"> (Regression!$CE$9*6*'In Process Calc.'!$C11^6+Regression!$CD$9*5*'In Process Calc.'!$C11^5+Regression!$CC$9*4*'In Process Calc.'!$C11^3+Regression!$CB$9*3*'In Process Calc.'!$C11^2  + Regression!$CA$9*2*'In Process Calc.'!$C11 + Regression!$BZ$9)/$B11</f>
        <v>4.9628592869793582E-5</v>
      </c>
      <c r="H11" s="115">
        <f xml:space="preserve"> (Regression!$CE$10*6*'In Process Calc.'!$C11^6+Regression!$CD$10*5*'In Process Calc.'!$C11^5+Regression!$CC$10*4*'In Process Calc.'!$C11^3+Regression!$CB$10*3*'In Process Calc.'!$C11^2  + Regression!$CA$10*2*'In Process Calc.'!$C11 + Regression!$BZ$10)/$B11</f>
        <v>3.8451364505081302E-3</v>
      </c>
      <c r="I11" s="115">
        <f xml:space="preserve"> (Regression!$CE$11*6*'In Process Calc.'!$C11^6+Regression!$CD$11*5*'In Process Calc.'!$C11^5+Regression!$CC$11*4*'In Process Calc.'!$C11^3+Regression!$CB$11*3*'In Process Calc.'!$C11^2  + Regression!$CA$11*2*'In Process Calc.'!$C11 + Regression!$BZ$11)/$A11</f>
        <v>-1.2007641469649164E-4</v>
      </c>
      <c r="J11" s="115">
        <f>(Regression!$CE$12*6*'In Process Calc.'!$C11^6+Regression!$CD$12*5*'In Process Calc.'!$C11^5+Regression!$CC$12*4*'In Process Calc.'!$C11^3+Regression!$CB$12*3*'In Process Calc.'!$C11^2  + Regression!$CA$12*2*'In Process Calc.'!$C11 + Regression!$BZ$12)/$A11</f>
        <v>8.0772592898223589E-4</v>
      </c>
      <c r="K11" s="115">
        <f xml:space="preserve"> (Regression!$CE$13*6*'In Process Calc.'!$C11^5+Regression!$CD$13*5*'In Process Calc.'!$C11^4+Regression!$CC$13*4*'In Process Calc.'!$C11^3+Regression!$CB$13*3*'In Process Calc.'!$C11^2  + Regression!$CA$13*2*'In Process Calc.'!$C11 + Regression!$BZ$13)/$A11</f>
        <v>4.1801149985527301E-2</v>
      </c>
      <c r="L11" s="115">
        <f xml:space="preserve"> (Regression!$CE$14*6*'In Process Calc.'!$C11^5+Regression!$CD$14*5*'In Process Calc.'!$C11^4+Regression!$CC$14*4*'In Process Calc.'!$C11^3+Regression!$CB$14*3*'In Process Calc.'!$C11^2  + Regression!$CA$14*2*'In Process Calc.'!$C11 + Regression!$BZ$14)/$B11</f>
        <v>-1.3336973026113314E-3</v>
      </c>
      <c r="M11" s="115">
        <f xml:space="preserve"> (Regression!$CE$15*6*'In Process Calc.'!$C11^6+Regression!$CD$15*5*'In Process Calc.'!$C11^5+Regression!$CC$15*4*'In Process Calc.'!$C11^3+Regression!$CB$15*3*'In Process Calc.'!$C11^2  + Regression!$CA$15*2*'In Process Calc.'!$C11 + Regression!$BZ$15)/$A11</f>
        <v>-1.9205675361797805E-4</v>
      </c>
      <c r="N11" s="115">
        <f xml:space="preserve"> (Regression!$CE$16*6*'In Process Calc.'!$C11^6+Regression!$CD$16*5*'In Process Calc.'!$C11^5+Regression!$CC$16*4*'In Process Calc.'!$C11^3+Regression!$CB$16*3*'In Process Calc.'!$C11^2  + Regression!$CA$16*2*'In Process Calc.'!$C11 + Regression!$BZ$16)/$A11</f>
        <v>0</v>
      </c>
      <c r="O11" s="115">
        <f xml:space="preserve"> (Regression!$CE$17*6*'In Process Calc.'!$C11^6+Regression!$CD$17*5*'In Process Calc.'!$C11^5+Regression!$CC$17*4*'In Process Calc.'!$C11^3+Regression!$CB$17*3*'In Process Calc.'!$C11^2  + Regression!$CA$17*2*'In Process Calc.'!$C11 + Regression!$BZ$17)/$A11</f>
        <v>0</v>
      </c>
      <c r="P11" s="115">
        <f xml:space="preserve"> (Regression!$CE$18*6*'In Process Calc.'!$C11^6+Regression!$CD$18*5*'In Process Calc.'!$C11^5+Regression!$CC$18*4*'In Process Calc.'!$C11^3+Regression!$CB$18*3*'In Process Calc.'!$C11^2  + Regression!$CA$18*2*'In Process Calc.'!$C11 + Regression!$BZ$18)/$A11</f>
        <v>0</v>
      </c>
      <c r="Q11" s="115">
        <f xml:space="preserve"> (Regression!$CE$19*6*'In Process Calc.'!$C11^5+Regression!$CD$19*5*'In Process Calc.'!$C11^4+Regression!$CC$19*4*'In Process Calc.'!$C11^3 +Regression!$CB$19*3*'In Process Calc.'!$C11^2 + Regression!$CA$19*2*'In Process Calc.'!$C11 + Regression!$BZ$19)/$B11</f>
        <v>-8.4527404757693807E-4</v>
      </c>
      <c r="R11" s="115">
        <f xml:space="preserve"> (Regression!$CE$20*6*'In Process Calc.'!$C11^5+Regression!$CD$20*5*'In Process Calc.'!$C11^4+Regression!$CC$20*4*'In Process Calc.'!$C11^3 +Regression!$CB$20*3*'In Process Calc.'!$C11^2 + Regression!$CA$20*2*'In Process Calc.'!$C11 + Regression!$BZ$20)/$A11</f>
        <v>0</v>
      </c>
      <c r="S11" s="115">
        <f xml:space="preserve"> (Regression!$CE$21*6*'In Process Calc.'!$C11^5+Regression!$CD$21*5*'In Process Calc.'!$C11^4+Regression!$CC$21*4*'In Process Calc.'!$C11^3 +Regression!$CB$21*3*'In Process Calc.'!$C11^2 + Regression!$CA$21*2*'In Process Calc.'!$C11 + Regression!$BZ$21)/$A11</f>
        <v>0</v>
      </c>
      <c r="T11" s="115">
        <f xml:space="preserve"> (Regression!$CE$22*6*'In Process Calc.'!$C11^5+Regression!$CD$22*5*'In Process Calc.'!$C11^4+Regression!$CC$22*4*'In Process Calc.'!$C11^3 +Regression!$CB$22*3*'In Process Calc.'!$C11^2 + Regression!$CA$22*2*'In Process Calc.'!$C11 + Regression!$BZ$22)/$A11</f>
        <v>0</v>
      </c>
      <c r="U11" s="115">
        <f xml:space="preserve"> (Regression!$CE$23*6*'In Process Calc.'!$C11^5+Regression!$CD$23*5*'In Process Calc.'!$C11^4+Regression!$CC$23*4*'In Process Calc.'!$C11^3 +Regression!$CB$23*3*'In Process Calc.'!$C11^2 + Regression!$CA$23*2*'In Process Calc.'!$C11 + Regression!$BZ$23)/$A11</f>
        <v>0</v>
      </c>
      <c r="V11" s="115">
        <f xml:space="preserve"> (Regression!$CE$24*6*'In Process Calc.'!$C11^5+Regression!$CD$24*5*'In Process Calc.'!$C11^4+Regression!$CC$24*4*'In Process Calc.'!$C11^3 +Regression!$CB$24*3*'In Process Calc.'!$C11^2 + Regression!$CA$24*2*'In Process Calc.'!$C11 + Regression!$BZ$24)/$A11</f>
        <v>0</v>
      </c>
      <c r="W11" s="115">
        <f xml:space="preserve"> (Regression!$CE$25*6*'In Process Calc.'!$C11^5+Regression!$CD$25*5*'In Process Calc.'!$C11^4+Regression!$CC$25*4*'In Process Calc.'!$C11^3 +Regression!$CB$25*3*'In Process Calc.'!$C11^2 + Regression!$CA$25*2*'In Process Calc.'!$C11 + Regression!$BZ$25)/$A11</f>
        <v>0</v>
      </c>
      <c r="X11" s="115">
        <f xml:space="preserve"> (Regression!$CE$26*6*'In Process Calc.'!$C11^5+Regression!$CD$26*5*'In Process Calc.'!$C11^4+Regression!$CC$26*4*'In Process Calc.'!$C11^3 +Regression!$CB$26*3*'In Process Calc.'!$C11^2 + Regression!$CA$26*2*'In Process Calc.'!$C11 + Regression!$BZ$26)/$A11</f>
        <v>0</v>
      </c>
      <c r="Y11" s="115">
        <f xml:space="preserve"> (Regression!$CE$27*6*'In Process Calc.'!$C11^5+Regression!$CD$27*5*'In Process Calc.'!$C11^4+Regression!$CC$27*4*'In Process Calc.'!$C11^3 +Regression!$CB$27*3*'In Process Calc.'!$C11^2 + Regression!$CA$27*2*'In Process Calc.'!$C11 + Regression!$BZ$27)/$A11</f>
        <v>0</v>
      </c>
      <c r="Z11" s="115">
        <f xml:space="preserve"> (Regression!$CE$28*6*'In Process Calc.'!$C11^5+Regression!$CD$28*5*'In Process Calc.'!$C11^4+Regression!$CC$28*4*'In Process Calc.'!$C11^3 +Regression!$CB$28*3*'In Process Calc.'!$C11^2 + Regression!$CA$28*2*'In Process Calc.'!$C11 + Regression!$BZ$28)/$A11</f>
        <v>0</v>
      </c>
      <c r="AA11" s="115">
        <f xml:space="preserve"> (Regression!$CE$29*6*'In Process Calc.'!$C11^5+Regression!$CD$29*5*'In Process Calc.'!$C11^4+Regression!$CC$29*4*'In Process Calc.'!$C11^3 +Regression!$CB$29*3*'In Process Calc.'!$C11^2 + Regression!$CA$29*2*'In Process Calc.'!$C11 + Regression!$BZ$29)/$A11</f>
        <v>0</v>
      </c>
      <c r="AB11" s="115">
        <f xml:space="preserve"> (Regression!$CE$30*6*'In Process Calc.'!$C11^5+Regression!$CD$30*5*'In Process Calc.'!$C11^4+Regression!$CC$30*4*'In Process Calc.'!$C11^3 +Regression!$CB$30*3*'In Process Calc.'!$C11^2 + Regression!$CA$30*2*'In Process Calc.'!$C11 + Regression!$BZ$30)/$A11</f>
        <v>0</v>
      </c>
      <c r="AC11" s="115">
        <f xml:space="preserve"> (Regression!$CE$31*6*'In Process Calc.'!$C11^5+Regression!$CD$31*5*'In Process Calc.'!$C11^4+Regression!$CC$31*4*'In Process Calc.'!$C11^3 +Regression!$CB$31*3*'In Process Calc.'!$C11^2 + Regression!$CA$31*2*'In Process Calc.'!$C11 + Regression!$BZ$31)/$A11</f>
        <v>0</v>
      </c>
      <c r="AD11" s="115">
        <f xml:space="preserve"> (Regression!$CE$32*6*'In Process Calc.'!$C11^5+Regression!$CD$32*5*'In Process Calc.'!$C11^4+Regression!$CC$32*4*'In Process Calc.'!$C11^3 +Regression!$CB$32*3*'In Process Calc.'!$C11^2 + Regression!$CA$32*2*'In Process Calc.'!$C11 + Regression!$BZ$32)/$A11</f>
        <v>2.462233707252849E-3</v>
      </c>
      <c r="AE11" s="115">
        <f xml:space="preserve"> (Regression!$CE$33*6*'In Process Calc.'!$C11^5+Regression!$CD$33*5*'In Process Calc.'!$C11^4+Regression!$CC$33*4*'In Process Calc.'!$C11^3 +Regression!$CB$33*3*'In Process Calc.'!$C11^2 + Regression!$CA$33*2*'In Process Calc.'!$C11 + Regression!$BZ$33)/$A11</f>
        <v>-3.9328287261528013E-3</v>
      </c>
      <c r="AF11" s="115">
        <f xml:space="preserve"> (Regression!$CE$34*6*'In Process Calc.'!$C11^5+Regression!$CD$34*5*'In Process Calc.'!$C11^4+Regression!$CC$34*4*'In Process Calc.'!$C11^3 +Regression!$CB$34*3*'In Process Calc.'!$C11^2 + Regression!$CA$34*2*'In Process Calc.'!$C11 + Regression!$BZ$34)/$A11</f>
        <v>3.3830859763016127E-2</v>
      </c>
      <c r="AG11" s="116">
        <f t="shared" si="0"/>
        <v>-2.0221310845983782E-2</v>
      </c>
      <c r="AH11" s="116">
        <f t="shared" si="3"/>
        <v>0</v>
      </c>
      <c r="AI11" s="116">
        <f t="shared" si="1"/>
        <v>-3.1905756254866045E-2</v>
      </c>
      <c r="AJ11" s="116">
        <f t="shared" si="2"/>
        <v>0</v>
      </c>
      <c r="AK11" s="76">
        <f>'In Process Calc.'!C11</f>
        <v>189.03333333326736</v>
      </c>
      <c r="AL11" s="122">
        <f>((Regression!CL44-Regression!CL45)*1000+'Post Process Calc.'!AL10*'In Process Calc.'!$E11+'In Process Calc.'!$G10*'Measured Data'!AS14+'In Process Calc.'!$F10*'Measured Data'!AS14)/'In Process Calc.'!$J10</f>
        <v>4.2637974382416086</v>
      </c>
      <c r="AM11" s="122">
        <f>((Regression!CM44-Regression!CM45)*1000+'Post Process Calc.'!AM10*'In Process Calc.'!$E11+'In Process Calc.'!$G10*'Measured Data'!AT14+'In Process Calc.'!$F10*'Measured Data'!AT14)/'In Process Calc.'!$J10</f>
        <v>2.8498553246450391</v>
      </c>
      <c r="AN11" s="122">
        <f>((Regression!CN44-Regression!CN45)*1000+'Post Process Calc.'!AN10*'In Process Calc.'!$E11+'In Process Calc.'!$G10*'Measured Data'!AU14+'In Process Calc.'!$F10*'Measured Data'!AU14)/'In Process Calc.'!$J10</f>
        <v>2.9148709200717957</v>
      </c>
      <c r="AO11" s="122">
        <f>((Regression!CO44-Regression!CO45)*1000+'Post Process Calc.'!AO10*'In Process Calc.'!$E11+'In Process Calc.'!$G10*'Measured Data'!AV14+'In Process Calc.'!$F10*'Measured Data'!AV14)/'In Process Calc.'!$J10</f>
        <v>2.6032921183312894</v>
      </c>
      <c r="AP11" s="122">
        <f>((Regression!CP44-Regression!CP45)*1000+'Post Process Calc.'!AP10*'In Process Calc.'!$E11+'In Process Calc.'!$G10*'Measured Data'!AW14+'In Process Calc.'!$F10*'Measured Data'!AW14)/'In Process Calc.'!$J10</f>
        <v>0.31965818190815393</v>
      </c>
      <c r="AQ11" s="122">
        <f>((Regression!CQ44-Regression!CQ45)*1000+'Post Process Calc.'!AQ10*'In Process Calc.'!$E11+'In Process Calc.'!$G10*'Measured Data'!AX14+'In Process Calc.'!$F10*'Measured Data'!AX14)/'In Process Calc.'!$J10</f>
        <v>10.32082040619561</v>
      </c>
      <c r="AR11" s="122">
        <f>((Regression!CR44-Regression!CR45)*1000+'Post Process Calc.'!AR10*'In Process Calc.'!$E11+'In Process Calc.'!$G10*'Measured Data'!AY14+'In Process Calc.'!$F10*'Measured Data'!AY14)/'In Process Calc.'!$J10</f>
        <v>3.4632013297510267</v>
      </c>
      <c r="AS11" s="122">
        <f>((Regression!CS44-Regression!CS45)*1000+'Post Process Calc.'!AS10*'In Process Calc.'!$E11+'In Process Calc.'!$G10*'Measured Data'!AZ14+'In Process Calc.'!$F10*'Measured Data'!AZ14)/'In Process Calc.'!$J10</f>
        <v>14.106916157233689</v>
      </c>
      <c r="AT11" s="122">
        <f>((Regression!CT44-Regression!CT45)*1000+'Post Process Calc.'!AT10*'In Process Calc.'!$E11+'In Process Calc.'!$G10*'Measured Data'!BA14+'In Process Calc.'!$F10*'Measured Data'!BA14)/'In Process Calc.'!$J10</f>
        <v>0</v>
      </c>
      <c r="AU11" s="122">
        <f>((Regression!CU44-Regression!CU45)*1000+'Post Process Calc.'!AU10*'In Process Calc.'!$E11+'In Process Calc.'!$G10*'Measured Data'!BB14+'In Process Calc.'!$F10*'Measured Data'!BB14)/'In Process Calc.'!$J10</f>
        <v>0</v>
      </c>
      <c r="AV11" s="122">
        <f>((Regression!CV44-Regression!CV45)*1000+'Post Process Calc.'!AV10*'In Process Calc.'!$E11+'In Process Calc.'!$G10*'Measured Data'!BC14+'In Process Calc.'!$F10*'Measured Data'!BC14)/'In Process Calc.'!$J10</f>
        <v>0</v>
      </c>
      <c r="AW11" s="122">
        <f>((Regression!CW44-Regression!CW45)*1000+'Post Process Calc.'!AW10*'In Process Calc.'!$E11+'In Process Calc.'!$G10*'Measured Data'!BE14+'In Process Calc.'!$F10*'Measured Data'!BE14)/'In Process Calc.'!$J10</f>
        <v>-9.055967252150225</v>
      </c>
      <c r="AX11" s="122">
        <f>((Regression!CX44-Regression!CX45)*1000+'Post Process Calc.'!AX10*'In Process Calc.'!$E11+'In Process Calc.'!$G10*'Measured Data'!BF14+'In Process Calc.'!$F10*'Measured Data'!BF14)/'In Process Calc.'!$J10</f>
        <v>0</v>
      </c>
      <c r="AY11" s="122">
        <f>((Regression!CY44-Regression!CY45)*1000+'Post Process Calc.'!AY10*'In Process Calc.'!$E11+'In Process Calc.'!$G10*'Measured Data'!BG14+'In Process Calc.'!$F10*'Measured Data'!BG14)/'In Process Calc.'!$J10</f>
        <v>0</v>
      </c>
      <c r="AZ11" s="122">
        <f>((Regression!CZ44-Regression!CZ45)*1000+'Post Process Calc.'!AZ10*'In Process Calc.'!$E11+'In Process Calc.'!$G10*'Measured Data'!BI14+'In Process Calc.'!$F10*'Measured Data'!BI14)/'In Process Calc.'!$J10</f>
        <v>0</v>
      </c>
      <c r="BA11" s="122">
        <f>((Regression!DA44-Regression!DA45)*1000+'Post Process Calc.'!BA10*'In Process Calc.'!$E11+'In Process Calc.'!$G10*'Measured Data'!BJ14+'In Process Calc.'!$F10*'Measured Data'!BJ14)/'In Process Calc.'!$J10</f>
        <v>0</v>
      </c>
      <c r="BB11" s="122">
        <f>((Regression!DB44-Regression!DB45)*1000+'Post Process Calc.'!BB10*'In Process Calc.'!$E11+'In Process Calc.'!$G10*'Measured Data'!BK14+'In Process Calc.'!$F10*'Measured Data'!BK14)/'In Process Calc.'!$J10</f>
        <v>0</v>
      </c>
      <c r="BC11" s="122">
        <f>((Regression!DC44-Regression!DC45)*1000+'Post Process Calc.'!BC10*'In Process Calc.'!$E11+'In Process Calc.'!$G10*'Measured Data'!BL14+'In Process Calc.'!$F10*'Measured Data'!BL14)/'In Process Calc.'!$J10</f>
        <v>0</v>
      </c>
      <c r="BD11" s="122">
        <f>((Regression!DD44-Regression!DD45)*1000+'Post Process Calc.'!BD10*'In Process Calc.'!$E11+'In Process Calc.'!$G10*'Measured Data'!BM14+'In Process Calc.'!$F10*'Measured Data'!BM14)/'In Process Calc.'!$J10</f>
        <v>0</v>
      </c>
      <c r="BE11" s="122">
        <f>((Regression!DE44-Regression!DE45)*1000+'Post Process Calc.'!BE10*'In Process Calc.'!$E11+'In Process Calc.'!$G10*'Measured Data'!BN14+'In Process Calc.'!$F10*'Measured Data'!BN14)/'In Process Calc.'!$J10</f>
        <v>0</v>
      </c>
      <c r="BF11" s="122">
        <f>((Regression!DF44-Regression!DF45)*1000+'Post Process Calc.'!BF10*'In Process Calc.'!$E11+'In Process Calc.'!$G10*'Measured Data'!BO14+'In Process Calc.'!$F10*'Measured Data'!BO14)/'In Process Calc.'!$J10</f>
        <v>0</v>
      </c>
      <c r="BG11" s="122">
        <f>((Regression!DG44-Regression!DG45)*1000+'Post Process Calc.'!BG10*'In Process Calc.'!$E11+'In Process Calc.'!$G10*'Measured Data'!BP14+'In Process Calc.'!$F10*'Measured Data'!BP14)/'In Process Calc.'!$J10</f>
        <v>0</v>
      </c>
      <c r="BH11" s="122">
        <f>((Regression!DH44-Regression!DH45)*1000+'Post Process Calc.'!BH10*'In Process Calc.'!$E11+'In Process Calc.'!$G10*'Measured Data'!BQ14+'In Process Calc.'!$F10*'Measured Data'!BQ14)/'In Process Calc.'!$J10</f>
        <v>0</v>
      </c>
    </row>
    <row r="12" spans="1:71">
      <c r="A12" s="115">
        <f>'Measured Data'!H16</f>
        <v>15.666299684143066</v>
      </c>
      <c r="B12" s="115">
        <f>'Measured Data'!H16*'In Process Calc.'!E12/1000</f>
        <v>30.060582868931959</v>
      </c>
      <c r="C12" s="295">
        <f>'Growth Regression'!$P11</f>
        <v>4.910763698539748E-3</v>
      </c>
      <c r="D12" s="115">
        <f>IF('Measured Data'!O16&gt;0,'Measured Data'!O16, (Regression!$CE$6*6*'In Process Calc.'!$C12^6+Regression!$CD$6*5*'In Process Calc.'!$C12^5+Regression!$CC$6*4*'In Process Calc.'!$C12^3+Regression!$CB$6*3*'In Process Calc.'!$C12^2  + Regression!$CA$6*2*'In Process Calc.'!$C12 + Regression!$BZ$6)/$A12)</f>
        <v>0</v>
      </c>
      <c r="E12" s="115">
        <f>(Regression!$CE$7*6*'In Process Calc.'!$C12^6+Regression!$CD$7*5*'In Process Calc.'!$C12^5+Regression!$CC$7*4*'In Process Calc.'!$C12^3+Regression!$CB$7*3*'In Process Calc.'!$C12^2  + Regression!$CA$7*2*'In Process Calc.'!$C12 + Regression!$BZ$7)/$A12</f>
        <v>1.7214131266917736</v>
      </c>
      <c r="F12" s="115">
        <f xml:space="preserve"> (Regression!$CE$8*6*'In Process Calc.'!$C12^6+Regression!$CD$8*5*'In Process Calc.'!$C12^5+Regression!$CC$8*4*'In Process Calc.'!$C12^3+Regression!$CB$8*3*'In Process Calc.'!$C12^2  + Regression!$CA$8*2*'In Process Calc.'!$C12 + Regression!$BZ$8)/$A12</f>
        <v>-3.5741959131809398E-3</v>
      </c>
      <c r="G12" s="115">
        <f xml:space="preserve"> (Regression!$CE$9*6*'In Process Calc.'!$C12^6+Regression!$CD$9*5*'In Process Calc.'!$C12^5+Regression!$CC$9*4*'In Process Calc.'!$C12^3+Regression!$CB$9*3*'In Process Calc.'!$C12^2  + Regression!$CA$9*2*'In Process Calc.'!$C12 + Regression!$BZ$9)/$B12</f>
        <v>2.4671264554532277E-4</v>
      </c>
      <c r="H12" s="115">
        <f xml:space="preserve"> (Regression!$CE$10*6*'In Process Calc.'!$C12^6+Regression!$CD$10*5*'In Process Calc.'!$C12^5+Regression!$CC$10*4*'In Process Calc.'!$C12^3+Regression!$CB$10*3*'In Process Calc.'!$C12^2  + Regression!$CA$10*2*'In Process Calc.'!$C12 + Regression!$BZ$10)/$B12</f>
        <v>3.24532621318559E-3</v>
      </c>
      <c r="I12" s="115">
        <f xml:space="preserve"> (Regression!$CE$11*6*'In Process Calc.'!$C12^6+Regression!$CD$11*5*'In Process Calc.'!$C12^5+Regression!$CC$11*4*'In Process Calc.'!$C12^3+Regression!$CB$11*3*'In Process Calc.'!$C12^2  + Regression!$CA$11*2*'In Process Calc.'!$C12 + Regression!$BZ$11)/$A12</f>
        <v>6.9029737870183029E-4</v>
      </c>
      <c r="J12" s="115">
        <f>(Regression!$CE$12*6*'In Process Calc.'!$C12^6+Regression!$CD$12*5*'In Process Calc.'!$C12^5+Regression!$CC$12*4*'In Process Calc.'!$C12^3+Regression!$CB$12*3*'In Process Calc.'!$C12^2  + Regression!$CA$12*2*'In Process Calc.'!$C12 + Regression!$BZ$12)/$A12</f>
        <v>5.221405585821348E-4</v>
      </c>
      <c r="K12" s="115">
        <f xml:space="preserve"> (Regression!$CE$13*6*'In Process Calc.'!$C12^5+Regression!$CD$13*5*'In Process Calc.'!$C12^4+Regression!$CC$13*4*'In Process Calc.'!$C12^3+Regression!$CB$13*3*'In Process Calc.'!$C12^2  + Regression!$CA$13*2*'In Process Calc.'!$C12 + Regression!$BZ$13)/$A12</f>
        <v>3.791441420650872E-2</v>
      </c>
      <c r="L12" s="115">
        <f xml:space="preserve"> (Regression!$CE$14*6*'In Process Calc.'!$C12^5+Regression!$CD$14*5*'In Process Calc.'!$C12^4+Regression!$CC$14*4*'In Process Calc.'!$C12^3+Regression!$CB$14*3*'In Process Calc.'!$C12^2  + Regression!$CA$14*2*'In Process Calc.'!$C12 + Regression!$BZ$14)/$B12</f>
        <v>-8.7606768564061542E-5</v>
      </c>
      <c r="M12" s="115">
        <f xml:space="preserve"> (Regression!$CE$15*6*'In Process Calc.'!$C12^6+Regression!$CD$15*5*'In Process Calc.'!$C12^5+Regression!$CC$15*4*'In Process Calc.'!$C12^3+Regression!$CB$15*3*'In Process Calc.'!$C12^2  + Regression!$CA$15*2*'In Process Calc.'!$C12 + Regression!$BZ$15)/$A12</f>
        <v>2.8163690574395223E-3</v>
      </c>
      <c r="N12" s="115">
        <f xml:space="preserve"> (Regression!$CE$16*6*'In Process Calc.'!$C12^6+Regression!$CD$16*5*'In Process Calc.'!$C12^5+Regression!$CC$16*4*'In Process Calc.'!$C12^3+Regression!$CB$16*3*'In Process Calc.'!$C12^2  + Regression!$CA$16*2*'In Process Calc.'!$C12 + Regression!$BZ$16)/$A12</f>
        <v>0</v>
      </c>
      <c r="O12" s="115">
        <f xml:space="preserve"> (Regression!$CE$17*6*'In Process Calc.'!$C12^6+Regression!$CD$17*5*'In Process Calc.'!$C12^5+Regression!$CC$17*4*'In Process Calc.'!$C12^3+Regression!$CB$17*3*'In Process Calc.'!$C12^2  + Regression!$CA$17*2*'In Process Calc.'!$C12 + Regression!$BZ$17)/$A12</f>
        <v>0</v>
      </c>
      <c r="P12" s="115">
        <f xml:space="preserve"> (Regression!$CE$18*6*'In Process Calc.'!$C12^6+Regression!$CD$18*5*'In Process Calc.'!$C12^5+Regression!$CC$18*4*'In Process Calc.'!$C12^3+Regression!$CB$18*3*'In Process Calc.'!$C12^2  + Regression!$CA$18*2*'In Process Calc.'!$C12 + Regression!$BZ$18)/$A12</f>
        <v>0</v>
      </c>
      <c r="Q12" s="115">
        <f xml:space="preserve"> (Regression!$CE$19*6*'In Process Calc.'!$C12^5+Regression!$CD$19*5*'In Process Calc.'!$C12^4+Regression!$CC$19*4*'In Process Calc.'!$C12^3 +Regression!$CB$19*3*'In Process Calc.'!$C12^2 + Regression!$CA$19*2*'In Process Calc.'!$C12 + Regression!$BZ$19)/$B12</f>
        <v>-3.5232107501196523E-3</v>
      </c>
      <c r="R12" s="115">
        <f xml:space="preserve"> (Regression!$CE$20*6*'In Process Calc.'!$C12^5+Regression!$CD$20*5*'In Process Calc.'!$C12^4+Regression!$CC$20*4*'In Process Calc.'!$C12^3 +Regression!$CB$20*3*'In Process Calc.'!$C12^2 + Regression!$CA$20*2*'In Process Calc.'!$C12 + Regression!$BZ$20)/$A12</f>
        <v>0</v>
      </c>
      <c r="S12" s="115">
        <f xml:space="preserve"> (Regression!$CE$21*6*'In Process Calc.'!$C12^5+Regression!$CD$21*5*'In Process Calc.'!$C12^4+Regression!$CC$21*4*'In Process Calc.'!$C12^3 +Regression!$CB$21*3*'In Process Calc.'!$C12^2 + Regression!$CA$21*2*'In Process Calc.'!$C12 + Regression!$BZ$21)/$A12</f>
        <v>0</v>
      </c>
      <c r="T12" s="115">
        <f xml:space="preserve"> (Regression!$CE$22*6*'In Process Calc.'!$C12^5+Regression!$CD$22*5*'In Process Calc.'!$C12^4+Regression!$CC$22*4*'In Process Calc.'!$C12^3 +Regression!$CB$22*3*'In Process Calc.'!$C12^2 + Regression!$CA$22*2*'In Process Calc.'!$C12 + Regression!$BZ$22)/$A12</f>
        <v>0</v>
      </c>
      <c r="U12" s="115">
        <f xml:space="preserve"> (Regression!$CE$23*6*'In Process Calc.'!$C12^5+Regression!$CD$23*5*'In Process Calc.'!$C12^4+Regression!$CC$23*4*'In Process Calc.'!$C12^3 +Regression!$CB$23*3*'In Process Calc.'!$C12^2 + Regression!$CA$23*2*'In Process Calc.'!$C12 + Regression!$BZ$23)/$A12</f>
        <v>0</v>
      </c>
      <c r="V12" s="115">
        <f xml:space="preserve"> (Regression!$CE$24*6*'In Process Calc.'!$C12^5+Regression!$CD$24*5*'In Process Calc.'!$C12^4+Regression!$CC$24*4*'In Process Calc.'!$C12^3 +Regression!$CB$24*3*'In Process Calc.'!$C12^2 + Regression!$CA$24*2*'In Process Calc.'!$C12 + Regression!$BZ$24)/$A12</f>
        <v>0</v>
      </c>
      <c r="W12" s="115">
        <f xml:space="preserve"> (Regression!$CE$25*6*'In Process Calc.'!$C12^5+Regression!$CD$25*5*'In Process Calc.'!$C12^4+Regression!$CC$25*4*'In Process Calc.'!$C12^3 +Regression!$CB$25*3*'In Process Calc.'!$C12^2 + Regression!$CA$25*2*'In Process Calc.'!$C12 + Regression!$BZ$25)/$A12</f>
        <v>0</v>
      </c>
      <c r="X12" s="115">
        <f xml:space="preserve"> (Regression!$CE$26*6*'In Process Calc.'!$C12^5+Regression!$CD$26*5*'In Process Calc.'!$C12^4+Regression!$CC$26*4*'In Process Calc.'!$C12^3 +Regression!$CB$26*3*'In Process Calc.'!$C12^2 + Regression!$CA$26*2*'In Process Calc.'!$C12 + Regression!$BZ$26)/$A12</f>
        <v>0</v>
      </c>
      <c r="Y12" s="115">
        <f xml:space="preserve"> (Regression!$CE$27*6*'In Process Calc.'!$C12^5+Regression!$CD$27*5*'In Process Calc.'!$C12^4+Regression!$CC$27*4*'In Process Calc.'!$C12^3 +Regression!$CB$27*3*'In Process Calc.'!$C12^2 + Regression!$CA$27*2*'In Process Calc.'!$C12 + Regression!$BZ$27)/$A12</f>
        <v>0</v>
      </c>
      <c r="Z12" s="115">
        <f xml:space="preserve"> (Regression!$CE$28*6*'In Process Calc.'!$C12^5+Regression!$CD$28*5*'In Process Calc.'!$C12^4+Regression!$CC$28*4*'In Process Calc.'!$C12^3 +Regression!$CB$28*3*'In Process Calc.'!$C12^2 + Regression!$CA$28*2*'In Process Calc.'!$C12 + Regression!$BZ$28)/$A12</f>
        <v>0</v>
      </c>
      <c r="AA12" s="115">
        <f xml:space="preserve"> (Regression!$CE$29*6*'In Process Calc.'!$C12^5+Regression!$CD$29*5*'In Process Calc.'!$C12^4+Regression!$CC$29*4*'In Process Calc.'!$C12^3 +Regression!$CB$29*3*'In Process Calc.'!$C12^2 + Regression!$CA$29*2*'In Process Calc.'!$C12 + Regression!$BZ$29)/$A12</f>
        <v>0</v>
      </c>
      <c r="AB12" s="115">
        <f xml:space="preserve"> (Regression!$CE$30*6*'In Process Calc.'!$C12^5+Regression!$CD$30*5*'In Process Calc.'!$C12^4+Regression!$CC$30*4*'In Process Calc.'!$C12^3 +Regression!$CB$30*3*'In Process Calc.'!$C12^2 + Regression!$CA$30*2*'In Process Calc.'!$C12 + Regression!$BZ$30)/$A12</f>
        <v>0</v>
      </c>
      <c r="AC12" s="115">
        <f xml:space="preserve"> (Regression!$CE$31*6*'In Process Calc.'!$C12^5+Regression!$CD$31*5*'In Process Calc.'!$C12^4+Regression!$CC$31*4*'In Process Calc.'!$C12^3 +Regression!$CB$31*3*'In Process Calc.'!$C12^2 + Regression!$CA$31*2*'In Process Calc.'!$C12 + Regression!$BZ$31)/$A12</f>
        <v>0</v>
      </c>
      <c r="AD12" s="115">
        <f xml:space="preserve"> (Regression!$CE$32*6*'In Process Calc.'!$C12^5+Regression!$CD$32*5*'In Process Calc.'!$C12^4+Regression!$CC$32*4*'In Process Calc.'!$C12^3 +Regression!$CB$32*3*'In Process Calc.'!$C12^2 + Regression!$CA$32*2*'In Process Calc.'!$C12 + Regression!$BZ$32)/$A12</f>
        <v>8.7623461813881361E-3</v>
      </c>
      <c r="AE12" s="115">
        <f xml:space="preserve"> (Regression!$CE$33*6*'In Process Calc.'!$C12^5+Regression!$CD$33*5*'In Process Calc.'!$C12^4+Regression!$CC$33*4*'In Process Calc.'!$C12^3 +Regression!$CB$33*3*'In Process Calc.'!$C12^2 + Regression!$CA$33*2*'In Process Calc.'!$C12 + Regression!$BZ$33)/$A12</f>
        <v>5.1881502682071977E-3</v>
      </c>
      <c r="AF12" s="115">
        <f xml:space="preserve"> (Regression!$CE$34*6*'In Process Calc.'!$C12^5+Regression!$CD$34*5*'In Process Calc.'!$C12^4+Regression!$CC$34*4*'In Process Calc.'!$C12^3 +Regression!$CB$34*3*'In Process Calc.'!$C12^2 + Regression!$CA$34*2*'In Process Calc.'!$C12 + Regression!$BZ$34)/$A12</f>
        <v>4.2219800053510538E-2</v>
      </c>
      <c r="AG12" s="116">
        <f t="shared" si="0"/>
        <v>-9.2925364240886182E-2</v>
      </c>
      <c r="AH12" s="116">
        <f t="shared" si="3"/>
        <v>0</v>
      </c>
      <c r="AI12" s="116">
        <f t="shared" si="1"/>
        <v>-2.3106454470559167E-3</v>
      </c>
      <c r="AJ12" s="116">
        <f t="shared" si="2"/>
        <v>0</v>
      </c>
      <c r="AK12" s="76">
        <f>'In Process Calc.'!C12</f>
        <v>212.98333333327901</v>
      </c>
      <c r="AL12" s="122">
        <f>((Regression!CL45-Regression!CL46)*1000+'Post Process Calc.'!AL11*'In Process Calc.'!$E12+'In Process Calc.'!$G11*'Measured Data'!AS15+'In Process Calc.'!$F11*'Measured Data'!AS15)/'In Process Calc.'!$J11</f>
        <v>5.1178213205292549</v>
      </c>
      <c r="AM12" s="122">
        <f>((Regression!CM45-Regression!CM46)*1000+'Post Process Calc.'!AM11*'In Process Calc.'!$E12+'In Process Calc.'!$G11*'Measured Data'!AT15+'In Process Calc.'!$F11*'Measured Data'!AT15)/'In Process Calc.'!$J11</f>
        <v>2.7941613072304929</v>
      </c>
      <c r="AN12" s="122">
        <f>((Regression!CN45-Regression!CN46)*1000+'Post Process Calc.'!AN11*'In Process Calc.'!$E12+'In Process Calc.'!$G11*'Measured Data'!AU15+'In Process Calc.'!$F11*'Measured Data'!AU15)/'In Process Calc.'!$J11</f>
        <v>1.7151181354077956</v>
      </c>
      <c r="AO12" s="122">
        <f>((Regression!CO45-Regression!CO46)*1000+'Post Process Calc.'!AO11*'In Process Calc.'!$E12+'In Process Calc.'!$G11*'Measured Data'!AV15+'In Process Calc.'!$F11*'Measured Data'!AV15)/'In Process Calc.'!$J11</f>
        <v>2.5405436702936317</v>
      </c>
      <c r="AP12" s="122">
        <f>((Regression!CP45-Regression!CP46)*1000+'Post Process Calc.'!AP11*'In Process Calc.'!$E12+'In Process Calc.'!$G11*'Measured Data'!AW15+'In Process Calc.'!$F11*'Measured Data'!AW15)/'In Process Calc.'!$J11</f>
        <v>0.20442555278163929</v>
      </c>
      <c r="AQ12" s="122">
        <f>((Regression!CQ45-Regression!CQ46)*1000+'Post Process Calc.'!AQ11*'In Process Calc.'!$E12+'In Process Calc.'!$G11*'Measured Data'!AX15+'In Process Calc.'!$F11*'Measured Data'!AX15)/'In Process Calc.'!$J11</f>
        <v>3.3341630974809684</v>
      </c>
      <c r="AR12" s="122">
        <f>((Regression!CR45-Regression!CR46)*1000+'Post Process Calc.'!AR11*'In Process Calc.'!$E12+'In Process Calc.'!$G11*'Measured Data'!AY15+'In Process Calc.'!$F11*'Measured Data'!AY15)/'In Process Calc.'!$J11</f>
        <v>3.6781700568503197</v>
      </c>
      <c r="AS12" s="122">
        <f>((Regression!CS45-Regression!CS46)*1000+'Post Process Calc.'!AS11*'In Process Calc.'!$E12+'In Process Calc.'!$G11*'Measured Data'!AZ15+'In Process Calc.'!$F11*'Measured Data'!AZ15)/'In Process Calc.'!$J11</f>
        <v>13.836742847832417</v>
      </c>
      <c r="AT12" s="122">
        <f>((Regression!CT45-Regression!CT46)*1000+'Post Process Calc.'!AT11*'In Process Calc.'!$E12+'In Process Calc.'!$G11*'Measured Data'!BA15+'In Process Calc.'!$F11*'Measured Data'!BA15)/'In Process Calc.'!$J11</f>
        <v>0</v>
      </c>
      <c r="AU12" s="122">
        <f>((Regression!CU45-Regression!CU46)*1000+'Post Process Calc.'!AU11*'In Process Calc.'!$E12+'In Process Calc.'!$G11*'Measured Data'!BB15+'In Process Calc.'!$F11*'Measured Data'!BB15)/'In Process Calc.'!$J11</f>
        <v>0</v>
      </c>
      <c r="AV12" s="122">
        <f>((Regression!CV45-Regression!CV46)*1000+'Post Process Calc.'!AV11*'In Process Calc.'!$E12+'In Process Calc.'!$G11*'Measured Data'!BC15+'In Process Calc.'!$F11*'Measured Data'!BC15)/'In Process Calc.'!$J11</f>
        <v>0</v>
      </c>
      <c r="AW12" s="122">
        <f>((Regression!CW45-Regression!CW46)*1000+'Post Process Calc.'!AW11*'In Process Calc.'!$E12+'In Process Calc.'!$G11*'Measured Data'!BE15+'In Process Calc.'!$F11*'Measured Data'!BE15)/'In Process Calc.'!$J11</f>
        <v>-8.2547690847381698</v>
      </c>
      <c r="AX12" s="122">
        <f>((Regression!CX45-Regression!CX46)*1000+'Post Process Calc.'!AX11*'In Process Calc.'!$E12+'In Process Calc.'!$G11*'Measured Data'!BF15+'In Process Calc.'!$F11*'Measured Data'!BF15)/'In Process Calc.'!$J11</f>
        <v>0</v>
      </c>
      <c r="AY12" s="122">
        <f>((Regression!CY45-Regression!CY46)*1000+'Post Process Calc.'!AY11*'In Process Calc.'!$E12+'In Process Calc.'!$G11*'Measured Data'!BG15+'In Process Calc.'!$F11*'Measured Data'!BG15)/'In Process Calc.'!$J11</f>
        <v>0</v>
      </c>
      <c r="AZ12" s="122">
        <f>((Regression!CZ45-Regression!CZ46)*1000+'Post Process Calc.'!AZ11*'In Process Calc.'!$E12+'In Process Calc.'!$G11*'Measured Data'!BI15+'In Process Calc.'!$F11*'Measured Data'!BI15)/'In Process Calc.'!$J11</f>
        <v>0</v>
      </c>
      <c r="BA12" s="122">
        <f>((Regression!DA45-Regression!DA46)*1000+'Post Process Calc.'!BA11*'In Process Calc.'!$E12+'In Process Calc.'!$G11*'Measured Data'!BJ15+'In Process Calc.'!$F11*'Measured Data'!BJ15)/'In Process Calc.'!$J11</f>
        <v>0</v>
      </c>
      <c r="BB12" s="122">
        <f>((Regression!DB45-Regression!DB46)*1000+'Post Process Calc.'!BB11*'In Process Calc.'!$E12+'In Process Calc.'!$G11*'Measured Data'!BK15+'In Process Calc.'!$F11*'Measured Data'!BK15)/'In Process Calc.'!$J11</f>
        <v>0</v>
      </c>
      <c r="BC12" s="122">
        <f>((Regression!DC45-Regression!DC46)*1000+'Post Process Calc.'!BC11*'In Process Calc.'!$E12+'In Process Calc.'!$G11*'Measured Data'!BL15+'In Process Calc.'!$F11*'Measured Data'!BL15)/'In Process Calc.'!$J11</f>
        <v>0</v>
      </c>
      <c r="BD12" s="122">
        <f>((Regression!DD45-Regression!DD46)*1000+'Post Process Calc.'!BD11*'In Process Calc.'!$E12+'In Process Calc.'!$G11*'Measured Data'!BM15+'In Process Calc.'!$F11*'Measured Data'!BM15)/'In Process Calc.'!$J11</f>
        <v>0</v>
      </c>
      <c r="BE12" s="122">
        <f>((Regression!DE45-Regression!DE46)*1000+'Post Process Calc.'!BE11*'In Process Calc.'!$E12+'In Process Calc.'!$G11*'Measured Data'!BN15+'In Process Calc.'!$F11*'Measured Data'!BN15)/'In Process Calc.'!$J11</f>
        <v>0</v>
      </c>
      <c r="BF12" s="122">
        <f>((Regression!DF45-Regression!DF46)*1000+'Post Process Calc.'!BF11*'In Process Calc.'!$E12+'In Process Calc.'!$G11*'Measured Data'!BO15+'In Process Calc.'!$F11*'Measured Data'!BO15)/'In Process Calc.'!$J11</f>
        <v>0</v>
      </c>
      <c r="BG12" s="122">
        <f>((Regression!DG45-Regression!DG46)*1000+'Post Process Calc.'!BG11*'In Process Calc.'!$E12+'In Process Calc.'!$G11*'Measured Data'!BP15+'In Process Calc.'!$F11*'Measured Data'!BP15)/'In Process Calc.'!$J11</f>
        <v>0</v>
      </c>
      <c r="BH12" s="122">
        <f>((Regression!DH45-Regression!DH46)*1000+'Post Process Calc.'!BH11*'In Process Calc.'!$E12+'In Process Calc.'!$G11*'Measured Data'!BQ15+'In Process Calc.'!$F11*'Measured Data'!BQ15)/'In Process Calc.'!$J11</f>
        <v>0</v>
      </c>
    </row>
    <row r="13" spans="1:71">
      <c r="A13" s="115">
        <f>'Measured Data'!H17</f>
        <v>16.470799310302734</v>
      </c>
      <c r="B13" s="115">
        <f>'Measured Data'!H17*'In Process Calc.'!E13/1000</f>
        <v>30.681896459672551</v>
      </c>
      <c r="C13" s="295">
        <f>'Growth Regression'!$P12</f>
        <v>2.7441330068173207E-3</v>
      </c>
      <c r="D13" s="115">
        <f>IF('Measured Data'!O17&gt;0,'Measured Data'!O17, (Regression!$CE$6*6*'In Process Calc.'!$C13^6+Regression!$CD$6*5*'In Process Calc.'!$C13^5+Regression!$CC$6*4*'In Process Calc.'!$C13^3+Regression!$CB$6*3*'In Process Calc.'!$C13^2  + Regression!$CA$6*2*'In Process Calc.'!$C13 + Regression!$BZ$6)/$A13)</f>
        <v>0</v>
      </c>
      <c r="E13" s="115">
        <f>(Regression!$CE$7*6*'In Process Calc.'!$C13^6+Regression!$CD$7*5*'In Process Calc.'!$C13^5+Regression!$CC$7*4*'In Process Calc.'!$C13^3+Regression!$CB$7*3*'In Process Calc.'!$C13^2  + Regression!$CA$7*2*'In Process Calc.'!$C13 + Regression!$BZ$7)/$A13</f>
        <v>1.7444034793051153</v>
      </c>
      <c r="F13" s="115">
        <f xml:space="preserve"> (Regression!$CE$8*6*'In Process Calc.'!$C13^6+Regression!$CD$8*5*'In Process Calc.'!$C13^5+Regression!$CC$8*4*'In Process Calc.'!$C13^3+Regression!$CB$8*3*'In Process Calc.'!$C13^2  + Regression!$CA$8*2*'In Process Calc.'!$C13 + Regression!$BZ$8)/$A13</f>
        <v>-1.1652344887837774E-3</v>
      </c>
      <c r="G13" s="115">
        <f xml:space="preserve"> (Regression!$CE$9*6*'In Process Calc.'!$C13^6+Regression!$CD$9*5*'In Process Calc.'!$C13^5+Regression!$CC$9*4*'In Process Calc.'!$C13^3+Regression!$CB$9*3*'In Process Calc.'!$C13^2  + Regression!$CA$9*2*'In Process Calc.'!$C13 + Regression!$BZ$9)/$B13</f>
        <v>4.9388630130191562E-4</v>
      </c>
      <c r="H13" s="115">
        <f xml:space="preserve"> (Regression!$CE$10*6*'In Process Calc.'!$C13^6+Regression!$CD$10*5*'In Process Calc.'!$C13^5+Regression!$CC$10*4*'In Process Calc.'!$C13^3+Regression!$CB$10*3*'In Process Calc.'!$C13^2  + Regression!$CA$10*2*'In Process Calc.'!$C13 + Regression!$BZ$10)/$B13</f>
        <v>2.8595167128545669E-3</v>
      </c>
      <c r="I13" s="115">
        <f xml:space="preserve"> (Regression!$CE$11*6*'In Process Calc.'!$C13^6+Regression!$CD$11*5*'In Process Calc.'!$C13^5+Regression!$CC$11*4*'In Process Calc.'!$C13^3+Regression!$CB$11*3*'In Process Calc.'!$C13^2  + Regression!$CA$11*2*'In Process Calc.'!$C13 + Regression!$BZ$11)/$A13</f>
        <v>1.2484241344287452E-3</v>
      </c>
      <c r="J13" s="115">
        <f>(Regression!$CE$12*6*'In Process Calc.'!$C13^6+Regression!$CD$12*5*'In Process Calc.'!$C13^5+Regression!$CC$12*4*'In Process Calc.'!$C13^3+Regression!$CB$12*3*'In Process Calc.'!$C13^2  + Regression!$CA$12*2*'In Process Calc.'!$C13 + Regression!$BZ$12)/$A13</f>
        <v>3.1654602679736979E-4</v>
      </c>
      <c r="K13" s="115">
        <f xml:space="preserve"> (Regression!$CE$13*6*'In Process Calc.'!$C13^5+Regression!$CD$13*5*'In Process Calc.'!$C13^4+Regression!$CC$13*4*'In Process Calc.'!$C13^3+Regression!$CB$13*3*'In Process Calc.'!$C13^2  + Regression!$CA$13*2*'In Process Calc.'!$C13 + Regression!$BZ$13)/$A13</f>
        <v>3.9523240928229945E-2</v>
      </c>
      <c r="L13" s="115">
        <f xml:space="preserve"> (Regression!$CE$14*6*'In Process Calc.'!$C13^5+Regression!$CD$14*5*'In Process Calc.'!$C13^4+Regression!$CC$14*4*'In Process Calc.'!$C13^3+Regression!$CB$14*3*'In Process Calc.'!$C13^2  + Regression!$CA$14*2*'In Process Calc.'!$C13 + Regression!$BZ$14)/$B13</f>
        <v>8.5858801908902797E-4</v>
      </c>
      <c r="M13" s="115">
        <f xml:space="preserve"> (Regression!$CE$15*6*'In Process Calc.'!$C13^6+Regression!$CD$15*5*'In Process Calc.'!$C13^5+Regression!$CC$15*4*'In Process Calc.'!$C13^3+Regression!$CB$15*3*'In Process Calc.'!$C13^2  + Regression!$CA$15*2*'In Process Calc.'!$C13 + Regression!$BZ$15)/$A13</f>
        <v>6.0019955543282304E-3</v>
      </c>
      <c r="N13" s="115">
        <f xml:space="preserve"> (Regression!$CE$16*6*'In Process Calc.'!$C13^6+Regression!$CD$16*5*'In Process Calc.'!$C13^5+Regression!$CC$16*4*'In Process Calc.'!$C13^3+Regression!$CB$16*3*'In Process Calc.'!$C13^2  + Regression!$CA$16*2*'In Process Calc.'!$C13 + Regression!$BZ$16)/$A13</f>
        <v>0</v>
      </c>
      <c r="O13" s="115">
        <f xml:space="preserve"> (Regression!$CE$17*6*'In Process Calc.'!$C13^6+Regression!$CD$17*5*'In Process Calc.'!$C13^5+Regression!$CC$17*4*'In Process Calc.'!$C13^3+Regression!$CB$17*3*'In Process Calc.'!$C13^2  + Regression!$CA$17*2*'In Process Calc.'!$C13 + Regression!$BZ$17)/$A13</f>
        <v>0</v>
      </c>
      <c r="P13" s="115">
        <f xml:space="preserve"> (Regression!$CE$18*6*'In Process Calc.'!$C13^6+Regression!$CD$18*5*'In Process Calc.'!$C13^5+Regression!$CC$18*4*'In Process Calc.'!$C13^3+Regression!$CB$18*3*'In Process Calc.'!$C13^2  + Regression!$CA$18*2*'In Process Calc.'!$C13 + Regression!$BZ$18)/$A13</f>
        <v>0</v>
      </c>
      <c r="Q13" s="115">
        <f xml:space="preserve"> (Regression!$CE$19*6*'In Process Calc.'!$C13^5+Regression!$CD$19*5*'In Process Calc.'!$C13^4+Regression!$CC$19*4*'In Process Calc.'!$C13^3 +Regression!$CB$19*3*'In Process Calc.'!$C13^2 + Regression!$CA$19*2*'In Process Calc.'!$C13 + Regression!$BZ$19)/$B13</f>
        <v>-5.8502441791246553E-3</v>
      </c>
      <c r="R13" s="115">
        <f xml:space="preserve"> (Regression!$CE$20*6*'In Process Calc.'!$C13^5+Regression!$CD$20*5*'In Process Calc.'!$C13^4+Regression!$CC$20*4*'In Process Calc.'!$C13^3 +Regression!$CB$20*3*'In Process Calc.'!$C13^2 + Regression!$CA$20*2*'In Process Calc.'!$C13 + Regression!$BZ$20)/$A13</f>
        <v>0</v>
      </c>
      <c r="S13" s="115">
        <f xml:space="preserve"> (Regression!$CE$21*6*'In Process Calc.'!$C13^5+Regression!$CD$21*5*'In Process Calc.'!$C13^4+Regression!$CC$21*4*'In Process Calc.'!$C13^3 +Regression!$CB$21*3*'In Process Calc.'!$C13^2 + Regression!$CA$21*2*'In Process Calc.'!$C13 + Regression!$BZ$21)/$A13</f>
        <v>0</v>
      </c>
      <c r="T13" s="115">
        <f xml:space="preserve"> (Regression!$CE$22*6*'In Process Calc.'!$C13^5+Regression!$CD$22*5*'In Process Calc.'!$C13^4+Regression!$CC$22*4*'In Process Calc.'!$C13^3 +Regression!$CB$22*3*'In Process Calc.'!$C13^2 + Regression!$CA$22*2*'In Process Calc.'!$C13 + Regression!$BZ$22)/$A13</f>
        <v>0</v>
      </c>
      <c r="U13" s="115">
        <f xml:space="preserve"> (Regression!$CE$23*6*'In Process Calc.'!$C13^5+Regression!$CD$23*5*'In Process Calc.'!$C13^4+Regression!$CC$23*4*'In Process Calc.'!$C13^3 +Regression!$CB$23*3*'In Process Calc.'!$C13^2 + Regression!$CA$23*2*'In Process Calc.'!$C13 + Regression!$BZ$23)/$A13</f>
        <v>0</v>
      </c>
      <c r="V13" s="115">
        <f xml:space="preserve"> (Regression!$CE$24*6*'In Process Calc.'!$C13^5+Regression!$CD$24*5*'In Process Calc.'!$C13^4+Regression!$CC$24*4*'In Process Calc.'!$C13^3 +Regression!$CB$24*3*'In Process Calc.'!$C13^2 + Regression!$CA$24*2*'In Process Calc.'!$C13 + Regression!$BZ$24)/$A13</f>
        <v>0</v>
      </c>
      <c r="W13" s="115">
        <f xml:space="preserve"> (Regression!$CE$25*6*'In Process Calc.'!$C13^5+Regression!$CD$25*5*'In Process Calc.'!$C13^4+Regression!$CC$25*4*'In Process Calc.'!$C13^3 +Regression!$CB$25*3*'In Process Calc.'!$C13^2 + Regression!$CA$25*2*'In Process Calc.'!$C13 + Regression!$BZ$25)/$A13</f>
        <v>0</v>
      </c>
      <c r="X13" s="115">
        <f xml:space="preserve"> (Regression!$CE$26*6*'In Process Calc.'!$C13^5+Regression!$CD$26*5*'In Process Calc.'!$C13^4+Regression!$CC$26*4*'In Process Calc.'!$C13^3 +Regression!$CB$26*3*'In Process Calc.'!$C13^2 + Regression!$CA$26*2*'In Process Calc.'!$C13 + Regression!$BZ$26)/$A13</f>
        <v>0</v>
      </c>
      <c r="Y13" s="115">
        <f xml:space="preserve"> (Regression!$CE$27*6*'In Process Calc.'!$C13^5+Regression!$CD$27*5*'In Process Calc.'!$C13^4+Regression!$CC$27*4*'In Process Calc.'!$C13^3 +Regression!$CB$27*3*'In Process Calc.'!$C13^2 + Regression!$CA$27*2*'In Process Calc.'!$C13 + Regression!$BZ$27)/$A13</f>
        <v>0</v>
      </c>
      <c r="Z13" s="115">
        <f xml:space="preserve"> (Regression!$CE$28*6*'In Process Calc.'!$C13^5+Regression!$CD$28*5*'In Process Calc.'!$C13^4+Regression!$CC$28*4*'In Process Calc.'!$C13^3 +Regression!$CB$28*3*'In Process Calc.'!$C13^2 + Regression!$CA$28*2*'In Process Calc.'!$C13 + Regression!$BZ$28)/$A13</f>
        <v>0</v>
      </c>
      <c r="AA13" s="115">
        <f xml:space="preserve"> (Regression!$CE$29*6*'In Process Calc.'!$C13^5+Regression!$CD$29*5*'In Process Calc.'!$C13^4+Regression!$CC$29*4*'In Process Calc.'!$C13^3 +Regression!$CB$29*3*'In Process Calc.'!$C13^2 + Regression!$CA$29*2*'In Process Calc.'!$C13 + Regression!$BZ$29)/$A13</f>
        <v>0</v>
      </c>
      <c r="AB13" s="115">
        <f xml:space="preserve"> (Regression!$CE$30*6*'In Process Calc.'!$C13^5+Regression!$CD$30*5*'In Process Calc.'!$C13^4+Regression!$CC$30*4*'In Process Calc.'!$C13^3 +Regression!$CB$30*3*'In Process Calc.'!$C13^2 + Regression!$CA$30*2*'In Process Calc.'!$C13 + Regression!$BZ$30)/$A13</f>
        <v>0</v>
      </c>
      <c r="AC13" s="115">
        <f xml:space="preserve"> (Regression!$CE$31*6*'In Process Calc.'!$C13^5+Regression!$CD$31*5*'In Process Calc.'!$C13^4+Regression!$CC$31*4*'In Process Calc.'!$C13^3 +Regression!$CB$31*3*'In Process Calc.'!$C13^2 + Regression!$CA$31*2*'In Process Calc.'!$C13 + Regression!$BZ$31)/$A13</f>
        <v>0</v>
      </c>
      <c r="AD13" s="115">
        <f xml:space="preserve"> (Regression!$CE$32*6*'In Process Calc.'!$C13^5+Regression!$CD$32*5*'In Process Calc.'!$C13^4+Regression!$CC$32*4*'In Process Calc.'!$C13^3 +Regression!$CB$32*3*'In Process Calc.'!$C13^2 + Regression!$CA$32*2*'In Process Calc.'!$C13 + Regression!$BZ$32)/$A13</f>
        <v>1.6116821080749359E-2</v>
      </c>
      <c r="AE13" s="115">
        <f xml:space="preserve"> (Regression!$CE$33*6*'In Process Calc.'!$C13^5+Regression!$CD$33*5*'In Process Calc.'!$C13^4+Regression!$CC$33*4*'In Process Calc.'!$C13^3 +Regression!$CB$33*3*'In Process Calc.'!$C13^2 + Regression!$CA$33*2*'In Process Calc.'!$C13 + Regression!$BZ$33)/$A13</f>
        <v>1.495158659196558E-2</v>
      </c>
      <c r="AF13" s="115">
        <f xml:space="preserve"> (Regression!$CE$34*6*'In Process Calc.'!$C13^5+Regression!$CD$34*5*'In Process Calc.'!$C13^4+Regression!$CC$34*4*'In Process Calc.'!$C13^3 +Regression!$CB$34*3*'In Process Calc.'!$C13^2 + Regression!$CA$34*2*'In Process Calc.'!$C13 + Regression!$BZ$34)/$A13</f>
        <v>5.5081125289983143E-2</v>
      </c>
      <c r="AG13" s="116">
        <f t="shared" si="0"/>
        <v>-0.14802035566233257</v>
      </c>
      <c r="AH13" s="116">
        <f t="shared" si="3"/>
        <v>0</v>
      </c>
      <c r="AI13" s="116">
        <f t="shared" si="1"/>
        <v>2.1723623845730001E-2</v>
      </c>
      <c r="AJ13" s="116">
        <f t="shared" si="2"/>
        <v>0</v>
      </c>
      <c r="AK13" s="76">
        <f>'In Process Calc.'!C13</f>
        <v>238.10000000009313</v>
      </c>
      <c r="AL13" s="122">
        <f>((Regression!CL46-Regression!CL47)*1000+'Post Process Calc.'!AL12*'In Process Calc.'!$E13+'In Process Calc.'!$G12*'Measured Data'!AS16+'In Process Calc.'!$F12*'Measured Data'!AS16)/'In Process Calc.'!$J12</f>
        <v>5.4735761467754607</v>
      </c>
      <c r="AM13" s="122">
        <f>((Regression!CM46-Regression!CM47)*1000+'Post Process Calc.'!AM12*'In Process Calc.'!$E13+'In Process Calc.'!$G12*'Measured Data'!AT16+'In Process Calc.'!$F12*'Measured Data'!AT16)/'In Process Calc.'!$J12</f>
        <v>2.5662492381041639</v>
      </c>
      <c r="AN13" s="122">
        <f>((Regression!CN46-Regression!CN47)*1000+'Post Process Calc.'!AN12*'In Process Calc.'!$E13+'In Process Calc.'!$G12*'Measured Data'!AU16+'In Process Calc.'!$F12*'Measured Data'!AU16)/'In Process Calc.'!$J12</f>
        <v>0.43281582754007175</v>
      </c>
      <c r="AO13" s="122">
        <f>((Regression!CO46-Regression!CO47)*1000+'Post Process Calc.'!AO12*'In Process Calc.'!$E13+'In Process Calc.'!$G12*'Measured Data'!AV16+'In Process Calc.'!$F12*'Measured Data'!AV16)/'In Process Calc.'!$J12</f>
        <v>2.2560313214043579</v>
      </c>
      <c r="AP13" s="122">
        <f>((Regression!CP46-Regression!CP47)*1000+'Post Process Calc.'!AP12*'In Process Calc.'!$E13+'In Process Calc.'!$G12*'Measured Data'!AW16+'In Process Calc.'!$F12*'Measured Data'!AW16)/'In Process Calc.'!$J12</f>
        <v>0.10973433698759745</v>
      </c>
      <c r="AQ13" s="122">
        <f>((Regression!CQ46-Regression!CQ47)*1000+'Post Process Calc.'!AQ12*'In Process Calc.'!$E13+'In Process Calc.'!$G12*'Measured Data'!AX16+'In Process Calc.'!$F12*'Measured Data'!AX16)/'In Process Calc.'!$J12</f>
        <v>-4.9346494090611612</v>
      </c>
      <c r="AR13" s="122">
        <f>((Regression!CR46-Regression!CR47)*1000+'Post Process Calc.'!AR12*'In Process Calc.'!$E13+'In Process Calc.'!$G12*'Measured Data'!AY16+'In Process Calc.'!$F12*'Measured Data'!AY16)/'In Process Calc.'!$J12</f>
        <v>3.4083611673047156</v>
      </c>
      <c r="AS13" s="122">
        <f>((Regression!CS46-Regression!CS47)*1000+'Post Process Calc.'!AS12*'In Process Calc.'!$E13+'In Process Calc.'!$G12*'Measured Data'!AZ16+'In Process Calc.'!$F12*'Measured Data'!AZ16)/'In Process Calc.'!$J12</f>
        <v>12.503776063751477</v>
      </c>
      <c r="AT13" s="122">
        <f>((Regression!CT46-Regression!CT47)*1000+'Post Process Calc.'!AT12*'In Process Calc.'!$E13+'In Process Calc.'!$G12*'Measured Data'!BA16+'In Process Calc.'!$F12*'Measured Data'!BA16)/'In Process Calc.'!$J12</f>
        <v>0</v>
      </c>
      <c r="AU13" s="122">
        <f>((Regression!CU46-Regression!CU47)*1000+'Post Process Calc.'!AU12*'In Process Calc.'!$E13+'In Process Calc.'!$G12*'Measured Data'!BB16+'In Process Calc.'!$F12*'Measured Data'!BB16)/'In Process Calc.'!$J12</f>
        <v>0</v>
      </c>
      <c r="AV13" s="122">
        <f>((Regression!CV46-Regression!CV47)*1000+'Post Process Calc.'!AV12*'In Process Calc.'!$E13+'In Process Calc.'!$G12*'Measured Data'!BC16+'In Process Calc.'!$F12*'Measured Data'!BC16)/'In Process Calc.'!$J12</f>
        <v>0</v>
      </c>
      <c r="AW13" s="122">
        <f>((Regression!CW46-Regression!CW47)*1000+'Post Process Calc.'!AW12*'In Process Calc.'!$E13+'In Process Calc.'!$G12*'Measured Data'!BE16+'In Process Calc.'!$F12*'Measured Data'!BE16)/'In Process Calc.'!$J12</f>
        <v>-6.1139639407063013</v>
      </c>
      <c r="AX13" s="122">
        <f>((Regression!CX46-Regression!CX47)*1000+'Post Process Calc.'!AX12*'In Process Calc.'!$E13+'In Process Calc.'!$G12*'Measured Data'!BF16+'In Process Calc.'!$F12*'Measured Data'!BF16)/'In Process Calc.'!$J12</f>
        <v>0</v>
      </c>
      <c r="AY13" s="122">
        <f>((Regression!CY46-Regression!CY47)*1000+'Post Process Calc.'!AY12*'In Process Calc.'!$E13+'In Process Calc.'!$G12*'Measured Data'!BG16+'In Process Calc.'!$F12*'Measured Data'!BG16)/'In Process Calc.'!$J12</f>
        <v>0</v>
      </c>
      <c r="AZ13" s="122">
        <f>((Regression!CZ46-Regression!CZ47)*1000+'Post Process Calc.'!AZ12*'In Process Calc.'!$E13+'In Process Calc.'!$G12*'Measured Data'!BI16+'In Process Calc.'!$F12*'Measured Data'!BI16)/'In Process Calc.'!$J12</f>
        <v>0</v>
      </c>
      <c r="BA13" s="122">
        <f>((Regression!DA46-Regression!DA47)*1000+'Post Process Calc.'!BA12*'In Process Calc.'!$E13+'In Process Calc.'!$G12*'Measured Data'!BJ16+'In Process Calc.'!$F12*'Measured Data'!BJ16)/'In Process Calc.'!$J12</f>
        <v>0</v>
      </c>
      <c r="BB13" s="122">
        <f>((Regression!DB46-Regression!DB47)*1000+'Post Process Calc.'!BB12*'In Process Calc.'!$E13+'In Process Calc.'!$G12*'Measured Data'!BK16+'In Process Calc.'!$F12*'Measured Data'!BK16)/'In Process Calc.'!$J12</f>
        <v>0</v>
      </c>
      <c r="BC13" s="122">
        <f>((Regression!DC46-Regression!DC47)*1000+'Post Process Calc.'!BC12*'In Process Calc.'!$E13+'In Process Calc.'!$G12*'Measured Data'!BL16+'In Process Calc.'!$F12*'Measured Data'!BL16)/'In Process Calc.'!$J12</f>
        <v>0</v>
      </c>
      <c r="BD13" s="122">
        <f>((Regression!DD46-Regression!DD47)*1000+'Post Process Calc.'!BD12*'In Process Calc.'!$E13+'In Process Calc.'!$G12*'Measured Data'!BM16+'In Process Calc.'!$F12*'Measured Data'!BM16)/'In Process Calc.'!$J12</f>
        <v>0</v>
      </c>
      <c r="BE13" s="122">
        <f>((Regression!DE46-Regression!DE47)*1000+'Post Process Calc.'!BE12*'In Process Calc.'!$E13+'In Process Calc.'!$G12*'Measured Data'!BN16+'In Process Calc.'!$F12*'Measured Data'!BN16)/'In Process Calc.'!$J12</f>
        <v>0</v>
      </c>
      <c r="BF13" s="122">
        <f>((Regression!DF46-Regression!DF47)*1000+'Post Process Calc.'!BF12*'In Process Calc.'!$E13+'In Process Calc.'!$G12*'Measured Data'!BO16+'In Process Calc.'!$F12*'Measured Data'!BO16)/'In Process Calc.'!$J12</f>
        <v>0</v>
      </c>
      <c r="BG13" s="122">
        <f>((Regression!DG46-Regression!DG47)*1000+'Post Process Calc.'!BG12*'In Process Calc.'!$E13+'In Process Calc.'!$G12*'Measured Data'!BP16+'In Process Calc.'!$F12*'Measured Data'!BP16)/'In Process Calc.'!$J12</f>
        <v>0</v>
      </c>
      <c r="BH13" s="122">
        <f>((Regression!DH46-Regression!DH47)*1000+'Post Process Calc.'!BH12*'In Process Calc.'!$E13+'In Process Calc.'!$G12*'Measured Data'!BQ16+'In Process Calc.'!$F12*'Measured Data'!BQ16)/'In Process Calc.'!$J12</f>
        <v>0</v>
      </c>
    </row>
    <row r="14" spans="1:71">
      <c r="A14" s="115">
        <f>'Measured Data'!H18</f>
        <v>15.796199662780761</v>
      </c>
      <c r="B14" s="115">
        <f>'Measured Data'!H18*'In Process Calc.'!E14/1000</f>
        <v>29.271235541780687</v>
      </c>
      <c r="C14" s="295">
        <f>'Growth Regression'!$P13</f>
        <v>1.5253730757170826E-3</v>
      </c>
      <c r="D14" s="115">
        <f>IF('Measured Data'!O18&gt;0,'Measured Data'!O18, (Regression!$CE$6*6*'In Process Calc.'!$C14^6+Regression!$CD$6*5*'In Process Calc.'!$C14^5+Regression!$CC$6*4*'In Process Calc.'!$C14^3+Regression!$CB$6*3*'In Process Calc.'!$C14^2  + Regression!$CA$6*2*'In Process Calc.'!$C14 + Regression!$BZ$6)/$A14)</f>
        <v>0</v>
      </c>
      <c r="E14" s="115">
        <f>(Regression!$CE$7*6*'In Process Calc.'!$C14^6+Regression!$CD$7*5*'In Process Calc.'!$C14^5+Regression!$CC$7*4*'In Process Calc.'!$C14^3+Regression!$CB$7*3*'In Process Calc.'!$C14^2  + Regression!$CA$7*2*'In Process Calc.'!$C14 + Regression!$BZ$7)/$A14</f>
        <v>1.8823653559298608</v>
      </c>
      <c r="F14" s="115">
        <f xml:space="preserve"> (Regression!$CE$8*6*'In Process Calc.'!$C14^6+Regression!$CD$8*5*'In Process Calc.'!$C14^5+Regression!$CC$8*4*'In Process Calc.'!$C14^3+Regression!$CB$8*3*'In Process Calc.'!$C14^2  + Regression!$CA$8*2*'In Process Calc.'!$C14 + Regression!$BZ$8)/$A14</f>
        <v>1.6700172612508818E-3</v>
      </c>
      <c r="G14" s="115">
        <f xml:space="preserve"> (Regression!$CE$9*6*'In Process Calc.'!$C14^6+Regression!$CD$9*5*'In Process Calc.'!$C14^5+Regression!$CC$9*4*'In Process Calc.'!$C14^3+Regression!$CB$9*3*'In Process Calc.'!$C14^2  + Regression!$CA$9*2*'In Process Calc.'!$C14 + Regression!$BZ$9)/$B14</f>
        <v>8.0524652259067236E-4</v>
      </c>
      <c r="H14" s="115">
        <f xml:space="preserve"> (Regression!$CE$10*6*'In Process Calc.'!$C14^6+Regression!$CD$10*5*'In Process Calc.'!$C14^5+Regression!$CC$10*4*'In Process Calc.'!$C14^3+Regression!$CB$10*3*'In Process Calc.'!$C14^2  + Regression!$CA$10*2*'In Process Calc.'!$C14 + Regression!$BZ$10)/$B14</f>
        <v>2.0517262868168973E-3</v>
      </c>
      <c r="I14" s="115">
        <f xml:space="preserve"> (Regression!$CE$11*6*'In Process Calc.'!$C14^6+Regression!$CD$11*5*'In Process Calc.'!$C14^5+Regression!$CC$11*4*'In Process Calc.'!$C14^3+Regression!$CB$11*3*'In Process Calc.'!$C14^2  + Regression!$CA$11*2*'In Process Calc.'!$C14 + Regression!$BZ$11)/$A14</f>
        <v>1.5396615856187272E-3</v>
      </c>
      <c r="J14" s="115">
        <f>(Regression!$CE$12*6*'In Process Calc.'!$C14^6+Regression!$CD$12*5*'In Process Calc.'!$C14^5+Regression!$CC$12*4*'In Process Calc.'!$C14^3+Regression!$CB$12*3*'In Process Calc.'!$C14^2  + Regression!$CA$12*2*'In Process Calc.'!$C14 + Regression!$BZ$12)/$A14</f>
        <v>9.6771126895991909E-5</v>
      </c>
      <c r="K14" s="115">
        <f xml:space="preserve"> (Regression!$CE$13*6*'In Process Calc.'!$C14^5+Regression!$CD$13*5*'In Process Calc.'!$C14^4+Regression!$CC$13*4*'In Process Calc.'!$C14^3+Regression!$CB$13*3*'In Process Calc.'!$C14^2  + Regression!$CA$13*2*'In Process Calc.'!$C14 + Regression!$BZ$13)/$A14</f>
        <v>4.3179612487732548E-2</v>
      </c>
      <c r="L14" s="115">
        <f xml:space="preserve"> (Regression!$CE$14*6*'In Process Calc.'!$C14^5+Regression!$CD$14*5*'In Process Calc.'!$C14^4+Regression!$CC$14*4*'In Process Calc.'!$C14^3+Regression!$CB$14*3*'In Process Calc.'!$C14^2  + Regression!$CA$14*2*'In Process Calc.'!$C14 + Regression!$BZ$14)/$B14</f>
        <v>1.4807072490990378E-3</v>
      </c>
      <c r="M14" s="115">
        <f xml:space="preserve"> (Regression!$CE$15*6*'In Process Calc.'!$C14^6+Regression!$CD$15*5*'In Process Calc.'!$C14^5+Regression!$CC$15*4*'In Process Calc.'!$C14^3+Regression!$CB$15*3*'In Process Calc.'!$C14^2  + Regression!$CA$15*2*'In Process Calc.'!$C14 + Regression!$BZ$15)/$A14</f>
        <v>9.8733493066436705E-3</v>
      </c>
      <c r="N14" s="115">
        <f xml:space="preserve"> (Regression!$CE$16*6*'In Process Calc.'!$C14^6+Regression!$CD$16*5*'In Process Calc.'!$C14^5+Regression!$CC$16*4*'In Process Calc.'!$C14^3+Regression!$CB$16*3*'In Process Calc.'!$C14^2  + Regression!$CA$16*2*'In Process Calc.'!$C14 + Regression!$BZ$16)/$A14</f>
        <v>0</v>
      </c>
      <c r="O14" s="115">
        <f xml:space="preserve"> (Regression!$CE$17*6*'In Process Calc.'!$C14^6+Regression!$CD$17*5*'In Process Calc.'!$C14^5+Regression!$CC$17*4*'In Process Calc.'!$C14^3+Regression!$CB$17*3*'In Process Calc.'!$C14^2  + Regression!$CA$17*2*'In Process Calc.'!$C14 + Regression!$BZ$17)/$A14</f>
        <v>0</v>
      </c>
      <c r="P14" s="115">
        <f xml:space="preserve"> (Regression!$CE$18*6*'In Process Calc.'!$C14^6+Regression!$CD$18*5*'In Process Calc.'!$C14^5+Regression!$CC$18*4*'In Process Calc.'!$C14^3+Regression!$CB$18*3*'In Process Calc.'!$C14^2  + Regression!$CA$18*2*'In Process Calc.'!$C14 + Regression!$BZ$18)/$A14</f>
        <v>0</v>
      </c>
      <c r="Q14" s="115">
        <f xml:space="preserve"> (Regression!$CE$19*6*'In Process Calc.'!$C14^5+Regression!$CD$19*5*'In Process Calc.'!$C14^4+Regression!$CC$19*4*'In Process Calc.'!$C14^3 +Regression!$CB$19*3*'In Process Calc.'!$C14^2 + Regression!$CA$19*2*'In Process Calc.'!$C14 + Regression!$BZ$19)/$B14</f>
        <v>-7.1231738177513285E-3</v>
      </c>
      <c r="R14" s="115">
        <f xml:space="preserve"> (Regression!$CE$20*6*'In Process Calc.'!$C14^5+Regression!$CD$20*5*'In Process Calc.'!$C14^4+Regression!$CC$20*4*'In Process Calc.'!$C14^3 +Regression!$CB$20*3*'In Process Calc.'!$C14^2 + Regression!$CA$20*2*'In Process Calc.'!$C14 + Regression!$BZ$20)/$A14</f>
        <v>0</v>
      </c>
      <c r="S14" s="115">
        <f xml:space="preserve"> (Regression!$CE$21*6*'In Process Calc.'!$C14^5+Regression!$CD$21*5*'In Process Calc.'!$C14^4+Regression!$CC$21*4*'In Process Calc.'!$C14^3 +Regression!$CB$21*3*'In Process Calc.'!$C14^2 + Regression!$CA$21*2*'In Process Calc.'!$C14 + Regression!$BZ$21)/$A14</f>
        <v>0</v>
      </c>
      <c r="T14" s="115">
        <f xml:space="preserve"> (Regression!$CE$22*6*'In Process Calc.'!$C14^5+Regression!$CD$22*5*'In Process Calc.'!$C14^4+Regression!$CC$22*4*'In Process Calc.'!$C14^3 +Regression!$CB$22*3*'In Process Calc.'!$C14^2 + Regression!$CA$22*2*'In Process Calc.'!$C14 + Regression!$BZ$22)/$A14</f>
        <v>0</v>
      </c>
      <c r="U14" s="115">
        <f xml:space="preserve"> (Regression!$CE$23*6*'In Process Calc.'!$C14^5+Regression!$CD$23*5*'In Process Calc.'!$C14^4+Regression!$CC$23*4*'In Process Calc.'!$C14^3 +Regression!$CB$23*3*'In Process Calc.'!$C14^2 + Regression!$CA$23*2*'In Process Calc.'!$C14 + Regression!$BZ$23)/$A14</f>
        <v>0</v>
      </c>
      <c r="V14" s="115">
        <f xml:space="preserve"> (Regression!$CE$24*6*'In Process Calc.'!$C14^5+Regression!$CD$24*5*'In Process Calc.'!$C14^4+Regression!$CC$24*4*'In Process Calc.'!$C14^3 +Regression!$CB$24*3*'In Process Calc.'!$C14^2 + Regression!$CA$24*2*'In Process Calc.'!$C14 + Regression!$BZ$24)/$A14</f>
        <v>0</v>
      </c>
      <c r="W14" s="115">
        <f xml:space="preserve"> (Regression!$CE$25*6*'In Process Calc.'!$C14^5+Regression!$CD$25*5*'In Process Calc.'!$C14^4+Regression!$CC$25*4*'In Process Calc.'!$C14^3 +Regression!$CB$25*3*'In Process Calc.'!$C14^2 + Regression!$CA$25*2*'In Process Calc.'!$C14 + Regression!$BZ$25)/$A14</f>
        <v>0</v>
      </c>
      <c r="X14" s="115">
        <f xml:space="preserve"> (Regression!$CE$26*6*'In Process Calc.'!$C14^5+Regression!$CD$26*5*'In Process Calc.'!$C14^4+Regression!$CC$26*4*'In Process Calc.'!$C14^3 +Regression!$CB$26*3*'In Process Calc.'!$C14^2 + Regression!$CA$26*2*'In Process Calc.'!$C14 + Regression!$BZ$26)/$A14</f>
        <v>0</v>
      </c>
      <c r="Y14" s="115">
        <f xml:space="preserve"> (Regression!$CE$27*6*'In Process Calc.'!$C14^5+Regression!$CD$27*5*'In Process Calc.'!$C14^4+Regression!$CC$27*4*'In Process Calc.'!$C14^3 +Regression!$CB$27*3*'In Process Calc.'!$C14^2 + Regression!$CA$27*2*'In Process Calc.'!$C14 + Regression!$BZ$27)/$A14</f>
        <v>0</v>
      </c>
      <c r="Z14" s="115">
        <f xml:space="preserve"> (Regression!$CE$28*6*'In Process Calc.'!$C14^5+Regression!$CD$28*5*'In Process Calc.'!$C14^4+Regression!$CC$28*4*'In Process Calc.'!$C14^3 +Regression!$CB$28*3*'In Process Calc.'!$C14^2 + Regression!$CA$28*2*'In Process Calc.'!$C14 + Regression!$BZ$28)/$A14</f>
        <v>0</v>
      </c>
      <c r="AA14" s="115">
        <f xml:space="preserve"> (Regression!$CE$29*6*'In Process Calc.'!$C14^5+Regression!$CD$29*5*'In Process Calc.'!$C14^4+Regression!$CC$29*4*'In Process Calc.'!$C14^3 +Regression!$CB$29*3*'In Process Calc.'!$C14^2 + Regression!$CA$29*2*'In Process Calc.'!$C14 + Regression!$BZ$29)/$A14</f>
        <v>0</v>
      </c>
      <c r="AB14" s="115">
        <f xml:space="preserve"> (Regression!$CE$30*6*'In Process Calc.'!$C14^5+Regression!$CD$30*5*'In Process Calc.'!$C14^4+Regression!$CC$30*4*'In Process Calc.'!$C14^3 +Regression!$CB$30*3*'In Process Calc.'!$C14^2 + Regression!$CA$30*2*'In Process Calc.'!$C14 + Regression!$BZ$30)/$A14</f>
        <v>0</v>
      </c>
      <c r="AC14" s="115">
        <f xml:space="preserve"> (Regression!$CE$31*6*'In Process Calc.'!$C14^5+Regression!$CD$31*5*'In Process Calc.'!$C14^4+Regression!$CC$31*4*'In Process Calc.'!$C14^3 +Regression!$CB$31*3*'In Process Calc.'!$C14^2 + Regression!$CA$31*2*'In Process Calc.'!$C14 + Regression!$BZ$31)/$A14</f>
        <v>0</v>
      </c>
      <c r="AD14" s="115">
        <f xml:space="preserve"> (Regression!$CE$32*6*'In Process Calc.'!$C14^5+Regression!$CD$32*5*'In Process Calc.'!$C14^4+Regression!$CC$32*4*'In Process Calc.'!$C14^3 +Regression!$CB$32*3*'In Process Calc.'!$C14^2 + Regression!$CA$32*2*'In Process Calc.'!$C14 + Regression!$BZ$32)/$A14</f>
        <v>2.5424180612525164E-2</v>
      </c>
      <c r="AE14" s="115">
        <f xml:space="preserve"> (Regression!$CE$33*6*'In Process Calc.'!$C14^5+Regression!$CD$33*5*'In Process Calc.'!$C14^4+Regression!$CC$33*4*'In Process Calc.'!$C14^3 +Regression!$CB$33*3*'In Process Calc.'!$C14^2 + Regression!$CA$33*2*'In Process Calc.'!$C14 + Regression!$BZ$33)/$A14</f>
        <v>2.7094197873776052E-2</v>
      </c>
      <c r="AF14" s="115">
        <f xml:space="preserve"> (Regression!$CE$34*6*'In Process Calc.'!$C14^5+Regression!$CD$34*5*'In Process Calc.'!$C14^4+Regression!$CC$34*4*'In Process Calc.'!$C14^3 +Regression!$CB$34*3*'In Process Calc.'!$C14^2 + Regression!$CA$34*2*'In Process Calc.'!$C14 + Regression!$BZ$34)/$A14</f>
        <v>7.1834868531479107E-2</v>
      </c>
      <c r="AG14" s="116">
        <f t="shared" si="0"/>
        <v>-0.16496613580714839</v>
      </c>
      <c r="AH14" s="116">
        <f t="shared" si="3"/>
        <v>0</v>
      </c>
      <c r="AI14" s="116">
        <f t="shared" si="1"/>
        <v>3.4291814210229678E-2</v>
      </c>
      <c r="AJ14" s="116">
        <f t="shared" si="2"/>
        <v>0</v>
      </c>
      <c r="AK14" s="76">
        <f>'In Process Calc.'!C14</f>
        <v>261.75</v>
      </c>
      <c r="AL14" s="122">
        <f>((Regression!CL47-Regression!CL48)*1000+'Post Process Calc.'!AL13*'In Process Calc.'!$E14+'In Process Calc.'!$G13*'Measured Data'!AS17+'In Process Calc.'!$F13*'Measured Data'!AS17)/'In Process Calc.'!$J13</f>
        <v>5.4105057980771365</v>
      </c>
      <c r="AM14" s="122">
        <f>((Regression!CM47-Regression!CM48)*1000+'Post Process Calc.'!AM13*'In Process Calc.'!$E14+'In Process Calc.'!$G13*'Measured Data'!AT17+'In Process Calc.'!$F13*'Measured Data'!AT17)/'In Process Calc.'!$J13</f>
        <v>2.308161322063492</v>
      </c>
      <c r="AN14" s="122">
        <f>((Regression!CN47-Regression!CN48)*1000+'Post Process Calc.'!AN13*'In Process Calc.'!$E14+'In Process Calc.'!$G13*'Measured Data'!AU17+'In Process Calc.'!$F13*'Measured Data'!AU17)/'In Process Calc.'!$J13</f>
        <v>-0.52869601052230664</v>
      </c>
      <c r="AO14" s="122">
        <f>((Regression!CO47-Regression!CO48)*1000+'Post Process Calc.'!AO13*'In Process Calc.'!$E14+'In Process Calc.'!$G13*'Measured Data'!AV17+'In Process Calc.'!$F13*'Measured Data'!AV17)/'In Process Calc.'!$J13</f>
        <v>1.9524628357664171</v>
      </c>
      <c r="AP14" s="122">
        <f>((Regression!CP47-Regression!CP48)*1000+'Post Process Calc.'!AP13*'In Process Calc.'!$E14+'In Process Calc.'!$G13*'Measured Data'!AW17+'In Process Calc.'!$F13*'Measured Data'!AW17)/'In Process Calc.'!$J13</f>
        <v>6.5444199759420632E-2</v>
      </c>
      <c r="AQ14" s="122">
        <f>((Regression!CQ47-Regression!CQ48)*1000+'Post Process Calc.'!AQ13*'In Process Calc.'!$E14+'In Process Calc.'!$G13*'Measured Data'!AX17+'In Process Calc.'!$F13*'Measured Data'!AX17)/'In Process Calc.'!$J13</f>
        <v>-13.397239794114187</v>
      </c>
      <c r="AR14" s="122">
        <f>((Regression!CR47-Regression!CR48)*1000+'Post Process Calc.'!AR13*'In Process Calc.'!$E14+'In Process Calc.'!$G13*'Measured Data'!AY17+'In Process Calc.'!$F13*'Measured Data'!AY17)/'In Process Calc.'!$J13</f>
        <v>2.9333949460332875</v>
      </c>
      <c r="AS14" s="122">
        <f>((Regression!CS47-Regression!CS48)*1000+'Post Process Calc.'!AS13*'In Process Calc.'!$E14+'In Process Calc.'!$G13*'Measured Data'!AZ17+'In Process Calc.'!$F13*'Measured Data'!AZ17)/'In Process Calc.'!$J13</f>
        <v>10.826461680192528</v>
      </c>
      <c r="AT14" s="122">
        <f>((Regression!CT47-Regression!CT48)*1000+'Post Process Calc.'!AT13*'In Process Calc.'!$E14+'In Process Calc.'!$G13*'Measured Data'!BA17+'In Process Calc.'!$F13*'Measured Data'!BA17)/'In Process Calc.'!$J13</f>
        <v>0</v>
      </c>
      <c r="AU14" s="122">
        <f>((Regression!CU47-Regression!CU48)*1000+'Post Process Calc.'!AU13*'In Process Calc.'!$E14+'In Process Calc.'!$G13*'Measured Data'!BB17+'In Process Calc.'!$F13*'Measured Data'!BB17)/'In Process Calc.'!$J13</f>
        <v>0</v>
      </c>
      <c r="AV14" s="122">
        <f>((Regression!CV47-Regression!CV48)*1000+'Post Process Calc.'!AV13*'In Process Calc.'!$E14+'In Process Calc.'!$G13*'Measured Data'!BC17+'In Process Calc.'!$F13*'Measured Data'!BC17)/'In Process Calc.'!$J13</f>
        <v>0</v>
      </c>
      <c r="AW14" s="122">
        <f>((Regression!CW47-Regression!CW48)*1000+'Post Process Calc.'!AW13*'In Process Calc.'!$E14+'In Process Calc.'!$G13*'Measured Data'!BE17+'In Process Calc.'!$F13*'Measured Data'!BE17)/'In Process Calc.'!$J13</f>
        <v>-3.5627053565279807</v>
      </c>
      <c r="AX14" s="122">
        <f>((Regression!CX47-Regression!CX48)*1000+'Post Process Calc.'!AX13*'In Process Calc.'!$E14+'In Process Calc.'!$G13*'Measured Data'!BF17+'In Process Calc.'!$F13*'Measured Data'!BF17)/'In Process Calc.'!$J13</f>
        <v>0</v>
      </c>
      <c r="AY14" s="122">
        <f>((Regression!CY47-Regression!CY48)*1000+'Post Process Calc.'!AY13*'In Process Calc.'!$E14+'In Process Calc.'!$G13*'Measured Data'!BG17+'In Process Calc.'!$F13*'Measured Data'!BG17)/'In Process Calc.'!$J13</f>
        <v>0</v>
      </c>
      <c r="AZ14" s="122">
        <f>((Regression!CZ47-Regression!CZ48)*1000+'Post Process Calc.'!AZ13*'In Process Calc.'!$E14+'In Process Calc.'!$G13*'Measured Data'!BI17+'In Process Calc.'!$F13*'Measured Data'!BI17)/'In Process Calc.'!$J13</f>
        <v>0</v>
      </c>
      <c r="BA14" s="122">
        <f>((Regression!DA47-Regression!DA48)*1000+'Post Process Calc.'!BA13*'In Process Calc.'!$E14+'In Process Calc.'!$G13*'Measured Data'!BJ17+'In Process Calc.'!$F13*'Measured Data'!BJ17)/'In Process Calc.'!$J13</f>
        <v>0</v>
      </c>
      <c r="BB14" s="122">
        <f>((Regression!DB47-Regression!DB48)*1000+'Post Process Calc.'!BB13*'In Process Calc.'!$E14+'In Process Calc.'!$G13*'Measured Data'!BK17+'In Process Calc.'!$F13*'Measured Data'!BK17)/'In Process Calc.'!$J13</f>
        <v>0</v>
      </c>
      <c r="BC14" s="122">
        <f>((Regression!DC47-Regression!DC48)*1000+'Post Process Calc.'!BC13*'In Process Calc.'!$E14+'In Process Calc.'!$G13*'Measured Data'!BL17+'In Process Calc.'!$F13*'Measured Data'!BL17)/'In Process Calc.'!$J13</f>
        <v>0</v>
      </c>
      <c r="BD14" s="122">
        <f>((Regression!DD47-Regression!DD48)*1000+'Post Process Calc.'!BD13*'In Process Calc.'!$E14+'In Process Calc.'!$G13*'Measured Data'!BM17+'In Process Calc.'!$F13*'Measured Data'!BM17)/'In Process Calc.'!$J13</f>
        <v>0</v>
      </c>
      <c r="BE14" s="122">
        <f>((Regression!DE47-Regression!DE48)*1000+'Post Process Calc.'!BE13*'In Process Calc.'!$E14+'In Process Calc.'!$G13*'Measured Data'!BN17+'In Process Calc.'!$F13*'Measured Data'!BN17)/'In Process Calc.'!$J13</f>
        <v>0</v>
      </c>
      <c r="BF14" s="122">
        <f>((Regression!DF47-Regression!DF48)*1000+'Post Process Calc.'!BF13*'In Process Calc.'!$E14+'In Process Calc.'!$G13*'Measured Data'!BO17+'In Process Calc.'!$F13*'Measured Data'!BO17)/'In Process Calc.'!$J13</f>
        <v>0</v>
      </c>
      <c r="BG14" s="122">
        <f>((Regression!DG47-Regression!DG48)*1000+'Post Process Calc.'!BG13*'In Process Calc.'!$E14+'In Process Calc.'!$G13*'Measured Data'!BP17+'In Process Calc.'!$F13*'Measured Data'!BP17)/'In Process Calc.'!$J13</f>
        <v>0</v>
      </c>
      <c r="BH14" s="122">
        <f>((Regression!DH47-Regression!DH48)*1000+'Post Process Calc.'!BH13*'In Process Calc.'!$E14+'In Process Calc.'!$G13*'Measured Data'!BQ17+'In Process Calc.'!$F13*'Measured Data'!BQ17)/'In Process Calc.'!$J13</f>
        <v>0</v>
      </c>
    </row>
    <row r="15" spans="1:71">
      <c r="A15" s="115">
        <f>'Measured Data'!H19</f>
        <v>16.004000527954101</v>
      </c>
      <c r="B15" s="115">
        <f>'Measured Data'!H19*'In Process Calc.'!E15/1000</f>
        <v>28.938789399102784</v>
      </c>
      <c r="C15" s="295">
        <f>'Growth Regression'!$P14</f>
        <v>8.4350394953332426E-4</v>
      </c>
      <c r="D15" s="115">
        <f>IF('Measured Data'!O19&gt;0,'Measured Data'!O19, (Regression!$CE$6*6*'In Process Calc.'!$C15^6+Regression!$CD$6*5*'In Process Calc.'!$C15^5+Regression!$CC$6*4*'In Process Calc.'!$C15^3+Regression!$CB$6*3*'In Process Calc.'!$C15^2  + Regression!$CA$6*2*'In Process Calc.'!$C15 + Regression!$BZ$6)/$A15)</f>
        <v>0</v>
      </c>
      <c r="E15" s="115">
        <f>(Regression!$CE$7*6*'In Process Calc.'!$C15^6+Regression!$CD$7*5*'In Process Calc.'!$C15^5+Regression!$CC$7*4*'In Process Calc.'!$C15^3+Regression!$CB$7*3*'In Process Calc.'!$C15^2  + Regression!$CA$7*2*'In Process Calc.'!$C15 + Regression!$BZ$7)/$A15</f>
        <v>1.8805900397574131</v>
      </c>
      <c r="F15" s="115">
        <f xml:space="preserve"> (Regression!$CE$8*6*'In Process Calc.'!$C15^6+Regression!$CD$8*5*'In Process Calc.'!$C15^5+Regression!$CC$8*4*'In Process Calc.'!$C15^3+Regression!$CB$8*3*'In Process Calc.'!$C15^2  + Regression!$CA$8*2*'In Process Calc.'!$C15 + Regression!$BZ$8)/$A15</f>
        <v>5.0523542007478387E-3</v>
      </c>
      <c r="G15" s="115">
        <f xml:space="preserve"> (Regression!$CE$9*6*'In Process Calc.'!$C15^6+Regression!$CD$9*5*'In Process Calc.'!$C15^5+Regression!$CC$9*4*'In Process Calc.'!$C15^3+Regression!$CB$9*3*'In Process Calc.'!$C15^2  + Regression!$CA$9*2*'In Process Calc.'!$C15 + Regression!$BZ$9)/$B15</f>
        <v>1.1337540677204352E-3</v>
      </c>
      <c r="H15" s="115">
        <f xml:space="preserve"> (Regression!$CE$10*6*'In Process Calc.'!$C15^6+Regression!$CD$10*5*'In Process Calc.'!$C15^5+Regression!$CC$10*4*'In Process Calc.'!$C15^3+Regression!$CB$10*3*'In Process Calc.'!$C15^2  + Regression!$CA$10*2*'In Process Calc.'!$C15 + Regression!$BZ$10)/$B15</f>
        <v>4.2136038626518224E-4</v>
      </c>
      <c r="I15" s="115">
        <f xml:space="preserve"> (Regression!$CE$11*6*'In Process Calc.'!$C15^6+Regression!$CD$11*5*'In Process Calc.'!$C15^5+Regression!$CC$11*4*'In Process Calc.'!$C15^3+Regression!$CB$11*3*'In Process Calc.'!$C15^2  + Regression!$CA$11*2*'In Process Calc.'!$C15 + Regression!$BZ$11)/$A15</f>
        <v>1.2920330690850638E-3</v>
      </c>
      <c r="J15" s="115">
        <f>(Regression!$CE$12*6*'In Process Calc.'!$C15^6+Regression!$CD$12*5*'In Process Calc.'!$C15^5+Regression!$CC$12*4*'In Process Calc.'!$C15^3+Regression!$CB$12*3*'In Process Calc.'!$C15^2  + Regression!$CA$12*2*'In Process Calc.'!$C15 + Regression!$BZ$12)/$A15</f>
        <v>-1.8027939555403895E-4</v>
      </c>
      <c r="K15" s="115">
        <f xml:space="preserve"> (Regression!$CE$13*6*'In Process Calc.'!$C15^5+Regression!$CD$13*5*'In Process Calc.'!$C15^4+Regression!$CC$13*4*'In Process Calc.'!$C15^3+Regression!$CB$13*3*'In Process Calc.'!$C15^2  + Regression!$CA$13*2*'In Process Calc.'!$C15 + Regression!$BZ$13)/$A15</f>
        <v>4.2855703956809273E-2</v>
      </c>
      <c r="L15" s="115">
        <f xml:space="preserve"> (Regression!$CE$14*6*'In Process Calc.'!$C15^5+Regression!$CD$14*5*'In Process Calc.'!$C15^4+Regression!$CC$14*4*'In Process Calc.'!$C15^3+Regression!$CB$14*3*'In Process Calc.'!$C15^2  + Regression!$CA$14*2*'In Process Calc.'!$C15 + Regression!$BZ$14)/$B15</f>
        <v>1.5029904364080862E-3</v>
      </c>
      <c r="M15" s="115">
        <f xml:space="preserve"> (Regression!$CE$15*6*'In Process Calc.'!$C15^6+Regression!$CD$15*5*'In Process Calc.'!$C15^5+Regression!$CC$15*4*'In Process Calc.'!$C15^3+Regression!$CB$15*3*'In Process Calc.'!$C15^2  + Regression!$CA$15*2*'In Process Calc.'!$C15 + Regression!$BZ$15)/$A15</f>
        <v>1.3538631146859709E-2</v>
      </c>
      <c r="N15" s="115">
        <f xml:space="preserve"> (Regression!$CE$16*6*'In Process Calc.'!$C15^6+Regression!$CD$16*5*'In Process Calc.'!$C15^5+Regression!$CC$16*4*'In Process Calc.'!$C15^3+Regression!$CB$16*3*'In Process Calc.'!$C15^2  + Regression!$CA$16*2*'In Process Calc.'!$C15 + Regression!$BZ$16)/$A15</f>
        <v>0</v>
      </c>
      <c r="O15" s="115">
        <f xml:space="preserve"> (Regression!$CE$17*6*'In Process Calc.'!$C15^6+Regression!$CD$17*5*'In Process Calc.'!$C15^5+Regression!$CC$17*4*'In Process Calc.'!$C15^3+Regression!$CB$17*3*'In Process Calc.'!$C15^2  + Regression!$CA$17*2*'In Process Calc.'!$C15 + Regression!$BZ$17)/$A15</f>
        <v>0</v>
      </c>
      <c r="P15" s="115">
        <f xml:space="preserve"> (Regression!$CE$18*6*'In Process Calc.'!$C15^6+Regression!$CD$18*5*'In Process Calc.'!$C15^5+Regression!$CC$18*4*'In Process Calc.'!$C15^3+Regression!$CB$18*3*'In Process Calc.'!$C15^2  + Regression!$CA$18*2*'In Process Calc.'!$C15 + Regression!$BZ$18)/$A15</f>
        <v>0</v>
      </c>
      <c r="Q15" s="115">
        <f xml:space="preserve"> (Regression!$CE$19*6*'In Process Calc.'!$C15^5+Regression!$CD$19*5*'In Process Calc.'!$C15^4+Regression!$CC$19*4*'In Process Calc.'!$C15^3 +Regression!$CB$19*3*'In Process Calc.'!$C15^2 + Regression!$CA$19*2*'In Process Calc.'!$C15 + Regression!$BZ$19)/$B15</f>
        <v>-5.9164468412406714E-3</v>
      </c>
      <c r="R15" s="115">
        <f xml:space="preserve"> (Regression!$CE$20*6*'In Process Calc.'!$C15^5+Regression!$CD$20*5*'In Process Calc.'!$C15^4+Regression!$CC$20*4*'In Process Calc.'!$C15^3 +Regression!$CB$20*3*'In Process Calc.'!$C15^2 + Regression!$CA$20*2*'In Process Calc.'!$C15 + Regression!$BZ$20)/$A15</f>
        <v>0</v>
      </c>
      <c r="S15" s="115">
        <f xml:space="preserve"> (Regression!$CE$21*6*'In Process Calc.'!$C15^5+Regression!$CD$21*5*'In Process Calc.'!$C15^4+Regression!$CC$21*4*'In Process Calc.'!$C15^3 +Regression!$CB$21*3*'In Process Calc.'!$C15^2 + Regression!$CA$21*2*'In Process Calc.'!$C15 + Regression!$BZ$21)/$A15</f>
        <v>0</v>
      </c>
      <c r="T15" s="115">
        <f xml:space="preserve"> (Regression!$CE$22*6*'In Process Calc.'!$C15^5+Regression!$CD$22*5*'In Process Calc.'!$C15^4+Regression!$CC$22*4*'In Process Calc.'!$C15^3 +Regression!$CB$22*3*'In Process Calc.'!$C15^2 + Regression!$CA$22*2*'In Process Calc.'!$C15 + Regression!$BZ$22)/$A15</f>
        <v>0</v>
      </c>
      <c r="U15" s="115">
        <f xml:space="preserve"> (Regression!$CE$23*6*'In Process Calc.'!$C15^5+Regression!$CD$23*5*'In Process Calc.'!$C15^4+Regression!$CC$23*4*'In Process Calc.'!$C15^3 +Regression!$CB$23*3*'In Process Calc.'!$C15^2 + Regression!$CA$23*2*'In Process Calc.'!$C15 + Regression!$BZ$23)/$A15</f>
        <v>0</v>
      </c>
      <c r="V15" s="115">
        <f xml:space="preserve"> (Regression!$CE$24*6*'In Process Calc.'!$C15^5+Regression!$CD$24*5*'In Process Calc.'!$C15^4+Regression!$CC$24*4*'In Process Calc.'!$C15^3 +Regression!$CB$24*3*'In Process Calc.'!$C15^2 + Regression!$CA$24*2*'In Process Calc.'!$C15 + Regression!$BZ$24)/$A15</f>
        <v>0</v>
      </c>
      <c r="W15" s="115">
        <f xml:space="preserve"> (Regression!$CE$25*6*'In Process Calc.'!$C15^5+Regression!$CD$25*5*'In Process Calc.'!$C15^4+Regression!$CC$25*4*'In Process Calc.'!$C15^3 +Regression!$CB$25*3*'In Process Calc.'!$C15^2 + Regression!$CA$25*2*'In Process Calc.'!$C15 + Regression!$BZ$25)/$A15</f>
        <v>0</v>
      </c>
      <c r="X15" s="115">
        <f xml:space="preserve"> (Regression!$CE$26*6*'In Process Calc.'!$C15^5+Regression!$CD$26*5*'In Process Calc.'!$C15^4+Regression!$CC$26*4*'In Process Calc.'!$C15^3 +Regression!$CB$26*3*'In Process Calc.'!$C15^2 + Regression!$CA$26*2*'In Process Calc.'!$C15 + Regression!$BZ$26)/$A15</f>
        <v>0</v>
      </c>
      <c r="Y15" s="115">
        <f xml:space="preserve"> (Regression!$CE$27*6*'In Process Calc.'!$C15^5+Regression!$CD$27*5*'In Process Calc.'!$C15^4+Regression!$CC$27*4*'In Process Calc.'!$C15^3 +Regression!$CB$27*3*'In Process Calc.'!$C15^2 + Regression!$CA$27*2*'In Process Calc.'!$C15 + Regression!$BZ$27)/$A15</f>
        <v>0</v>
      </c>
      <c r="Z15" s="115">
        <f xml:space="preserve"> (Regression!$CE$28*6*'In Process Calc.'!$C15^5+Regression!$CD$28*5*'In Process Calc.'!$C15^4+Regression!$CC$28*4*'In Process Calc.'!$C15^3 +Regression!$CB$28*3*'In Process Calc.'!$C15^2 + Regression!$CA$28*2*'In Process Calc.'!$C15 + Regression!$BZ$28)/$A15</f>
        <v>0</v>
      </c>
      <c r="AA15" s="115">
        <f xml:space="preserve"> (Regression!$CE$29*6*'In Process Calc.'!$C15^5+Regression!$CD$29*5*'In Process Calc.'!$C15^4+Regression!$CC$29*4*'In Process Calc.'!$C15^3 +Regression!$CB$29*3*'In Process Calc.'!$C15^2 + Regression!$CA$29*2*'In Process Calc.'!$C15 + Regression!$BZ$29)/$A15</f>
        <v>0</v>
      </c>
      <c r="AB15" s="115">
        <f xml:space="preserve"> (Regression!$CE$30*6*'In Process Calc.'!$C15^5+Regression!$CD$30*5*'In Process Calc.'!$C15^4+Regression!$CC$30*4*'In Process Calc.'!$C15^3 +Regression!$CB$30*3*'In Process Calc.'!$C15^2 + Regression!$CA$30*2*'In Process Calc.'!$C15 + Regression!$BZ$30)/$A15</f>
        <v>0</v>
      </c>
      <c r="AC15" s="115">
        <f xml:space="preserve"> (Regression!$CE$31*6*'In Process Calc.'!$C15^5+Regression!$CD$31*5*'In Process Calc.'!$C15^4+Regression!$CC$31*4*'In Process Calc.'!$C15^3 +Regression!$CB$31*3*'In Process Calc.'!$C15^2 + Regression!$CA$31*2*'In Process Calc.'!$C15 + Regression!$BZ$31)/$A15</f>
        <v>0</v>
      </c>
      <c r="AD15" s="115">
        <f xml:space="preserve"> (Regression!$CE$32*6*'In Process Calc.'!$C15^5+Regression!$CD$32*5*'In Process Calc.'!$C15^4+Regression!$CC$32*4*'In Process Calc.'!$C15^3 +Regression!$CB$32*3*'In Process Calc.'!$C15^2 + Regression!$CA$32*2*'In Process Calc.'!$C15 + Regression!$BZ$32)/$A15</f>
        <v>3.4265525596986562E-2</v>
      </c>
      <c r="AE15" s="115">
        <f xml:space="preserve"> (Regression!$CE$33*6*'In Process Calc.'!$C15^5+Regression!$CD$33*5*'In Process Calc.'!$C15^4+Regression!$CC$33*4*'In Process Calc.'!$C15^3 +Regression!$CB$33*3*'In Process Calc.'!$C15^2 + Regression!$CA$33*2*'In Process Calc.'!$C15 + Regression!$BZ$33)/$A15</f>
        <v>3.9317879797734413E-2</v>
      </c>
      <c r="AF15" s="115">
        <f xml:space="preserve"> (Regression!$CE$34*6*'In Process Calc.'!$C15^5+Regression!$CD$34*5*'In Process Calc.'!$C15^4+Regression!$CC$34*4*'In Process Calc.'!$C15^3 +Regression!$CB$34*3*'In Process Calc.'!$C15^2 + Regression!$CA$34*2*'In Process Calc.'!$C15 + Regression!$BZ$34)/$A15</f>
        <v>8.449565442683396E-2</v>
      </c>
      <c r="AG15" s="116">
        <f t="shared" si="0"/>
        <v>-0.13805506140334015</v>
      </c>
      <c r="AH15" s="116">
        <f t="shared" si="3"/>
        <v>0</v>
      </c>
      <c r="AI15" s="116">
        <f t="shared" si="1"/>
        <v>3.5070954333706106E-2</v>
      </c>
      <c r="AJ15" s="116">
        <f t="shared" si="2"/>
        <v>0</v>
      </c>
      <c r="AK15" s="76">
        <f>'In Process Calc.'!C15</f>
        <v>284.75000000005821</v>
      </c>
      <c r="AL15" s="122">
        <f>((Regression!CL48-Regression!CL49)*1000+'Post Process Calc.'!AL14*'In Process Calc.'!$E15+'In Process Calc.'!$G14*'Measured Data'!AS18+'In Process Calc.'!$F14*'Measured Data'!AS18)/'In Process Calc.'!$J14</f>
        <v>4.6244488600132572</v>
      </c>
      <c r="AM15" s="122">
        <f>((Regression!CM48-Regression!CM49)*1000+'Post Process Calc.'!AM14*'In Process Calc.'!$E15+'In Process Calc.'!$G14*'Measured Data'!AT18+'In Process Calc.'!$F14*'Measured Data'!AT18)/'In Process Calc.'!$J14</f>
        <v>1.9034985030778662</v>
      </c>
      <c r="AN15" s="122">
        <f>((Regression!CN48-Regression!CN49)*1000+'Post Process Calc.'!AN14*'In Process Calc.'!$E15+'In Process Calc.'!$G14*'Measured Data'!AU18+'In Process Calc.'!$F14*'Measured Data'!AU18)/'In Process Calc.'!$J14</f>
        <v>-0.98754622964057803</v>
      </c>
      <c r="AO15" s="122">
        <f>((Regression!CO48-Regression!CO49)*1000+'Post Process Calc.'!AO14*'In Process Calc.'!$E15+'In Process Calc.'!$G14*'Measured Data'!AV18+'In Process Calc.'!$F14*'Measured Data'!AV18)/'In Process Calc.'!$J14</f>
        <v>1.6173952709107473</v>
      </c>
      <c r="AP15" s="122">
        <f>((Regression!CP48-Regression!CP49)*1000+'Post Process Calc.'!AP14*'In Process Calc.'!$E15+'In Process Calc.'!$G14*'Measured Data'!AW18+'In Process Calc.'!$F14*'Measured Data'!AW18)/'In Process Calc.'!$J14</f>
        <v>7.1433216769027738E-2</v>
      </c>
      <c r="AQ15" s="122">
        <f>((Regression!CQ48-Regression!CQ49)*1000+'Post Process Calc.'!AQ14*'In Process Calc.'!$E15+'In Process Calc.'!$G14*'Measured Data'!AX18+'In Process Calc.'!$F14*'Measured Data'!AX18)/'In Process Calc.'!$J14</f>
        <v>-21.5921692477717</v>
      </c>
      <c r="AR15" s="122">
        <f>((Regression!CR48-Regression!CR49)*1000+'Post Process Calc.'!AR14*'In Process Calc.'!$E15+'In Process Calc.'!$G14*'Measured Data'!AY18+'In Process Calc.'!$F14*'Measured Data'!AY18)/'In Process Calc.'!$J14</f>
        <v>2.3040423070785989</v>
      </c>
      <c r="AS15" s="122">
        <f>((Regression!CS48-Regression!CS49)*1000+'Post Process Calc.'!AS14*'In Process Calc.'!$E15+'In Process Calc.'!$G14*'Measured Data'!AZ18+'In Process Calc.'!$F14*'Measured Data'!AZ18)/'In Process Calc.'!$J14</f>
        <v>8.2572511248586746</v>
      </c>
      <c r="AT15" s="122">
        <f>((Regression!CT48-Regression!CT49)*1000+'Post Process Calc.'!AT14*'In Process Calc.'!$E15+'In Process Calc.'!$G14*'Measured Data'!BA18+'In Process Calc.'!$F14*'Measured Data'!BA18)/'In Process Calc.'!$J14</f>
        <v>0</v>
      </c>
      <c r="AU15" s="122">
        <f>((Regression!CU48-Regression!CU49)*1000+'Post Process Calc.'!AU14*'In Process Calc.'!$E15+'In Process Calc.'!$G14*'Measured Data'!BB18+'In Process Calc.'!$F14*'Measured Data'!BB18)/'In Process Calc.'!$J14</f>
        <v>0</v>
      </c>
      <c r="AV15" s="122">
        <f>((Regression!CV48-Regression!CV49)*1000+'Post Process Calc.'!AV14*'In Process Calc.'!$E15+'In Process Calc.'!$G14*'Measured Data'!BC18+'In Process Calc.'!$F14*'Measured Data'!BC18)/'In Process Calc.'!$J14</f>
        <v>0</v>
      </c>
      <c r="AW15" s="122">
        <f>((Regression!CW48-Regression!CW49)*1000+'Post Process Calc.'!AW14*'In Process Calc.'!$E15+'In Process Calc.'!$G14*'Measured Data'!BE18+'In Process Calc.'!$F14*'Measured Data'!BE18)/'In Process Calc.'!$J14</f>
        <v>-1.0376054456520394</v>
      </c>
      <c r="AX15" s="122">
        <f>((Regression!CX48-Regression!CX49)*1000+'Post Process Calc.'!AX14*'In Process Calc.'!$E15+'In Process Calc.'!$G14*'Measured Data'!BF18+'In Process Calc.'!$F14*'Measured Data'!BF18)/'In Process Calc.'!$J14</f>
        <v>0</v>
      </c>
      <c r="AY15" s="122">
        <f>((Regression!CY48-Regression!CY49)*1000+'Post Process Calc.'!AY14*'In Process Calc.'!$E15+'In Process Calc.'!$G14*'Measured Data'!BG18+'In Process Calc.'!$F14*'Measured Data'!BG18)/'In Process Calc.'!$J14</f>
        <v>0</v>
      </c>
      <c r="AZ15" s="122">
        <f>((Regression!CZ48-Regression!CZ49)*1000+'Post Process Calc.'!AZ14*'In Process Calc.'!$E15+'In Process Calc.'!$G14*'Measured Data'!BI18+'In Process Calc.'!$F14*'Measured Data'!BI18)/'In Process Calc.'!$J14</f>
        <v>0</v>
      </c>
      <c r="BA15" s="122">
        <f>((Regression!DA48-Regression!DA49)*1000+'Post Process Calc.'!BA14*'In Process Calc.'!$E15+'In Process Calc.'!$G14*'Measured Data'!BJ18+'In Process Calc.'!$F14*'Measured Data'!BJ18)/'In Process Calc.'!$J14</f>
        <v>0</v>
      </c>
      <c r="BB15" s="122">
        <f>((Regression!DB48-Regression!DB49)*1000+'Post Process Calc.'!BB14*'In Process Calc.'!$E15+'In Process Calc.'!$G14*'Measured Data'!BK18+'In Process Calc.'!$F14*'Measured Data'!BK18)/'In Process Calc.'!$J14</f>
        <v>0</v>
      </c>
      <c r="BC15" s="122">
        <f>((Regression!DC48-Regression!DC49)*1000+'Post Process Calc.'!BC14*'In Process Calc.'!$E15+'In Process Calc.'!$G14*'Measured Data'!BL18+'In Process Calc.'!$F14*'Measured Data'!BL18)/'In Process Calc.'!$J14</f>
        <v>0</v>
      </c>
      <c r="BD15" s="122">
        <f>((Regression!DD48-Regression!DD49)*1000+'Post Process Calc.'!BD14*'In Process Calc.'!$E15+'In Process Calc.'!$G14*'Measured Data'!BM18+'In Process Calc.'!$F14*'Measured Data'!BM18)/'In Process Calc.'!$J14</f>
        <v>0</v>
      </c>
      <c r="BE15" s="122">
        <f>((Regression!DE48-Regression!DE49)*1000+'Post Process Calc.'!BE14*'In Process Calc.'!$E15+'In Process Calc.'!$G14*'Measured Data'!BN18+'In Process Calc.'!$F14*'Measured Data'!BN18)/'In Process Calc.'!$J14</f>
        <v>0</v>
      </c>
      <c r="BF15" s="122">
        <f>((Regression!DF48-Regression!DF49)*1000+'Post Process Calc.'!BF14*'In Process Calc.'!$E15+'In Process Calc.'!$G14*'Measured Data'!BO18+'In Process Calc.'!$F14*'Measured Data'!BO18)/'In Process Calc.'!$J14</f>
        <v>0</v>
      </c>
      <c r="BG15" s="122">
        <f>((Regression!DG48-Regression!DG49)*1000+'Post Process Calc.'!BG14*'In Process Calc.'!$E15+'In Process Calc.'!$G14*'Measured Data'!BP18+'In Process Calc.'!$F14*'Measured Data'!BP18)/'In Process Calc.'!$J14</f>
        <v>0</v>
      </c>
      <c r="BH15" s="122">
        <f>((Regression!DH48-Regression!DH49)*1000+'Post Process Calc.'!BH14*'In Process Calc.'!$E15+'In Process Calc.'!$G14*'Measured Data'!BQ18+'In Process Calc.'!$F14*'Measured Data'!BQ18)/'In Process Calc.'!$J14</f>
        <v>0</v>
      </c>
    </row>
    <row r="16" spans="1:71">
      <c r="A16" s="115">
        <f>'Measured Data'!H20</f>
        <v>15.927300317382812</v>
      </c>
      <c r="B16" s="115">
        <f>'Measured Data'!H20*'In Process Calc.'!E16/1000</f>
        <v>28.707189122047257</v>
      </c>
      <c r="C16" s="295">
        <f>'Growth Regression'!$P15</f>
        <v>4.5085852626342119E-4</v>
      </c>
      <c r="D16" s="115">
        <f>IF('Measured Data'!O20&gt;0,'Measured Data'!O20, (Regression!$CE$6*6*'In Process Calc.'!$C16^6+Regression!$CD$6*5*'In Process Calc.'!$C16^5+Regression!$CC$6*4*'In Process Calc.'!$C16^3+Regression!$CB$6*3*'In Process Calc.'!$C16^2  + Regression!$CA$6*2*'In Process Calc.'!$C16 + Regression!$BZ$6)/$A16)</f>
        <v>0</v>
      </c>
      <c r="E16" s="115">
        <f>(Regression!$CE$7*6*'In Process Calc.'!$C16^6+Regression!$CD$7*5*'In Process Calc.'!$C16^5+Regression!$CC$7*4*'In Process Calc.'!$C16^3+Regression!$CB$7*3*'In Process Calc.'!$C16^2  + Regression!$CA$7*2*'In Process Calc.'!$C16 + Regression!$BZ$7)/$A16</f>
        <v>1.8732600906828103</v>
      </c>
      <c r="F16" s="115">
        <f xml:space="preserve"> (Regression!$CE$8*6*'In Process Calc.'!$C16^6+Regression!$CD$8*5*'In Process Calc.'!$C16^5+Regression!$CC$8*4*'In Process Calc.'!$C16^3+Regression!$CB$8*3*'In Process Calc.'!$C16^2  + Regression!$CA$8*2*'In Process Calc.'!$C16 + Regression!$BZ$8)/$A16</f>
        <v>9.2845168664395118E-3</v>
      </c>
      <c r="G16" s="115">
        <f xml:space="preserve"> (Regression!$CE$9*6*'In Process Calc.'!$C16^6+Regression!$CD$9*5*'In Process Calc.'!$C16^5+Regression!$CC$9*4*'In Process Calc.'!$C16^3+Regression!$CB$9*3*'In Process Calc.'!$C16^2  + Regression!$CA$9*2*'In Process Calc.'!$C16 + Regression!$BZ$9)/$B16</f>
        <v>1.5145551849792805E-3</v>
      </c>
      <c r="H16" s="115">
        <f xml:space="preserve"> (Regression!$CE$10*6*'In Process Calc.'!$C16^6+Regression!$CD$10*5*'In Process Calc.'!$C16^5+Regression!$CC$10*4*'In Process Calc.'!$C16^3+Regression!$CB$10*3*'In Process Calc.'!$C16^2  + Regression!$CA$10*2*'In Process Calc.'!$C16 + Regression!$BZ$10)/$B16</f>
        <v>-2.1971099744361533E-3</v>
      </c>
      <c r="I16" s="115">
        <f xml:space="preserve"> (Regression!$CE$11*6*'In Process Calc.'!$C16^6+Regression!$CD$11*5*'In Process Calc.'!$C16^5+Regression!$CC$11*4*'In Process Calc.'!$C16^3+Regression!$CB$11*3*'In Process Calc.'!$C16^2  + Regression!$CA$11*2*'In Process Calc.'!$C16 + Regression!$BZ$11)/$A16</f>
        <v>4.3988780188284834E-4</v>
      </c>
      <c r="J16" s="115">
        <f>(Regression!$CE$12*6*'In Process Calc.'!$C16^6+Regression!$CD$12*5*'In Process Calc.'!$C16^5+Regression!$CC$12*4*'In Process Calc.'!$C16^3+Regression!$CB$12*3*'In Process Calc.'!$C16^2  + Regression!$CA$12*2*'In Process Calc.'!$C16 + Regression!$BZ$12)/$A16</f>
        <v>-5.2251859398054316E-4</v>
      </c>
      <c r="K16" s="115">
        <f xml:space="preserve"> (Regression!$CE$13*6*'In Process Calc.'!$C16^5+Regression!$CD$13*5*'In Process Calc.'!$C16^4+Regression!$CC$13*4*'In Process Calc.'!$C16^3+Regression!$CB$13*3*'In Process Calc.'!$C16^2  + Regression!$CA$13*2*'In Process Calc.'!$C16 + Regression!$BZ$13)/$A16</f>
        <v>4.1231543662370175E-2</v>
      </c>
      <c r="L16" s="115">
        <f xml:space="preserve"> (Regression!$CE$14*6*'In Process Calc.'!$C16^5+Regression!$CD$14*5*'In Process Calc.'!$C16^4+Regression!$CC$14*4*'In Process Calc.'!$C16^3+Regression!$CB$14*3*'In Process Calc.'!$C16^2  + Regression!$CA$14*2*'In Process Calc.'!$C16 + Regression!$BZ$14)/$B16</f>
        <v>7.6880888906818827E-4</v>
      </c>
      <c r="M16" s="115">
        <f xml:space="preserve"> (Regression!$CE$15*6*'In Process Calc.'!$C16^6+Regression!$CD$15*5*'In Process Calc.'!$C16^5+Regression!$CC$15*4*'In Process Calc.'!$C16^3+Regression!$CB$15*3*'In Process Calc.'!$C16^2  + Regression!$CA$15*2*'In Process Calc.'!$C16 + Regression!$BZ$15)/$A16</f>
        <v>1.7891795965451585E-2</v>
      </c>
      <c r="N16" s="115">
        <f xml:space="preserve"> (Regression!$CE$16*6*'In Process Calc.'!$C16^6+Regression!$CD$16*5*'In Process Calc.'!$C16^5+Regression!$CC$16*4*'In Process Calc.'!$C16^3+Regression!$CB$16*3*'In Process Calc.'!$C16^2  + Regression!$CA$16*2*'In Process Calc.'!$C16 + Regression!$BZ$16)/$A16</f>
        <v>0</v>
      </c>
      <c r="O16" s="115">
        <f xml:space="preserve"> (Regression!$CE$17*6*'In Process Calc.'!$C16^6+Regression!$CD$17*5*'In Process Calc.'!$C16^5+Regression!$CC$17*4*'In Process Calc.'!$C16^3+Regression!$CB$17*3*'In Process Calc.'!$C16^2  + Regression!$CA$17*2*'In Process Calc.'!$C16 + Regression!$BZ$17)/$A16</f>
        <v>0</v>
      </c>
      <c r="P16" s="115">
        <f xml:space="preserve"> (Regression!$CE$18*6*'In Process Calc.'!$C16^6+Regression!$CD$18*5*'In Process Calc.'!$C16^5+Regression!$CC$18*4*'In Process Calc.'!$C16^3+Regression!$CB$18*3*'In Process Calc.'!$C16^2  + Regression!$CA$18*2*'In Process Calc.'!$C16 + Regression!$BZ$18)/$A16</f>
        <v>0</v>
      </c>
      <c r="Q16" s="115">
        <f xml:space="preserve"> (Regression!$CE$19*6*'In Process Calc.'!$C16^5+Regression!$CD$19*5*'In Process Calc.'!$C16^4+Regression!$CC$19*4*'In Process Calc.'!$C16^3 +Regression!$CB$19*3*'In Process Calc.'!$C16^2 + Regression!$CA$19*2*'In Process Calc.'!$C16 + Regression!$BZ$19)/$B16</f>
        <v>-1.0711425420801498E-3</v>
      </c>
      <c r="R16" s="115">
        <f xml:space="preserve"> (Regression!$CE$20*6*'In Process Calc.'!$C16^5+Regression!$CD$20*5*'In Process Calc.'!$C16^4+Regression!$CC$20*4*'In Process Calc.'!$C16^3 +Regression!$CB$20*3*'In Process Calc.'!$C16^2 + Regression!$CA$20*2*'In Process Calc.'!$C16 + Regression!$BZ$20)/$A16</f>
        <v>0</v>
      </c>
      <c r="S16" s="115">
        <f xml:space="preserve"> (Regression!$CE$21*6*'In Process Calc.'!$C16^5+Regression!$CD$21*5*'In Process Calc.'!$C16^4+Regression!$CC$21*4*'In Process Calc.'!$C16^3 +Regression!$CB$21*3*'In Process Calc.'!$C16^2 + Regression!$CA$21*2*'In Process Calc.'!$C16 + Regression!$BZ$21)/$A16</f>
        <v>0</v>
      </c>
      <c r="T16" s="115">
        <f xml:space="preserve"> (Regression!$CE$22*6*'In Process Calc.'!$C16^5+Regression!$CD$22*5*'In Process Calc.'!$C16^4+Regression!$CC$22*4*'In Process Calc.'!$C16^3 +Regression!$CB$22*3*'In Process Calc.'!$C16^2 + Regression!$CA$22*2*'In Process Calc.'!$C16 + Regression!$BZ$22)/$A16</f>
        <v>0</v>
      </c>
      <c r="U16" s="115">
        <f xml:space="preserve"> (Regression!$CE$23*6*'In Process Calc.'!$C16^5+Regression!$CD$23*5*'In Process Calc.'!$C16^4+Regression!$CC$23*4*'In Process Calc.'!$C16^3 +Regression!$CB$23*3*'In Process Calc.'!$C16^2 + Regression!$CA$23*2*'In Process Calc.'!$C16 + Regression!$BZ$23)/$A16</f>
        <v>0</v>
      </c>
      <c r="V16" s="115">
        <f xml:space="preserve"> (Regression!$CE$24*6*'In Process Calc.'!$C16^5+Regression!$CD$24*5*'In Process Calc.'!$C16^4+Regression!$CC$24*4*'In Process Calc.'!$C16^3 +Regression!$CB$24*3*'In Process Calc.'!$C16^2 + Regression!$CA$24*2*'In Process Calc.'!$C16 + Regression!$BZ$24)/$A16</f>
        <v>0</v>
      </c>
      <c r="W16" s="115">
        <f xml:space="preserve"> (Regression!$CE$25*6*'In Process Calc.'!$C16^5+Regression!$CD$25*5*'In Process Calc.'!$C16^4+Regression!$CC$25*4*'In Process Calc.'!$C16^3 +Regression!$CB$25*3*'In Process Calc.'!$C16^2 + Regression!$CA$25*2*'In Process Calc.'!$C16 + Regression!$BZ$25)/$A16</f>
        <v>0</v>
      </c>
      <c r="X16" s="115">
        <f xml:space="preserve"> (Regression!$CE$26*6*'In Process Calc.'!$C16^5+Regression!$CD$26*5*'In Process Calc.'!$C16^4+Regression!$CC$26*4*'In Process Calc.'!$C16^3 +Regression!$CB$26*3*'In Process Calc.'!$C16^2 + Regression!$CA$26*2*'In Process Calc.'!$C16 + Regression!$BZ$26)/$A16</f>
        <v>0</v>
      </c>
      <c r="Y16" s="115">
        <f xml:space="preserve"> (Regression!$CE$27*6*'In Process Calc.'!$C16^5+Regression!$CD$27*5*'In Process Calc.'!$C16^4+Regression!$CC$27*4*'In Process Calc.'!$C16^3 +Regression!$CB$27*3*'In Process Calc.'!$C16^2 + Regression!$CA$27*2*'In Process Calc.'!$C16 + Regression!$BZ$27)/$A16</f>
        <v>0</v>
      </c>
      <c r="Z16" s="115">
        <f xml:space="preserve"> (Regression!$CE$28*6*'In Process Calc.'!$C16^5+Regression!$CD$28*5*'In Process Calc.'!$C16^4+Regression!$CC$28*4*'In Process Calc.'!$C16^3 +Regression!$CB$28*3*'In Process Calc.'!$C16^2 + Regression!$CA$28*2*'In Process Calc.'!$C16 + Regression!$BZ$28)/$A16</f>
        <v>0</v>
      </c>
      <c r="AA16" s="115">
        <f xml:space="preserve"> (Regression!$CE$29*6*'In Process Calc.'!$C16^5+Regression!$CD$29*5*'In Process Calc.'!$C16^4+Regression!$CC$29*4*'In Process Calc.'!$C16^3 +Regression!$CB$29*3*'In Process Calc.'!$C16^2 + Regression!$CA$29*2*'In Process Calc.'!$C16 + Regression!$BZ$29)/$A16</f>
        <v>0</v>
      </c>
      <c r="AB16" s="115">
        <f xml:space="preserve"> (Regression!$CE$30*6*'In Process Calc.'!$C16^5+Regression!$CD$30*5*'In Process Calc.'!$C16^4+Regression!$CC$30*4*'In Process Calc.'!$C16^3 +Regression!$CB$30*3*'In Process Calc.'!$C16^2 + Regression!$CA$30*2*'In Process Calc.'!$C16 + Regression!$BZ$30)/$A16</f>
        <v>0</v>
      </c>
      <c r="AC16" s="115">
        <f xml:space="preserve"> (Regression!$CE$31*6*'In Process Calc.'!$C16^5+Regression!$CD$31*5*'In Process Calc.'!$C16^4+Regression!$CC$31*4*'In Process Calc.'!$C16^3 +Regression!$CB$31*3*'In Process Calc.'!$C16^2 + Regression!$CA$31*2*'In Process Calc.'!$C16 + Regression!$BZ$31)/$A16</f>
        <v>0</v>
      </c>
      <c r="AD16" s="115">
        <f xml:space="preserve"> (Regression!$CE$32*6*'In Process Calc.'!$C16^5+Regression!$CD$32*5*'In Process Calc.'!$C16^4+Regression!$CC$32*4*'In Process Calc.'!$C16^3 +Regression!$CB$32*3*'In Process Calc.'!$C16^2 + Regression!$CA$32*2*'In Process Calc.'!$C16 + Regression!$BZ$32)/$A16</f>
        <v>4.4918877405053285E-2</v>
      </c>
      <c r="AE16" s="115">
        <f xml:space="preserve"> (Regression!$CE$33*6*'In Process Calc.'!$C16^5+Regression!$CD$33*5*'In Process Calc.'!$C16^4+Regression!$CC$33*4*'In Process Calc.'!$C16^3 +Regression!$CB$33*3*'In Process Calc.'!$C16^2 + Regression!$CA$33*2*'In Process Calc.'!$C16 + Regression!$BZ$33)/$A16</f>
        <v>5.4203394271492809E-2</v>
      </c>
      <c r="AF16" s="115">
        <f xml:space="preserve"> (Regression!$CE$34*6*'In Process Calc.'!$C16^5+Regression!$CD$34*5*'In Process Calc.'!$C16^4+Regression!$CC$34*4*'In Process Calc.'!$C16^3 +Regression!$CB$34*3*'In Process Calc.'!$C16^2 + Regression!$CA$34*2*'In Process Calc.'!$C16 + Regression!$BZ$34)/$A16</f>
        <v>9.8815737881976146E-2</v>
      </c>
      <c r="AG16" s="116">
        <f t="shared" si="0"/>
        <v>-2.5978715491501821E-2</v>
      </c>
      <c r="AH16" s="116">
        <f t="shared" si="3"/>
        <v>0</v>
      </c>
      <c r="AI16" s="116">
        <f t="shared" si="1"/>
        <v>1.8646134022137984E-2</v>
      </c>
      <c r="AJ16" s="116">
        <f t="shared" si="2"/>
        <v>0</v>
      </c>
      <c r="AK16" s="76"/>
    </row>
    <row r="17" spans="1:61">
      <c r="A17" s="115">
        <f>'Measured Data'!H21</f>
        <v>13.334700448608398</v>
      </c>
      <c r="B17" s="115">
        <f>'Measured Data'!H21*'In Process Calc.'!E17/1000</f>
        <v>24.005424074261473</v>
      </c>
      <c r="C17" s="295">
        <f>'Growth Regression'!$P16</f>
        <v>2.3603367431453538E-4</v>
      </c>
      <c r="D17" s="115">
        <f>IF('Measured Data'!O21&gt;0,'Measured Data'!O21, (Regression!$CE$6*6*'In Process Calc.'!$C17^6+Regression!$CD$6*5*'In Process Calc.'!$C17^5+Regression!$CC$6*4*'In Process Calc.'!$C17^3+Regression!$CB$6*3*'In Process Calc.'!$C17^2  + Regression!$CA$6*2*'In Process Calc.'!$C17 + Regression!$BZ$6)/$A17)</f>
        <v>0</v>
      </c>
      <c r="E17" s="115">
        <f>(Regression!$CE$7*6*'In Process Calc.'!$C17^6+Regression!$CD$7*5*'In Process Calc.'!$C17^5+Regression!$CC$7*4*'In Process Calc.'!$C17^3+Regression!$CB$7*3*'In Process Calc.'!$C17^2  + Regression!$CA$7*2*'In Process Calc.'!$C17 + Regression!$BZ$7)/$A17</f>
        <v>2.1672696599436696</v>
      </c>
      <c r="F17" s="115">
        <f xml:space="preserve"> (Regression!$CE$8*6*'In Process Calc.'!$C17^6+Regression!$CD$8*5*'In Process Calc.'!$C17^5+Regression!$CC$8*4*'In Process Calc.'!$C17^3+Regression!$CB$8*3*'In Process Calc.'!$C17^2  + Regression!$CA$8*2*'In Process Calc.'!$C17 + Regression!$BZ$8)/$A17</f>
        <v>1.7057562992790494E-2</v>
      </c>
      <c r="G17" s="115">
        <f xml:space="preserve"> (Regression!$CE$9*6*'In Process Calc.'!$C17^6+Regression!$CD$9*5*'In Process Calc.'!$C17^5+Regression!$CC$9*4*'In Process Calc.'!$C17^3+Regression!$CB$9*3*'In Process Calc.'!$C17^2  + Regression!$CA$9*2*'In Process Calc.'!$C17 + Regression!$BZ$9)/$B17</f>
        <v>2.3132511250077438E-3</v>
      </c>
      <c r="H17" s="115">
        <f xml:space="preserve"> (Regression!$CE$10*6*'In Process Calc.'!$C17^6+Regression!$CD$10*5*'In Process Calc.'!$C17^5+Regression!$CC$10*4*'In Process Calc.'!$C17^3+Regression!$CB$10*3*'In Process Calc.'!$C17^2  + Regression!$CA$10*2*'In Process Calc.'!$C17 + Regression!$BZ$10)/$B17</f>
        <v>-7.1264018794326969E-3</v>
      </c>
      <c r="I17" s="115">
        <f xml:space="preserve"> (Regression!$CE$11*6*'In Process Calc.'!$C17^6+Regression!$CD$11*5*'In Process Calc.'!$C17^5+Regression!$CC$11*4*'In Process Calc.'!$C17^3+Regression!$CB$11*3*'In Process Calc.'!$C17^2  + Regression!$CA$11*2*'In Process Calc.'!$C17 + Regression!$BZ$11)/$A17</f>
        <v>-1.4855981652993732E-3</v>
      </c>
      <c r="J17" s="115">
        <f>(Regression!$CE$12*6*'In Process Calc.'!$C17^6+Regression!$CD$12*5*'In Process Calc.'!$C17^5+Regression!$CC$12*4*'In Process Calc.'!$C17^3+Regression!$CB$12*3*'In Process Calc.'!$C17^2  + Regression!$CA$12*2*'In Process Calc.'!$C17 + Regression!$BZ$12)/$A17</f>
        <v>-1.1087487352377391E-3</v>
      </c>
      <c r="K17" s="115">
        <f xml:space="preserve"> (Regression!$CE$13*6*'In Process Calc.'!$C17^5+Regression!$CD$13*5*'In Process Calc.'!$C17^4+Regression!$CC$13*4*'In Process Calc.'!$C17^3+Regression!$CB$13*3*'In Process Calc.'!$C17^2  + Regression!$CA$13*2*'In Process Calc.'!$C17 + Regression!$BZ$13)/$A17</f>
        <v>4.396342073006148E-2</v>
      </c>
      <c r="L17" s="115">
        <f xml:space="preserve"> (Regression!$CE$14*6*'In Process Calc.'!$C17^5+Regression!$CD$14*5*'In Process Calc.'!$C17^4+Regression!$CC$14*4*'In Process Calc.'!$C17^3+Regression!$CB$14*3*'In Process Calc.'!$C17^2  + Regression!$CA$14*2*'In Process Calc.'!$C17 + Regression!$BZ$14)/$B17</f>
        <v>-9.727627145118239E-4</v>
      </c>
      <c r="M17" s="115">
        <f xml:space="preserve"> (Regression!$CE$15*6*'In Process Calc.'!$C17^6+Regression!$CD$15*5*'In Process Calc.'!$C17^5+Regression!$CC$15*4*'In Process Calc.'!$C17^3+Regression!$CB$15*3*'In Process Calc.'!$C17^2  + Regression!$CA$15*2*'In Process Calc.'!$C17 + Regression!$BZ$15)/$A17</f>
        <v>2.7027592334932272E-2</v>
      </c>
      <c r="N17" s="115">
        <f xml:space="preserve"> (Regression!$CE$16*6*'In Process Calc.'!$C17^6+Regression!$CD$16*5*'In Process Calc.'!$C17^5+Regression!$CC$16*4*'In Process Calc.'!$C17^3+Regression!$CB$16*3*'In Process Calc.'!$C17^2  + Regression!$CA$16*2*'In Process Calc.'!$C17 + Regression!$BZ$16)/$A17</f>
        <v>0</v>
      </c>
      <c r="O17" s="115">
        <f xml:space="preserve"> (Regression!$CE$17*6*'In Process Calc.'!$C17^6+Regression!$CD$17*5*'In Process Calc.'!$C17^5+Regression!$CC$17*4*'In Process Calc.'!$C17^3+Regression!$CB$17*3*'In Process Calc.'!$C17^2  + Regression!$CA$17*2*'In Process Calc.'!$C17 + Regression!$BZ$17)/$A17</f>
        <v>0</v>
      </c>
      <c r="P17" s="115">
        <f xml:space="preserve"> (Regression!$CE$18*6*'In Process Calc.'!$C17^6+Regression!$CD$18*5*'In Process Calc.'!$C17^5+Regression!$CC$18*4*'In Process Calc.'!$C17^3+Regression!$CB$18*3*'In Process Calc.'!$C17^2  + Regression!$CA$18*2*'In Process Calc.'!$C17 + Regression!$BZ$18)/$A17</f>
        <v>0</v>
      </c>
      <c r="Q17" s="115">
        <f xml:space="preserve"> (Regression!$CE$19*6*'In Process Calc.'!$C17^5+Regression!$CD$19*5*'In Process Calc.'!$C17^4+Regression!$CC$19*4*'In Process Calc.'!$C17^3 +Regression!$CB$19*3*'In Process Calc.'!$C17^2 + Regression!$CA$19*2*'In Process Calc.'!$C17 + Regression!$BZ$19)/$B17</f>
        <v>1.0867214874817652E-2</v>
      </c>
      <c r="R17" s="115">
        <f xml:space="preserve"> (Regression!$CE$20*6*'In Process Calc.'!$C17^5+Regression!$CD$20*5*'In Process Calc.'!$C17^4+Regression!$CC$20*4*'In Process Calc.'!$C17^3 +Regression!$CB$20*3*'In Process Calc.'!$C17^2 + Regression!$CA$20*2*'In Process Calc.'!$C17 + Regression!$BZ$20)/$A17</f>
        <v>0</v>
      </c>
      <c r="S17" s="115">
        <f xml:space="preserve"> (Regression!$CE$21*6*'In Process Calc.'!$C17^5+Regression!$CD$21*5*'In Process Calc.'!$C17^4+Regression!$CC$21*4*'In Process Calc.'!$C17^3 +Regression!$CB$21*3*'In Process Calc.'!$C17^2 + Regression!$CA$21*2*'In Process Calc.'!$C17 + Regression!$BZ$21)/$A17</f>
        <v>0</v>
      </c>
      <c r="T17" s="115">
        <f xml:space="preserve"> (Regression!$CE$22*6*'In Process Calc.'!$C17^5+Regression!$CD$22*5*'In Process Calc.'!$C17^4+Regression!$CC$22*4*'In Process Calc.'!$C17^3 +Regression!$CB$22*3*'In Process Calc.'!$C17^2 + Regression!$CA$22*2*'In Process Calc.'!$C17 + Regression!$BZ$22)/$A17</f>
        <v>0</v>
      </c>
      <c r="U17" s="115">
        <f xml:space="preserve"> (Regression!$CE$23*6*'In Process Calc.'!$C17^5+Regression!$CD$23*5*'In Process Calc.'!$C17^4+Regression!$CC$23*4*'In Process Calc.'!$C17^3 +Regression!$CB$23*3*'In Process Calc.'!$C17^2 + Regression!$CA$23*2*'In Process Calc.'!$C17 + Regression!$BZ$23)/$A17</f>
        <v>0</v>
      </c>
      <c r="V17" s="115">
        <f xml:space="preserve"> (Regression!$CE$24*6*'In Process Calc.'!$C17^5+Regression!$CD$24*5*'In Process Calc.'!$C17^4+Regression!$CC$24*4*'In Process Calc.'!$C17^3 +Regression!$CB$24*3*'In Process Calc.'!$C17^2 + Regression!$CA$24*2*'In Process Calc.'!$C17 + Regression!$BZ$24)/$A17</f>
        <v>0</v>
      </c>
      <c r="W17" s="115">
        <f xml:space="preserve"> (Regression!$CE$25*6*'In Process Calc.'!$C17^5+Regression!$CD$25*5*'In Process Calc.'!$C17^4+Regression!$CC$25*4*'In Process Calc.'!$C17^3 +Regression!$CB$25*3*'In Process Calc.'!$C17^2 + Regression!$CA$25*2*'In Process Calc.'!$C17 + Regression!$BZ$25)/$A17</f>
        <v>0</v>
      </c>
      <c r="X17" s="115">
        <f xml:space="preserve"> (Regression!$CE$26*6*'In Process Calc.'!$C17^5+Regression!$CD$26*5*'In Process Calc.'!$C17^4+Regression!$CC$26*4*'In Process Calc.'!$C17^3 +Regression!$CB$26*3*'In Process Calc.'!$C17^2 + Regression!$CA$26*2*'In Process Calc.'!$C17 + Regression!$BZ$26)/$A17</f>
        <v>0</v>
      </c>
      <c r="Y17" s="115">
        <f xml:space="preserve"> (Regression!$CE$27*6*'In Process Calc.'!$C17^5+Regression!$CD$27*5*'In Process Calc.'!$C17^4+Regression!$CC$27*4*'In Process Calc.'!$C17^3 +Regression!$CB$27*3*'In Process Calc.'!$C17^2 + Regression!$CA$27*2*'In Process Calc.'!$C17 + Regression!$BZ$27)/$A17</f>
        <v>0</v>
      </c>
      <c r="Z17" s="115">
        <f xml:space="preserve"> (Regression!$CE$28*6*'In Process Calc.'!$C17^5+Regression!$CD$28*5*'In Process Calc.'!$C17^4+Regression!$CC$28*4*'In Process Calc.'!$C17^3 +Regression!$CB$28*3*'In Process Calc.'!$C17^2 + Regression!$CA$28*2*'In Process Calc.'!$C17 + Regression!$BZ$28)/$A17</f>
        <v>0</v>
      </c>
      <c r="AA17" s="115">
        <f xml:space="preserve"> (Regression!$CE$29*6*'In Process Calc.'!$C17^5+Regression!$CD$29*5*'In Process Calc.'!$C17^4+Regression!$CC$29*4*'In Process Calc.'!$C17^3 +Regression!$CB$29*3*'In Process Calc.'!$C17^2 + Regression!$CA$29*2*'In Process Calc.'!$C17 + Regression!$BZ$29)/$A17</f>
        <v>0</v>
      </c>
      <c r="AB17" s="115">
        <f xml:space="preserve"> (Regression!$CE$30*6*'In Process Calc.'!$C17^5+Regression!$CD$30*5*'In Process Calc.'!$C17^4+Regression!$CC$30*4*'In Process Calc.'!$C17^3 +Regression!$CB$30*3*'In Process Calc.'!$C17^2 + Regression!$CA$30*2*'In Process Calc.'!$C17 + Regression!$BZ$30)/$A17</f>
        <v>0</v>
      </c>
      <c r="AC17" s="115">
        <f xml:space="preserve"> (Regression!$CE$31*6*'In Process Calc.'!$C17^5+Regression!$CD$31*5*'In Process Calc.'!$C17^4+Regression!$CC$31*4*'In Process Calc.'!$C17^3 +Regression!$CB$31*3*'In Process Calc.'!$C17^2 + Regression!$CA$31*2*'In Process Calc.'!$C17 + Regression!$BZ$31)/$A17</f>
        <v>0</v>
      </c>
      <c r="AD17" s="115">
        <f xml:space="preserve"> (Regression!$CE$32*6*'In Process Calc.'!$C17^5+Regression!$CD$32*5*'In Process Calc.'!$C17^4+Regression!$CC$32*4*'In Process Calc.'!$C17^3 +Regression!$CB$32*3*'In Process Calc.'!$C17^2 + Regression!$CA$32*2*'In Process Calc.'!$C17 + Regression!$BZ$32)/$A17</f>
        <v>6.7630023150586999E-2</v>
      </c>
      <c r="AE17" s="115">
        <f xml:space="preserve"> (Regression!$CE$33*6*'In Process Calc.'!$C17^5+Regression!$CD$33*5*'In Process Calc.'!$C17^4+Regression!$CC$33*4*'In Process Calc.'!$C17^3 +Regression!$CB$33*3*'In Process Calc.'!$C17^2 + Regression!$CA$33*2*'In Process Calc.'!$C17 + Regression!$BZ$33)/$A17</f>
        <v>8.4687586143377513E-2</v>
      </c>
      <c r="AF17" s="115">
        <f xml:space="preserve"> (Regression!$CE$34*6*'In Process Calc.'!$C17^5+Regression!$CD$34*5*'In Process Calc.'!$C17^4+Regression!$CC$34*4*'In Process Calc.'!$C17^3 +Regression!$CB$34*3*'In Process Calc.'!$C17^2 + Regression!$CA$34*2*'In Process Calc.'!$C17 + Regression!$BZ$34)/$A17</f>
        <v>0.1347043286111074</v>
      </c>
      <c r="AG17" s="116">
        <f t="shared" si="0"/>
        <v>0.24718765497214429</v>
      </c>
      <c r="AH17" s="116">
        <f t="shared" si="3"/>
        <v>0</v>
      </c>
      <c r="AI17" s="116">
        <f t="shared" si="1"/>
        <v>-2.2126638427083643E-2</v>
      </c>
      <c r="AJ17" s="116">
        <f t="shared" si="2"/>
        <v>0</v>
      </c>
      <c r="AK17" s="76"/>
    </row>
    <row r="18" spans="1:61">
      <c r="A18" s="115"/>
      <c r="B18" s="115"/>
      <c r="C18" s="295"/>
      <c r="D18" s="115"/>
      <c r="E18" s="115"/>
      <c r="F18" s="115"/>
      <c r="G18" s="115"/>
      <c r="H18" s="115"/>
      <c r="I18" s="115"/>
      <c r="J18" s="115"/>
      <c r="K18" s="115"/>
      <c r="L18" s="115"/>
      <c r="M18" s="115"/>
      <c r="N18" s="115"/>
      <c r="O18" s="115"/>
      <c r="P18" s="115"/>
      <c r="Q18" s="115"/>
      <c r="R18" s="115"/>
      <c r="S18" s="115"/>
      <c r="T18" s="115"/>
      <c r="U18" s="115"/>
      <c r="V18" s="115"/>
      <c r="W18" s="115"/>
      <c r="X18" s="115"/>
      <c r="Y18" s="115"/>
      <c r="Z18" s="115"/>
      <c r="AA18" s="115"/>
      <c r="AB18" s="115"/>
      <c r="AC18" s="115"/>
      <c r="AD18" s="115"/>
      <c r="AE18" s="115"/>
      <c r="AF18" s="115"/>
      <c r="AG18" s="116"/>
      <c r="AH18" s="116"/>
      <c r="AI18" s="116"/>
      <c r="AJ18" s="116"/>
      <c r="AK18" s="76"/>
    </row>
    <row r="19" spans="1:61" ht="72">
      <c r="A19" s="504" t="s">
        <v>703</v>
      </c>
      <c r="B19" s="511" t="s">
        <v>706</v>
      </c>
      <c r="C19" s="511" t="s">
        <v>99</v>
      </c>
      <c r="D19" s="511" t="s">
        <v>252</v>
      </c>
      <c r="E19" s="511" t="s">
        <v>247</v>
      </c>
      <c r="F19" s="511" t="s">
        <v>245</v>
      </c>
      <c r="G19" s="511" t="s">
        <v>246</v>
      </c>
      <c r="H19" s="115"/>
      <c r="I19" s="115"/>
      <c r="J19" s="115"/>
      <c r="K19" s="115"/>
      <c r="L19" s="115"/>
      <c r="M19" s="115"/>
      <c r="N19" s="115"/>
      <c r="O19" s="115"/>
      <c r="P19" s="115"/>
      <c r="Q19" s="115"/>
      <c r="R19" s="115"/>
      <c r="S19" s="115"/>
      <c r="T19" s="115"/>
      <c r="U19" s="115"/>
      <c r="V19" s="115"/>
      <c r="W19" s="115"/>
      <c r="X19" s="115"/>
      <c r="Y19" s="115"/>
      <c r="Z19" s="115"/>
      <c r="AA19" s="115"/>
      <c r="AB19" s="115"/>
      <c r="AC19" s="115"/>
      <c r="AD19" s="115"/>
      <c r="AE19" s="115"/>
      <c r="AF19" s="115"/>
      <c r="AG19" s="116"/>
      <c r="AH19" s="116"/>
      <c r="AI19" s="116"/>
      <c r="AJ19" s="116"/>
      <c r="AK19" s="76"/>
    </row>
    <row r="20" spans="1:61">
      <c r="A20" s="117">
        <f>AVERAGE('Measured Data'!H7:H8)</f>
        <v>0.36159999315738678</v>
      </c>
      <c r="B20" s="119">
        <f>('Measured Data'!H7*'In Process Calc.'!J3+'In Process Calc.'!E4*'Measured Data'!H8)/2/1000</f>
        <v>0.69622198686218262</v>
      </c>
      <c r="C20" s="118">
        <f xml:space="preserve"> (Regression!$CE$13*6*'Growth Regression'!S2^5+Regression!$CD$13*5*'Growth Regression'!S2^4+Regression!$CC$13*4*'Growth Regression'!S2^3+Regression!$CB$13*3*'Growth Regression'!S2^2  + Regression!$CA$13*2*'Growth Regression'!S2 + Regression!$BZ$13)/$A20</f>
        <v>0.14168145947515648</v>
      </c>
      <c r="D20" s="117">
        <f xml:space="preserve"> (Regression!$CE$19*6*'Growth Regression'!S2^5+Regression!$CD$19*5*'Growth Regression'!S2^4+Regression!$CC$19*4*'Growth Regression'!S2^3 +Regression!$CB$19*3*'Growth Regression'!S2^2 + Regression!$CA$19*2*'Growth Regression'!S2 + Regression!$BZ$19)/$B20</f>
        <v>2.3868760813708263E-2</v>
      </c>
      <c r="E20" s="117">
        <f xml:space="preserve"> (Regression!$CE$14*6*'Growth Regression'!S2^5+Regression!$CD$14*5*'Growth Regression'!S2^4+Regression!$CC$14*4*'Growth Regression'!S2^3+Regression!$CB$14*3*'Growth Regression'!S2^2  + Regression!$CA$14*2*'Growth Regression'!S2 + Regression!$BZ$14)/$B20</f>
        <v>-4.2635321586077531E-2</v>
      </c>
      <c r="F20" s="117">
        <f xml:space="preserve"> (Regression!$CE$10*6*'Growth Regression'!S2^6+Regression!$CD$10*5*'Growth Regression'!S2^5+Regression!$CC$10*4*'Growth Regression'!S2^3+Regression!$CB$10*3*'Growth Regression'!S2^2  + Regression!$CA$10*2*'Growth Regression'!S2 + Regression!$BZ$10)/$B20</f>
        <v>1.5869383937746361E-2</v>
      </c>
      <c r="G20" s="117">
        <f xml:space="preserve"> (Regression!$CE$11*6*'Growth Regression'!S2^6+Regression!$CD$11*5*'Growth Regression'!S2^5+Regression!$CC$11*4*'Growth Regression'!S2^3+Regression!$CB$11*3*'Growth Regression'!S2^2  + Regression!$CA$11*2*'Growth Regression'!S2 + Regression!$BZ$11)/$B20</f>
        <v>7.778113486920453E-2</v>
      </c>
      <c r="H20" s="117"/>
      <c r="I20" s="117"/>
      <c r="J20" s="119"/>
      <c r="K20" s="117"/>
      <c r="L20" s="117"/>
      <c r="M20" s="117"/>
      <c r="N20" s="117"/>
      <c r="O20" s="117"/>
      <c r="P20" s="117"/>
      <c r="Q20" s="117"/>
      <c r="R20" s="117"/>
      <c r="S20" s="117"/>
      <c r="T20" s="117"/>
      <c r="U20" s="117"/>
      <c r="V20" s="117"/>
      <c r="W20" s="119"/>
      <c r="X20" s="117"/>
      <c r="Y20" s="117"/>
      <c r="Z20" s="119"/>
      <c r="AA20" s="117"/>
      <c r="AB20" s="117"/>
      <c r="AC20" s="117"/>
      <c r="AD20" s="117"/>
      <c r="AE20" s="117"/>
      <c r="AF20" s="117"/>
      <c r="AG20" s="117"/>
      <c r="AH20" s="117"/>
      <c r="AI20" s="117"/>
      <c r="AJ20" s="117"/>
    </row>
    <row r="21" spans="1:61">
      <c r="A21" s="117">
        <f>AVERAGE('Measured Data'!H8:H9)</f>
        <v>0.64159999315738669</v>
      </c>
      <c r="B21" s="119">
        <f>('Measured Data'!H8*'In Process Calc.'!J4+'In Process Calc.'!E5*'Measured Data'!H9)/2/1000</f>
        <v>1.2257219868621823</v>
      </c>
      <c r="C21" s="118">
        <f xml:space="preserve"> (Regression!$CE$13*6*'Growth Regression'!S3^5+Regression!$CD$13*5*'Growth Regression'!S3^4+Regression!$CC$13*4*'Growth Regression'!S3^3+Regression!$CB$13*3*'Growth Regression'!S3^2  + Regression!$CA$13*2*'Growth Regression'!S3 + Regression!$BZ$13)/$A21</f>
        <v>9.6502611716234005E-2</v>
      </c>
      <c r="D21" s="117">
        <f xml:space="preserve"> (Regression!$CE$19*6*'Growth Regression'!S3^5+Regression!$CD$19*5*'Growth Regression'!S3^4+Regression!$CC$19*4*'Growth Regression'!S3^3 +Regression!$CB$19*3*'Growth Regression'!S3^2 + Regression!$CA$19*2*'Growth Regression'!S3 + Regression!$BZ$19)/$B21</f>
        <v>5.6760330276691424E-2</v>
      </c>
      <c r="E21" s="117">
        <f xml:space="preserve"> (Regression!$CE$14*6*'Growth Regression'!S3^5+Regression!$CD$14*5*'Growth Regression'!S3^4+Regression!$CC$14*4*'Growth Regression'!S3^3+Regression!$CB$14*3*'Growth Regression'!S3^2  + Regression!$CA$14*2*'Growth Regression'!S3 + Regression!$BZ$14)/$B21</f>
        <v>6.1179004635509874E-3</v>
      </c>
      <c r="F21" s="117">
        <f xml:space="preserve"> (Regression!$CE$10*6*'Growth Regression'!S3^6+Regression!$CD$10*5*'Growth Regression'!S3^5+Regression!$CC$10*4*'Growth Regression'!S3^3+Regression!$CB$10*3*'Growth Regression'!S3^2  + Regression!$CA$10*2*'Growth Regression'!S3 + Regression!$BZ$10)/$B21</f>
        <v>-5.0216146734615988E-3</v>
      </c>
      <c r="G21" s="117">
        <f xml:space="preserve"> (Regression!$CE$11*6*'Growth Regression'!S3^6+Regression!$CD$11*5*'Growth Regression'!S3^5+Regression!$CC$11*4*'Growth Regression'!S3^3+Regression!$CB$11*3*'Growth Regression'!S3^2  + Regression!$CA$11*2*'Growth Regression'!S3 + Regression!$BZ$11)/$B21</f>
        <v>9.9977312225397602E-3</v>
      </c>
      <c r="H21" s="117"/>
      <c r="I21" s="117"/>
      <c r="J21" s="119"/>
      <c r="K21" s="117"/>
      <c r="L21" s="117"/>
      <c r="M21" s="117"/>
      <c r="N21" s="117"/>
      <c r="O21" s="117"/>
      <c r="P21" s="117"/>
      <c r="Q21" s="117"/>
      <c r="R21" s="117"/>
      <c r="S21" s="117"/>
      <c r="T21" s="117"/>
      <c r="U21" s="117"/>
      <c r="V21" s="117"/>
      <c r="W21" s="119"/>
      <c r="X21" s="117"/>
      <c r="Y21" s="117"/>
      <c r="Z21" s="119"/>
      <c r="AA21" s="117"/>
      <c r="AB21" s="117"/>
      <c r="AC21" s="117"/>
      <c r="AD21" s="117"/>
      <c r="AE21" s="117"/>
      <c r="AF21" s="117"/>
      <c r="AG21" s="117"/>
      <c r="AH21" s="117"/>
      <c r="AI21" s="117"/>
      <c r="AJ21" s="117"/>
      <c r="AW21" s="290"/>
      <c r="AX21" s="290"/>
      <c r="AY21" s="290"/>
      <c r="AZ21" s="290"/>
      <c r="BA21" s="65"/>
      <c r="BB21" s="290"/>
      <c r="BC21" s="290"/>
      <c r="BD21" s="290"/>
      <c r="BE21" s="290"/>
      <c r="BF21" s="290"/>
      <c r="BG21" s="290"/>
      <c r="BH21" s="290"/>
      <c r="BI21" s="65"/>
    </row>
    <row r="22" spans="1:61">
      <c r="A22" s="117">
        <f>AVERAGE('Measured Data'!H9:H10)</f>
        <v>1.1408499730110169</v>
      </c>
      <c r="B22" s="119">
        <f>('Measured Data'!H9*'In Process Calc.'!J5+'In Process Calc.'!E6*'Measured Data'!H10)/2/1000</f>
        <v>2.1521245493686676</v>
      </c>
      <c r="C22" s="118">
        <f xml:space="preserve"> (Regression!$CE$13*6*'Growth Regression'!S4^5+Regression!$CD$13*5*'Growth Regression'!S4^4+Regression!$CC$13*4*'Growth Regression'!S4^3+Regression!$CB$13*3*'Growth Regression'!S4^2  + Regression!$CA$13*2*'Growth Regression'!S4 + Regression!$BZ$13)/$A22</f>
        <v>8.8933452765325743E-2</v>
      </c>
      <c r="D22" s="117">
        <f xml:space="preserve"> (Regression!$CE$19*6*'Growth Regression'!S4^5+Regression!$CD$19*5*'Growth Regression'!S4^4+Regression!$CC$19*4*'Growth Regression'!S4^3 +Regression!$CB$19*3*'Growth Regression'!S4^2 + Regression!$CA$19*2*'Growth Regression'!S4 + Regression!$BZ$19)/$B22</f>
        <v>5.6962083011659413E-2</v>
      </c>
      <c r="E22" s="117">
        <f xml:space="preserve"> (Regression!$CE$14*6*'Growth Regression'!S4^5+Regression!$CD$14*5*'Growth Regression'!S4^4+Regression!$CC$14*4*'Growth Regression'!S4^3+Regression!$CB$14*3*'Growth Regression'!S4^2  + Regression!$CA$14*2*'Growth Regression'!S4 + Regression!$BZ$14)/$B22</f>
        <v>-8.8274764218137039E-4</v>
      </c>
      <c r="F22" s="117">
        <f xml:space="preserve"> (Regression!$CE$10*6*'Growth Regression'!S4^6+Regression!$CD$10*5*'Growth Regression'!S4^5+Regression!$CC$10*4*'Growth Regression'!S4^3+Regression!$CB$10*3*'Growth Regression'!S4^2  + Regression!$CA$10*2*'Growth Regression'!S4 + Regression!$BZ$10)/$B22</f>
        <v>-3.2568936396333761E-3</v>
      </c>
      <c r="G22" s="117">
        <f xml:space="preserve"> (Regression!$CE$11*6*'Growth Regression'!S4^6+Regression!$CD$11*5*'Growth Regression'!S4^5+Regression!$CC$11*4*'Growth Regression'!S4^3+Regression!$CB$11*3*'Growth Regression'!S4^2  + Regression!$CA$11*2*'Growth Regression'!S4 + Regression!$BZ$11)/$B22</f>
        <v>-7.1214510274316793E-3</v>
      </c>
      <c r="H22" s="117"/>
      <c r="I22" s="117"/>
      <c r="J22" s="119"/>
      <c r="K22" s="117"/>
      <c r="L22" s="117"/>
      <c r="M22" s="117"/>
      <c r="N22" s="117"/>
      <c r="O22" s="117"/>
      <c r="P22" s="117"/>
      <c r="Q22" s="117"/>
      <c r="R22" s="117"/>
      <c r="S22" s="117"/>
      <c r="T22" s="117"/>
      <c r="U22" s="117"/>
      <c r="V22" s="117"/>
      <c r="W22" s="119"/>
      <c r="X22" s="117"/>
      <c r="Y22" s="117"/>
      <c r="Z22" s="119"/>
      <c r="AA22" s="117"/>
      <c r="AB22" s="117"/>
      <c r="AC22" s="117"/>
      <c r="AD22" s="117"/>
      <c r="AE22" s="117"/>
      <c r="AF22" s="117"/>
      <c r="AG22" s="117"/>
      <c r="AH22" s="117"/>
      <c r="AI22" s="117"/>
      <c r="AJ22" s="117"/>
      <c r="AW22" s="290"/>
      <c r="AX22" s="290"/>
      <c r="AY22" s="290"/>
      <c r="AZ22" s="290"/>
      <c r="BA22" s="65"/>
      <c r="BB22" s="290"/>
      <c r="BC22" s="290"/>
      <c r="BD22" s="290"/>
      <c r="BE22" s="290"/>
      <c r="BF22" s="290"/>
      <c r="BG22" s="290"/>
      <c r="BH22" s="290"/>
      <c r="BI22" s="65"/>
    </row>
    <row r="23" spans="1:61">
      <c r="A23" s="117">
        <f>AVERAGE('Measured Data'!H10:H11)</f>
        <v>2.0983499718666079</v>
      </c>
      <c r="B23" s="119">
        <f>('Measured Data'!H10*'In Process Calc.'!J6+'In Process Calc.'!E7*'Measured Data'!H11)/2/1000</f>
        <v>3.9159920472389227</v>
      </c>
      <c r="C23" s="118">
        <f xml:space="preserve"> (Regression!$CE$13*6*'Growth Regression'!S5^5+Regression!$CD$13*5*'Growth Regression'!S5^4+Regression!$CC$13*4*'Growth Regression'!S5^3+Regression!$CB$13*3*'Growth Regression'!S5^2  + Regression!$CA$13*2*'Growth Regression'!S5 + Regression!$BZ$13)/$A23</f>
        <v>7.6048059699223167E-2</v>
      </c>
      <c r="D23" s="117">
        <f xml:space="preserve"> (Regression!$CE$19*6*'Growth Regression'!S5^5+Regression!$CD$19*5*'Growth Regression'!S5^4+Regression!$CC$19*4*'Growth Regression'!S5^3 +Regression!$CB$19*3*'Growth Regression'!S5^2 + Regression!$CA$19*2*'Growth Regression'!S5 + Regression!$BZ$19)/$B23</f>
        <v>3.9844846263097651E-2</v>
      </c>
      <c r="E23" s="117">
        <f xml:space="preserve"> (Regression!$CE$14*6*'Growth Regression'!S5^5+Regression!$CD$14*5*'Growth Regression'!S5^4+Regression!$CC$14*4*'Growth Regression'!S5^3+Regression!$CB$14*3*'Growth Regression'!S5^2  + Regression!$CA$14*2*'Growth Regression'!S5 + Regression!$BZ$14)/$B23</f>
        <v>-7.0498276647476691E-3</v>
      </c>
      <c r="F23" s="117">
        <f xml:space="preserve"> (Regression!$CE$10*6*'Growth Regression'!S5^6+Regression!$CD$10*5*'Growth Regression'!S5^5+Regression!$CC$10*4*'Growth Regression'!S5^3+Regression!$CB$10*3*'Growth Regression'!S5^2  + Regression!$CA$10*2*'Growth Regression'!S5 + Regression!$BZ$10)/$B23</f>
        <v>1.0290447878109857E-3</v>
      </c>
      <c r="G23" s="117">
        <f xml:space="preserve"> (Regression!$CE$11*6*'Growth Regression'!S5^6+Regression!$CD$11*5*'Growth Regression'!S5^5+Regression!$CC$11*4*'Growth Regression'!S5^3+Regression!$CB$11*3*'Growth Regression'!S5^2  + Regression!$CA$11*2*'Growth Regression'!S5 + Regression!$BZ$11)/$B23</f>
        <v>-7.3770227471512129E-3</v>
      </c>
      <c r="H23" s="117"/>
      <c r="I23" s="117"/>
      <c r="J23" s="119"/>
      <c r="K23" s="117"/>
      <c r="L23" s="117"/>
      <c r="M23" s="117"/>
      <c r="N23" s="117"/>
      <c r="O23" s="117"/>
      <c r="P23" s="117"/>
      <c r="Q23" s="117"/>
      <c r="R23" s="117"/>
      <c r="S23" s="117"/>
      <c r="T23" s="117"/>
      <c r="U23" s="117"/>
      <c r="V23" s="117"/>
      <c r="W23" s="119"/>
      <c r="X23" s="117"/>
      <c r="Y23" s="117"/>
      <c r="Z23" s="119"/>
      <c r="AA23" s="117"/>
      <c r="AB23" s="117"/>
      <c r="AC23" s="117"/>
      <c r="AD23" s="117"/>
      <c r="AE23" s="117"/>
      <c r="AF23" s="117"/>
      <c r="AG23" s="117"/>
      <c r="AH23" s="117"/>
      <c r="AI23" s="117"/>
      <c r="AJ23" s="117"/>
      <c r="AW23" s="290"/>
      <c r="AX23" s="290"/>
      <c r="AY23" s="290"/>
      <c r="AZ23" s="290"/>
      <c r="BA23" s="65"/>
      <c r="BB23" s="290"/>
      <c r="BC23" s="290"/>
      <c r="BD23" s="290"/>
      <c r="BE23" s="290"/>
      <c r="BF23" s="290"/>
      <c r="BG23" s="290"/>
      <c r="BH23" s="290"/>
      <c r="BI23" s="65"/>
    </row>
    <row r="24" spans="1:61" ht="18">
      <c r="A24" s="117">
        <f>AVERAGE('Measured Data'!H11:H12)</f>
        <v>3.3895500732421873</v>
      </c>
      <c r="B24" s="119">
        <f>('Measured Data'!H11*'In Process Calc.'!J7+'In Process Calc.'!E8*'Measured Data'!H12)/2/1000</f>
        <v>6.3311688167874092</v>
      </c>
      <c r="C24" s="118">
        <f xml:space="preserve"> (Regression!$CE$13*6*'Growth Regression'!S6^5+Regression!$CD$13*5*'Growth Regression'!S6^4+Regression!$CC$13*4*'Growth Regression'!S6^3+Regression!$CB$13*3*'Growth Regression'!S6^2  + Regression!$CA$13*2*'Growth Regression'!S6 + Regression!$BZ$13)/$A24</f>
        <v>6.751274483686158E-2</v>
      </c>
      <c r="D24" s="117">
        <f xml:space="preserve"> (Regression!$CE$19*6*'Growth Regression'!S6^5+Regression!$CD$19*5*'Growth Regression'!S6^4+Regression!$CC$19*4*'Growth Regression'!S6^3 +Regression!$CB$19*3*'Growth Regression'!S6^2 + Regression!$CA$19*2*'Growth Regression'!S6 + Regression!$BZ$19)/$B24</f>
        <v>2.5972966531969826E-2</v>
      </c>
      <c r="E24" s="117">
        <f xml:space="preserve"> (Regression!$CE$14*6*'Growth Regression'!S6^5+Regression!$CD$14*5*'Growth Regression'!S6^4+Regression!$CC$14*4*'Growth Regression'!S6^3+Regression!$CB$14*3*'Growth Regression'!S6^2  + Regression!$CA$14*2*'Growth Regression'!S6 + Regression!$BZ$14)/$B24</f>
        <v>-8.0374712413070325E-3</v>
      </c>
      <c r="F24" s="117">
        <f xml:space="preserve"> (Regression!$CE$10*6*'Growth Regression'!S6^6+Regression!$CD$10*5*'Growth Regression'!S6^5+Regression!$CC$10*4*'Growth Regression'!S6^3+Regression!$CB$10*3*'Growth Regression'!S6^2  + Regression!$CA$10*2*'Growth Regression'!S6 + Regression!$BZ$10)/$B24</f>
        <v>3.4329040275665854E-3</v>
      </c>
      <c r="G24" s="117">
        <f xml:space="preserve"> (Regression!$CE$11*6*'Growth Regression'!S6^6+Regression!$CD$11*5*'Growth Regression'!S6^5+Regression!$CC$11*4*'Growth Regression'!S6^3+Regression!$CB$11*3*'Growth Regression'!S6^2  + Regression!$CA$11*2*'Growth Regression'!S6 + Regression!$BZ$11)/$B24</f>
        <v>-5.1594592978489069E-3</v>
      </c>
      <c r="H24" s="117"/>
      <c r="I24" s="117"/>
      <c r="J24" s="119"/>
      <c r="K24" s="117"/>
      <c r="L24" s="117"/>
      <c r="M24" s="117"/>
      <c r="N24" s="117"/>
      <c r="O24" s="117"/>
      <c r="P24" s="117"/>
      <c r="Q24" s="117"/>
      <c r="R24" s="117"/>
      <c r="S24" s="117"/>
      <c r="T24" s="117"/>
      <c r="U24" s="117"/>
      <c r="V24" s="117"/>
      <c r="W24" s="119"/>
      <c r="X24" s="117"/>
      <c r="Y24" s="117"/>
      <c r="Z24" s="119"/>
      <c r="AA24" s="117"/>
      <c r="AB24" s="117"/>
      <c r="AC24" s="117"/>
      <c r="AD24" s="117"/>
      <c r="AE24" s="117"/>
      <c r="AF24" s="117"/>
      <c r="AG24" s="117"/>
      <c r="AH24" s="117"/>
      <c r="AI24" s="117"/>
      <c r="AJ24" s="117"/>
      <c r="AL24" s="542" t="s">
        <v>478</v>
      </c>
      <c r="AM24" s="543"/>
      <c r="AN24" s="543"/>
      <c r="AO24" s="543"/>
      <c r="AP24" s="543"/>
      <c r="AQ24" s="543"/>
      <c r="AR24" s="543"/>
      <c r="AS24" s="543"/>
      <c r="AT24" s="543"/>
      <c r="AU24" s="543"/>
      <c r="AV24" s="543"/>
      <c r="AW24" s="543"/>
      <c r="AX24" s="543"/>
      <c r="AY24" s="543"/>
      <c r="AZ24" s="543"/>
      <c r="BA24" s="543"/>
      <c r="BB24" s="543"/>
      <c r="BC24" s="543"/>
      <c r="BD24" s="543"/>
      <c r="BE24" s="543"/>
      <c r="BF24" s="543"/>
      <c r="BG24" s="543"/>
      <c r="BH24" s="544"/>
      <c r="BI24" s="65"/>
    </row>
    <row r="25" spans="1:61" ht="64">
      <c r="A25" s="117">
        <f>AVERAGE('Measured Data'!H12:H13)</f>
        <v>5.3854001594543455</v>
      </c>
      <c r="B25" s="119">
        <f>('Measured Data'!H12*'In Process Calc.'!J8+'In Process Calc.'!E9*'Measured Data'!H13)/2/1000</f>
        <v>10.122055468054779</v>
      </c>
      <c r="C25" s="118">
        <f xml:space="preserve"> (Regression!$CE$13*6*'Growth Regression'!S7^5+Regression!$CD$13*5*'Growth Regression'!S7^4+Regression!$CC$13*4*'Growth Regression'!S7^3+Regression!$CB$13*3*'Growth Regression'!S7^2  + Regression!$CA$13*2*'Growth Regression'!S7 + Regression!$BZ$13)/$A25</f>
        <v>5.7172683262818207E-2</v>
      </c>
      <c r="D25" s="117">
        <f xml:space="preserve"> (Regression!$CE$19*6*'Growth Regression'!S7^5+Regression!$CD$19*5*'Growth Regression'!S7^4+Regression!$CC$19*4*'Growth Regression'!S7^3 +Regression!$CB$19*3*'Growth Regression'!S7^2 + Regression!$CA$19*2*'Growth Regression'!S7 + Regression!$BZ$19)/$B25</f>
        <v>1.4386234443646301E-2</v>
      </c>
      <c r="E25" s="117">
        <f xml:space="preserve"> (Regression!$CE$14*6*'Growth Regression'!S7^5+Regression!$CD$14*5*'Growth Regression'!S7^4+Regression!$CC$14*4*'Growth Regression'!S7^3+Regression!$CB$14*3*'Growth Regression'!S7^2  + Regression!$CA$14*2*'Growth Regression'!S7 + Regression!$BZ$14)/$B25</f>
        <v>-6.3188815405761751E-3</v>
      </c>
      <c r="F25" s="117">
        <f xml:space="preserve"> (Regression!$CE$10*6*'Growth Regression'!S7^6+Regression!$CD$10*5*'Growth Regression'!S7^5+Regression!$CC$10*4*'Growth Regression'!S7^3+Regression!$CB$10*3*'Growth Regression'!S7^2  + Regression!$CA$10*2*'Growth Regression'!S7 + Regression!$BZ$10)/$B25</f>
        <v>4.2852971946348148E-3</v>
      </c>
      <c r="G25" s="117">
        <f xml:space="preserve"> (Regression!$CE$11*6*'Growth Regression'!S7^6+Regression!$CD$11*5*'Growth Regression'!S7^5+Regression!$CC$11*4*'Growth Regression'!S7^3+Regression!$CB$11*3*'Growth Regression'!S7^2  + Regression!$CA$11*2*'Growth Regression'!S7 + Regression!$BZ$11)/$B25</f>
        <v>-2.9030930592888636E-3</v>
      </c>
      <c r="H25" s="117"/>
      <c r="I25" s="117"/>
      <c r="J25" s="119"/>
      <c r="K25" s="117"/>
      <c r="L25" s="117"/>
      <c r="M25" s="117"/>
      <c r="N25" s="117"/>
      <c r="O25" s="117"/>
      <c r="P25" s="117"/>
      <c r="Q25" s="117"/>
      <c r="R25" s="117"/>
      <c r="S25" s="117"/>
      <c r="T25" s="117"/>
      <c r="U25" s="117"/>
      <c r="V25" s="117"/>
      <c r="W25" s="119"/>
      <c r="X25" s="117"/>
      <c r="Y25" s="117"/>
      <c r="Z25" s="119"/>
      <c r="AA25" s="117"/>
      <c r="AB25" s="117"/>
      <c r="AC25" s="117"/>
      <c r="AD25" s="117"/>
      <c r="AE25" s="117"/>
      <c r="AF25" s="117"/>
      <c r="AG25" s="117"/>
      <c r="AH25" s="117"/>
      <c r="AI25" s="117"/>
      <c r="AJ25" s="117"/>
      <c r="AK25" s="74" t="s">
        <v>366</v>
      </c>
      <c r="AL25" s="257" t="s">
        <v>17</v>
      </c>
      <c r="AM25" s="257" t="s">
        <v>36</v>
      </c>
      <c r="AN25" s="257" t="s">
        <v>13</v>
      </c>
      <c r="AO25" s="257" t="s">
        <v>11</v>
      </c>
      <c r="AP25" s="258" t="s">
        <v>340</v>
      </c>
      <c r="AQ25" s="257" t="s">
        <v>7</v>
      </c>
      <c r="AR25" s="257" t="s">
        <v>34</v>
      </c>
      <c r="AS25" s="257" t="s">
        <v>12</v>
      </c>
      <c r="AT25" s="257" t="s">
        <v>16</v>
      </c>
      <c r="AU25" s="257" t="s">
        <v>15</v>
      </c>
      <c r="AV25" s="257" t="s">
        <v>38</v>
      </c>
      <c r="AW25" s="257" t="s">
        <v>8</v>
      </c>
      <c r="AX25" s="257" t="s">
        <v>39</v>
      </c>
      <c r="AY25" s="257" t="s">
        <v>40</v>
      </c>
      <c r="AZ25" s="257" t="s">
        <v>19</v>
      </c>
      <c r="BA25" s="257" t="s">
        <v>408</v>
      </c>
      <c r="BB25" s="257" t="s">
        <v>412</v>
      </c>
      <c r="BC25" s="258" t="s">
        <v>341</v>
      </c>
      <c r="BD25" s="257" t="s">
        <v>14</v>
      </c>
      <c r="BE25" s="257" t="s">
        <v>35</v>
      </c>
      <c r="BF25" s="258" t="s">
        <v>342</v>
      </c>
      <c r="BG25" s="257" t="s">
        <v>18</v>
      </c>
      <c r="BH25" s="257" t="s">
        <v>37</v>
      </c>
      <c r="BI25" s="293"/>
    </row>
    <row r="26" spans="1:61">
      <c r="A26" s="117">
        <f>AVERAGE('Measured Data'!H13:H14)</f>
        <v>8.3361998630523679</v>
      </c>
      <c r="B26" s="119">
        <f>('Measured Data'!H13*'In Process Calc.'!J9+'In Process Calc.'!E10*'Measured Data'!H14)/2/1000</f>
        <v>15.763406430089429</v>
      </c>
      <c r="C26" s="118">
        <f xml:space="preserve"> (Regression!$CE$13*6*'Growth Regression'!S8^5+Regression!$CD$13*5*'Growth Regression'!S8^4+Regression!$CC$13*4*'Growth Regression'!S8^3+Regression!$CB$13*3*'Growth Regression'!S8^2  + Regression!$CA$13*2*'Growth Regression'!S8 + Regression!$BZ$13)/$A26</f>
        <v>4.7569789983488348E-2</v>
      </c>
      <c r="D26" s="117">
        <f xml:space="preserve"> (Regression!$CE$19*6*'Growth Regression'!S8^5+Regression!$CD$19*5*'Growth Regression'!S8^4+Regression!$CC$19*4*'Growth Regression'!S8^3 +Regression!$CB$19*3*'Growth Regression'!S8^2 + Regression!$CA$19*2*'Growth Regression'!S8 + Regression!$BZ$19)/$B26</f>
        <v>6.0691215806835492E-3</v>
      </c>
      <c r="E26" s="117">
        <f xml:space="preserve"> (Regression!$CE$14*6*'Growth Regression'!S8^5+Regression!$CD$14*5*'Growth Regression'!S8^4+Regression!$CC$14*4*'Growth Regression'!S8^3+Regression!$CB$14*3*'Growth Regression'!S8^2  + Regression!$CA$14*2*'Growth Regression'!S8 + Regression!$BZ$14)/$B26</f>
        <v>-3.9333998407575371E-3</v>
      </c>
      <c r="F26" s="117">
        <f xml:space="preserve"> (Regression!$CE$10*6*'Growth Regression'!S8^6+Regression!$CD$10*5*'Growth Regression'!S8^5+Regression!$CC$10*4*'Growth Regression'!S8^3+Regression!$CB$10*3*'Growth Regression'!S8^2  + Regression!$CA$10*2*'Growth Regression'!S8 + Regression!$BZ$10)/$B26</f>
        <v>4.2286911415685743E-3</v>
      </c>
      <c r="G26" s="117">
        <f xml:space="preserve"> (Regression!$CE$11*6*'Growth Regression'!S8^6+Regression!$CD$11*5*'Growth Regression'!S8^5+Regression!$CC$11*4*'Growth Regression'!S8^3+Regression!$CB$11*3*'Growth Regression'!S8^2  + Regression!$CA$11*2*'Growth Regression'!S8 + Regression!$BZ$11)/$B26</f>
        <v>-1.2864779853748109E-3</v>
      </c>
      <c r="H26" s="117"/>
      <c r="I26" s="117"/>
      <c r="J26" s="119"/>
      <c r="K26" s="117"/>
      <c r="L26" s="117"/>
      <c r="M26" s="117"/>
      <c r="N26" s="117"/>
      <c r="O26" s="117"/>
      <c r="P26" s="117"/>
      <c r="Q26" s="117"/>
      <c r="R26" s="117"/>
      <c r="S26" s="117"/>
      <c r="T26" s="117"/>
      <c r="U26" s="117"/>
      <c r="V26" s="117"/>
      <c r="W26" s="119"/>
      <c r="X26" s="117"/>
      <c r="Y26" s="117"/>
      <c r="Z26" s="119"/>
      <c r="AA26" s="117"/>
      <c r="AB26" s="117"/>
      <c r="AC26" s="117"/>
      <c r="AD26" s="117"/>
      <c r="AE26" s="117"/>
      <c r="AF26" s="117"/>
      <c r="AG26" s="117"/>
      <c r="AH26" s="117"/>
      <c r="AI26" s="117"/>
      <c r="AJ26" s="117"/>
      <c r="AK26" s="76">
        <f>'In Process Calc.'!C3</f>
        <v>0.45000000006984919</v>
      </c>
      <c r="AL26" s="290">
        <f>'Measured Data'!U7</f>
        <v>5.8999999999999997E-2</v>
      </c>
      <c r="AM26" s="290">
        <f>'Measured Data'!V7</f>
        <v>1.9039999999999999</v>
      </c>
      <c r="AN26" s="290">
        <f>'Measured Data'!W7</f>
        <v>5.7690000000000001</v>
      </c>
      <c r="AO26" s="290">
        <f>'Measured Data'!X7</f>
        <v>1.6990000000000001</v>
      </c>
      <c r="AP26" s="290">
        <f>'Measured Data'!Y7</f>
        <v>1.016</v>
      </c>
      <c r="AQ26" s="290">
        <f>'Measured Data'!Z7</f>
        <v>33.470991807100511</v>
      </c>
      <c r="AR26" s="290">
        <f>'Measured Data'!AA7</f>
        <v>0</v>
      </c>
      <c r="AS26" s="290">
        <f>'Measured Data'!AB7</f>
        <v>2.2559999999999998</v>
      </c>
      <c r="AT26" s="290">
        <f>'Measured Data'!AC7</f>
        <v>0</v>
      </c>
      <c r="AU26" s="290">
        <f>'Measured Data'!AD7</f>
        <v>0</v>
      </c>
      <c r="AV26" s="290">
        <f>'Measured Data'!AE7</f>
        <v>0</v>
      </c>
      <c r="AW26" s="290">
        <f>'Measured Data'!AF7</f>
        <v>0.9991119005328597</v>
      </c>
      <c r="AX26" s="290">
        <f>'Measured Data'!AG7</f>
        <v>0</v>
      </c>
      <c r="AY26" s="290">
        <f>'Measured Data'!AH7</f>
        <v>0</v>
      </c>
      <c r="AZ26" s="290">
        <f>'Measured Data'!AI7</f>
        <v>0</v>
      </c>
      <c r="BA26" s="290">
        <f>'Measured Data'!AJ7</f>
        <v>0</v>
      </c>
      <c r="BB26" s="290">
        <f>'Measured Data'!AK7</f>
        <v>0</v>
      </c>
      <c r="BC26" s="290">
        <f>'Measured Data'!AL7</f>
        <v>0</v>
      </c>
      <c r="BD26" s="290">
        <f>'Measured Data'!AM7</f>
        <v>0</v>
      </c>
      <c r="BE26" s="290">
        <f>'Measured Data'!AN7</f>
        <v>0</v>
      </c>
      <c r="BF26" s="290">
        <f>'Measured Data'!AO7</f>
        <v>0</v>
      </c>
      <c r="BG26" s="290">
        <f>'Measured Data'!AP7</f>
        <v>0</v>
      </c>
      <c r="BH26" s="290">
        <f>'Measured Data'!AQ7</f>
        <v>0</v>
      </c>
      <c r="BI26" s="65"/>
    </row>
    <row r="27" spans="1:61">
      <c r="A27" s="117">
        <f>AVERAGE('Measured Data'!H14:H15)</f>
        <v>11.224649770355224</v>
      </c>
      <c r="B27" s="119">
        <f>('Measured Data'!H14*'In Process Calc.'!J10+'In Process Calc.'!E11*'Measured Data'!H15)/2/1000</f>
        <v>21.437078518147871</v>
      </c>
      <c r="C27" s="118">
        <f xml:space="preserve"> (Regression!$CE$13*6*'Growth Regression'!S9^5+Regression!$CD$13*5*'Growth Regression'!S9^4+Regression!$CC$13*4*'Growth Regression'!S9^3+Regression!$CB$13*3*'Growth Regression'!S9^2  + Regression!$CA$13*2*'Growth Regression'!S9 + Regression!$BZ$13)/$A27</f>
        <v>4.2933421169757249E-2</v>
      </c>
      <c r="D27" s="117">
        <f xml:space="preserve"> (Regression!$CE$19*6*'Growth Regression'!S9^5+Regression!$CD$19*5*'Growth Regression'!S9^4+Regression!$CC$19*4*'Growth Regression'!S9^3 +Regression!$CB$19*3*'Growth Regression'!S9^2 + Regression!$CA$19*2*'Growth Regression'!S9 + Regression!$BZ$19)/$B27</f>
        <v>1.0503141586855438E-3</v>
      </c>
      <c r="E27" s="117">
        <f xml:space="preserve"> (Regression!$CE$14*6*'Growth Regression'!S9^5+Regression!$CD$14*5*'Growth Regression'!S9^4+Regression!$CC$14*4*'Growth Regression'!S9^3+Regression!$CB$14*3*'Growth Regression'!S9^2  + Regression!$CA$14*2*'Growth Regression'!S9 + Regression!$BZ$14)/$B27</f>
        <v>-2.0974193157728346E-3</v>
      </c>
      <c r="F27" s="117">
        <f xml:space="preserve"> (Regression!$CE$10*6*'Growth Regression'!S9^6+Regression!$CD$10*5*'Growth Regression'!S9^5+Regression!$CC$10*4*'Growth Regression'!S9^3+Regression!$CB$10*3*'Growth Regression'!S9^2  + Regression!$CA$10*2*'Growth Regression'!S9 + Regression!$BZ$10)/$B27</f>
        <v>3.992106310231283E-3</v>
      </c>
      <c r="G27" s="117">
        <f xml:space="preserve"> (Regression!$CE$11*6*'Growth Regression'!S9^6+Regression!$CD$11*5*'Growth Regression'!S9^5+Regression!$CC$11*4*'Growth Regression'!S9^3+Regression!$CB$11*3*'Growth Regression'!S9^2  + Regression!$CA$11*2*'Growth Regression'!S9 + Regression!$BZ$11)/$B27</f>
        <v>-3.7844230722389063E-4</v>
      </c>
      <c r="H27" s="117"/>
      <c r="I27" s="117"/>
      <c r="J27" s="119"/>
      <c r="K27" s="117"/>
      <c r="L27" s="117"/>
      <c r="M27" s="117"/>
      <c r="N27" s="117"/>
      <c r="O27" s="117"/>
      <c r="P27" s="117"/>
      <c r="Q27" s="117"/>
      <c r="R27" s="117"/>
      <c r="S27" s="117"/>
      <c r="T27" s="117"/>
      <c r="U27" s="117"/>
      <c r="V27" s="117"/>
      <c r="W27" s="119"/>
      <c r="X27" s="117"/>
      <c r="Y27" s="117"/>
      <c r="Z27" s="119"/>
      <c r="AA27" s="117"/>
      <c r="AB27" s="117"/>
      <c r="AC27" s="117"/>
      <c r="AD27" s="117"/>
      <c r="AE27" s="117"/>
      <c r="AF27" s="117"/>
      <c r="AG27" s="117"/>
      <c r="AH27" s="117"/>
      <c r="AI27" s="117"/>
      <c r="AJ27" s="117"/>
      <c r="AK27" s="76">
        <f>'In Process Calc.'!C4</f>
        <v>21.116666666697711</v>
      </c>
      <c r="AL27" s="290">
        <f>'Measured Data'!U8</f>
        <v>6.7000000000000004E-2</v>
      </c>
      <c r="AM27" s="290">
        <f>'Measured Data'!V8</f>
        <v>2.012</v>
      </c>
      <c r="AN27" s="290">
        <f>'Measured Data'!W8</f>
        <v>5.89</v>
      </c>
      <c r="AO27" s="290">
        <f>'Measured Data'!X8</f>
        <v>1.825</v>
      </c>
      <c r="AP27" s="290">
        <f>'Measured Data'!Y8</f>
        <v>1.115</v>
      </c>
      <c r="AQ27" s="290">
        <f>'Measured Data'!Z8</f>
        <v>33.91505139989787</v>
      </c>
      <c r="AR27" s="290">
        <f>'Measured Data'!AA8</f>
        <v>0</v>
      </c>
      <c r="AS27" s="290">
        <f>'Measured Data'!AB8</f>
        <v>2.3919999999999999</v>
      </c>
      <c r="AT27" s="290">
        <f>'Measured Data'!AC8</f>
        <v>0</v>
      </c>
      <c r="AU27" s="290">
        <f>'Measured Data'!AD8</f>
        <v>0</v>
      </c>
      <c r="AV27" s="290">
        <f>'Measured Data'!AE8</f>
        <v>0</v>
      </c>
      <c r="AW27" s="290">
        <f>'Measured Data'!AF8</f>
        <v>1.5541740674955598</v>
      </c>
      <c r="AX27" s="290">
        <f>'Measured Data'!AG8</f>
        <v>0</v>
      </c>
      <c r="AY27" s="290">
        <f>'Measured Data'!AH8</f>
        <v>0</v>
      </c>
      <c r="AZ27" s="290">
        <f>'Measured Data'!AI8</f>
        <v>0</v>
      </c>
      <c r="BA27" s="290">
        <f>'Measured Data'!AJ8</f>
        <v>0</v>
      </c>
      <c r="BB27" s="290">
        <f>'Measured Data'!AK8</f>
        <v>0</v>
      </c>
      <c r="BC27" s="290">
        <f>'Measured Data'!AL8</f>
        <v>0</v>
      </c>
      <c r="BD27" s="290">
        <f>'Measured Data'!AM8</f>
        <v>0</v>
      </c>
      <c r="BE27" s="290">
        <f>'Measured Data'!AN8</f>
        <v>0</v>
      </c>
      <c r="BF27" s="290">
        <f>'Measured Data'!AO8</f>
        <v>0</v>
      </c>
      <c r="BG27" s="290">
        <f>'Measured Data'!AP8</f>
        <v>0</v>
      </c>
      <c r="BH27" s="290">
        <f>'Measured Data'!AQ8</f>
        <v>0</v>
      </c>
      <c r="BI27" s="65"/>
    </row>
    <row r="28" spans="1:61">
      <c r="A28" s="117">
        <f>AVERAGE('Measured Data'!H15:H16)</f>
        <v>14.084949834442138</v>
      </c>
      <c r="B28" s="119">
        <f>('Measured Data'!H15*'In Process Calc.'!J11+'In Process Calc.'!E12*'Measured Data'!H16)/2/1000</f>
        <v>27.039767671662048</v>
      </c>
      <c r="C28" s="118">
        <f xml:space="preserve"> (Regression!$CE$13*6*'Growth Regression'!S10^5+Regression!$CD$13*5*'Growth Regression'!S10^4+Regression!$CC$13*4*'Growth Regression'!S10^3+Regression!$CB$13*3*'Growth Regression'!S10^2  + Regression!$CA$13*2*'Growth Regression'!S10 + Regression!$BZ$13)/$A28</f>
        <v>3.9759826158421149E-2</v>
      </c>
      <c r="D28" s="117">
        <f xml:space="preserve"> (Regression!$CE$19*6*'Growth Regression'!S10^5+Regression!$CD$19*5*'Growth Regression'!S10^4+Regression!$CC$19*4*'Growth Regression'!S10^3 +Regression!$CB$19*3*'Growth Regression'!S10^2 + Regression!$CA$19*2*'Growth Regression'!S10 + Regression!$BZ$19)/$B28</f>
        <v>-2.352584080629559E-3</v>
      </c>
      <c r="E28" s="117">
        <f xml:space="preserve"> (Regression!$CE$14*6*'Growth Regression'!S10^5+Regression!$CD$14*5*'Growth Regression'!S10^4+Regression!$CC$14*4*'Growth Regression'!S10^3+Regression!$CB$14*3*'Growth Regression'!S10^2  + Regression!$CA$14*2*'Growth Regression'!S10 + Regression!$BZ$14)/$B28</f>
        <v>-6.5328513771699837E-4</v>
      </c>
      <c r="F28" s="117">
        <f xml:space="preserve"> (Regression!$CE$10*6*'Growth Regression'!S10^6+Regression!$CD$10*5*'Growth Regression'!S10^5+Regression!$CC$10*4*'Growth Regression'!S10^3+Regression!$CB$10*3*'Growth Regression'!S10^2  + Regression!$CA$10*2*'Growth Regression'!S10 + Regression!$BZ$10)/$B28</f>
        <v>3.5677549154578773E-3</v>
      </c>
      <c r="G28" s="117">
        <f xml:space="preserve"> (Regression!$CE$11*6*'Growth Regression'!S10^6+Regression!$CD$11*5*'Growth Regression'!S10^5+Regression!$CC$11*4*'Growth Regression'!S10^3+Regression!$CB$11*3*'Growth Regression'!S10^2  + Regression!$CA$11*2*'Growth Regression'!S10 + Regression!$BZ$11)/$B28</f>
        <v>1.800795084200868E-4</v>
      </c>
      <c r="H28" s="117"/>
      <c r="I28" s="117"/>
      <c r="J28" s="119"/>
      <c r="K28" s="117"/>
      <c r="L28" s="117"/>
      <c r="M28" s="117"/>
      <c r="N28" s="117"/>
      <c r="O28" s="117"/>
      <c r="P28" s="117"/>
      <c r="Q28" s="117"/>
      <c r="R28" s="117"/>
      <c r="S28" s="117"/>
      <c r="T28" s="117"/>
      <c r="U28" s="117"/>
      <c r="V28" s="117"/>
      <c r="W28" s="119"/>
      <c r="X28" s="117"/>
      <c r="Y28" s="117"/>
      <c r="Z28" s="119"/>
      <c r="AA28" s="117"/>
      <c r="AB28" s="117"/>
      <c r="AC28" s="117"/>
      <c r="AD28" s="117"/>
      <c r="AE28" s="117"/>
      <c r="AF28" s="117"/>
      <c r="AG28" s="117"/>
      <c r="AH28" s="117"/>
      <c r="AI28" s="117"/>
      <c r="AJ28" s="117"/>
      <c r="AK28" s="76">
        <f>'In Process Calc.'!C5</f>
        <v>48.383333333360497</v>
      </c>
      <c r="AL28" s="290">
        <f>'Measured Data'!U9</f>
        <v>6.6000000000000003E-2</v>
      </c>
      <c r="AM28" s="290">
        <f>'Measured Data'!V9</f>
        <v>1.772</v>
      </c>
      <c r="AN28" s="290">
        <f>'Measured Data'!W9</f>
        <v>5.2729999999999997</v>
      </c>
      <c r="AO28" s="290">
        <f>'Measured Data'!X9</f>
        <v>1.708</v>
      </c>
      <c r="AP28" s="290">
        <f>'Measured Data'!Y9</f>
        <v>1.03</v>
      </c>
      <c r="AQ28" s="290">
        <f>'Measured Data'!Z9</f>
        <v>32.083305579608783</v>
      </c>
      <c r="AR28" s="290">
        <f>'Measured Data'!AA9</f>
        <v>0.27500000000000002</v>
      </c>
      <c r="AS28" s="290">
        <f>'Measured Data'!AB9</f>
        <v>2.2530000000000001</v>
      </c>
      <c r="AT28" s="290">
        <f>'Measured Data'!AC9</f>
        <v>0</v>
      </c>
      <c r="AU28" s="290">
        <f>'Measured Data'!AD9</f>
        <v>0</v>
      </c>
      <c r="AV28" s="290">
        <f>'Measured Data'!AE9</f>
        <v>0</v>
      </c>
      <c r="AW28" s="290">
        <f>'Measured Data'!AF9</f>
        <v>2.6642984014209592</v>
      </c>
      <c r="AX28" s="290">
        <f>'Measured Data'!AG9</f>
        <v>0</v>
      </c>
      <c r="AY28" s="290">
        <f>'Measured Data'!AH9</f>
        <v>0</v>
      </c>
      <c r="AZ28" s="290">
        <f>'Measured Data'!AI9</f>
        <v>0</v>
      </c>
      <c r="BA28" s="290">
        <f>'Measured Data'!AJ9</f>
        <v>0</v>
      </c>
      <c r="BB28" s="290">
        <f>'Measured Data'!AK9</f>
        <v>0</v>
      </c>
      <c r="BC28" s="290">
        <f>'Measured Data'!AL9</f>
        <v>0</v>
      </c>
      <c r="BD28" s="290">
        <f>'Measured Data'!AM9</f>
        <v>0</v>
      </c>
      <c r="BE28" s="290">
        <f>'Measured Data'!AN9</f>
        <v>0</v>
      </c>
      <c r="BF28" s="290">
        <f>'Measured Data'!AO9</f>
        <v>0</v>
      </c>
      <c r="BG28" s="290">
        <f>'Measured Data'!AP9</f>
        <v>0</v>
      </c>
      <c r="BH28" s="290">
        <f>'Measured Data'!AQ9</f>
        <v>0</v>
      </c>
      <c r="BI28" s="65"/>
    </row>
    <row r="29" spans="1:61">
      <c r="A29" s="117">
        <f>AVERAGE('Measured Data'!H16:H17)</f>
        <v>16.0685494972229</v>
      </c>
      <c r="B29" s="119">
        <f>('Measured Data'!H16*'In Process Calc.'!J12+'In Process Calc.'!E13*'Measured Data'!H17)/2/1000</f>
        <v>30.371239664302255</v>
      </c>
      <c r="C29" s="118">
        <f xml:space="preserve"> (Regression!$CE$13*6*'Growth Regression'!S11^5+Regression!$CD$13*5*'Growth Regression'!S11^4+Regression!$CC$13*4*'Growth Regression'!S11^3+Regression!$CB$13*3*'Growth Regression'!S11^2  + Regression!$CA$13*2*'Growth Regression'!S11 + Regression!$BZ$13)/$A29</f>
        <v>3.8905966759615829E-2</v>
      </c>
      <c r="D29" s="117">
        <f xml:space="preserve"> (Regression!$CE$19*6*'Growth Regression'!S11^5+Regression!$CD$19*5*'Growth Regression'!S11^4+Regression!$CC$19*4*'Growth Regression'!S11^3 +Regression!$CB$19*3*'Growth Regression'!S11^2 + Regression!$CA$19*2*'Growth Regression'!S11 + Regression!$BZ$19)/$B29</f>
        <v>-4.8190449396288615E-3</v>
      </c>
      <c r="E29" s="117">
        <f xml:space="preserve"> (Regression!$CE$14*6*'Growth Regression'!S11^5+Regression!$CD$14*5*'Growth Regression'!S11^4+Regression!$CC$14*4*'Growth Regression'!S11^3+Regression!$CB$14*3*'Growth Regression'!S11^2  + Regression!$CA$14*2*'Growth Regression'!S11 + Regression!$BZ$14)/$B29</f>
        <v>4.1782871129268488E-4</v>
      </c>
      <c r="F29" s="117">
        <f xml:space="preserve"> (Regression!$CE$10*6*'Growth Regression'!S11^6+Regression!$CD$10*5*'Growth Regression'!S11^5+Regression!$CC$10*4*'Growth Regression'!S11^3+Regression!$CB$10*3*'Growth Regression'!S11^2  + Regression!$CA$10*2*'Growth Regression'!S11 + Regression!$BZ$10)/$B29</f>
        <v>3.1241600509410244E-3</v>
      </c>
      <c r="G29" s="117">
        <f xml:space="preserve"> (Regression!$CE$11*6*'Growth Regression'!S11^6+Regression!$CD$11*5*'Growth Regression'!S11^5+Regression!$CC$11*4*'Growth Regression'!S11^3+Regression!$CB$11*3*'Growth Regression'!S11^2  + Regression!$CA$11*2*'Growth Regression'!S11 + Regression!$BZ$11)/$B29</f>
        <v>5.3545626630083806E-4</v>
      </c>
      <c r="H29" s="117"/>
      <c r="I29" s="117"/>
      <c r="J29" s="119"/>
      <c r="K29" s="117"/>
      <c r="L29" s="117"/>
      <c r="M29" s="117"/>
      <c r="N29" s="117"/>
      <c r="O29" s="117"/>
      <c r="P29" s="117"/>
      <c r="Q29" s="117"/>
      <c r="R29" s="117"/>
      <c r="S29" s="117"/>
      <c r="T29" s="117"/>
      <c r="U29" s="117"/>
      <c r="V29" s="117"/>
      <c r="W29" s="119"/>
      <c r="X29" s="117"/>
      <c r="Y29" s="117"/>
      <c r="Z29" s="119"/>
      <c r="AA29" s="117"/>
      <c r="AB29" s="117"/>
      <c r="AC29" s="117"/>
      <c r="AD29" s="117"/>
      <c r="AE29" s="117"/>
      <c r="AF29" s="117"/>
      <c r="AG29" s="117"/>
      <c r="AH29" s="117"/>
      <c r="AI29" s="117"/>
      <c r="AJ29" s="117"/>
      <c r="AK29" s="76">
        <f>'In Process Calc.'!C6</f>
        <v>70.883333333360497</v>
      </c>
      <c r="AL29" s="290">
        <f>'Measured Data'!U10</f>
        <v>0.10299999999999999</v>
      </c>
      <c r="AM29" s="290">
        <f>'Measured Data'!V10</f>
        <v>1.6379999999999999</v>
      </c>
      <c r="AN29" s="290">
        <f>'Measured Data'!W10</f>
        <v>4.3479999999999999</v>
      </c>
      <c r="AO29" s="290">
        <f>'Measured Data'!X10</f>
        <v>1.671</v>
      </c>
      <c r="AP29" s="290">
        <f>'Measured Data'!Y10</f>
        <v>0.94299999999999995</v>
      </c>
      <c r="AQ29" s="290">
        <f>'Measured Data'!Z10</f>
        <v>28.75285863362863</v>
      </c>
      <c r="AR29" s="290">
        <f>'Measured Data'!AA10</f>
        <v>0.36599999999999999</v>
      </c>
      <c r="AS29" s="290">
        <f>'Measured Data'!AB10</f>
        <v>2.2280000000000002</v>
      </c>
      <c r="AT29" s="290">
        <f>'Measured Data'!AC10</f>
        <v>0</v>
      </c>
      <c r="AU29" s="290">
        <f>'Measured Data'!AD10</f>
        <v>0</v>
      </c>
      <c r="AV29" s="290">
        <f>'Measured Data'!AE10</f>
        <v>0</v>
      </c>
      <c r="AW29" s="290">
        <f>'Measured Data'!AF10</f>
        <v>3.8854351687388986</v>
      </c>
      <c r="AX29" s="290">
        <f>'Measured Data'!AG10</f>
        <v>0</v>
      </c>
      <c r="AY29" s="290">
        <f>'Measured Data'!AH10</f>
        <v>0</v>
      </c>
      <c r="AZ29" s="290">
        <f>'Measured Data'!AI10</f>
        <v>0</v>
      </c>
      <c r="BA29" s="290">
        <f>'Measured Data'!AJ10</f>
        <v>0</v>
      </c>
      <c r="BB29" s="290">
        <f>'Measured Data'!AK10</f>
        <v>0</v>
      </c>
      <c r="BC29" s="290">
        <f>'Measured Data'!AL10</f>
        <v>0</v>
      </c>
      <c r="BD29" s="290">
        <f>'Measured Data'!AM10</f>
        <v>0</v>
      </c>
      <c r="BE29" s="290">
        <f>'Measured Data'!AN10</f>
        <v>0</v>
      </c>
      <c r="BF29" s="290">
        <f>'Measured Data'!AO10</f>
        <v>0</v>
      </c>
      <c r="BG29" s="290">
        <f>'Measured Data'!AP10</f>
        <v>0</v>
      </c>
      <c r="BH29" s="290">
        <f>'Measured Data'!AQ10</f>
        <v>0</v>
      </c>
      <c r="BI29" s="65"/>
    </row>
    <row r="30" spans="1:61">
      <c r="A30" s="117">
        <f>AVERAGE('Measured Data'!H17:H18)</f>
        <v>16.133499486541748</v>
      </c>
      <c r="B30" s="119">
        <f>('Measured Data'!H17*'In Process Calc.'!J13+'In Process Calc.'!E14*'Measured Data'!H18)/2/1000</f>
        <v>29.976566000726621</v>
      </c>
      <c r="C30" s="118">
        <f xml:space="preserve"> (Regression!$CE$13*6*'Growth Regression'!S12^5+Regression!$CD$13*5*'Growth Regression'!S12^4+Regression!$CC$13*4*'Growth Regression'!S12^3+Regression!$CB$13*3*'Growth Regression'!S12^2  + Regression!$CA$13*2*'Growth Regression'!S12 + Regression!$BZ$13)/$A30</f>
        <v>4.1505521235241719E-2</v>
      </c>
      <c r="D30" s="117">
        <f xml:space="preserve"> (Regression!$CE$19*6*'Growth Regression'!S12^5+Regression!$CD$19*5*'Growth Regression'!S12^4+Regression!$CC$19*4*'Growth Regression'!S12^3 +Regression!$CB$19*3*'Growth Regression'!S12^2 + Regression!$CA$19*2*'Growth Regression'!S12 + Regression!$BZ$19)/$B30</f>
        <v>-6.6933398724203438E-3</v>
      </c>
      <c r="E30" s="117">
        <f xml:space="preserve"> (Regression!$CE$14*6*'Growth Regression'!S12^5+Regression!$CD$14*5*'Growth Regression'!S12^4+Regression!$CC$14*4*'Growth Regression'!S12^3+Regression!$CB$14*3*'Growth Regression'!S12^2  + Regression!$CA$14*2*'Growth Regression'!S12 + Regression!$BZ$14)/$B30</f>
        <v>1.2205660087457146E-3</v>
      </c>
      <c r="F30" s="117">
        <f xml:space="preserve"> (Regression!$CE$10*6*'Growth Regression'!S12^6+Regression!$CD$10*5*'Growth Regression'!S12^5+Regression!$CC$10*4*'Growth Regression'!S12^3+Regression!$CB$10*3*'Growth Regression'!S12^2  + Regression!$CA$10*2*'Growth Regression'!S12 + Regression!$BZ$10)/$B30</f>
        <v>2.5481701656887615E-3</v>
      </c>
      <c r="G30" s="117">
        <f xml:space="preserve"> (Regression!$CE$11*6*'Growth Regression'!S12^6+Regression!$CD$11*5*'Growth Regression'!S12^5+Regression!$CC$11*4*'Growth Regression'!S12^3+Regression!$CB$11*3*'Growth Regression'!S12^2  + Regression!$CA$11*2*'Growth Regression'!S12 + Regression!$BZ$11)/$B30</f>
        <v>7.7561129032786846E-4</v>
      </c>
      <c r="H30" s="117"/>
      <c r="I30" s="117"/>
      <c r="J30" s="119"/>
      <c r="K30" s="117"/>
      <c r="L30" s="117"/>
      <c r="M30" s="117"/>
      <c r="N30" s="117"/>
      <c r="O30" s="117"/>
      <c r="P30" s="117"/>
      <c r="Q30" s="117"/>
      <c r="R30" s="117"/>
      <c r="S30" s="117"/>
      <c r="T30" s="117"/>
      <c r="U30" s="117"/>
      <c r="V30" s="117"/>
      <c r="W30" s="119"/>
      <c r="X30" s="117"/>
      <c r="Y30" s="117"/>
      <c r="Z30" s="119"/>
      <c r="AA30" s="117"/>
      <c r="AB30" s="117"/>
      <c r="AC30" s="117"/>
      <c r="AD30" s="117"/>
      <c r="AE30" s="117"/>
      <c r="AF30" s="117"/>
      <c r="AG30" s="117"/>
      <c r="AH30" s="117"/>
      <c r="AI30" s="117"/>
      <c r="AJ30" s="117"/>
      <c r="AK30" s="76">
        <f>'In Process Calc.'!C7</f>
        <v>95.366666666697711</v>
      </c>
      <c r="AL30" s="290">
        <f>'Measured Data'!U11</f>
        <v>0.27500000000000002</v>
      </c>
      <c r="AM30" s="290">
        <f>'Measured Data'!V11</f>
        <v>2.02</v>
      </c>
      <c r="AN30" s="290">
        <f>'Measured Data'!W11</f>
        <v>5.593</v>
      </c>
      <c r="AO30" s="290">
        <f>'Measured Data'!X11</f>
        <v>1.6419999999999999</v>
      </c>
      <c r="AP30" s="290">
        <f>'Measured Data'!Y11</f>
        <v>0.86599999999999999</v>
      </c>
      <c r="AQ30" s="290">
        <f>'Measured Data'!Z11</f>
        <v>32.860409867004151</v>
      </c>
      <c r="AR30" s="290">
        <f>'Measured Data'!AA11</f>
        <v>0.66800000000000004</v>
      </c>
      <c r="AS30" s="290">
        <f>'Measured Data'!AB11</f>
        <v>6.4169999999999998</v>
      </c>
      <c r="AT30" s="290">
        <f>'Measured Data'!AC11</f>
        <v>0</v>
      </c>
      <c r="AU30" s="290">
        <f>'Measured Data'!AD11</f>
        <v>0</v>
      </c>
      <c r="AV30" s="290">
        <f>'Measured Data'!AE11</f>
        <v>0</v>
      </c>
      <c r="AW30" s="290">
        <f>'Measured Data'!AF11</f>
        <v>5.5506216696269988</v>
      </c>
      <c r="AX30" s="290">
        <f>'Measured Data'!AG11</f>
        <v>0</v>
      </c>
      <c r="AY30" s="290">
        <f>'Measured Data'!AH11</f>
        <v>0</v>
      </c>
      <c r="AZ30" s="290">
        <f>'Measured Data'!AI11</f>
        <v>0</v>
      </c>
      <c r="BA30" s="290">
        <f>'Measured Data'!AJ11</f>
        <v>0</v>
      </c>
      <c r="BB30" s="290">
        <f>'Measured Data'!AK11</f>
        <v>0</v>
      </c>
      <c r="BC30" s="290">
        <f>'Measured Data'!AL11</f>
        <v>0</v>
      </c>
      <c r="BD30" s="290">
        <f>'Measured Data'!AM11</f>
        <v>0</v>
      </c>
      <c r="BE30" s="290">
        <f>'Measured Data'!AN11</f>
        <v>0</v>
      </c>
      <c r="BF30" s="290">
        <f>'Measured Data'!AO11</f>
        <v>0</v>
      </c>
      <c r="BG30" s="290">
        <f>'Measured Data'!AP11</f>
        <v>0</v>
      </c>
      <c r="BH30" s="290">
        <f>'Measured Data'!AQ11</f>
        <v>0</v>
      </c>
      <c r="BI30" s="65"/>
    </row>
    <row r="31" spans="1:61">
      <c r="A31" s="117">
        <f>AVERAGE('Measured Data'!H18:H19)</f>
        <v>15.900100095367431</v>
      </c>
      <c r="B31" s="119">
        <f>('Measured Data'!H18*'In Process Calc.'!J14+'In Process Calc.'!E15*'Measured Data'!H19)/2/1000</f>
        <v>29.105012470441736</v>
      </c>
      <c r="C31" s="118">
        <f xml:space="preserve"> (Regression!$CE$13*6*'Growth Regression'!S13^5+Regression!$CD$13*5*'Growth Regression'!S13^4+Regression!$CC$13*4*'Growth Regression'!S13^3+Regression!$CB$13*3*'Growth Regression'!S13^2  + Regression!$CA$13*2*'Growth Regression'!S13 + Regression!$BZ$13)/$A31</f>
        <v>4.3242327972520873E-2</v>
      </c>
      <c r="D31" s="117">
        <f xml:space="preserve"> (Regression!$CE$19*6*'Growth Regression'!S13^5+Regression!$CD$19*5*'Growth Regression'!S13^4+Regression!$CC$19*4*'Growth Regression'!S13^3 +Regression!$CB$19*3*'Growth Regression'!S13^2 + Regression!$CA$19*2*'Growth Regression'!S13 + Regression!$BZ$19)/$B31</f>
        <v>-6.8652389860441717E-3</v>
      </c>
      <c r="E31" s="117">
        <f xml:space="preserve"> (Regression!$CE$14*6*'Growth Regression'!S13^5+Regression!$CD$14*5*'Growth Regression'!S13^4+Regression!$CC$14*4*'Growth Regression'!S13^3+Regression!$CB$14*3*'Growth Regression'!S13^2  + Regression!$CA$14*2*'Growth Regression'!S13 + Regression!$BZ$14)/$B31</f>
        <v>1.572698634273976E-3</v>
      </c>
      <c r="F31" s="117">
        <f xml:space="preserve"> (Regression!$CE$10*6*'Growth Regression'!S13^6+Regression!$CD$10*5*'Growth Regression'!S13^5+Regression!$CC$10*4*'Growth Regression'!S13^3+Regression!$CB$10*3*'Growth Regression'!S13^2  + Regression!$CA$10*2*'Growth Regression'!S13 + Regression!$BZ$10)/$B31</f>
        <v>1.3377771083031723E-3</v>
      </c>
      <c r="G31" s="117">
        <f xml:space="preserve"> (Regression!$CE$11*6*'Growth Regression'!S13^6+Regression!$CD$11*5*'Growth Regression'!S13^5+Regression!$CC$11*4*'Growth Regression'!S13^3+Regression!$CB$11*3*'Growth Regression'!S13^2  + Regression!$CA$11*2*'Growth Regression'!S13 + Regression!$BZ$11)/$B31</f>
        <v>8.0862168860272978E-4</v>
      </c>
      <c r="H31" s="117"/>
      <c r="I31" s="117"/>
      <c r="J31" s="119"/>
      <c r="K31" s="117"/>
      <c r="L31" s="117"/>
      <c r="M31" s="117"/>
      <c r="N31" s="117"/>
      <c r="O31" s="117"/>
      <c r="P31" s="117"/>
      <c r="Q31" s="117"/>
      <c r="R31" s="117"/>
      <c r="S31" s="117"/>
      <c r="T31" s="117"/>
      <c r="U31" s="117"/>
      <c r="V31" s="117"/>
      <c r="W31" s="119"/>
      <c r="X31" s="117"/>
      <c r="Y31" s="117"/>
      <c r="Z31" s="119"/>
      <c r="AA31" s="117"/>
      <c r="AB31" s="117"/>
      <c r="AC31" s="117"/>
      <c r="AD31" s="117"/>
      <c r="AE31" s="117"/>
      <c r="AF31" s="117"/>
      <c r="AG31" s="117"/>
      <c r="AH31" s="117"/>
      <c r="AI31" s="117"/>
      <c r="AJ31" s="117"/>
      <c r="AK31" s="76">
        <f>'In Process Calc.'!C8</f>
        <v>115.80000000010477</v>
      </c>
      <c r="AL31" s="290">
        <f>'Measured Data'!U12</f>
        <v>0.59899999999999998</v>
      </c>
      <c r="AM31" s="290">
        <f>'Measured Data'!V12</f>
        <v>2.423</v>
      </c>
      <c r="AN31" s="290">
        <f>'Measured Data'!W12</f>
        <v>6.4779999999999998</v>
      </c>
      <c r="AO31" s="290">
        <f>'Measured Data'!X12</f>
        <v>1.7450000000000001</v>
      </c>
      <c r="AP31" s="290">
        <f>'Measured Data'!Y12</f>
        <v>0.77700000000000002</v>
      </c>
      <c r="AQ31" s="290">
        <f>'Measured Data'!Z12</f>
        <v>34.192588645396214</v>
      </c>
      <c r="AR31" s="290">
        <f>'Measured Data'!AA12</f>
        <v>1.006</v>
      </c>
      <c r="AS31" s="290">
        <f>'Measured Data'!AB12</f>
        <v>9.4480000000000004</v>
      </c>
      <c r="AT31" s="290">
        <f>'Measured Data'!AC12</f>
        <v>0</v>
      </c>
      <c r="AU31" s="290">
        <f>'Measured Data'!AD12</f>
        <v>0</v>
      </c>
      <c r="AV31" s="290">
        <f>'Measured Data'!AE12</f>
        <v>0</v>
      </c>
      <c r="AW31" s="290">
        <f>'Measured Data'!AF12</f>
        <v>7.215808170515098</v>
      </c>
      <c r="AX31" s="290">
        <f>'Measured Data'!AG12</f>
        <v>0</v>
      </c>
      <c r="AY31" s="290">
        <f>'Measured Data'!AH12</f>
        <v>0</v>
      </c>
      <c r="AZ31" s="290">
        <f>'Measured Data'!AI12</f>
        <v>0</v>
      </c>
      <c r="BA31" s="290">
        <f>'Measured Data'!AJ12</f>
        <v>0</v>
      </c>
      <c r="BB31" s="290">
        <f>'Measured Data'!AK12</f>
        <v>0</v>
      </c>
      <c r="BC31" s="290">
        <f>'Measured Data'!AL12</f>
        <v>0</v>
      </c>
      <c r="BD31" s="290">
        <f>'Measured Data'!AM12</f>
        <v>0</v>
      </c>
      <c r="BE31" s="290">
        <f>'Measured Data'!AN12</f>
        <v>0</v>
      </c>
      <c r="BF31" s="290">
        <f>'Measured Data'!AO12</f>
        <v>0</v>
      </c>
      <c r="BG31" s="290">
        <f>'Measured Data'!AP12</f>
        <v>0</v>
      </c>
      <c r="BH31" s="290">
        <f>'Measured Data'!AQ12</f>
        <v>0</v>
      </c>
      <c r="BI31" s="65"/>
    </row>
    <row r="32" spans="1:61">
      <c r="A32" s="117">
        <f>AVERAGE('Measured Data'!H19:H20)</f>
        <v>15.965650422668457</v>
      </c>
      <c r="B32" s="119">
        <f>('Measured Data'!H19*'In Process Calc.'!J15+'In Process Calc.'!E16*'Measured Data'!H20)/2/1000</f>
        <v>28.822989260575021</v>
      </c>
      <c r="C32" s="118">
        <f xml:space="preserve"> (Regression!$CE$13*6*'Growth Regression'!S14^5+Regression!$CD$13*5*'Growth Regression'!S14^4+Regression!$CC$13*4*'Growth Regression'!S14^3+Regression!$CB$13*3*'Growth Regression'!S14^2  + Regression!$CA$13*2*'Growth Regression'!S14 + Regression!$BZ$13)/$A32</f>
        <v>4.2331157586141574E-2</v>
      </c>
      <c r="D32" s="117">
        <f xml:space="preserve"> (Regression!$CE$19*6*'Growth Regression'!S14^5+Regression!$CD$19*5*'Growth Regression'!S14^4+Regression!$CC$19*4*'Growth Regression'!S14^3 +Regression!$CB$19*3*'Growth Regression'!S14^2 + Regression!$CA$19*2*'Growth Regression'!S14 + Regression!$BZ$19)/$B32</f>
        <v>-4.0334080743014318E-3</v>
      </c>
      <c r="E32" s="117">
        <f xml:space="preserve"> (Regression!$CE$14*6*'Growth Regression'!S14^5+Regression!$CD$14*5*'Growth Regression'!S14^4+Regression!$CC$14*4*'Growth Regression'!S14^3+Regression!$CB$14*3*'Growth Regression'!S14^2  + Regression!$CA$14*2*'Growth Regression'!S14 + Regression!$BZ$14)/$B32</f>
        <v>1.2380669007363977E-3</v>
      </c>
      <c r="F32" s="117">
        <f xml:space="preserve"> (Regression!$CE$10*6*'Growth Regression'!S14^6+Regression!$CD$10*5*'Growth Regression'!S14^5+Regression!$CC$10*4*'Growth Regression'!S14^3+Regression!$CB$10*3*'Growth Regression'!S14^2  + Regression!$CA$10*2*'Growth Regression'!S14 + Regression!$BZ$10)/$B32</f>
        <v>-7.6082506240339443E-4</v>
      </c>
      <c r="G32" s="117">
        <f xml:space="preserve"> (Regression!$CE$11*6*'Growth Regression'!S14^6+Regression!$CD$11*5*'Growth Regression'!S14^5+Regression!$CC$11*4*'Growth Regression'!S14^3+Regression!$CB$11*3*'Growth Regression'!S14^2  + Regression!$CA$11*2*'Growth Regression'!S14 + Regression!$BZ$11)/$B32</f>
        <v>5.2896110643810474E-4</v>
      </c>
      <c r="H32" s="117"/>
      <c r="I32" s="117"/>
      <c r="J32" s="119"/>
      <c r="K32" s="117"/>
      <c r="L32" s="117"/>
      <c r="M32" s="117"/>
      <c r="N32" s="117"/>
      <c r="O32" s="117"/>
      <c r="P32" s="117"/>
      <c r="Q32" s="117"/>
      <c r="R32" s="117"/>
      <c r="S32" s="117"/>
      <c r="T32" s="117"/>
      <c r="U32" s="117"/>
      <c r="V32" s="117"/>
      <c r="W32" s="119"/>
      <c r="X32" s="117"/>
      <c r="Y32" s="117"/>
      <c r="Z32" s="119"/>
      <c r="AA32" s="117"/>
      <c r="AB32" s="117"/>
      <c r="AC32" s="117"/>
      <c r="AD32" s="117"/>
      <c r="AE32" s="117"/>
      <c r="AF32" s="117"/>
      <c r="AG32" s="117"/>
      <c r="AH32" s="117"/>
      <c r="AI32" s="117"/>
      <c r="AJ32" s="117"/>
      <c r="AK32" s="76">
        <f>'In Process Calc.'!C9</f>
        <v>141</v>
      </c>
      <c r="AL32" s="290">
        <f>'Measured Data'!U13</f>
        <v>1.444</v>
      </c>
      <c r="AM32" s="290">
        <f>'Measured Data'!V13</f>
        <v>2.9140000000000001</v>
      </c>
      <c r="AN32" s="290">
        <f>'Measured Data'!W13</f>
        <v>6.5449999999999999</v>
      </c>
      <c r="AO32" s="290">
        <f>'Measured Data'!X13</f>
        <v>2.1829999999999998</v>
      </c>
      <c r="AP32" s="290">
        <f>'Measured Data'!Y13</f>
        <v>0.69</v>
      </c>
      <c r="AQ32" s="290">
        <f>'Measured Data'!Z13</f>
        <v>33.91505139989787</v>
      </c>
      <c r="AR32" s="290">
        <f>'Measured Data'!AA13</f>
        <v>1.6870000000000001</v>
      </c>
      <c r="AS32" s="290">
        <f>'Measured Data'!AB13</f>
        <v>13.005000000000001</v>
      </c>
      <c r="AT32" s="290">
        <f>'Measured Data'!AC13</f>
        <v>0</v>
      </c>
      <c r="AU32" s="290">
        <f>'Measured Data'!AD13</f>
        <v>0</v>
      </c>
      <c r="AV32" s="290">
        <f>'Measured Data'!AE13</f>
        <v>0</v>
      </c>
      <c r="AW32" s="290">
        <f>'Measured Data'!AF13</f>
        <v>9.4360568383658983</v>
      </c>
      <c r="AX32" s="290">
        <f>'Measured Data'!AG13</f>
        <v>0</v>
      </c>
      <c r="AY32" s="290">
        <f>'Measured Data'!AH13</f>
        <v>0</v>
      </c>
      <c r="AZ32" s="290">
        <f>'Measured Data'!AI13</f>
        <v>0</v>
      </c>
      <c r="BA32" s="290">
        <f>'Measured Data'!AJ13</f>
        <v>0</v>
      </c>
      <c r="BB32" s="290">
        <f>'Measured Data'!AK13</f>
        <v>0</v>
      </c>
      <c r="BC32" s="290">
        <f>'Measured Data'!AL13</f>
        <v>0</v>
      </c>
      <c r="BD32" s="290">
        <f>'Measured Data'!AM13</f>
        <v>0</v>
      </c>
      <c r="BE32" s="290">
        <f>'Measured Data'!AN13</f>
        <v>0</v>
      </c>
      <c r="BF32" s="290">
        <f>'Measured Data'!AO13</f>
        <v>0</v>
      </c>
      <c r="BG32" s="290">
        <f>'Measured Data'!AP13</f>
        <v>0</v>
      </c>
      <c r="BH32" s="290">
        <f>'Measured Data'!AQ13</f>
        <v>0</v>
      </c>
      <c r="BI32" s="65"/>
    </row>
    <row r="33" spans="1:61">
      <c r="A33" s="117">
        <f>AVERAGE('Measured Data'!H20:H21)</f>
        <v>14.631000382995605</v>
      </c>
      <c r="B33" s="119">
        <f>('Measured Data'!H20*'In Process Calc.'!J16+'In Process Calc.'!E17*'Measured Data'!H21)/2/1000</f>
        <v>26.356306598154365</v>
      </c>
      <c r="C33" s="118">
        <f xml:space="preserve"> (Regression!$CE$13*6*'Growth Regression'!S15^5+Regression!$CD$13*5*'Growth Regression'!S15^4+Regression!$CC$13*4*'Growth Regression'!S15^3+Regression!$CB$13*3*'Growth Regression'!S15^2  + Regression!$CA$13*2*'Growth Regression'!S15 + Regression!$BZ$13)/$A33</f>
        <v>4.2853546043707065E-2</v>
      </c>
      <c r="D33" s="117">
        <f xml:space="preserve"> (Regression!$CE$19*6*'Growth Regression'!S15^5+Regression!$CD$19*5*'Growth Regression'!S15^4+Regression!$CC$19*4*'Growth Regression'!S15^3 +Regression!$CB$19*3*'Growth Regression'!S15^2 + Regression!$CA$19*2*'Growth Regression'!S15 + Regression!$BZ$19)/$B33</f>
        <v>3.5479888088676306E-3</v>
      </c>
      <c r="E33" s="117">
        <f xml:space="preserve"> (Regression!$CE$14*6*'Growth Regression'!S15^5+Regression!$CD$14*5*'Growth Regression'!S15^4+Regression!$CC$14*4*'Growth Regression'!S15^3+Regression!$CB$14*3*'Growth Regression'!S15^2  + Regression!$CA$14*2*'Growth Regression'!S15 + Regression!$BZ$14)/$B33</f>
        <v>8.3067224887842001E-5</v>
      </c>
      <c r="F33" s="117">
        <f xml:space="preserve"> (Regression!$CE$10*6*'Growth Regression'!S15^6+Regression!$CD$10*5*'Growth Regression'!S15^5+Regression!$CC$10*4*'Growth Regression'!S15^3+Regression!$CB$10*3*'Growth Regression'!S15^2  + Regression!$CA$10*2*'Growth Regression'!S15 + Regression!$BZ$10)/$B33</f>
        <v>-4.2828443381643846E-3</v>
      </c>
      <c r="G33" s="117">
        <f xml:space="preserve"> (Regression!$CE$11*6*'Growth Regression'!S15^6+Regression!$CD$11*5*'Growth Regression'!S15^5+Regression!$CC$11*4*'Growth Regression'!S15^3+Regression!$CB$11*3*'Growth Regression'!S15^2  + Regression!$CA$11*2*'Growth Regression'!S15 + Regression!$BZ$11)/$B33</f>
        <v>-1.7537725006085017E-4</v>
      </c>
      <c r="H33" s="117"/>
      <c r="I33" s="117"/>
      <c r="J33" s="119"/>
      <c r="K33" s="117"/>
      <c r="L33" s="117"/>
      <c r="M33" s="117"/>
      <c r="N33" s="117"/>
      <c r="O33" s="117"/>
      <c r="P33" s="117"/>
      <c r="Q33" s="117"/>
      <c r="R33" s="117"/>
      <c r="S33" s="117"/>
      <c r="T33" s="117"/>
      <c r="U33" s="117"/>
      <c r="V33" s="117"/>
      <c r="W33" s="119"/>
      <c r="X33" s="117"/>
      <c r="Y33" s="117"/>
      <c r="Z33" s="119"/>
      <c r="AA33" s="117"/>
      <c r="AB33" s="117"/>
      <c r="AC33" s="117"/>
      <c r="AD33" s="117"/>
      <c r="AE33" s="117"/>
      <c r="AF33" s="117"/>
      <c r="AG33" s="117"/>
      <c r="AH33" s="117"/>
      <c r="AI33" s="117"/>
      <c r="AJ33" s="117"/>
      <c r="AK33" s="76">
        <f>'In Process Calc.'!C10</f>
        <v>164.65000000008149</v>
      </c>
      <c r="AL33" s="290">
        <f>'Measured Data'!U14</f>
        <v>2.85</v>
      </c>
      <c r="AM33" s="290">
        <f>'Measured Data'!V14</f>
        <v>3.3980000000000001</v>
      </c>
      <c r="AN33" s="290">
        <f>'Measured Data'!W14</f>
        <v>5.5880000000000001</v>
      </c>
      <c r="AO33" s="290">
        <f>'Measured Data'!X14</f>
        <v>2.8410000000000002</v>
      </c>
      <c r="AP33" s="290">
        <f>'Measured Data'!Y14</f>
        <v>0.58699999999999997</v>
      </c>
      <c r="AQ33" s="290">
        <f>'Measured Data'!Z14</f>
        <v>31.250693843113741</v>
      </c>
      <c r="AR33" s="290">
        <f>'Measured Data'!AA14</f>
        <v>2.6819999999999999</v>
      </c>
      <c r="AS33" s="290">
        <f>'Measured Data'!AB14</f>
        <v>15.743</v>
      </c>
      <c r="AT33" s="290">
        <f>'Measured Data'!AC14</f>
        <v>0</v>
      </c>
      <c r="AU33" s="290">
        <f>'Measured Data'!AD14</f>
        <v>0</v>
      </c>
      <c r="AV33" s="290">
        <f>'Measured Data'!AE14</f>
        <v>0</v>
      </c>
      <c r="AW33" s="290">
        <f>'Measured Data'!AF14</f>
        <v>10.990230905861457</v>
      </c>
      <c r="AX33" s="290">
        <f>'Measured Data'!AG14</f>
        <v>0</v>
      </c>
      <c r="AY33" s="290">
        <f>'Measured Data'!AH14</f>
        <v>0</v>
      </c>
      <c r="AZ33" s="290">
        <f>'Measured Data'!AI14</f>
        <v>0</v>
      </c>
      <c r="BA33" s="290">
        <f>'Measured Data'!AJ14</f>
        <v>0</v>
      </c>
      <c r="BB33" s="290">
        <f>'Measured Data'!AK14</f>
        <v>0</v>
      </c>
      <c r="BC33" s="290">
        <f>'Measured Data'!AL14</f>
        <v>0</v>
      </c>
      <c r="BD33" s="290">
        <f>'Measured Data'!AM14</f>
        <v>0</v>
      </c>
      <c r="BE33" s="290">
        <f>'Measured Data'!AN14</f>
        <v>0</v>
      </c>
      <c r="BF33" s="290">
        <f>'Measured Data'!AO14</f>
        <v>0</v>
      </c>
      <c r="BG33" s="290">
        <f>'Measured Data'!AP14</f>
        <v>0</v>
      </c>
      <c r="BH33" s="290">
        <f>'Measured Data'!AQ14</f>
        <v>0</v>
      </c>
      <c r="BI33" s="65"/>
    </row>
    <row r="34" spans="1:61">
      <c r="A34" s="117">
        <f>AVERAGE('Measured Data'!H21:H22)</f>
        <v>13.334700448608398</v>
      </c>
      <c r="B34" s="119">
        <f>('Measured Data'!H21*'In Process Calc.'!J17+'In Process Calc.'!E18*'Measured Data'!H22)/2/1000</f>
        <v>12.002712037130737</v>
      </c>
      <c r="C34" s="118">
        <f xml:space="preserve"> (Regression!$CE$13*6*'Growth Regression'!S16^5+Regression!$CD$13*5*'Growth Regression'!S16^4+Regression!$CC$13*4*'Growth Regression'!S16^3+Regression!$CB$13*3*'Growth Regression'!S16^2  + Regression!$CA$13*2*'Growth Regression'!S16 + Regression!$BZ$13)/$A34</f>
        <v>4.2577756219971813E-3</v>
      </c>
      <c r="D34" s="117">
        <f xml:space="preserve"> (Regression!$CE$19*6*'Growth Regression'!S16^5+Regression!$CD$19*5*'Growth Regression'!S16^4+Regression!$CC$19*4*'Growth Regression'!S16^3 +Regression!$CB$19*3*'Growth Regression'!S16^2 + Regression!$CA$19*2*'Growth Regression'!S16 + Regression!$BZ$19)/$B34</f>
        <v>-2.1238063735241455E-4</v>
      </c>
      <c r="E34" s="117">
        <f xml:space="preserve"> (Regression!$CE$14*6*'Growth Regression'!S16^5+Regression!$CD$14*5*'Growth Regression'!S16^4+Regression!$CC$14*4*'Growth Regression'!S16^3+Regression!$CB$14*3*'Growth Regression'!S16^2  + Regression!$CA$14*2*'Growth Regression'!S16 + Regression!$BZ$14)/$B34</f>
        <v>-5.9460028686340663E-3</v>
      </c>
      <c r="F34" s="117">
        <f xml:space="preserve"> (Regression!$CE$10*6*'Growth Regression'!S16^6+Regression!$CD$10*5*'Growth Regression'!S16^5+Regression!$CC$10*4*'Growth Regression'!S16^3+Regression!$CB$10*3*'Growth Regression'!S16^2  + Regression!$CA$10*2*'Growth Regression'!S16 + Regression!$BZ$10)/$B34</f>
        <v>2.0940473865251898E-3</v>
      </c>
      <c r="G34" s="117">
        <f xml:space="preserve"> (Regression!$CE$11*6*'Growth Regression'!S16^6+Regression!$CD$11*5*'Growth Regression'!S16^5+Regression!$CC$11*4*'Growth Regression'!S16^3+Regression!$CB$11*3*'Growth Regression'!S16^2  + Regression!$CA$11*2*'Growth Regression'!S16 + Regression!$BZ$11)/$B34</f>
        <v>6.5457376246324042E-3</v>
      </c>
      <c r="H34" s="117"/>
      <c r="I34" s="117"/>
      <c r="J34" s="119"/>
      <c r="K34" s="117"/>
      <c r="L34" s="117"/>
      <c r="M34" s="117"/>
      <c r="N34" s="117"/>
      <c r="O34" s="117"/>
      <c r="P34" s="117"/>
      <c r="Q34" s="117"/>
      <c r="R34" s="117"/>
      <c r="S34" s="117"/>
      <c r="T34" s="117"/>
      <c r="U34" s="117"/>
      <c r="V34" s="117"/>
      <c r="W34" s="119"/>
      <c r="X34" s="117"/>
      <c r="Y34" s="117"/>
      <c r="Z34" s="119"/>
      <c r="AA34" s="117"/>
      <c r="AB34" s="117"/>
      <c r="AC34" s="117"/>
      <c r="AD34" s="117"/>
      <c r="AE34" s="117"/>
      <c r="AF34" s="117"/>
      <c r="AG34" s="117"/>
      <c r="AH34" s="117"/>
      <c r="AI34" s="117"/>
      <c r="AJ34" s="117"/>
      <c r="AK34" s="76">
        <f>'In Process Calc.'!C11</f>
        <v>189.03333333326736</v>
      </c>
      <c r="AL34" s="290">
        <f>'Measured Data'!U15</f>
        <v>4.8929999999999998</v>
      </c>
      <c r="AM34" s="290">
        <f>'Measured Data'!V15</f>
        <v>3.0089999999999999</v>
      </c>
      <c r="AN34" s="290">
        <f>'Measured Data'!W15</f>
        <v>1.1599999999999999</v>
      </c>
      <c r="AO34" s="290">
        <f>'Measured Data'!X15</f>
        <v>3.5670000000000002</v>
      </c>
      <c r="AP34" s="290">
        <f>'Measured Data'!Y15</f>
        <v>0.41</v>
      </c>
      <c r="AQ34" s="290">
        <f>'Measured Data'!Z15</f>
        <v>20.260218921379249</v>
      </c>
      <c r="AR34" s="290">
        <f>'Measured Data'!AA15</f>
        <v>3.4809999999999999</v>
      </c>
      <c r="AS34" s="290">
        <f>'Measured Data'!AB15</f>
        <v>14.6</v>
      </c>
      <c r="AT34" s="290">
        <f>'Measured Data'!AC15</f>
        <v>0</v>
      </c>
      <c r="AU34" s="290">
        <f>'Measured Data'!AD15</f>
        <v>0</v>
      </c>
      <c r="AV34" s="290">
        <f>'Measured Data'!AE15</f>
        <v>0</v>
      </c>
      <c r="AW34" s="290">
        <f>'Measured Data'!AF15</f>
        <v>12.655417406749555</v>
      </c>
      <c r="AX34" s="290">
        <f>'Measured Data'!AG15</f>
        <v>0</v>
      </c>
      <c r="AY34" s="290">
        <f>'Measured Data'!AH15</f>
        <v>0</v>
      </c>
      <c r="AZ34" s="290">
        <f>'Measured Data'!AI15</f>
        <v>0</v>
      </c>
      <c r="BA34" s="290">
        <f>'Measured Data'!AJ15</f>
        <v>0</v>
      </c>
      <c r="BB34" s="290">
        <f>'Measured Data'!AK15</f>
        <v>0</v>
      </c>
      <c r="BC34" s="290">
        <f>'Measured Data'!AL15</f>
        <v>0</v>
      </c>
      <c r="BD34" s="290">
        <f>'Measured Data'!AM15</f>
        <v>0</v>
      </c>
      <c r="BE34" s="290">
        <f>'Measured Data'!AN15</f>
        <v>0</v>
      </c>
      <c r="BF34" s="290">
        <f>'Measured Data'!AO15</f>
        <v>0</v>
      </c>
      <c r="BG34" s="290">
        <f>'Measured Data'!AP15</f>
        <v>0</v>
      </c>
      <c r="BH34" s="290">
        <f>'Measured Data'!AQ15</f>
        <v>0</v>
      </c>
      <c r="BI34" s="65"/>
    </row>
    <row r="35" spans="1:61">
      <c r="A35" s="117"/>
      <c r="B35" s="119"/>
      <c r="C35" s="118"/>
      <c r="D35" s="117"/>
      <c r="E35" s="117"/>
      <c r="F35" s="117"/>
      <c r="G35" s="117"/>
      <c r="H35" s="117"/>
      <c r="I35" s="117"/>
      <c r="J35" s="119"/>
      <c r="K35" s="117"/>
      <c r="L35" s="117"/>
      <c r="M35" s="117"/>
      <c r="N35" s="117"/>
      <c r="O35" s="117"/>
      <c r="P35" s="117"/>
      <c r="Q35" s="117"/>
      <c r="R35" s="117"/>
      <c r="S35" s="117"/>
      <c r="T35" s="117"/>
      <c r="U35" s="117"/>
      <c r="V35" s="117"/>
      <c r="W35" s="119"/>
      <c r="X35" s="117"/>
      <c r="Y35" s="117"/>
      <c r="Z35" s="119"/>
      <c r="AA35" s="117"/>
      <c r="AB35" s="117"/>
      <c r="AC35" s="117"/>
      <c r="AD35" s="117"/>
      <c r="AE35" s="117"/>
      <c r="AF35" s="117"/>
      <c r="AG35" s="117"/>
      <c r="AH35" s="117"/>
      <c r="AI35" s="117"/>
      <c r="AJ35" s="117"/>
      <c r="AK35" s="76">
        <f>'In Process Calc.'!C12</f>
        <v>212.98333333327901</v>
      </c>
      <c r="AL35" s="290">
        <f>'Measured Data'!U16</f>
        <v>6.5250000000000004</v>
      </c>
      <c r="AM35" s="290">
        <f>'Measured Data'!V16</f>
        <v>2.5329999999999999</v>
      </c>
      <c r="AN35" s="290">
        <f>'Measured Data'!W16</f>
        <v>0</v>
      </c>
      <c r="AO35" s="290">
        <f>'Measured Data'!X16</f>
        <v>3.1579999999999999</v>
      </c>
      <c r="AP35" s="290">
        <f>'Measured Data'!Y16</f>
        <v>0.23699999999999999</v>
      </c>
      <c r="AQ35" s="290">
        <f>'Measured Data'!Z16</f>
        <v>9.8803259397411143</v>
      </c>
      <c r="AR35" s="290">
        <f>'Measured Data'!AA16</f>
        <v>3.5910000000000002</v>
      </c>
      <c r="AS35" s="290">
        <f>'Measured Data'!AB16</f>
        <v>11.56</v>
      </c>
      <c r="AT35" s="290">
        <f>'Measured Data'!AC16</f>
        <v>0</v>
      </c>
      <c r="AU35" s="290">
        <f>'Measured Data'!AD16</f>
        <v>0</v>
      </c>
      <c r="AV35" s="290">
        <f>'Measured Data'!AE16</f>
        <v>0</v>
      </c>
      <c r="AW35" s="290">
        <f>'Measured Data'!AF16</f>
        <v>8.9920071047957375</v>
      </c>
      <c r="AX35" s="290">
        <f>'Measured Data'!AG16</f>
        <v>0</v>
      </c>
      <c r="AY35" s="290">
        <f>'Measured Data'!AH16</f>
        <v>0</v>
      </c>
      <c r="AZ35" s="290">
        <f>'Measured Data'!AI16</f>
        <v>0</v>
      </c>
      <c r="BA35" s="290">
        <f>'Measured Data'!AJ16</f>
        <v>0</v>
      </c>
      <c r="BB35" s="290">
        <f>'Measured Data'!AK16</f>
        <v>0</v>
      </c>
      <c r="BC35" s="290">
        <f>'Measured Data'!AL16</f>
        <v>0</v>
      </c>
      <c r="BD35" s="290">
        <f>'Measured Data'!AM16</f>
        <v>0</v>
      </c>
      <c r="BE35" s="290">
        <f>'Measured Data'!AN16</f>
        <v>0</v>
      </c>
      <c r="BF35" s="290">
        <f>'Measured Data'!AO16</f>
        <v>0</v>
      </c>
      <c r="BG35" s="290">
        <f>'Measured Data'!AP16</f>
        <v>0</v>
      </c>
      <c r="BH35" s="290">
        <f>'Measured Data'!AQ16</f>
        <v>0</v>
      </c>
      <c r="BI35" s="65"/>
    </row>
    <row r="36" spans="1:61">
      <c r="A36" s="117"/>
      <c r="B36" s="119"/>
      <c r="C36" s="117"/>
      <c r="D36" s="117"/>
      <c r="E36" s="117"/>
      <c r="F36" s="117"/>
      <c r="G36" s="117"/>
      <c r="H36" s="117"/>
      <c r="I36" s="117"/>
      <c r="J36" s="119"/>
      <c r="K36" s="117"/>
      <c r="L36" s="117"/>
      <c r="M36" s="117"/>
      <c r="N36" s="117"/>
      <c r="O36" s="117"/>
      <c r="P36" s="117"/>
      <c r="Q36" s="117"/>
      <c r="R36" s="117"/>
      <c r="S36" s="117"/>
      <c r="T36" s="117"/>
      <c r="U36" s="117"/>
      <c r="V36" s="117"/>
      <c r="W36" s="119"/>
      <c r="X36" s="117"/>
      <c r="Y36" s="117"/>
      <c r="Z36" s="119"/>
      <c r="AA36" s="117"/>
      <c r="AB36" s="117"/>
      <c r="AC36" s="117"/>
      <c r="AD36" s="117"/>
      <c r="AE36" s="117"/>
      <c r="AF36" s="117"/>
      <c r="AG36" s="117"/>
      <c r="AH36" s="117"/>
      <c r="AI36" s="117"/>
      <c r="AJ36" s="117"/>
      <c r="AK36" s="76">
        <f>'In Process Calc.'!C13</f>
        <v>238.10000000009313</v>
      </c>
      <c r="AL36" s="290">
        <f>'Measured Data'!U17</f>
        <v>7.3479999999999999</v>
      </c>
      <c r="AM36" s="290">
        <f>'Measured Data'!V17</f>
        <v>2.3109999999999999</v>
      </c>
      <c r="AN36" s="290">
        <f>'Measured Data'!W17</f>
        <v>0</v>
      </c>
      <c r="AO36" s="290">
        <f>'Measured Data'!X17</f>
        <v>2.6589999999999998</v>
      </c>
      <c r="AP36" s="290">
        <f>'Measured Data'!Y17</f>
        <v>0.13400000000000001</v>
      </c>
      <c r="AQ36" s="290">
        <f>'Measured Data'!Z17</f>
        <v>5.4952374608672478</v>
      </c>
      <c r="AR36" s="290">
        <f>'Measured Data'!AA17</f>
        <v>3.4980000000000002</v>
      </c>
      <c r="AS36" s="290">
        <f>'Measured Data'!AB17</f>
        <v>8.9469999999999992</v>
      </c>
      <c r="AT36" s="290">
        <f>'Measured Data'!AC17</f>
        <v>0</v>
      </c>
      <c r="AU36" s="290">
        <f>'Measured Data'!AD17</f>
        <v>0</v>
      </c>
      <c r="AV36" s="290">
        <f>'Measured Data'!AE17</f>
        <v>0</v>
      </c>
      <c r="AW36" s="290">
        <f>'Measured Data'!AF17</f>
        <v>7.3268206039076382</v>
      </c>
      <c r="AX36" s="290">
        <f>'Measured Data'!AG17</f>
        <v>0</v>
      </c>
      <c r="AY36" s="290">
        <f>'Measured Data'!AH17</f>
        <v>0</v>
      </c>
      <c r="AZ36" s="290">
        <f>'Measured Data'!AI17</f>
        <v>0</v>
      </c>
      <c r="BA36" s="290">
        <f>'Measured Data'!AJ17</f>
        <v>0</v>
      </c>
      <c r="BB36" s="290">
        <f>'Measured Data'!AK17</f>
        <v>0</v>
      </c>
      <c r="BC36" s="290">
        <f>'Measured Data'!AL17</f>
        <v>0</v>
      </c>
      <c r="BD36" s="290">
        <f>'Measured Data'!AM17</f>
        <v>0</v>
      </c>
      <c r="BE36" s="290">
        <f>'Measured Data'!AN17</f>
        <v>0</v>
      </c>
      <c r="BF36" s="290">
        <f>'Measured Data'!AO17</f>
        <v>0</v>
      </c>
      <c r="BG36" s="290">
        <f>'Measured Data'!AP17</f>
        <v>0</v>
      </c>
      <c r="BH36" s="290">
        <f>'Measured Data'!AQ17</f>
        <v>0</v>
      </c>
    </row>
    <row r="37" spans="1:61">
      <c r="A37" s="117"/>
      <c r="B37" s="119"/>
      <c r="C37" s="117"/>
      <c r="D37" s="117"/>
      <c r="E37" s="117"/>
      <c r="F37" s="117"/>
      <c r="G37" s="117"/>
      <c r="H37" s="117"/>
      <c r="I37" s="117"/>
      <c r="J37" s="119"/>
      <c r="K37" s="117"/>
      <c r="L37" s="117"/>
      <c r="M37" s="117"/>
      <c r="N37" s="117"/>
      <c r="O37" s="117"/>
      <c r="P37" s="117"/>
      <c r="Q37" s="117"/>
      <c r="R37" s="117"/>
      <c r="S37" s="117"/>
      <c r="T37" s="117"/>
      <c r="U37" s="117"/>
      <c r="V37" s="117"/>
      <c r="W37" s="119"/>
      <c r="X37" s="117"/>
      <c r="Y37" s="117"/>
      <c r="Z37" s="119"/>
      <c r="AA37" s="117"/>
      <c r="AB37" s="117"/>
      <c r="AC37" s="117"/>
      <c r="AD37" s="117"/>
      <c r="AE37" s="117"/>
      <c r="AF37" s="117"/>
      <c r="AG37" s="117"/>
      <c r="AH37" s="117"/>
      <c r="AI37" s="117"/>
      <c r="AJ37" s="117"/>
      <c r="AK37" s="76">
        <f>'In Process Calc.'!C14</f>
        <v>261.75</v>
      </c>
      <c r="AL37" s="290">
        <f>'Measured Data'!U18</f>
        <v>6.2030000000000003</v>
      </c>
      <c r="AM37" s="290">
        <f>'Measured Data'!V18</f>
        <v>1.97</v>
      </c>
      <c r="AN37" s="290">
        <f>'Measured Data'!W18</f>
        <v>6.8000000000000005E-2</v>
      </c>
      <c r="AO37" s="290">
        <f>'Measured Data'!X18</f>
        <v>2.4900000000000002</v>
      </c>
      <c r="AP37" s="290">
        <f>'Measured Data'!Y18</f>
        <v>8.5000000000000006E-2</v>
      </c>
      <c r="AQ37" s="290">
        <f>'Measured Data'!Z18</f>
        <v>7.0494460356579856</v>
      </c>
      <c r="AR37" s="290">
        <f>'Measured Data'!AA18</f>
        <v>2.5630000000000002</v>
      </c>
      <c r="AS37" s="290">
        <f>'Measured Data'!AB18</f>
        <v>6.4160000000000004</v>
      </c>
      <c r="AT37" s="290">
        <f>'Measured Data'!AC18</f>
        <v>0</v>
      </c>
      <c r="AU37" s="290">
        <f>'Measured Data'!AD18</f>
        <v>0</v>
      </c>
      <c r="AV37" s="290">
        <f>'Measured Data'!AE18</f>
        <v>0</v>
      </c>
      <c r="AW37" s="290">
        <f>'Measured Data'!AF18</f>
        <v>5.8836589698046184</v>
      </c>
      <c r="AX37" s="290">
        <f>'Measured Data'!AG18</f>
        <v>0</v>
      </c>
      <c r="AY37" s="290">
        <f>'Measured Data'!AH18</f>
        <v>0</v>
      </c>
      <c r="AZ37" s="290">
        <f>'Measured Data'!AI18</f>
        <v>0</v>
      </c>
      <c r="BA37" s="290">
        <f>'Measured Data'!AJ18</f>
        <v>0</v>
      </c>
      <c r="BB37" s="290">
        <f>'Measured Data'!AK18</f>
        <v>0</v>
      </c>
      <c r="BC37" s="290">
        <f>'Measured Data'!AL18</f>
        <v>0</v>
      </c>
      <c r="BD37" s="290">
        <f>'Measured Data'!AM18</f>
        <v>0</v>
      </c>
      <c r="BE37" s="290">
        <f>'Measured Data'!AN18</f>
        <v>0</v>
      </c>
      <c r="BF37" s="290">
        <f>'Measured Data'!AO18</f>
        <v>0</v>
      </c>
      <c r="BG37" s="290">
        <f>'Measured Data'!AP18</f>
        <v>0</v>
      </c>
      <c r="BH37" s="290">
        <f>'Measured Data'!AQ18</f>
        <v>0</v>
      </c>
    </row>
    <row r="38" spans="1:61">
      <c r="A38" s="117"/>
      <c r="B38" s="119"/>
      <c r="C38" s="117"/>
      <c r="D38" s="117"/>
      <c r="E38" s="117"/>
      <c r="F38" s="117"/>
      <c r="G38" s="117"/>
      <c r="H38" s="117"/>
      <c r="I38" s="117"/>
      <c r="J38" s="119"/>
      <c r="K38" s="117"/>
      <c r="L38" s="117"/>
      <c r="M38" s="117"/>
      <c r="N38" s="117"/>
      <c r="O38" s="117"/>
      <c r="P38" s="117"/>
      <c r="Q38" s="117"/>
      <c r="R38" s="117"/>
      <c r="S38" s="117"/>
      <c r="T38" s="117"/>
      <c r="U38" s="117"/>
      <c r="V38" s="117"/>
      <c r="W38" s="119"/>
      <c r="X38" s="117"/>
      <c r="Y38" s="117"/>
      <c r="Z38" s="119"/>
      <c r="AA38" s="117"/>
      <c r="AB38" s="117"/>
      <c r="AC38" s="117"/>
      <c r="AD38" s="117"/>
      <c r="AE38" s="117"/>
      <c r="AF38" s="117"/>
      <c r="AG38" s="117"/>
      <c r="AH38" s="117"/>
      <c r="AI38" s="117"/>
      <c r="AJ38" s="117"/>
      <c r="AK38" s="76">
        <f>'In Process Calc.'!C15</f>
        <v>284.75000000005821</v>
      </c>
      <c r="AL38" s="290">
        <f>'Measured Data'!U19</f>
        <v>4.8979999999999997</v>
      </c>
      <c r="AM38" s="290">
        <f>'Measured Data'!V19</f>
        <v>1.6319999999999999</v>
      </c>
      <c r="AN38" s="290">
        <f>'Measured Data'!W19</f>
        <v>6.3E-2</v>
      </c>
      <c r="AO38" s="290">
        <f>'Measured Data'!X19</f>
        <v>2.056</v>
      </c>
      <c r="AP38" s="290">
        <f>'Measured Data'!Y19</f>
        <v>9.7000000000000003E-2</v>
      </c>
      <c r="AQ38" s="290">
        <f>'Measured Data'!Z19</f>
        <v>8.6591620595483914</v>
      </c>
      <c r="AR38" s="290">
        <f>'Measured Data'!AA19</f>
        <v>2.4649999999999999</v>
      </c>
      <c r="AS38" s="290">
        <f>'Measured Data'!AB19</f>
        <v>4.1349999999999998</v>
      </c>
      <c r="AT38" s="290">
        <f>'Measured Data'!AC19</f>
        <v>0</v>
      </c>
      <c r="AU38" s="290">
        <f>'Measured Data'!AD19</f>
        <v>0</v>
      </c>
      <c r="AV38" s="290">
        <f>'Measured Data'!AE19</f>
        <v>0</v>
      </c>
      <c r="AW38" s="290">
        <f>'Measured Data'!AF19</f>
        <v>4.4404973357015995</v>
      </c>
      <c r="AX38" s="290">
        <f>'Measured Data'!AG19</f>
        <v>0</v>
      </c>
      <c r="AY38" s="290">
        <f>'Measured Data'!AH19</f>
        <v>0</v>
      </c>
      <c r="AZ38" s="290">
        <f>'Measured Data'!AI19</f>
        <v>0</v>
      </c>
      <c r="BA38" s="290">
        <f>'Measured Data'!AJ19</f>
        <v>0</v>
      </c>
      <c r="BB38" s="290">
        <f>'Measured Data'!AK19</f>
        <v>0</v>
      </c>
      <c r="BC38" s="290">
        <f>'Measured Data'!AL19</f>
        <v>0</v>
      </c>
      <c r="BD38" s="290">
        <f>'Measured Data'!AM19</f>
        <v>0</v>
      </c>
      <c r="BE38" s="290">
        <f>'Measured Data'!AN19</f>
        <v>0</v>
      </c>
      <c r="BF38" s="290">
        <f>'Measured Data'!AO19</f>
        <v>0</v>
      </c>
      <c r="BG38" s="290">
        <f>'Measured Data'!AP19</f>
        <v>0</v>
      </c>
      <c r="BH38" s="290">
        <f>'Measured Data'!AQ19</f>
        <v>0</v>
      </c>
    </row>
    <row r="39" spans="1:61">
      <c r="A39" s="117"/>
      <c r="B39" s="119"/>
      <c r="C39" s="117"/>
      <c r="D39" s="117"/>
      <c r="E39" s="117"/>
      <c r="F39" s="117"/>
      <c r="G39" s="117"/>
      <c r="H39" s="117"/>
      <c r="I39" s="117"/>
      <c r="J39" s="119"/>
      <c r="K39" s="117"/>
      <c r="L39" s="117"/>
      <c r="M39" s="117"/>
      <c r="N39" s="117"/>
      <c r="O39" s="117"/>
      <c r="P39" s="117"/>
      <c r="Q39" s="117"/>
      <c r="R39" s="117"/>
      <c r="S39" s="117"/>
      <c r="T39" s="117"/>
      <c r="U39" s="117"/>
      <c r="V39" s="117"/>
      <c r="W39" s="119"/>
      <c r="X39" s="117"/>
      <c r="Y39" s="117"/>
      <c r="Z39" s="119"/>
      <c r="AA39" s="117"/>
      <c r="AB39" s="117"/>
      <c r="AC39" s="117"/>
      <c r="AD39" s="117"/>
      <c r="AE39" s="117"/>
      <c r="AF39" s="117"/>
      <c r="AG39" s="117"/>
      <c r="AH39" s="117"/>
      <c r="AI39" s="117"/>
      <c r="AJ39" s="117"/>
      <c r="AK39" s="76"/>
      <c r="AL39" s="290"/>
      <c r="AM39" s="290"/>
      <c r="AN39" s="290"/>
      <c r="AO39" s="290"/>
      <c r="AP39" s="290"/>
      <c r="AQ39" s="290"/>
      <c r="AR39" s="290"/>
      <c r="AS39" s="290"/>
      <c r="AT39" s="290"/>
      <c r="AU39" s="290"/>
      <c r="AV39" s="290"/>
      <c r="AW39" s="290"/>
      <c r="AX39" s="290"/>
      <c r="AY39" s="290"/>
      <c r="AZ39" s="290"/>
      <c r="BA39" s="290"/>
      <c r="BB39" s="290"/>
      <c r="BC39" s="290"/>
      <c r="BD39" s="290"/>
      <c r="BE39" s="290"/>
      <c r="BF39" s="290"/>
      <c r="BG39" s="290"/>
      <c r="BH39" s="290"/>
    </row>
    <row r="40" spans="1:61">
      <c r="A40" s="117"/>
      <c r="B40" s="119"/>
      <c r="C40" s="117"/>
      <c r="D40" s="117"/>
      <c r="E40" s="117"/>
      <c r="F40" s="117"/>
      <c r="G40" s="117"/>
      <c r="H40" s="117"/>
      <c r="I40" s="117"/>
      <c r="J40" s="119"/>
      <c r="K40" s="117"/>
      <c r="L40" s="117"/>
      <c r="M40" s="117"/>
      <c r="N40" s="117"/>
      <c r="O40" s="117"/>
      <c r="P40" s="117"/>
      <c r="Q40" s="117"/>
      <c r="R40" s="117"/>
      <c r="S40" s="117"/>
      <c r="T40" s="117"/>
      <c r="U40" s="117"/>
      <c r="V40" s="117"/>
      <c r="W40" s="119"/>
      <c r="X40" s="117"/>
      <c r="Y40" s="117"/>
      <c r="Z40" s="119"/>
      <c r="AA40" s="117"/>
      <c r="AB40" s="117"/>
      <c r="AC40" s="117"/>
      <c r="AD40" s="117"/>
      <c r="AE40" s="117"/>
      <c r="AF40" s="117"/>
      <c r="AG40" s="117"/>
      <c r="AH40" s="117"/>
      <c r="AI40" s="117"/>
      <c r="AJ40" s="117"/>
      <c r="AK40" s="76"/>
      <c r="AL40" s="290"/>
      <c r="AM40" s="290"/>
      <c r="AN40" s="290"/>
      <c r="AO40" s="290"/>
      <c r="AP40" s="290"/>
      <c r="AQ40" s="290"/>
      <c r="AR40" s="290"/>
      <c r="AS40" s="290"/>
      <c r="AT40" s="290"/>
      <c r="AU40" s="290"/>
      <c r="AV40" s="290"/>
      <c r="AW40" s="290"/>
      <c r="AX40" s="290"/>
      <c r="AY40" s="290"/>
      <c r="AZ40" s="290"/>
      <c r="BA40" s="290"/>
      <c r="BB40" s="290"/>
      <c r="BC40" s="290"/>
      <c r="BD40" s="290"/>
      <c r="BE40" s="290"/>
      <c r="BF40" s="290"/>
      <c r="BG40" s="290"/>
      <c r="BH40" s="290"/>
    </row>
    <row r="41" spans="1:61">
      <c r="A41" s="117"/>
      <c r="B41" s="119"/>
      <c r="C41" s="117"/>
      <c r="D41" s="117"/>
      <c r="E41" s="117"/>
      <c r="F41" s="117"/>
      <c r="G41" s="117"/>
      <c r="H41" s="117"/>
      <c r="I41" s="117"/>
      <c r="J41" s="119"/>
      <c r="K41" s="117"/>
      <c r="L41" s="117"/>
      <c r="M41" s="117"/>
      <c r="N41" s="117"/>
      <c r="O41" s="117"/>
      <c r="P41" s="117"/>
      <c r="Q41" s="117"/>
      <c r="R41" s="117"/>
      <c r="S41" s="117"/>
      <c r="T41" s="117"/>
      <c r="U41" s="117"/>
      <c r="V41" s="117"/>
      <c r="W41" s="119"/>
      <c r="X41" s="117"/>
      <c r="Y41" s="117"/>
      <c r="Z41" s="119"/>
      <c r="AA41" s="117"/>
      <c r="AB41" s="117"/>
      <c r="AC41" s="117"/>
      <c r="AD41" s="117"/>
      <c r="AE41" s="117"/>
      <c r="AF41" s="117"/>
      <c r="AG41" s="117"/>
      <c r="AH41" s="117"/>
      <c r="AI41" s="117"/>
      <c r="AJ41" s="117"/>
    </row>
    <row r="42" spans="1:61">
      <c r="A42" s="117"/>
      <c r="B42" s="119"/>
      <c r="C42" s="117"/>
      <c r="D42" s="117"/>
      <c r="E42" s="117"/>
      <c r="F42" s="117"/>
      <c r="G42" s="117"/>
      <c r="H42" s="117"/>
      <c r="I42" s="117"/>
      <c r="J42" s="119"/>
      <c r="K42" s="117"/>
      <c r="L42" s="117"/>
      <c r="M42" s="117"/>
      <c r="N42" s="117"/>
      <c r="O42" s="117"/>
      <c r="P42" s="117"/>
      <c r="Q42" s="117"/>
      <c r="R42" s="117"/>
      <c r="S42" s="117"/>
      <c r="T42" s="117"/>
      <c r="U42" s="117"/>
      <c r="V42" s="117"/>
      <c r="W42" s="119"/>
      <c r="X42" s="117"/>
      <c r="Y42" s="117"/>
      <c r="Z42" s="119"/>
      <c r="AA42" s="117"/>
      <c r="AB42" s="117"/>
      <c r="AC42" s="117"/>
      <c r="AD42" s="117"/>
      <c r="AE42" s="117"/>
      <c r="AF42" s="117"/>
      <c r="AG42" s="117"/>
      <c r="AH42" s="117"/>
      <c r="AI42" s="117"/>
      <c r="AJ42" s="117"/>
    </row>
    <row r="43" spans="1:61">
      <c r="A43" s="117"/>
      <c r="B43" s="119"/>
      <c r="C43" s="117"/>
      <c r="D43" s="117"/>
      <c r="E43" s="117"/>
      <c r="F43" s="117"/>
      <c r="G43" s="117"/>
      <c r="H43" s="117"/>
      <c r="I43" s="117"/>
      <c r="J43" s="119"/>
      <c r="K43" s="117"/>
      <c r="L43" s="117"/>
      <c r="M43" s="117"/>
      <c r="N43" s="117"/>
      <c r="O43" s="117"/>
      <c r="P43" s="117"/>
      <c r="Q43" s="117"/>
      <c r="R43" s="117"/>
      <c r="S43" s="117"/>
      <c r="T43" s="117"/>
      <c r="U43" s="117"/>
      <c r="V43" s="117"/>
      <c r="W43" s="119"/>
      <c r="X43" s="117"/>
      <c r="Y43" s="117"/>
      <c r="Z43" s="119"/>
      <c r="AA43" s="117"/>
      <c r="AB43" s="117"/>
      <c r="AC43" s="117"/>
      <c r="AD43" s="117"/>
      <c r="AE43" s="117"/>
      <c r="AF43" s="117"/>
      <c r="AG43" s="117"/>
      <c r="AH43" s="117"/>
      <c r="AI43" s="117"/>
      <c r="AJ43" s="117"/>
    </row>
    <row r="44" spans="1:61">
      <c r="A44" s="117"/>
      <c r="B44" s="119"/>
      <c r="C44" s="117"/>
      <c r="D44" s="117"/>
      <c r="E44" s="117"/>
      <c r="F44" s="117"/>
      <c r="G44" s="117"/>
      <c r="H44" s="117"/>
      <c r="I44" s="117"/>
      <c r="J44" s="119"/>
      <c r="K44" s="117"/>
      <c r="L44" s="117"/>
      <c r="M44" s="117"/>
      <c r="N44" s="117"/>
      <c r="O44" s="117"/>
      <c r="P44" s="117"/>
      <c r="Q44" s="117"/>
      <c r="R44" s="117"/>
      <c r="S44" s="117"/>
      <c r="T44" s="117"/>
      <c r="U44" s="117"/>
      <c r="V44" s="117"/>
      <c r="W44" s="119"/>
      <c r="X44" s="117"/>
      <c r="Y44" s="117"/>
      <c r="Z44" s="119"/>
      <c r="AA44" s="117"/>
      <c r="AB44" s="117"/>
      <c r="AC44" s="117"/>
      <c r="AD44" s="117"/>
      <c r="AE44" s="117"/>
      <c r="AF44" s="117"/>
      <c r="AG44" s="117"/>
      <c r="AH44" s="117"/>
      <c r="AI44" s="117"/>
      <c r="AJ44" s="117"/>
    </row>
    <row r="45" spans="1:61">
      <c r="A45" s="117"/>
      <c r="B45" s="119"/>
      <c r="C45" s="117"/>
      <c r="D45" s="117"/>
      <c r="E45" s="117"/>
      <c r="F45" s="117"/>
      <c r="G45" s="117"/>
      <c r="H45" s="117"/>
      <c r="I45" s="117"/>
      <c r="J45" s="119"/>
      <c r="K45" s="117"/>
      <c r="L45" s="117"/>
      <c r="M45" s="117"/>
      <c r="N45" s="117"/>
      <c r="O45" s="117"/>
      <c r="P45" s="117"/>
      <c r="Q45" s="117"/>
      <c r="R45" s="117"/>
      <c r="S45" s="117"/>
      <c r="T45" s="117"/>
      <c r="U45" s="117"/>
      <c r="V45" s="117"/>
      <c r="W45" s="119"/>
      <c r="X45" s="117"/>
      <c r="Y45" s="117"/>
      <c r="Z45" s="119"/>
      <c r="AA45" s="117"/>
      <c r="AB45" s="117"/>
      <c r="AC45" s="117"/>
      <c r="AD45" s="117"/>
      <c r="AE45" s="117"/>
      <c r="AF45" s="117"/>
      <c r="AG45" s="117"/>
      <c r="AH45" s="117"/>
      <c r="AI45" s="117"/>
      <c r="AJ45" s="117"/>
    </row>
    <row r="46" spans="1:61">
      <c r="A46" s="117"/>
      <c r="B46" s="119"/>
      <c r="C46" s="117"/>
      <c r="D46" s="117"/>
      <c r="E46" s="117"/>
      <c r="F46" s="117"/>
      <c r="G46" s="117"/>
      <c r="H46" s="117"/>
      <c r="I46" s="117"/>
      <c r="J46" s="119"/>
      <c r="K46" s="117"/>
      <c r="L46" s="117"/>
      <c r="M46" s="117"/>
      <c r="N46" s="117"/>
      <c r="O46" s="117"/>
      <c r="P46" s="117"/>
      <c r="Q46" s="117"/>
      <c r="R46" s="117"/>
      <c r="S46" s="117"/>
      <c r="T46" s="117"/>
      <c r="U46" s="117"/>
      <c r="V46" s="117"/>
      <c r="W46" s="119"/>
      <c r="X46" s="117"/>
      <c r="Y46" s="117"/>
      <c r="Z46" s="119"/>
      <c r="AA46" s="117"/>
      <c r="AB46" s="117"/>
      <c r="AC46" s="117"/>
      <c r="AD46" s="117"/>
      <c r="AE46" s="117"/>
      <c r="AF46" s="117"/>
      <c r="AG46" s="117"/>
      <c r="AH46" s="117"/>
      <c r="AI46" s="117"/>
      <c r="AJ46" s="117"/>
    </row>
    <row r="47" spans="1:61">
      <c r="A47" s="117"/>
      <c r="B47" s="119"/>
      <c r="C47" s="117"/>
      <c r="D47" s="117"/>
      <c r="E47" s="117"/>
      <c r="F47" s="117"/>
      <c r="G47" s="117"/>
      <c r="H47" s="117"/>
      <c r="I47" s="117"/>
      <c r="J47" s="119"/>
      <c r="K47" s="117"/>
      <c r="L47" s="117"/>
      <c r="M47" s="117"/>
      <c r="N47" s="117"/>
      <c r="O47" s="117"/>
      <c r="P47" s="117"/>
      <c r="Q47" s="117"/>
      <c r="R47" s="117"/>
      <c r="S47" s="117"/>
      <c r="T47" s="117"/>
      <c r="U47" s="117"/>
      <c r="V47" s="117"/>
      <c r="W47" s="119"/>
      <c r="X47" s="117"/>
      <c r="Y47" s="117"/>
      <c r="Z47" s="119"/>
      <c r="AA47" s="117"/>
      <c r="AB47" s="117"/>
      <c r="AC47" s="117"/>
      <c r="AD47" s="117"/>
      <c r="AE47" s="117"/>
      <c r="AF47" s="117"/>
      <c r="AG47" s="117"/>
      <c r="AH47" s="117"/>
      <c r="AI47" s="117"/>
      <c r="AJ47" s="117"/>
    </row>
    <row r="48" spans="1:61">
      <c r="A48" s="117"/>
      <c r="B48" s="119"/>
      <c r="C48" s="117"/>
      <c r="D48" s="117"/>
      <c r="E48" s="117"/>
      <c r="F48" s="117"/>
      <c r="G48" s="117"/>
      <c r="H48" s="117"/>
      <c r="I48" s="117"/>
      <c r="J48" s="119"/>
      <c r="K48" s="117"/>
      <c r="L48" s="117"/>
      <c r="M48" s="117"/>
      <c r="N48" s="117"/>
      <c r="O48" s="117"/>
      <c r="P48" s="117"/>
      <c r="Q48" s="117"/>
      <c r="R48" s="117"/>
      <c r="S48" s="117"/>
      <c r="T48" s="117"/>
      <c r="U48" s="117"/>
      <c r="V48" s="117"/>
      <c r="W48" s="119"/>
      <c r="X48" s="117"/>
      <c r="Y48" s="117"/>
      <c r="Z48" s="119"/>
      <c r="AA48" s="117"/>
      <c r="AB48" s="117"/>
      <c r="AC48" s="117"/>
      <c r="AD48" s="117"/>
      <c r="AE48" s="117"/>
      <c r="AF48" s="117"/>
      <c r="AG48" s="117"/>
      <c r="AH48" s="117"/>
      <c r="AI48" s="117"/>
      <c r="AJ48" s="117"/>
    </row>
    <row r="49" spans="1:36">
      <c r="A49" s="117"/>
      <c r="B49" s="119"/>
      <c r="C49" s="117"/>
      <c r="D49" s="117"/>
      <c r="E49" s="117"/>
      <c r="F49" s="117"/>
      <c r="G49" s="117"/>
      <c r="H49" s="117"/>
      <c r="I49" s="117"/>
      <c r="J49" s="119"/>
      <c r="K49" s="117"/>
      <c r="L49" s="117"/>
      <c r="M49" s="117"/>
      <c r="N49" s="117"/>
      <c r="O49" s="117"/>
      <c r="P49" s="117"/>
      <c r="Q49" s="117"/>
      <c r="R49" s="117"/>
      <c r="S49" s="117"/>
      <c r="T49" s="117"/>
      <c r="U49" s="117"/>
      <c r="V49" s="117"/>
      <c r="W49" s="119"/>
      <c r="X49" s="117"/>
      <c r="Y49" s="117"/>
      <c r="Z49" s="119"/>
      <c r="AA49" s="117"/>
      <c r="AB49" s="117"/>
      <c r="AC49" s="117"/>
      <c r="AD49" s="117"/>
      <c r="AE49" s="117"/>
      <c r="AF49" s="117"/>
      <c r="AG49" s="117"/>
      <c r="AH49" s="117"/>
      <c r="AI49" s="117"/>
      <c r="AJ49" s="117"/>
    </row>
    <row r="50" spans="1:36">
      <c r="A50" s="117"/>
      <c r="B50" s="119"/>
      <c r="C50" s="117"/>
      <c r="D50" s="117"/>
      <c r="E50" s="117"/>
      <c r="F50" s="117"/>
      <c r="G50" s="117"/>
      <c r="H50" s="117"/>
      <c r="I50" s="117"/>
      <c r="J50" s="119"/>
      <c r="K50" s="117"/>
      <c r="L50" s="117"/>
      <c r="M50" s="117"/>
      <c r="N50" s="117"/>
      <c r="O50" s="117"/>
      <c r="P50" s="117"/>
      <c r="Q50" s="117"/>
      <c r="R50" s="117"/>
      <c r="S50" s="117"/>
      <c r="T50" s="117"/>
      <c r="U50" s="117"/>
      <c r="V50" s="117"/>
      <c r="W50" s="119"/>
      <c r="X50" s="117"/>
      <c r="Y50" s="117"/>
      <c r="Z50" s="119"/>
      <c r="AA50" s="117"/>
      <c r="AB50" s="117"/>
      <c r="AC50" s="117"/>
      <c r="AD50" s="117"/>
      <c r="AE50" s="117"/>
      <c r="AF50" s="117"/>
      <c r="AG50" s="117"/>
      <c r="AH50" s="117"/>
      <c r="AI50" s="117"/>
      <c r="AJ50" s="117"/>
    </row>
    <row r="51" spans="1:36">
      <c r="A51" s="117"/>
      <c r="B51" s="119"/>
      <c r="C51" s="117"/>
      <c r="D51" s="117"/>
      <c r="E51" s="117"/>
      <c r="F51" s="117"/>
      <c r="G51" s="117"/>
      <c r="H51" s="117"/>
      <c r="I51" s="117"/>
      <c r="J51" s="119"/>
      <c r="K51" s="117"/>
      <c r="L51" s="117"/>
      <c r="M51" s="117"/>
      <c r="N51" s="117"/>
      <c r="O51" s="117"/>
      <c r="P51" s="117"/>
      <c r="Q51" s="117"/>
      <c r="R51" s="117"/>
      <c r="S51" s="117"/>
      <c r="T51" s="117"/>
      <c r="U51" s="117"/>
      <c r="V51" s="117"/>
      <c r="W51" s="119"/>
      <c r="X51" s="117"/>
      <c r="Y51" s="117"/>
      <c r="Z51" s="119"/>
      <c r="AA51" s="117"/>
      <c r="AB51" s="117"/>
      <c r="AC51" s="117"/>
      <c r="AD51" s="117"/>
      <c r="AE51" s="117"/>
      <c r="AF51" s="117"/>
      <c r="AG51" s="117"/>
      <c r="AH51" s="117"/>
      <c r="AI51" s="117"/>
      <c r="AJ51" s="117"/>
    </row>
    <row r="52" spans="1:36">
      <c r="A52" s="117"/>
      <c r="B52" s="119"/>
      <c r="C52" s="117"/>
      <c r="D52" s="117"/>
      <c r="E52" s="117"/>
      <c r="F52" s="117"/>
      <c r="G52" s="117"/>
      <c r="H52" s="117"/>
      <c r="I52" s="117"/>
      <c r="J52" s="119"/>
      <c r="K52" s="117"/>
      <c r="L52" s="117"/>
      <c r="M52" s="117"/>
      <c r="N52" s="117"/>
      <c r="O52" s="117"/>
      <c r="P52" s="117"/>
      <c r="Q52" s="117"/>
      <c r="R52" s="117"/>
      <c r="S52" s="117"/>
      <c r="T52" s="117"/>
      <c r="U52" s="117"/>
      <c r="V52" s="117"/>
      <c r="W52" s="119"/>
      <c r="X52" s="117"/>
      <c r="Y52" s="117"/>
      <c r="Z52" s="119"/>
      <c r="AA52" s="117"/>
      <c r="AB52" s="117"/>
      <c r="AC52" s="117"/>
      <c r="AD52" s="117"/>
      <c r="AE52" s="117"/>
      <c r="AF52" s="117"/>
      <c r="AG52" s="117"/>
      <c r="AH52" s="117"/>
      <c r="AI52" s="117"/>
      <c r="AJ52" s="117"/>
    </row>
    <row r="53" spans="1:36">
      <c r="A53" s="117"/>
      <c r="B53" s="119"/>
      <c r="C53" s="117"/>
      <c r="D53" s="117"/>
      <c r="E53" s="117"/>
      <c r="F53" s="117"/>
      <c r="G53" s="117"/>
      <c r="H53" s="117"/>
      <c r="I53" s="117"/>
      <c r="J53" s="119"/>
      <c r="K53" s="117"/>
      <c r="L53" s="117"/>
      <c r="M53" s="117"/>
      <c r="N53" s="117"/>
      <c r="O53" s="117"/>
      <c r="P53" s="117"/>
      <c r="Q53" s="117"/>
      <c r="R53" s="117"/>
      <c r="S53" s="117"/>
      <c r="T53" s="117"/>
      <c r="U53" s="117"/>
      <c r="V53" s="117"/>
      <c r="W53" s="119"/>
      <c r="X53" s="117"/>
      <c r="Y53" s="117"/>
      <c r="Z53" s="119"/>
      <c r="AA53" s="117"/>
      <c r="AB53" s="117"/>
      <c r="AC53" s="117"/>
      <c r="AD53" s="117"/>
      <c r="AE53" s="117"/>
      <c r="AF53" s="117"/>
      <c r="AG53" s="117"/>
      <c r="AH53" s="117"/>
      <c r="AI53" s="117"/>
      <c r="AJ53" s="117"/>
    </row>
    <row r="54" spans="1:36">
      <c r="A54" s="117"/>
      <c r="B54" s="119"/>
      <c r="C54" s="117"/>
      <c r="D54" s="117"/>
      <c r="E54" s="117"/>
      <c r="F54" s="117"/>
      <c r="G54" s="117"/>
      <c r="H54" s="117"/>
      <c r="I54" s="117"/>
      <c r="J54" s="119"/>
      <c r="K54" s="117"/>
      <c r="L54" s="117"/>
      <c r="M54" s="117"/>
      <c r="N54" s="117"/>
      <c r="O54" s="117"/>
      <c r="P54" s="117"/>
      <c r="Q54" s="117"/>
      <c r="R54" s="117"/>
      <c r="S54" s="117"/>
      <c r="T54" s="117"/>
      <c r="U54" s="117"/>
      <c r="V54" s="117"/>
      <c r="W54" s="119"/>
      <c r="X54" s="117"/>
      <c r="Y54" s="117"/>
      <c r="Z54" s="119"/>
      <c r="AA54" s="117"/>
      <c r="AB54" s="117"/>
      <c r="AC54" s="117"/>
      <c r="AD54" s="117"/>
      <c r="AE54" s="117"/>
      <c r="AF54" s="117"/>
      <c r="AG54" s="117"/>
      <c r="AH54" s="117"/>
      <c r="AI54" s="117"/>
      <c r="AJ54" s="117"/>
    </row>
    <row r="55" spans="1:36">
      <c r="A55" s="117"/>
      <c r="B55" s="119"/>
      <c r="C55" s="117"/>
      <c r="D55" s="117"/>
      <c r="E55" s="117"/>
      <c r="F55" s="117"/>
      <c r="G55" s="117"/>
      <c r="H55" s="117"/>
      <c r="I55" s="117"/>
      <c r="J55" s="119"/>
      <c r="K55" s="117"/>
      <c r="L55" s="117"/>
      <c r="M55" s="117"/>
      <c r="N55" s="117"/>
      <c r="O55" s="117"/>
      <c r="P55" s="117"/>
      <c r="Q55" s="117"/>
      <c r="R55" s="117"/>
      <c r="S55" s="117"/>
      <c r="T55" s="117"/>
      <c r="U55" s="117"/>
      <c r="V55" s="117"/>
      <c r="W55" s="119"/>
      <c r="X55" s="117"/>
      <c r="Y55" s="117"/>
      <c r="Z55" s="119"/>
      <c r="AA55" s="117"/>
      <c r="AB55" s="117"/>
      <c r="AC55" s="117"/>
      <c r="AD55" s="117"/>
      <c r="AE55" s="117"/>
      <c r="AF55" s="117"/>
      <c r="AG55" s="117"/>
      <c r="AH55" s="117"/>
      <c r="AI55" s="117"/>
      <c r="AJ55" s="117"/>
    </row>
    <row r="56" spans="1:36">
      <c r="A56" s="117"/>
      <c r="B56" s="119"/>
      <c r="C56" s="117"/>
      <c r="D56" s="117"/>
      <c r="E56" s="117"/>
      <c r="F56" s="117"/>
      <c r="G56" s="117"/>
      <c r="H56" s="117"/>
      <c r="I56" s="117"/>
      <c r="J56" s="119"/>
      <c r="K56" s="117"/>
      <c r="L56" s="117"/>
      <c r="M56" s="117"/>
      <c r="N56" s="117"/>
      <c r="O56" s="117"/>
      <c r="P56" s="117"/>
      <c r="Q56" s="117"/>
      <c r="R56" s="117"/>
      <c r="S56" s="117"/>
      <c r="T56" s="117"/>
      <c r="U56" s="117"/>
      <c r="V56" s="117"/>
      <c r="W56" s="119"/>
      <c r="X56" s="117"/>
      <c r="Y56" s="117"/>
      <c r="Z56" s="119"/>
      <c r="AA56" s="117"/>
      <c r="AB56" s="117"/>
      <c r="AC56" s="117"/>
      <c r="AD56" s="117"/>
      <c r="AE56" s="117"/>
      <c r="AF56" s="117"/>
      <c r="AG56" s="117"/>
      <c r="AH56" s="117"/>
      <c r="AI56" s="117"/>
      <c r="AJ56" s="117"/>
    </row>
    <row r="57" spans="1:36">
      <c r="A57" s="117"/>
      <c r="B57" s="119"/>
      <c r="C57" s="117"/>
      <c r="D57" s="117"/>
      <c r="E57" s="117"/>
      <c r="F57" s="117"/>
      <c r="G57" s="117"/>
      <c r="H57" s="117"/>
      <c r="I57" s="117"/>
      <c r="J57" s="119"/>
      <c r="K57" s="117"/>
      <c r="L57" s="117"/>
      <c r="M57" s="117"/>
      <c r="N57" s="117"/>
      <c r="O57" s="117"/>
      <c r="P57" s="117"/>
      <c r="Q57" s="117"/>
      <c r="R57" s="117"/>
      <c r="S57" s="117"/>
      <c r="T57" s="117"/>
      <c r="U57" s="117"/>
      <c r="V57" s="117"/>
      <c r="W57" s="119"/>
      <c r="X57" s="117"/>
      <c r="Y57" s="117"/>
      <c r="Z57" s="119"/>
      <c r="AA57" s="117"/>
      <c r="AB57" s="117"/>
      <c r="AC57" s="117"/>
      <c r="AD57" s="117"/>
      <c r="AE57" s="117"/>
      <c r="AF57" s="117"/>
      <c r="AG57" s="117"/>
      <c r="AH57" s="117"/>
      <c r="AI57" s="117"/>
      <c r="AJ57" s="117"/>
    </row>
    <row r="58" spans="1:36">
      <c r="A58" s="117"/>
      <c r="B58" s="119"/>
      <c r="C58" s="117"/>
      <c r="D58" s="117"/>
      <c r="E58" s="117"/>
      <c r="F58" s="117"/>
      <c r="G58" s="117"/>
      <c r="H58" s="117"/>
      <c r="I58" s="117"/>
      <c r="J58" s="119"/>
      <c r="K58" s="117"/>
      <c r="L58" s="117"/>
      <c r="M58" s="117"/>
      <c r="N58" s="117"/>
      <c r="O58" s="117"/>
      <c r="P58" s="117"/>
      <c r="Q58" s="117"/>
      <c r="R58" s="117"/>
      <c r="S58" s="117"/>
      <c r="T58" s="117"/>
      <c r="U58" s="117"/>
      <c r="V58" s="117"/>
      <c r="W58" s="119"/>
      <c r="X58" s="117"/>
      <c r="Y58" s="117"/>
      <c r="Z58" s="119"/>
      <c r="AA58" s="117"/>
      <c r="AB58" s="117"/>
      <c r="AC58" s="117"/>
      <c r="AD58" s="117"/>
      <c r="AE58" s="117"/>
      <c r="AF58" s="117"/>
      <c r="AG58" s="117"/>
      <c r="AH58" s="117"/>
      <c r="AI58" s="117"/>
      <c r="AJ58" s="117"/>
    </row>
    <row r="59" spans="1:36">
      <c r="A59" s="117"/>
      <c r="B59" s="119"/>
      <c r="C59" s="117"/>
      <c r="D59" s="117"/>
      <c r="E59" s="117"/>
      <c r="F59" s="117"/>
      <c r="G59" s="117"/>
      <c r="H59" s="117"/>
      <c r="I59" s="117"/>
      <c r="J59" s="119"/>
      <c r="K59" s="117"/>
      <c r="L59" s="117"/>
      <c r="M59" s="117"/>
      <c r="N59" s="117"/>
      <c r="O59" s="117"/>
      <c r="P59" s="117"/>
      <c r="Q59" s="117"/>
      <c r="R59" s="117"/>
      <c r="S59" s="117"/>
      <c r="T59" s="117"/>
      <c r="U59" s="117"/>
      <c r="V59" s="117"/>
      <c r="W59" s="119"/>
      <c r="X59" s="117"/>
      <c r="Y59" s="117"/>
      <c r="Z59" s="119"/>
      <c r="AA59" s="117"/>
      <c r="AB59" s="117"/>
      <c r="AC59" s="117"/>
      <c r="AD59" s="117"/>
      <c r="AE59" s="117"/>
      <c r="AF59" s="117"/>
      <c r="AG59" s="117"/>
      <c r="AH59" s="117"/>
      <c r="AI59" s="117"/>
      <c r="AJ59" s="117"/>
    </row>
    <row r="60" spans="1:36">
      <c r="A60" s="117"/>
      <c r="B60" s="119"/>
      <c r="C60" s="117"/>
      <c r="D60" s="117"/>
      <c r="E60" s="117"/>
      <c r="F60" s="117"/>
      <c r="G60" s="117"/>
      <c r="H60" s="117"/>
      <c r="I60" s="117"/>
      <c r="J60" s="119"/>
      <c r="K60" s="117"/>
      <c r="L60" s="117"/>
      <c r="M60" s="117"/>
      <c r="N60" s="117"/>
      <c r="O60" s="117"/>
      <c r="P60" s="117"/>
      <c r="Q60" s="117"/>
      <c r="R60" s="117"/>
      <c r="S60" s="117"/>
      <c r="T60" s="117"/>
      <c r="U60" s="117"/>
      <c r="V60" s="117"/>
      <c r="W60" s="119"/>
      <c r="X60" s="117"/>
      <c r="Y60" s="117"/>
      <c r="Z60" s="119"/>
      <c r="AA60" s="117"/>
      <c r="AB60" s="117"/>
      <c r="AC60" s="117"/>
      <c r="AD60" s="117"/>
      <c r="AE60" s="117"/>
      <c r="AF60" s="117"/>
      <c r="AG60" s="117"/>
      <c r="AH60" s="117"/>
      <c r="AI60" s="117"/>
      <c r="AJ60" s="117"/>
    </row>
    <row r="61" spans="1:36">
      <c r="A61" s="117"/>
      <c r="B61" s="119"/>
      <c r="C61" s="117"/>
      <c r="D61" s="117"/>
      <c r="E61" s="117"/>
      <c r="F61" s="117"/>
      <c r="G61" s="117"/>
      <c r="H61" s="117"/>
      <c r="I61" s="117"/>
      <c r="J61" s="119"/>
      <c r="K61" s="117"/>
      <c r="L61" s="117"/>
      <c r="M61" s="117"/>
      <c r="N61" s="117"/>
      <c r="O61" s="117"/>
      <c r="P61" s="117"/>
      <c r="Q61" s="117"/>
      <c r="R61" s="117"/>
      <c r="S61" s="117"/>
      <c r="T61" s="117"/>
      <c r="U61" s="117"/>
      <c r="V61" s="117"/>
      <c r="W61" s="119"/>
      <c r="X61" s="117"/>
      <c r="Y61" s="117"/>
      <c r="Z61" s="119"/>
      <c r="AA61" s="117"/>
      <c r="AB61" s="117"/>
      <c r="AC61" s="117"/>
      <c r="AD61" s="117"/>
      <c r="AE61" s="117"/>
      <c r="AF61" s="117"/>
      <c r="AG61" s="117"/>
      <c r="AH61" s="117"/>
      <c r="AI61" s="117"/>
      <c r="AJ61" s="117"/>
    </row>
    <row r="62" spans="1:36">
      <c r="A62" s="117"/>
      <c r="B62" s="119"/>
      <c r="C62" s="117"/>
      <c r="D62" s="117"/>
      <c r="E62" s="117"/>
      <c r="F62" s="117"/>
      <c r="G62" s="117"/>
      <c r="H62" s="117"/>
      <c r="I62" s="117"/>
      <c r="J62" s="119"/>
      <c r="K62" s="117"/>
      <c r="L62" s="117"/>
      <c r="M62" s="117"/>
      <c r="N62" s="117"/>
      <c r="O62" s="117"/>
      <c r="P62" s="117"/>
      <c r="Q62" s="117"/>
      <c r="R62" s="117"/>
      <c r="S62" s="117"/>
      <c r="T62" s="117"/>
      <c r="U62" s="117"/>
      <c r="V62" s="117"/>
      <c r="W62" s="119"/>
      <c r="X62" s="117"/>
      <c r="Y62" s="117"/>
      <c r="Z62" s="119"/>
      <c r="AA62" s="117"/>
      <c r="AB62" s="117"/>
      <c r="AC62" s="117"/>
      <c r="AD62" s="117"/>
      <c r="AE62" s="117"/>
      <c r="AF62" s="117"/>
      <c r="AG62" s="117"/>
      <c r="AH62" s="117"/>
      <c r="AI62" s="117"/>
      <c r="AJ62" s="117"/>
    </row>
    <row r="63" spans="1:36">
      <c r="A63" s="117"/>
      <c r="B63" s="119"/>
      <c r="C63" s="117"/>
      <c r="D63" s="117"/>
      <c r="E63" s="117"/>
      <c r="F63" s="117"/>
      <c r="G63" s="117"/>
      <c r="H63" s="117"/>
      <c r="I63" s="117"/>
      <c r="J63" s="119"/>
      <c r="K63" s="117"/>
      <c r="L63" s="117"/>
      <c r="M63" s="117"/>
      <c r="N63" s="117"/>
      <c r="O63" s="117"/>
      <c r="P63" s="117"/>
      <c r="Q63" s="117"/>
      <c r="R63" s="117"/>
      <c r="S63" s="117"/>
      <c r="T63" s="117"/>
      <c r="U63" s="117"/>
      <c r="V63" s="117"/>
      <c r="W63" s="119"/>
      <c r="X63" s="117"/>
      <c r="Y63" s="117"/>
      <c r="Z63" s="119"/>
      <c r="AA63" s="117"/>
      <c r="AB63" s="117"/>
      <c r="AC63" s="117"/>
      <c r="AD63" s="117"/>
      <c r="AE63" s="117"/>
      <c r="AF63" s="117"/>
      <c r="AG63" s="117"/>
      <c r="AH63" s="117"/>
      <c r="AI63" s="117"/>
      <c r="AJ63" s="117"/>
    </row>
    <row r="64" spans="1:36">
      <c r="A64" s="117"/>
      <c r="B64" s="119"/>
      <c r="C64" s="117"/>
      <c r="D64" s="117"/>
      <c r="E64" s="117"/>
      <c r="F64" s="117"/>
      <c r="G64" s="117"/>
      <c r="H64" s="117"/>
      <c r="I64" s="117"/>
      <c r="J64" s="119"/>
      <c r="K64" s="117"/>
      <c r="L64" s="117"/>
      <c r="M64" s="117"/>
      <c r="N64" s="117"/>
      <c r="O64" s="117"/>
      <c r="P64" s="117"/>
      <c r="Q64" s="117"/>
      <c r="R64" s="117"/>
      <c r="S64" s="117"/>
      <c r="T64" s="117"/>
      <c r="U64" s="117"/>
      <c r="V64" s="117"/>
      <c r="W64" s="119"/>
      <c r="X64" s="117"/>
      <c r="Y64" s="117"/>
      <c r="Z64" s="119"/>
      <c r="AA64" s="117"/>
      <c r="AB64" s="117"/>
      <c r="AC64" s="117"/>
      <c r="AD64" s="117"/>
      <c r="AE64" s="117"/>
      <c r="AF64" s="117"/>
      <c r="AG64" s="117"/>
      <c r="AH64" s="117"/>
      <c r="AI64" s="117"/>
      <c r="AJ64" s="117"/>
    </row>
    <row r="65" spans="1:36">
      <c r="A65" s="117"/>
      <c r="B65" s="119"/>
      <c r="C65" s="117"/>
      <c r="D65" s="117"/>
      <c r="E65" s="117"/>
      <c r="F65" s="117"/>
      <c r="G65" s="117"/>
      <c r="H65" s="117"/>
      <c r="I65" s="117"/>
      <c r="J65" s="119"/>
      <c r="K65" s="117"/>
      <c r="L65" s="117"/>
      <c r="M65" s="117"/>
      <c r="N65" s="117"/>
      <c r="O65" s="117"/>
      <c r="P65" s="117"/>
      <c r="Q65" s="117"/>
      <c r="R65" s="117"/>
      <c r="S65" s="117"/>
      <c r="T65" s="117"/>
      <c r="U65" s="117"/>
      <c r="V65" s="117"/>
      <c r="W65" s="119"/>
      <c r="X65" s="117"/>
      <c r="Y65" s="117"/>
      <c r="Z65" s="119"/>
      <c r="AA65" s="117"/>
      <c r="AB65" s="117"/>
      <c r="AC65" s="117"/>
      <c r="AD65" s="117"/>
      <c r="AE65" s="117"/>
      <c r="AF65" s="117"/>
      <c r="AG65" s="117"/>
      <c r="AH65" s="117"/>
      <c r="AI65" s="117"/>
      <c r="AJ65" s="117"/>
    </row>
    <row r="66" spans="1:36">
      <c r="A66" s="117"/>
      <c r="B66" s="119"/>
      <c r="C66" s="117"/>
      <c r="D66" s="117"/>
      <c r="E66" s="117"/>
      <c r="F66" s="117"/>
      <c r="G66" s="117"/>
      <c r="H66" s="117"/>
      <c r="I66" s="117"/>
      <c r="J66" s="119"/>
      <c r="K66" s="117"/>
      <c r="L66" s="117"/>
      <c r="M66" s="117"/>
      <c r="N66" s="117"/>
      <c r="O66" s="117"/>
      <c r="P66" s="117"/>
      <c r="Q66" s="117"/>
      <c r="R66" s="117"/>
      <c r="S66" s="117"/>
      <c r="T66" s="117"/>
      <c r="U66" s="117"/>
      <c r="V66" s="117"/>
      <c r="W66" s="119"/>
      <c r="X66" s="117"/>
      <c r="Y66" s="117"/>
      <c r="Z66" s="119"/>
      <c r="AA66" s="117"/>
      <c r="AB66" s="117"/>
      <c r="AC66" s="117"/>
      <c r="AD66" s="117"/>
      <c r="AE66" s="117"/>
      <c r="AF66" s="117"/>
      <c r="AG66" s="117"/>
      <c r="AH66" s="117"/>
      <c r="AI66" s="117"/>
      <c r="AJ66" s="117"/>
    </row>
    <row r="67" spans="1:36">
      <c r="A67" s="117"/>
      <c r="B67" s="119"/>
      <c r="C67" s="117"/>
      <c r="D67" s="117"/>
      <c r="E67" s="117"/>
      <c r="F67" s="117"/>
      <c r="G67" s="117"/>
      <c r="H67" s="117"/>
      <c r="I67" s="117"/>
      <c r="J67" s="119"/>
      <c r="K67" s="117"/>
      <c r="L67" s="117"/>
      <c r="M67" s="117"/>
      <c r="N67" s="117"/>
      <c r="O67" s="117"/>
      <c r="P67" s="117"/>
      <c r="Q67" s="117"/>
      <c r="R67" s="117"/>
      <c r="S67" s="117"/>
      <c r="T67" s="117"/>
      <c r="U67" s="117"/>
      <c r="V67" s="117"/>
      <c r="W67" s="119"/>
      <c r="X67" s="117"/>
      <c r="Y67" s="117"/>
      <c r="Z67" s="119"/>
      <c r="AA67" s="117"/>
      <c r="AB67" s="117"/>
      <c r="AC67" s="117"/>
      <c r="AD67" s="117"/>
      <c r="AE67" s="117"/>
      <c r="AF67" s="117"/>
      <c r="AG67" s="117"/>
      <c r="AH67" s="117"/>
      <c r="AI67" s="117"/>
      <c r="AJ67" s="117"/>
    </row>
    <row r="68" spans="1:36">
      <c r="A68" s="117"/>
      <c r="B68" s="119"/>
      <c r="C68" s="117"/>
      <c r="D68" s="117"/>
      <c r="E68" s="117"/>
      <c r="F68" s="117"/>
      <c r="G68" s="117"/>
      <c r="H68" s="117"/>
      <c r="I68" s="117"/>
      <c r="J68" s="119"/>
      <c r="K68" s="117"/>
      <c r="L68" s="117"/>
      <c r="M68" s="117"/>
      <c r="N68" s="117"/>
      <c r="O68" s="117"/>
      <c r="P68" s="117"/>
      <c r="Q68" s="117"/>
      <c r="R68" s="117"/>
      <c r="S68" s="117"/>
      <c r="T68" s="117"/>
      <c r="U68" s="117"/>
      <c r="V68" s="117"/>
      <c r="W68" s="119"/>
      <c r="X68" s="117"/>
      <c r="Y68" s="117"/>
      <c r="Z68" s="119"/>
      <c r="AA68" s="117"/>
      <c r="AB68" s="117"/>
      <c r="AC68" s="117"/>
      <c r="AD68" s="117"/>
      <c r="AE68" s="117"/>
      <c r="AF68" s="117"/>
      <c r="AG68" s="117"/>
      <c r="AH68" s="117"/>
      <c r="AI68" s="117"/>
      <c r="AJ68" s="117"/>
    </row>
    <row r="69" spans="1:36">
      <c r="A69" s="117"/>
      <c r="B69" s="119"/>
      <c r="C69" s="117"/>
      <c r="D69" s="117"/>
      <c r="E69" s="117"/>
      <c r="F69" s="117"/>
      <c r="G69" s="117"/>
      <c r="H69" s="117"/>
      <c r="I69" s="117"/>
      <c r="J69" s="119"/>
      <c r="K69" s="117"/>
      <c r="L69" s="117"/>
      <c r="M69" s="117"/>
      <c r="N69" s="117"/>
      <c r="O69" s="117"/>
      <c r="P69" s="117"/>
      <c r="Q69" s="117"/>
      <c r="R69" s="117"/>
      <c r="S69" s="117"/>
      <c r="T69" s="117"/>
      <c r="U69" s="117"/>
      <c r="V69" s="117"/>
      <c r="W69" s="119"/>
      <c r="X69" s="117"/>
      <c r="Y69" s="117"/>
      <c r="Z69" s="119"/>
      <c r="AA69" s="117"/>
      <c r="AB69" s="117"/>
      <c r="AC69" s="117"/>
      <c r="AD69" s="117"/>
      <c r="AE69" s="117"/>
      <c r="AF69" s="117"/>
      <c r="AG69" s="117"/>
      <c r="AH69" s="117"/>
      <c r="AI69" s="117"/>
      <c r="AJ69" s="117"/>
    </row>
    <row r="70" spans="1:36">
      <c r="A70" s="117"/>
      <c r="B70" s="119"/>
      <c r="C70" s="117"/>
      <c r="D70" s="117"/>
      <c r="E70" s="117"/>
      <c r="F70" s="117"/>
      <c r="G70" s="117"/>
      <c r="H70" s="117"/>
      <c r="I70" s="117"/>
      <c r="J70" s="119"/>
      <c r="K70" s="117"/>
      <c r="L70" s="117"/>
      <c r="M70" s="117"/>
      <c r="N70" s="117"/>
      <c r="O70" s="117"/>
      <c r="P70" s="117"/>
      <c r="Q70" s="117"/>
      <c r="R70" s="117"/>
      <c r="S70" s="117"/>
      <c r="T70" s="117"/>
      <c r="U70" s="117"/>
      <c r="V70" s="117"/>
      <c r="W70" s="119"/>
      <c r="X70" s="117"/>
      <c r="Y70" s="117"/>
      <c r="Z70" s="119"/>
      <c r="AA70" s="117"/>
      <c r="AB70" s="117"/>
      <c r="AC70" s="117"/>
      <c r="AD70" s="117"/>
      <c r="AE70" s="117"/>
      <c r="AF70" s="117"/>
      <c r="AG70" s="117"/>
      <c r="AH70" s="117"/>
      <c r="AI70" s="117"/>
      <c r="AJ70" s="117"/>
    </row>
    <row r="71" spans="1:36">
      <c r="A71" s="117"/>
      <c r="B71" s="119"/>
      <c r="C71" s="117"/>
      <c r="D71" s="117"/>
      <c r="E71" s="117"/>
      <c r="F71" s="117"/>
      <c r="G71" s="117"/>
      <c r="H71" s="117"/>
      <c r="I71" s="117"/>
      <c r="J71" s="119"/>
      <c r="K71" s="117"/>
      <c r="L71" s="117"/>
      <c r="M71" s="117"/>
      <c r="N71" s="117"/>
      <c r="O71" s="117"/>
      <c r="P71" s="117"/>
      <c r="Q71" s="117"/>
      <c r="R71" s="117"/>
      <c r="S71" s="117"/>
      <c r="T71" s="117"/>
      <c r="U71" s="117"/>
      <c r="V71" s="117"/>
      <c r="W71" s="119"/>
      <c r="X71" s="117"/>
      <c r="Y71" s="117"/>
      <c r="Z71" s="119"/>
      <c r="AA71" s="117"/>
      <c r="AB71" s="117"/>
      <c r="AC71" s="117"/>
      <c r="AD71" s="117"/>
      <c r="AE71" s="117"/>
      <c r="AF71" s="117"/>
      <c r="AG71" s="117"/>
      <c r="AH71" s="117"/>
      <c r="AI71" s="117"/>
      <c r="AJ71" s="117"/>
    </row>
    <row r="72" spans="1:36">
      <c r="A72" s="117"/>
      <c r="B72" s="119"/>
      <c r="C72" s="117"/>
      <c r="D72" s="117"/>
      <c r="E72" s="117"/>
      <c r="F72" s="117"/>
      <c r="G72" s="117"/>
      <c r="H72" s="117"/>
      <c r="I72" s="117"/>
      <c r="J72" s="119"/>
      <c r="K72" s="117"/>
      <c r="L72" s="117"/>
      <c r="M72" s="117"/>
      <c r="N72" s="117"/>
      <c r="O72" s="117"/>
      <c r="P72" s="117"/>
      <c r="Q72" s="117"/>
      <c r="R72" s="117"/>
      <c r="S72" s="117"/>
      <c r="T72" s="117"/>
      <c r="U72" s="117"/>
      <c r="V72" s="117"/>
      <c r="W72" s="119"/>
      <c r="X72" s="117"/>
      <c r="Y72" s="117"/>
      <c r="Z72" s="119"/>
      <c r="AA72" s="117"/>
      <c r="AB72" s="117"/>
      <c r="AC72" s="117"/>
      <c r="AD72" s="117"/>
      <c r="AE72" s="117"/>
      <c r="AF72" s="117"/>
      <c r="AG72" s="117"/>
      <c r="AH72" s="117"/>
      <c r="AI72" s="117"/>
      <c r="AJ72" s="117"/>
    </row>
    <row r="73" spans="1:36">
      <c r="A73" s="117"/>
      <c r="B73" s="119"/>
      <c r="C73" s="117"/>
      <c r="D73" s="117"/>
      <c r="E73" s="117"/>
      <c r="F73" s="117"/>
      <c r="G73" s="117"/>
      <c r="H73" s="117"/>
      <c r="I73" s="117"/>
      <c r="J73" s="119"/>
      <c r="K73" s="117"/>
      <c r="L73" s="117"/>
      <c r="M73" s="117"/>
      <c r="N73" s="117"/>
      <c r="O73" s="117"/>
      <c r="P73" s="117"/>
      <c r="Q73" s="117"/>
      <c r="R73" s="117"/>
      <c r="S73" s="117"/>
      <c r="T73" s="117"/>
      <c r="U73" s="117"/>
      <c r="V73" s="117"/>
      <c r="W73" s="119"/>
      <c r="X73" s="117"/>
      <c r="Y73" s="117"/>
      <c r="Z73" s="119"/>
      <c r="AA73" s="117"/>
      <c r="AB73" s="117"/>
      <c r="AC73" s="117"/>
      <c r="AD73" s="117"/>
      <c r="AE73" s="117"/>
      <c r="AF73" s="117"/>
      <c r="AG73" s="117"/>
      <c r="AH73" s="117"/>
      <c r="AI73" s="117"/>
      <c r="AJ73" s="117"/>
    </row>
    <row r="74" spans="1:36">
      <c r="A74" s="117"/>
      <c r="B74" s="119"/>
      <c r="C74" s="117"/>
      <c r="D74" s="117"/>
      <c r="E74" s="117"/>
      <c r="F74" s="117"/>
      <c r="G74" s="117"/>
      <c r="H74" s="117"/>
      <c r="I74" s="117"/>
      <c r="J74" s="119"/>
      <c r="K74" s="117"/>
      <c r="L74" s="117"/>
      <c r="M74" s="117"/>
      <c r="N74" s="117"/>
      <c r="O74" s="117"/>
      <c r="P74" s="117"/>
      <c r="Q74" s="117"/>
      <c r="R74" s="117"/>
      <c r="S74" s="117"/>
      <c r="T74" s="117"/>
      <c r="U74" s="117"/>
      <c r="V74" s="117"/>
      <c r="W74" s="119"/>
      <c r="X74" s="117"/>
      <c r="Y74" s="117"/>
      <c r="Z74" s="119"/>
      <c r="AA74" s="117"/>
      <c r="AB74" s="117"/>
      <c r="AC74" s="117"/>
      <c r="AD74" s="117"/>
      <c r="AE74" s="117"/>
      <c r="AF74" s="117"/>
      <c r="AG74" s="117"/>
      <c r="AH74" s="117"/>
      <c r="AI74" s="117"/>
      <c r="AJ74" s="117"/>
    </row>
    <row r="75" spans="1:36">
      <c r="A75" s="117"/>
      <c r="B75" s="119"/>
      <c r="C75" s="117"/>
      <c r="D75" s="117"/>
      <c r="E75" s="117"/>
      <c r="F75" s="117"/>
      <c r="G75" s="117"/>
      <c r="H75" s="117"/>
      <c r="I75" s="117"/>
      <c r="J75" s="119"/>
      <c r="K75" s="117"/>
      <c r="L75" s="117"/>
      <c r="M75" s="117"/>
      <c r="N75" s="117"/>
      <c r="O75" s="117"/>
      <c r="P75" s="117"/>
      <c r="Q75" s="117"/>
      <c r="R75" s="117"/>
      <c r="S75" s="117"/>
      <c r="T75" s="117"/>
      <c r="U75" s="117"/>
      <c r="V75" s="117"/>
      <c r="W75" s="119"/>
      <c r="X75" s="117"/>
      <c r="Y75" s="117"/>
      <c r="Z75" s="119"/>
      <c r="AA75" s="117"/>
      <c r="AB75" s="117"/>
      <c r="AC75" s="117"/>
      <c r="AD75" s="117"/>
      <c r="AE75" s="117"/>
      <c r="AF75" s="117"/>
      <c r="AG75" s="117"/>
      <c r="AH75" s="117"/>
      <c r="AI75" s="117"/>
      <c r="AJ75" s="117"/>
    </row>
    <row r="76" spans="1:36">
      <c r="A76" s="117"/>
      <c r="B76" s="119"/>
      <c r="C76" s="117"/>
      <c r="D76" s="117"/>
      <c r="E76" s="117"/>
      <c r="F76" s="117"/>
      <c r="G76" s="117"/>
      <c r="H76" s="117"/>
      <c r="I76" s="117"/>
      <c r="J76" s="119"/>
      <c r="K76" s="117"/>
      <c r="L76" s="117"/>
      <c r="M76" s="117"/>
      <c r="N76" s="117"/>
      <c r="O76" s="117"/>
      <c r="P76" s="117"/>
      <c r="Q76" s="117"/>
      <c r="R76" s="117"/>
      <c r="S76" s="117"/>
      <c r="T76" s="117"/>
      <c r="U76" s="117"/>
      <c r="V76" s="117"/>
      <c r="W76" s="119"/>
      <c r="X76" s="117"/>
      <c r="Y76" s="117"/>
      <c r="Z76" s="119"/>
      <c r="AA76" s="117"/>
      <c r="AB76" s="117"/>
      <c r="AC76" s="117"/>
      <c r="AD76" s="117"/>
      <c r="AE76" s="117"/>
      <c r="AF76" s="117"/>
      <c r="AG76" s="117"/>
      <c r="AH76" s="117"/>
      <c r="AI76" s="117"/>
      <c r="AJ76" s="117"/>
    </row>
    <row r="77" spans="1:36">
      <c r="A77" s="117"/>
      <c r="B77" s="119"/>
      <c r="C77" s="117"/>
      <c r="D77" s="117"/>
      <c r="E77" s="117"/>
      <c r="F77" s="117"/>
      <c r="G77" s="117"/>
      <c r="H77" s="117"/>
      <c r="I77" s="117"/>
      <c r="J77" s="119"/>
      <c r="K77" s="117"/>
      <c r="L77" s="117"/>
      <c r="M77" s="117"/>
      <c r="N77" s="117"/>
      <c r="O77" s="117"/>
      <c r="P77" s="117"/>
      <c r="Q77" s="117"/>
      <c r="R77" s="117"/>
      <c r="S77" s="117"/>
      <c r="T77" s="117"/>
      <c r="U77" s="117"/>
      <c r="V77" s="117"/>
      <c r="W77" s="119"/>
      <c r="X77" s="117"/>
      <c r="Y77" s="117"/>
      <c r="Z77" s="119"/>
      <c r="AA77" s="117"/>
      <c r="AB77" s="117"/>
      <c r="AC77" s="117"/>
      <c r="AD77" s="117"/>
      <c r="AE77" s="117"/>
      <c r="AF77" s="117"/>
      <c r="AG77" s="117"/>
      <c r="AH77" s="117"/>
      <c r="AI77" s="117"/>
      <c r="AJ77" s="117"/>
    </row>
    <row r="78" spans="1:36">
      <c r="A78" s="117"/>
      <c r="B78" s="119"/>
      <c r="C78" s="117"/>
      <c r="D78" s="117"/>
      <c r="E78" s="117"/>
      <c r="F78" s="117"/>
      <c r="G78" s="117"/>
      <c r="H78" s="117"/>
      <c r="I78" s="117"/>
      <c r="J78" s="119"/>
      <c r="K78" s="117"/>
      <c r="L78" s="117"/>
      <c r="M78" s="117"/>
      <c r="N78" s="117"/>
      <c r="O78" s="117"/>
      <c r="P78" s="117"/>
      <c r="Q78" s="117"/>
      <c r="R78" s="117"/>
      <c r="S78" s="117"/>
      <c r="T78" s="117"/>
      <c r="U78" s="117"/>
      <c r="V78" s="117"/>
      <c r="W78" s="119"/>
      <c r="X78" s="117"/>
      <c r="Y78" s="117"/>
      <c r="Z78" s="119"/>
      <c r="AA78" s="117"/>
      <c r="AB78" s="117"/>
      <c r="AC78" s="117"/>
      <c r="AD78" s="117"/>
      <c r="AE78" s="117"/>
      <c r="AF78" s="117"/>
      <c r="AG78" s="117"/>
      <c r="AH78" s="117"/>
      <c r="AI78" s="117"/>
      <c r="AJ78" s="117"/>
    </row>
    <row r="79" spans="1:36">
      <c r="A79" s="117"/>
      <c r="B79" s="119"/>
      <c r="C79" s="117"/>
      <c r="D79" s="117"/>
      <c r="E79" s="117"/>
      <c r="F79" s="117"/>
      <c r="G79" s="117"/>
      <c r="H79" s="117"/>
      <c r="I79" s="117"/>
      <c r="J79" s="119"/>
      <c r="K79" s="117"/>
      <c r="L79" s="117"/>
      <c r="M79" s="117"/>
      <c r="N79" s="117"/>
      <c r="O79" s="117"/>
      <c r="P79" s="117"/>
      <c r="Q79" s="117"/>
      <c r="R79" s="117"/>
      <c r="S79" s="117"/>
      <c r="T79" s="117"/>
      <c r="U79" s="117"/>
      <c r="V79" s="117"/>
      <c r="W79" s="119"/>
      <c r="X79" s="117"/>
      <c r="Y79" s="117"/>
      <c r="Z79" s="119"/>
      <c r="AA79" s="117"/>
      <c r="AB79" s="117"/>
      <c r="AC79" s="117"/>
      <c r="AD79" s="117"/>
      <c r="AE79" s="117"/>
      <c r="AF79" s="117"/>
      <c r="AG79" s="117"/>
      <c r="AH79" s="117"/>
      <c r="AI79" s="117"/>
      <c r="AJ79" s="117"/>
    </row>
    <row r="80" spans="1:36">
      <c r="A80" s="117"/>
      <c r="B80" s="119"/>
      <c r="C80" s="117"/>
      <c r="D80" s="117"/>
      <c r="E80" s="117"/>
      <c r="F80" s="117"/>
      <c r="G80" s="117"/>
      <c r="H80" s="117"/>
      <c r="I80" s="117"/>
      <c r="J80" s="119"/>
      <c r="K80" s="117"/>
      <c r="L80" s="117"/>
      <c r="M80" s="117"/>
      <c r="N80" s="117"/>
      <c r="O80" s="117"/>
      <c r="P80" s="117"/>
      <c r="Q80" s="117"/>
      <c r="R80" s="117"/>
      <c r="S80" s="117"/>
      <c r="T80" s="117"/>
      <c r="U80" s="117"/>
      <c r="V80" s="117"/>
      <c r="W80" s="119"/>
      <c r="X80" s="117"/>
      <c r="Y80" s="117"/>
      <c r="Z80" s="119"/>
      <c r="AA80" s="117"/>
      <c r="AB80" s="117"/>
      <c r="AC80" s="117"/>
      <c r="AD80" s="117"/>
      <c r="AE80" s="117"/>
      <c r="AF80" s="117"/>
      <c r="AG80" s="117"/>
      <c r="AH80" s="117"/>
      <c r="AI80" s="117"/>
      <c r="AJ80" s="117"/>
    </row>
    <row r="81" spans="1:36">
      <c r="A81" s="117"/>
      <c r="B81" s="119"/>
      <c r="C81" s="117"/>
      <c r="D81" s="117"/>
      <c r="E81" s="117"/>
      <c r="F81" s="117"/>
      <c r="G81" s="117"/>
      <c r="H81" s="117"/>
      <c r="I81" s="117"/>
      <c r="J81" s="119"/>
      <c r="K81" s="117"/>
      <c r="L81" s="117"/>
      <c r="M81" s="117"/>
      <c r="N81" s="117"/>
      <c r="O81" s="117"/>
      <c r="P81" s="117"/>
      <c r="Q81" s="117"/>
      <c r="R81" s="117"/>
      <c r="S81" s="117"/>
      <c r="T81" s="117"/>
      <c r="U81" s="117"/>
      <c r="V81" s="117"/>
      <c r="W81" s="119"/>
      <c r="X81" s="117"/>
      <c r="Y81" s="117"/>
      <c r="Z81" s="119"/>
      <c r="AA81" s="117"/>
      <c r="AB81" s="117"/>
      <c r="AC81" s="117"/>
      <c r="AD81" s="117"/>
      <c r="AE81" s="117"/>
      <c r="AF81" s="117"/>
      <c r="AG81" s="117"/>
      <c r="AH81" s="117"/>
      <c r="AI81" s="117"/>
      <c r="AJ81" s="117"/>
    </row>
    <row r="82" spans="1:36">
      <c r="A82" s="117"/>
      <c r="B82" s="119"/>
      <c r="C82" s="117"/>
      <c r="D82" s="117"/>
      <c r="E82" s="117"/>
      <c r="F82" s="117"/>
      <c r="G82" s="117"/>
      <c r="H82" s="117"/>
      <c r="I82" s="117"/>
      <c r="J82" s="119"/>
      <c r="K82" s="117"/>
      <c r="L82" s="117"/>
      <c r="M82" s="117"/>
      <c r="N82" s="117"/>
      <c r="O82" s="117"/>
      <c r="P82" s="117"/>
      <c r="Q82" s="117"/>
      <c r="R82" s="117"/>
      <c r="S82" s="117"/>
      <c r="T82" s="117"/>
      <c r="U82" s="117"/>
      <c r="V82" s="117"/>
      <c r="W82" s="119"/>
      <c r="X82" s="117"/>
      <c r="Y82" s="117"/>
      <c r="Z82" s="119"/>
      <c r="AA82" s="117"/>
      <c r="AB82" s="117"/>
      <c r="AC82" s="117"/>
      <c r="AD82" s="117"/>
      <c r="AE82" s="117"/>
      <c r="AF82" s="117"/>
      <c r="AG82" s="117"/>
      <c r="AH82" s="117"/>
      <c r="AI82" s="117"/>
      <c r="AJ82" s="117"/>
    </row>
    <row r="83" spans="1:36">
      <c r="A83" s="117"/>
      <c r="B83" s="119"/>
      <c r="C83" s="117"/>
      <c r="D83" s="117"/>
      <c r="E83" s="117"/>
      <c r="F83" s="117"/>
      <c r="G83" s="117"/>
      <c r="H83" s="117"/>
      <c r="I83" s="117"/>
      <c r="J83" s="119"/>
      <c r="K83" s="117"/>
      <c r="L83" s="117"/>
      <c r="M83" s="117"/>
      <c r="N83" s="117"/>
      <c r="O83" s="117"/>
      <c r="P83" s="117"/>
      <c r="Q83" s="117"/>
      <c r="R83" s="117"/>
      <c r="S83" s="117"/>
      <c r="T83" s="117"/>
      <c r="U83" s="117"/>
      <c r="V83" s="117"/>
      <c r="W83" s="119"/>
      <c r="X83" s="117"/>
      <c r="Y83" s="117"/>
      <c r="Z83" s="119"/>
      <c r="AA83" s="117"/>
      <c r="AB83" s="117"/>
      <c r="AC83" s="117"/>
      <c r="AD83" s="117"/>
      <c r="AE83" s="117"/>
      <c r="AF83" s="117"/>
      <c r="AG83" s="117"/>
      <c r="AH83" s="117"/>
      <c r="AI83" s="117"/>
      <c r="AJ83" s="117"/>
    </row>
    <row r="84" spans="1:36">
      <c r="A84" s="117"/>
      <c r="B84" s="119"/>
      <c r="C84" s="117"/>
      <c r="D84" s="117"/>
      <c r="E84" s="117"/>
      <c r="F84" s="117"/>
      <c r="G84" s="117"/>
      <c r="H84" s="117"/>
      <c r="I84" s="117"/>
      <c r="J84" s="119"/>
      <c r="K84" s="117"/>
      <c r="L84" s="117"/>
      <c r="M84" s="117"/>
      <c r="N84" s="117"/>
      <c r="O84" s="117"/>
      <c r="P84" s="117"/>
      <c r="Q84" s="117"/>
      <c r="R84" s="117"/>
      <c r="S84" s="117"/>
      <c r="T84" s="117"/>
      <c r="U84" s="117"/>
      <c r="V84" s="117"/>
      <c r="W84" s="119"/>
      <c r="X84" s="117"/>
      <c r="Y84" s="117"/>
      <c r="Z84" s="119"/>
      <c r="AA84" s="117"/>
      <c r="AB84" s="117"/>
      <c r="AC84" s="117"/>
      <c r="AD84" s="117"/>
      <c r="AE84" s="117"/>
      <c r="AF84" s="117"/>
      <c r="AG84" s="117"/>
      <c r="AH84" s="117"/>
      <c r="AI84" s="117"/>
      <c r="AJ84" s="117"/>
    </row>
    <row r="85" spans="1:36">
      <c r="A85" s="117"/>
      <c r="B85" s="119"/>
      <c r="C85" s="117"/>
      <c r="D85" s="117"/>
      <c r="E85" s="117"/>
      <c r="F85" s="117"/>
      <c r="G85" s="117"/>
      <c r="H85" s="117"/>
      <c r="I85" s="117"/>
      <c r="J85" s="119"/>
      <c r="K85" s="117"/>
      <c r="L85" s="117"/>
      <c r="M85" s="117"/>
      <c r="N85" s="117"/>
      <c r="O85" s="117"/>
      <c r="P85" s="117"/>
      <c r="Q85" s="117"/>
      <c r="R85" s="117"/>
      <c r="S85" s="117"/>
      <c r="T85" s="117"/>
      <c r="U85" s="117"/>
      <c r="V85" s="117"/>
      <c r="W85" s="119"/>
      <c r="X85" s="117"/>
      <c r="Y85" s="117"/>
      <c r="Z85" s="119"/>
      <c r="AA85" s="117"/>
      <c r="AB85" s="117"/>
      <c r="AC85" s="117"/>
      <c r="AD85" s="117"/>
      <c r="AE85" s="117"/>
      <c r="AF85" s="117"/>
      <c r="AG85" s="117"/>
      <c r="AH85" s="117"/>
      <c r="AI85" s="117"/>
      <c r="AJ85" s="117"/>
    </row>
  </sheetData>
  <mergeCells count="3">
    <mergeCell ref="A1:AJ1"/>
    <mergeCell ref="AL1:BH1"/>
    <mergeCell ref="AL24:BH24"/>
  </mergeCells>
  <phoneticPr fontId="5" type="noConversion"/>
  <pageMargins left="0.75" right="0.75" top="1" bottom="1" header="0.5" footer="0.5"/>
  <pageSetup orientation="portrait" horizontalDpi="1200" verticalDpi="1200" r:id="rId1"/>
  <headerFooter alignWithMargins="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tint="0.79998168889431442"/>
  </sheetPr>
  <dimension ref="A1:BR28"/>
  <sheetViews>
    <sheetView topLeftCell="AR1" workbookViewId="0">
      <selection activeCell="BR2" sqref="BR2:BR28"/>
    </sheetView>
  </sheetViews>
  <sheetFormatPr baseColWidth="10" defaultColWidth="8.83203125" defaultRowHeight="13"/>
  <cols>
    <col min="1" max="1" width="19" customWidth="1"/>
  </cols>
  <sheetData>
    <row r="1" spans="1:70">
      <c r="A1" t="s">
        <v>112</v>
      </c>
      <c r="B1" t="s">
        <v>507</v>
      </c>
      <c r="C1" t="s">
        <v>509</v>
      </c>
      <c r="D1" t="s">
        <v>514</v>
      </c>
      <c r="E1" t="s">
        <v>515</v>
      </c>
      <c r="F1" t="s">
        <v>516</v>
      </c>
      <c r="G1" t="s">
        <v>517</v>
      </c>
      <c r="H1" t="s">
        <v>518</v>
      </c>
      <c r="I1" t="s">
        <v>519</v>
      </c>
      <c r="J1" t="s">
        <v>520</v>
      </c>
      <c r="K1" t="s">
        <v>521</v>
      </c>
      <c r="L1" t="s">
        <v>522</v>
      </c>
      <c r="M1" t="s">
        <v>523</v>
      </c>
      <c r="N1" t="s">
        <v>524</v>
      </c>
      <c r="O1" t="s">
        <v>525</v>
      </c>
      <c r="P1" t="s">
        <v>526</v>
      </c>
      <c r="Q1" t="s">
        <v>527</v>
      </c>
      <c r="R1" t="s">
        <v>528</v>
      </c>
      <c r="S1" t="s">
        <v>529</v>
      </c>
      <c r="T1" t="s">
        <v>530</v>
      </c>
      <c r="U1" t="s">
        <v>531</v>
      </c>
      <c r="V1" t="s">
        <v>532</v>
      </c>
      <c r="W1" t="s">
        <v>533</v>
      </c>
      <c r="X1" t="s">
        <v>534</v>
      </c>
      <c r="Y1" t="s">
        <v>535</v>
      </c>
      <c r="Z1" t="s">
        <v>536</v>
      </c>
      <c r="AA1" t="s">
        <v>537</v>
      </c>
      <c r="AB1" t="s">
        <v>538</v>
      </c>
      <c r="AC1" t="s">
        <v>539</v>
      </c>
      <c r="AD1" t="s">
        <v>540</v>
      </c>
      <c r="AE1" t="s">
        <v>541</v>
      </c>
      <c r="AF1" t="s">
        <v>542</v>
      </c>
      <c r="AG1" t="s">
        <v>543</v>
      </c>
      <c r="AH1" t="s">
        <v>544</v>
      </c>
      <c r="AI1" t="s">
        <v>545</v>
      </c>
      <c r="AJ1" t="s">
        <v>546</v>
      </c>
      <c r="AK1" t="s">
        <v>547</v>
      </c>
      <c r="AL1" t="s">
        <v>548</v>
      </c>
      <c r="AM1" t="s">
        <v>549</v>
      </c>
      <c r="AN1" t="s">
        <v>550</v>
      </c>
      <c r="AO1" t="s">
        <v>551</v>
      </c>
      <c r="AP1" t="s">
        <v>552</v>
      </c>
      <c r="AQ1" t="s">
        <v>553</v>
      </c>
      <c r="AR1" t="s">
        <v>554</v>
      </c>
      <c r="AS1" t="s">
        <v>555</v>
      </c>
      <c r="AT1" t="s">
        <v>556</v>
      </c>
      <c r="AU1" t="s">
        <v>557</v>
      </c>
      <c r="AV1" t="s">
        <v>558</v>
      </c>
      <c r="AW1" t="s">
        <v>559</v>
      </c>
      <c r="AX1" t="s">
        <v>560</v>
      </c>
      <c r="AY1" t="s">
        <v>561</v>
      </c>
      <c r="AZ1" t="s">
        <v>562</v>
      </c>
      <c r="BA1" t="s">
        <v>563</v>
      </c>
      <c r="BB1" t="s">
        <v>564</v>
      </c>
      <c r="BC1" t="s">
        <v>565</v>
      </c>
      <c r="BD1" t="s">
        <v>566</v>
      </c>
      <c r="BE1" t="s">
        <v>567</v>
      </c>
      <c r="BF1" t="s">
        <v>568</v>
      </c>
      <c r="BG1" t="s">
        <v>569</v>
      </c>
      <c r="BH1" t="s">
        <v>570</v>
      </c>
      <c r="BI1" t="s">
        <v>571</v>
      </c>
      <c r="BJ1" t="s">
        <v>572</v>
      </c>
      <c r="BK1" t="s">
        <v>573</v>
      </c>
      <c r="BL1" t="s">
        <v>574</v>
      </c>
      <c r="BM1" t="s">
        <v>575</v>
      </c>
      <c r="BN1" t="s">
        <v>576</v>
      </c>
      <c r="BO1" t="s">
        <v>587</v>
      </c>
      <c r="BP1" t="s">
        <v>588</v>
      </c>
      <c r="BQ1" t="s">
        <v>577</v>
      </c>
      <c r="BR1" t="s">
        <v>709</v>
      </c>
    </row>
    <row r="2" spans="1:70">
      <c r="A2" t="s">
        <v>580</v>
      </c>
      <c r="B2" t="s">
        <v>585</v>
      </c>
      <c r="C2" t="s">
        <v>513</v>
      </c>
      <c r="D2">
        <v>1</v>
      </c>
      <c r="E2">
        <v>1</v>
      </c>
      <c r="F2">
        <v>1</v>
      </c>
      <c r="G2">
        <v>1</v>
      </c>
      <c r="H2">
        <v>0</v>
      </c>
      <c r="I2">
        <v>1</v>
      </c>
      <c r="J2">
        <v>1</v>
      </c>
      <c r="K2">
        <v>1</v>
      </c>
      <c r="L2">
        <v>1</v>
      </c>
      <c r="M2">
        <v>1</v>
      </c>
      <c r="N2">
        <v>1</v>
      </c>
      <c r="O2">
        <v>1</v>
      </c>
      <c r="P2">
        <v>1</v>
      </c>
      <c r="Q2">
        <v>1</v>
      </c>
      <c r="R2">
        <v>1</v>
      </c>
      <c r="S2">
        <v>1</v>
      </c>
      <c r="T2">
        <v>1</v>
      </c>
      <c r="U2">
        <v>1</v>
      </c>
      <c r="V2">
        <v>0</v>
      </c>
      <c r="W2">
        <v>0</v>
      </c>
      <c r="X2">
        <v>1</v>
      </c>
      <c r="Y2">
        <v>0</v>
      </c>
      <c r="Z2">
        <v>1</v>
      </c>
      <c r="AA2">
        <v>1</v>
      </c>
      <c r="AB2">
        <v>1</v>
      </c>
      <c r="AC2">
        <v>1</v>
      </c>
      <c r="AD2">
        <v>1</v>
      </c>
      <c r="AE2">
        <v>1</v>
      </c>
      <c r="AF2">
        <v>1</v>
      </c>
      <c r="AG2">
        <v>1</v>
      </c>
      <c r="AH2">
        <v>1</v>
      </c>
      <c r="AI2">
        <v>1</v>
      </c>
      <c r="AJ2">
        <v>1</v>
      </c>
      <c r="AK2">
        <v>1</v>
      </c>
      <c r="AL2">
        <v>1</v>
      </c>
      <c r="AM2">
        <v>1</v>
      </c>
      <c r="AN2">
        <v>1</v>
      </c>
      <c r="AO2">
        <v>1</v>
      </c>
      <c r="AP2">
        <v>1</v>
      </c>
      <c r="AQ2">
        <v>1</v>
      </c>
      <c r="AR2">
        <v>1</v>
      </c>
      <c r="AS2">
        <v>1</v>
      </c>
      <c r="AT2">
        <v>1</v>
      </c>
      <c r="AU2">
        <v>1</v>
      </c>
      <c r="AV2">
        <v>1</v>
      </c>
      <c r="AW2">
        <v>1</v>
      </c>
      <c r="AX2">
        <v>1</v>
      </c>
      <c r="AY2">
        <v>1</v>
      </c>
      <c r="AZ2">
        <v>1</v>
      </c>
      <c r="BA2">
        <v>1</v>
      </c>
      <c r="BB2">
        <v>1</v>
      </c>
      <c r="BC2">
        <v>0</v>
      </c>
      <c r="BD2">
        <v>1</v>
      </c>
      <c r="BE2">
        <v>1</v>
      </c>
      <c r="BF2">
        <v>1</v>
      </c>
      <c r="BG2">
        <v>1</v>
      </c>
      <c r="BH2">
        <v>1</v>
      </c>
      <c r="BI2">
        <v>0</v>
      </c>
      <c r="BJ2">
        <v>0</v>
      </c>
      <c r="BK2">
        <v>1</v>
      </c>
      <c r="BL2">
        <v>1</v>
      </c>
      <c r="BM2">
        <v>1</v>
      </c>
      <c r="BN2">
        <v>1</v>
      </c>
      <c r="BO2">
        <v>1</v>
      </c>
      <c r="BP2">
        <v>1</v>
      </c>
      <c r="BQ2">
        <v>1</v>
      </c>
      <c r="BR2">
        <v>1</v>
      </c>
    </row>
    <row r="3" spans="1:70">
      <c r="A3" t="s">
        <v>580</v>
      </c>
      <c r="B3" t="s">
        <v>585</v>
      </c>
      <c r="C3" t="s">
        <v>511</v>
      </c>
      <c r="D3">
        <v>0.66765839942271932</v>
      </c>
      <c r="E3">
        <v>0.88979757029001538</v>
      </c>
      <c r="F3">
        <v>0.88081923984204291</v>
      </c>
      <c r="G3">
        <v>0.76455167135487589</v>
      </c>
      <c r="H3">
        <v>0</v>
      </c>
      <c r="I3">
        <v>0.93527554578879957</v>
      </c>
      <c r="J3">
        <v>0.78682961321853251</v>
      </c>
      <c r="K3">
        <v>0.58158323749196528</v>
      </c>
      <c r="L3">
        <v>1.0939892299163134</v>
      </c>
      <c r="M3">
        <v>1.0926891407200139</v>
      </c>
      <c r="N3">
        <v>0.61300199120677068</v>
      </c>
      <c r="O3">
        <v>0.81911846669679078</v>
      </c>
      <c r="P3">
        <v>0.67850544563824822</v>
      </c>
      <c r="Q3">
        <v>0.83176566059700541</v>
      </c>
      <c r="R3">
        <v>0.74956044827070623</v>
      </c>
      <c r="S3">
        <v>0.84852914230253174</v>
      </c>
      <c r="T3">
        <v>0.74875668135608442</v>
      </c>
      <c r="U3">
        <v>1.2339399519560994</v>
      </c>
      <c r="V3">
        <v>0</v>
      </c>
      <c r="W3">
        <v>0</v>
      </c>
      <c r="X3">
        <v>0.71939932534564466</v>
      </c>
      <c r="Y3">
        <v>0</v>
      </c>
      <c r="Z3">
        <v>1.5225290972003775</v>
      </c>
      <c r="AA3">
        <v>0.97975747140764746</v>
      </c>
      <c r="AB3">
        <v>0.71671088854938647</v>
      </c>
      <c r="AC3">
        <v>1.2324813303911453</v>
      </c>
      <c r="AD3">
        <v>0.69571556583005956</v>
      </c>
      <c r="AE3">
        <v>0.98427548008770493</v>
      </c>
      <c r="AF3">
        <v>0.66368315943656153</v>
      </c>
      <c r="AG3">
        <v>0.61744396460978368</v>
      </c>
      <c r="AH3">
        <v>0.72934591441052199</v>
      </c>
      <c r="AI3">
        <v>0.66069432717697507</v>
      </c>
      <c r="AJ3">
        <v>1.263812190156167</v>
      </c>
      <c r="AK3">
        <v>0.7668019681940117</v>
      </c>
      <c r="AL3">
        <v>1</v>
      </c>
      <c r="AM3">
        <v>0.38457117596999923</v>
      </c>
      <c r="AN3">
        <v>0.81185907011399505</v>
      </c>
      <c r="AO3">
        <v>1.0999311146150963</v>
      </c>
      <c r="AP3">
        <v>0.8210453852052858</v>
      </c>
      <c r="AQ3">
        <v>0.61982437859498463</v>
      </c>
      <c r="AR3">
        <v>1.0150444683262392</v>
      </c>
      <c r="AS3">
        <v>0.97094205694738667</v>
      </c>
      <c r="AT3">
        <v>0.77354347957896485</v>
      </c>
      <c r="AU3">
        <v>1.1679989334023484</v>
      </c>
      <c r="AV3">
        <v>0.78739761574038747</v>
      </c>
      <c r="AW3">
        <v>0.89094982164271719</v>
      </c>
      <c r="AX3">
        <v>0.55206555606274321</v>
      </c>
      <c r="AY3">
        <v>0.83498831956994501</v>
      </c>
      <c r="AZ3">
        <v>0.48861067497315119</v>
      </c>
      <c r="BA3">
        <v>1.3292579536458082</v>
      </c>
      <c r="BB3">
        <v>2.4644010147931774</v>
      </c>
      <c r="BC3">
        <v>0</v>
      </c>
      <c r="BD3">
        <v>1.2837303462079337</v>
      </c>
      <c r="BE3">
        <v>1.0642127374882864</v>
      </c>
      <c r="BF3">
        <v>0.64424878216894155</v>
      </c>
      <c r="BG3">
        <v>1.781440712269984</v>
      </c>
      <c r="BH3">
        <v>0.96374381304296908</v>
      </c>
      <c r="BI3">
        <v>0</v>
      </c>
      <c r="BJ3">
        <v>0</v>
      </c>
      <c r="BK3">
        <v>1.3448604696986843</v>
      </c>
      <c r="BL3">
        <v>2.5064436608161969</v>
      </c>
      <c r="BM3">
        <v>0.59788115880169412</v>
      </c>
      <c r="BN3">
        <v>0.64895464105494804</v>
      </c>
      <c r="BO3">
        <v>0.98055984274442465</v>
      </c>
      <c r="BP3">
        <v>0.96374381304296908</v>
      </c>
      <c r="BQ3">
        <v>1</v>
      </c>
      <c r="BR3">
        <v>1.6183547923545436</v>
      </c>
    </row>
    <row r="4" spans="1:70">
      <c r="A4" t="s">
        <v>580</v>
      </c>
      <c r="B4" t="s">
        <v>585</v>
      </c>
      <c r="C4" t="s">
        <v>512</v>
      </c>
      <c r="D4">
        <v>0.5990980562665128</v>
      </c>
      <c r="E4">
        <v>0.82932908219741297</v>
      </c>
      <c r="F4">
        <v>0.77587591066471473</v>
      </c>
      <c r="G4">
        <v>0.80166141520967726</v>
      </c>
      <c r="H4">
        <v>0</v>
      </c>
      <c r="I4">
        <v>0.98360753941935342</v>
      </c>
      <c r="J4">
        <v>0.7382265245584132</v>
      </c>
      <c r="K4">
        <v>0.55111043869904575</v>
      </c>
      <c r="L4">
        <v>0.98880478143087014</v>
      </c>
      <c r="M4">
        <v>0.89932971655775662</v>
      </c>
      <c r="N4">
        <v>0.62235113286421173</v>
      </c>
      <c r="O4">
        <v>0.78087235862321613</v>
      </c>
      <c r="P4">
        <v>0.78756812612203297</v>
      </c>
      <c r="Q4">
        <v>0.74502006144238075</v>
      </c>
      <c r="R4">
        <v>0.78598397437629597</v>
      </c>
      <c r="S4">
        <v>0.69794299526738179</v>
      </c>
      <c r="T4">
        <v>0.85441693159189702</v>
      </c>
      <c r="U4">
        <v>1.8284067576778538</v>
      </c>
      <c r="V4">
        <v>0</v>
      </c>
      <c r="W4">
        <v>0</v>
      </c>
      <c r="X4">
        <v>0.5323663811508943</v>
      </c>
      <c r="Y4">
        <v>0</v>
      </c>
      <c r="Z4">
        <v>1.078186431791968</v>
      </c>
      <c r="AA4">
        <v>0.98418127262123645</v>
      </c>
      <c r="AB4">
        <v>0.52472239876260462</v>
      </c>
      <c r="AC4">
        <v>1.0717381589150226</v>
      </c>
      <c r="AD4">
        <v>0.55626723728740601</v>
      </c>
      <c r="AE4">
        <v>0.95214647847971778</v>
      </c>
      <c r="AF4">
        <v>0.51283819534511577</v>
      </c>
      <c r="AG4">
        <v>0.45523341639479659</v>
      </c>
      <c r="AH4">
        <v>0.61724790378826888</v>
      </c>
      <c r="AI4">
        <v>0.48471433198525721</v>
      </c>
      <c r="AJ4">
        <v>1.2059941731891957</v>
      </c>
      <c r="AK4">
        <v>0.66597322331766518</v>
      </c>
      <c r="AL4">
        <v>1</v>
      </c>
      <c r="AM4">
        <v>0.23509716267164626</v>
      </c>
      <c r="AN4">
        <v>0.61380656110633181</v>
      </c>
      <c r="AO4">
        <v>0.97882080387623294</v>
      </c>
      <c r="AP4">
        <v>0.62209450205335648</v>
      </c>
      <c r="AQ4">
        <v>0.31292252199857101</v>
      </c>
      <c r="AR4">
        <v>0.8859362870981391</v>
      </c>
      <c r="AS4">
        <v>0.7750501599857994</v>
      </c>
      <c r="AT4">
        <v>0.51464912829861098</v>
      </c>
      <c r="AU4">
        <v>0.88899365335184199</v>
      </c>
      <c r="AV4">
        <v>0.6386463755285211</v>
      </c>
      <c r="AW4">
        <v>0.71887918033818299</v>
      </c>
      <c r="AX4">
        <v>0.40202870499451915</v>
      </c>
      <c r="AY4">
        <v>0.74268291925915664</v>
      </c>
      <c r="AZ4">
        <v>0.32139764186486047</v>
      </c>
      <c r="BA4">
        <v>1.7566182378690514</v>
      </c>
      <c r="BB4">
        <v>1.8037904897519421</v>
      </c>
      <c r="BC4">
        <v>0</v>
      </c>
      <c r="BD4">
        <v>1.6615131511005994</v>
      </c>
      <c r="BE4">
        <v>1.5090127342943038</v>
      </c>
      <c r="BF4">
        <v>0.60343487883169566</v>
      </c>
      <c r="BG4">
        <v>1.3961288009715147</v>
      </c>
      <c r="BH4">
        <v>0.97254831254192631</v>
      </c>
      <c r="BI4">
        <v>0</v>
      </c>
      <c r="BJ4">
        <v>0</v>
      </c>
      <c r="BK4">
        <v>1.0823859833759684</v>
      </c>
      <c r="BL4">
        <v>2.2854492511569049</v>
      </c>
      <c r="BM4">
        <v>0.48916938496143786</v>
      </c>
      <c r="BN4">
        <v>0.45630942842007749</v>
      </c>
      <c r="BO4">
        <v>1.1338235735031745</v>
      </c>
      <c r="BP4">
        <v>0.97254831254192631</v>
      </c>
      <c r="BQ4">
        <v>1</v>
      </c>
      <c r="BR4">
        <v>1.0611529105413122</v>
      </c>
    </row>
    <row r="5" spans="1:70">
      <c r="A5" t="s">
        <v>578</v>
      </c>
      <c r="B5" t="s">
        <v>585</v>
      </c>
      <c r="C5" t="s">
        <v>513</v>
      </c>
      <c r="D5">
        <v>0.94007718490764314</v>
      </c>
      <c r="E5">
        <v>0.99650427749138171</v>
      </c>
      <c r="F5">
        <v>0.97563697657142612</v>
      </c>
      <c r="G5">
        <v>0.94310606049848844</v>
      </c>
      <c r="H5">
        <v>0</v>
      </c>
      <c r="I5">
        <v>0.96318802397405767</v>
      </c>
      <c r="J5">
        <v>0.92358253140062818</v>
      </c>
      <c r="K5">
        <v>1.0010812446407726</v>
      </c>
      <c r="L5">
        <v>1.0205895643118126</v>
      </c>
      <c r="M5">
        <v>0.94021773936338837</v>
      </c>
      <c r="N5">
        <v>0.98102733087188276</v>
      </c>
      <c r="O5">
        <v>1.0059574681655388</v>
      </c>
      <c r="P5">
        <v>0.98597973957778395</v>
      </c>
      <c r="Q5">
        <v>1.010336607624605</v>
      </c>
      <c r="R5">
        <v>0.99476230879950134</v>
      </c>
      <c r="S5">
        <v>0.96180689255547602</v>
      </c>
      <c r="T5">
        <v>0.97551354736962936</v>
      </c>
      <c r="U5">
        <v>0.86889091743249436</v>
      </c>
      <c r="V5">
        <v>0</v>
      </c>
      <c r="W5">
        <v>0</v>
      </c>
      <c r="X5">
        <v>0.97732406898834145</v>
      </c>
      <c r="Y5">
        <v>0</v>
      </c>
      <c r="Z5">
        <v>0.91145391632588857</v>
      </c>
      <c r="AA5">
        <v>0.97451034622456301</v>
      </c>
      <c r="AB5">
        <v>0.98688213777374034</v>
      </c>
      <c r="AC5">
        <v>1.0040849007229991</v>
      </c>
      <c r="AD5">
        <v>0.95604519132225496</v>
      </c>
      <c r="AE5">
        <v>0.94297363255319722</v>
      </c>
      <c r="AF5">
        <v>0.97829375487975634</v>
      </c>
      <c r="AG5">
        <v>0.99248715128412524</v>
      </c>
      <c r="AH5">
        <v>0.91313654391883303</v>
      </c>
      <c r="AI5">
        <v>0.96696862696252894</v>
      </c>
      <c r="AJ5">
        <v>0.98982599186586295</v>
      </c>
      <c r="AK5">
        <v>0.99394602336263493</v>
      </c>
      <c r="AL5">
        <v>1</v>
      </c>
      <c r="AM5">
        <v>0.96655303614610633</v>
      </c>
      <c r="AN5">
        <v>0.97712224505883327</v>
      </c>
      <c r="AO5">
        <v>0.99103271915141078</v>
      </c>
      <c r="AP5">
        <v>1.0000881235279653</v>
      </c>
      <c r="AQ5">
        <v>0.98372366431608893</v>
      </c>
      <c r="AR5">
        <v>0.98871196098735925</v>
      </c>
      <c r="AS5">
        <v>0.99943017321461203</v>
      </c>
      <c r="AT5">
        <v>0.99328804472402166</v>
      </c>
      <c r="AU5">
        <v>0.98432356337727156</v>
      </c>
      <c r="AV5">
        <v>1.0025942942622075</v>
      </c>
      <c r="AW5">
        <v>0.97585131999641572</v>
      </c>
      <c r="AX5">
        <v>0.9931557079860126</v>
      </c>
      <c r="AY5">
        <v>0.99211786509189503</v>
      </c>
      <c r="AZ5">
        <v>0.98740105921282462</v>
      </c>
      <c r="BA5">
        <v>0.97418858225684679</v>
      </c>
      <c r="BB5">
        <v>1.6068065436134515</v>
      </c>
      <c r="BC5">
        <v>0</v>
      </c>
      <c r="BD5">
        <v>0.99751461391513707</v>
      </c>
      <c r="BE5">
        <v>0.85392777150705224</v>
      </c>
      <c r="BF5">
        <v>0.53861149034300126</v>
      </c>
      <c r="BG5">
        <v>0.95527087017904178</v>
      </c>
      <c r="BH5">
        <v>1.058845900964279</v>
      </c>
      <c r="BI5">
        <v>0</v>
      </c>
      <c r="BJ5">
        <v>0</v>
      </c>
      <c r="BK5">
        <v>1.021344456616839</v>
      </c>
      <c r="BL5">
        <v>1.0860978109057227</v>
      </c>
      <c r="BM5">
        <v>1.0011510151525029</v>
      </c>
      <c r="BN5">
        <v>0.98302138450706089</v>
      </c>
      <c r="BO5">
        <v>1.0609392583749215</v>
      </c>
      <c r="BP5">
        <v>1.058845900964279</v>
      </c>
      <c r="BQ5">
        <v>1</v>
      </c>
      <c r="BR5">
        <v>1.0427318281314863</v>
      </c>
    </row>
    <row r="6" spans="1:70">
      <c r="A6" t="s">
        <v>578</v>
      </c>
      <c r="B6" t="s">
        <v>585</v>
      </c>
      <c r="C6" t="s">
        <v>511</v>
      </c>
      <c r="D6">
        <v>0.62232500031548532</v>
      </c>
      <c r="E6">
        <v>0.79433113792340049</v>
      </c>
      <c r="F6">
        <v>0.79033402986241752</v>
      </c>
      <c r="G6">
        <v>0.45907484426672951</v>
      </c>
      <c r="H6">
        <v>0</v>
      </c>
      <c r="I6">
        <v>0.93182553096547227</v>
      </c>
      <c r="J6">
        <v>0.68006475857811299</v>
      </c>
      <c r="K6">
        <v>0.55786833094692478</v>
      </c>
      <c r="L6">
        <v>0.96471508639282766</v>
      </c>
      <c r="M6">
        <v>1.0451827181129467</v>
      </c>
      <c r="N6">
        <v>0.62215675008631655</v>
      </c>
      <c r="O6">
        <v>0.81258574289893348</v>
      </c>
      <c r="P6">
        <v>0.7100148450829864</v>
      </c>
      <c r="Q6">
        <v>0.80330793839856285</v>
      </c>
      <c r="R6">
        <v>0.73166006438351971</v>
      </c>
      <c r="S6">
        <v>0.82548998768097637</v>
      </c>
      <c r="T6">
        <v>0.74629375009357646</v>
      </c>
      <c r="U6">
        <v>1.6500163176888478</v>
      </c>
      <c r="V6">
        <v>0</v>
      </c>
      <c r="W6">
        <v>0</v>
      </c>
      <c r="X6">
        <v>0.69629472772378809</v>
      </c>
      <c r="Y6">
        <v>0</v>
      </c>
      <c r="Z6">
        <v>1.570420887071406</v>
      </c>
      <c r="AA6">
        <v>0.98628034528966324</v>
      </c>
      <c r="AB6">
        <v>0.69616541106576646</v>
      </c>
      <c r="AC6">
        <v>1.2835477097206764</v>
      </c>
      <c r="AD6">
        <v>0.64989567064913056</v>
      </c>
      <c r="AE6">
        <v>0.89514738126802762</v>
      </c>
      <c r="AF6">
        <v>0.62381212212134696</v>
      </c>
      <c r="AG6">
        <v>0.56082534049446908</v>
      </c>
      <c r="AH6">
        <v>0.67321838495048869</v>
      </c>
      <c r="AI6">
        <v>0.57577032519319082</v>
      </c>
      <c r="AJ6">
        <v>1.298181924537438</v>
      </c>
      <c r="AK6">
        <v>0.76700267440120251</v>
      </c>
      <c r="AL6">
        <v>1</v>
      </c>
      <c r="AM6">
        <v>0.33749001951175978</v>
      </c>
      <c r="AN6">
        <v>0.75999391690273166</v>
      </c>
      <c r="AO6">
        <v>1.0125298755673242</v>
      </c>
      <c r="AP6">
        <v>0.76866851723957541</v>
      </c>
      <c r="AQ6">
        <v>0.54386041050291778</v>
      </c>
      <c r="AR6">
        <v>0.99798333019089103</v>
      </c>
      <c r="AS6">
        <v>0.94460207163299614</v>
      </c>
      <c r="AT6">
        <v>0.71706515614809885</v>
      </c>
      <c r="AU6">
        <v>1.0899765309303515</v>
      </c>
      <c r="AV6">
        <v>0.76001587471188925</v>
      </c>
      <c r="AW6">
        <v>0.81061335458495465</v>
      </c>
      <c r="AX6">
        <v>0.49506862797510121</v>
      </c>
      <c r="AY6">
        <v>0.76284002397471218</v>
      </c>
      <c r="AZ6">
        <v>0.42432404684535324</v>
      </c>
      <c r="BA6">
        <v>1.304178104456936</v>
      </c>
      <c r="BB6">
        <v>2.6005324349475223</v>
      </c>
      <c r="BC6">
        <v>0</v>
      </c>
      <c r="BD6">
        <v>1.304779176208382</v>
      </c>
      <c r="BE6">
        <v>1.0020136348833084</v>
      </c>
      <c r="BF6">
        <v>0.58959777745342945</v>
      </c>
      <c r="BG6">
        <v>1.7294047374612367</v>
      </c>
      <c r="BH6">
        <v>1.0215218932773007</v>
      </c>
      <c r="BI6">
        <v>0</v>
      </c>
      <c r="BJ6">
        <v>0</v>
      </c>
      <c r="BK6">
        <v>1.1824415346868242</v>
      </c>
      <c r="BL6">
        <v>2.3064194104797919</v>
      </c>
      <c r="BM6">
        <v>0.48088279022503289</v>
      </c>
      <c r="BN6">
        <v>0.58368177652969211</v>
      </c>
      <c r="BO6">
        <v>0.95890403486959197</v>
      </c>
      <c r="BP6">
        <v>1.0215218932773007</v>
      </c>
      <c r="BQ6">
        <v>1</v>
      </c>
      <c r="BR6">
        <v>1.1656507310564106</v>
      </c>
    </row>
    <row r="7" spans="1:70">
      <c r="A7" t="s">
        <v>578</v>
      </c>
      <c r="B7" t="s">
        <v>585</v>
      </c>
      <c r="C7" t="s">
        <v>512</v>
      </c>
      <c r="D7">
        <v>0.52604015496636924</v>
      </c>
      <c r="E7">
        <v>0.75411935861349189</v>
      </c>
      <c r="F7">
        <v>0.66460256571773635</v>
      </c>
      <c r="G7">
        <v>1.1180953043596795</v>
      </c>
      <c r="H7">
        <v>0</v>
      </c>
      <c r="I7">
        <v>1.0064220155446273</v>
      </c>
      <c r="J7">
        <v>0.64574048145373619</v>
      </c>
      <c r="K7">
        <v>0.50671146259740596</v>
      </c>
      <c r="L7">
        <v>0.9393701266030442</v>
      </c>
      <c r="M7">
        <v>0.82139656137616324</v>
      </c>
      <c r="N7">
        <v>0.66420489968666219</v>
      </c>
      <c r="O7">
        <v>0.7610871772019111</v>
      </c>
      <c r="P7">
        <v>0.81831976291520792</v>
      </c>
      <c r="Q7">
        <v>0.74220183842660337</v>
      </c>
      <c r="R7">
        <v>0.78307032287236245</v>
      </c>
      <c r="S7">
        <v>0.83375335767173164</v>
      </c>
      <c r="T7">
        <v>0.79981384531693711</v>
      </c>
      <c r="U7">
        <v>1.7252626727480931</v>
      </c>
      <c r="V7">
        <v>0</v>
      </c>
      <c r="W7">
        <v>0</v>
      </c>
      <c r="X7">
        <v>0.51358067166792265</v>
      </c>
      <c r="Y7">
        <v>0</v>
      </c>
      <c r="Z7">
        <v>1.0258697703680402</v>
      </c>
      <c r="AA7">
        <v>0.9665995913152261</v>
      </c>
      <c r="AB7">
        <v>0.45315413616648675</v>
      </c>
      <c r="AC7">
        <v>1.0483782942764284</v>
      </c>
      <c r="AD7">
        <v>0.47302751005556604</v>
      </c>
      <c r="AE7">
        <v>0.89987505926491884</v>
      </c>
      <c r="AF7">
        <v>0.47110962433135239</v>
      </c>
      <c r="AG7">
        <v>0.40110663617866266</v>
      </c>
      <c r="AH7">
        <v>0.57085282900447976</v>
      </c>
      <c r="AI7">
        <v>0.43033504254339661</v>
      </c>
      <c r="AJ7">
        <v>1.2013590475617899</v>
      </c>
      <c r="AK7">
        <v>0.6381012448108857</v>
      </c>
      <c r="AL7">
        <v>1</v>
      </c>
      <c r="AM7">
        <v>0.20123595852199611</v>
      </c>
      <c r="AN7">
        <v>0.58605872888463362</v>
      </c>
      <c r="AO7">
        <v>0.92291370896667413</v>
      </c>
      <c r="AP7">
        <v>0.53880844960831509</v>
      </c>
      <c r="AQ7">
        <v>0.25054857823472432</v>
      </c>
      <c r="AR7">
        <v>0.86139550310520141</v>
      </c>
      <c r="AS7">
        <v>0.75235079735865296</v>
      </c>
      <c r="AT7">
        <v>0.46509497347703044</v>
      </c>
      <c r="AU7">
        <v>0.77952514837275233</v>
      </c>
      <c r="AV7">
        <v>0.58608978370705045</v>
      </c>
      <c r="AW7">
        <v>0.64472716388088669</v>
      </c>
      <c r="AX7">
        <v>0.3805041628227781</v>
      </c>
      <c r="AY7">
        <v>0.61237311714709208</v>
      </c>
      <c r="AZ7">
        <v>0.29615808181129988</v>
      </c>
      <c r="BA7">
        <v>1.5573352088039678</v>
      </c>
      <c r="BB7">
        <v>1.724223297234083</v>
      </c>
      <c r="BC7">
        <v>0</v>
      </c>
      <c r="BD7">
        <v>1.8102731062382069</v>
      </c>
      <c r="BE7">
        <v>1.4119672822117417</v>
      </c>
      <c r="BF7">
        <v>0.60258980052115774</v>
      </c>
      <c r="BG7">
        <v>1.2665305661834363</v>
      </c>
      <c r="BH7">
        <v>1.0005439818157666</v>
      </c>
      <c r="BI7">
        <v>0</v>
      </c>
      <c r="BJ7">
        <v>0</v>
      </c>
      <c r="BK7">
        <v>0.88261266949038131</v>
      </c>
      <c r="BL7">
        <v>1.9922918573569686</v>
      </c>
      <c r="BM7">
        <v>0.41730884799367074</v>
      </c>
      <c r="BN7">
        <v>0.38307126030926808</v>
      </c>
      <c r="BO7">
        <v>1.3319666136737569</v>
      </c>
      <c r="BP7">
        <v>1.0005439818157666</v>
      </c>
      <c r="BQ7">
        <v>1</v>
      </c>
      <c r="BR7">
        <v>0.99511807576803701</v>
      </c>
    </row>
    <row r="8" spans="1:70">
      <c r="A8" t="s">
        <v>579</v>
      </c>
      <c r="B8" t="s">
        <v>585</v>
      </c>
      <c r="C8" t="s">
        <v>513</v>
      </c>
      <c r="D8">
        <v>0.9615872007048516</v>
      </c>
      <c r="E8">
        <v>1.0081250592997881</v>
      </c>
      <c r="F8">
        <v>0.96845331445029958</v>
      </c>
      <c r="G8">
        <v>0.71849764784898529</v>
      </c>
      <c r="H8">
        <v>0</v>
      </c>
      <c r="I8">
        <v>0.96637824852454401</v>
      </c>
      <c r="J8">
        <v>0.93803024394892276</v>
      </c>
      <c r="K8">
        <v>0.98297322798407893</v>
      </c>
      <c r="L8">
        <v>1.0045085902146473</v>
      </c>
      <c r="M8">
        <v>0.96626438614596732</v>
      </c>
      <c r="N8">
        <v>0.99573246012237593</v>
      </c>
      <c r="O8">
        <v>1.0098974657583839</v>
      </c>
      <c r="P8">
        <v>0.99255922165699151</v>
      </c>
      <c r="Q8">
        <v>1.0248439887773844</v>
      </c>
      <c r="R8">
        <v>0.99290412187832711</v>
      </c>
      <c r="S8">
        <v>1.0390889660200859</v>
      </c>
      <c r="T8">
        <v>1.0043706424582399</v>
      </c>
      <c r="U8">
        <v>0.8900797385806396</v>
      </c>
      <c r="V8">
        <v>0</v>
      </c>
      <c r="W8">
        <v>0</v>
      </c>
      <c r="X8">
        <v>0.99829982910968496</v>
      </c>
      <c r="Y8">
        <v>0</v>
      </c>
      <c r="Z8">
        <v>0.79240188738597039</v>
      </c>
      <c r="AA8">
        <v>0.99409482777809932</v>
      </c>
      <c r="AB8">
        <v>1.003416600192127</v>
      </c>
      <c r="AC8">
        <v>1.0248271355270304</v>
      </c>
      <c r="AD8">
        <v>0.98563305926004363</v>
      </c>
      <c r="AE8">
        <v>0.97911877431296956</v>
      </c>
      <c r="AF8">
        <v>0.99219097833872116</v>
      </c>
      <c r="AG8">
        <v>1.0311323444945424</v>
      </c>
      <c r="AH8">
        <v>0.93254825262843088</v>
      </c>
      <c r="AI8">
        <v>0.97047642530312306</v>
      </c>
      <c r="AJ8">
        <v>0.99598102793001964</v>
      </c>
      <c r="AK8">
        <v>0.99435728491465236</v>
      </c>
      <c r="AL8">
        <v>1</v>
      </c>
      <c r="AM8">
        <v>0.98394517179783769</v>
      </c>
      <c r="AN8">
        <v>1.0211788070650316</v>
      </c>
      <c r="AO8">
        <v>0.98404310594953381</v>
      </c>
      <c r="AP8">
        <v>0.99950707159014762</v>
      </c>
      <c r="AQ8">
        <v>0.99103241094645067</v>
      </c>
      <c r="AR8">
        <v>1.0031005933120665</v>
      </c>
      <c r="AS8">
        <v>0.9957798009457739</v>
      </c>
      <c r="AT8">
        <v>0.98012687448949265</v>
      </c>
      <c r="AU8">
        <v>0.99320828260132177</v>
      </c>
      <c r="AV8">
        <v>1.001849098652176</v>
      </c>
      <c r="AW8">
        <v>0.9785997952370693</v>
      </c>
      <c r="AX8">
        <v>1.0287849565394998</v>
      </c>
      <c r="AY8">
        <v>0.96753619829763005</v>
      </c>
      <c r="AZ8">
        <v>0.99447034930233957</v>
      </c>
      <c r="BA8">
        <v>1.0593985991770065</v>
      </c>
      <c r="BB8">
        <v>1.3662366771413206</v>
      </c>
      <c r="BC8">
        <v>0</v>
      </c>
      <c r="BD8">
        <v>1.0024853860848628</v>
      </c>
      <c r="BE8">
        <v>0.88231400612674304</v>
      </c>
      <c r="BF8">
        <v>0.4620000259687152</v>
      </c>
      <c r="BG8">
        <v>0.84079493804236027</v>
      </c>
      <c r="BH8">
        <v>0.94997173130305113</v>
      </c>
      <c r="BI8">
        <v>0</v>
      </c>
      <c r="BJ8">
        <v>0</v>
      </c>
      <c r="BK8">
        <v>0.9804812110760236</v>
      </c>
      <c r="BL8">
        <v>1.0552770920017649</v>
      </c>
      <c r="BM8">
        <v>0.99774284053394957</v>
      </c>
      <c r="BN8">
        <v>0.9566357934766031</v>
      </c>
      <c r="BO8">
        <v>0.92404365838198899</v>
      </c>
      <c r="BP8">
        <v>0.94997173130305113</v>
      </c>
      <c r="BQ8">
        <v>1</v>
      </c>
      <c r="BR8">
        <v>0.95962833654259161</v>
      </c>
    </row>
    <row r="9" spans="1:70">
      <c r="A9" t="s">
        <v>579</v>
      </c>
      <c r="B9" t="s">
        <v>585</v>
      </c>
      <c r="C9" t="s">
        <v>511</v>
      </c>
      <c r="D9">
        <v>0.68367071137915258</v>
      </c>
      <c r="E9">
        <v>0.8927318226382871</v>
      </c>
      <c r="F9">
        <v>0.81954958751286988</v>
      </c>
      <c r="G9">
        <v>0.59376690630728624</v>
      </c>
      <c r="H9">
        <v>0</v>
      </c>
      <c r="I9">
        <v>1.0504060369146695</v>
      </c>
      <c r="J9">
        <v>0.79702217263719832</v>
      </c>
      <c r="K9">
        <v>0.5650425046463623</v>
      </c>
      <c r="L9">
        <v>1.0738046605914977</v>
      </c>
      <c r="M9">
        <v>1.1481483487615034</v>
      </c>
      <c r="N9">
        <v>0.6351217117207637</v>
      </c>
      <c r="O9">
        <v>0.82399399394119477</v>
      </c>
      <c r="P9">
        <v>0.74448981479114795</v>
      </c>
      <c r="Q9">
        <v>0.81199684995247734</v>
      </c>
      <c r="R9">
        <v>0.79011080666749534</v>
      </c>
      <c r="S9">
        <v>0.85707194002901355</v>
      </c>
      <c r="T9">
        <v>0.77801927424627315</v>
      </c>
      <c r="U9">
        <v>1.4385874189305161</v>
      </c>
      <c r="V9">
        <v>0</v>
      </c>
      <c r="W9">
        <v>0</v>
      </c>
      <c r="X9">
        <v>0.69113448639906949</v>
      </c>
      <c r="Y9">
        <v>0</v>
      </c>
      <c r="Z9">
        <v>1.593962042571039</v>
      </c>
      <c r="AA9">
        <v>0.95794202953393015</v>
      </c>
      <c r="AB9">
        <v>0.6913903178003723</v>
      </c>
      <c r="AC9">
        <v>1.3066354479047151</v>
      </c>
      <c r="AD9">
        <v>0.67500218476818752</v>
      </c>
      <c r="AE9">
        <v>1.0682011835282039</v>
      </c>
      <c r="AF9">
        <v>0.63867924756576788</v>
      </c>
      <c r="AG9">
        <v>0.58253886956178302</v>
      </c>
      <c r="AH9">
        <v>0.71180417283143893</v>
      </c>
      <c r="AI9">
        <v>0.62915338781203489</v>
      </c>
      <c r="AJ9">
        <v>1.2884723063999048</v>
      </c>
      <c r="AK9">
        <v>0.76680437042270333</v>
      </c>
      <c r="AL9">
        <v>1</v>
      </c>
      <c r="AM9">
        <v>0.3563742656309471</v>
      </c>
      <c r="AN9">
        <v>0.82990859156501184</v>
      </c>
      <c r="AO9">
        <v>1.1216996397071113</v>
      </c>
      <c r="AP9">
        <v>0.80727814356489624</v>
      </c>
      <c r="AQ9">
        <v>0.64016910059017773</v>
      </c>
      <c r="AR9">
        <v>1.0030706606520525</v>
      </c>
      <c r="AS9">
        <v>0.96111915205391063</v>
      </c>
      <c r="AT9">
        <v>0.72171906109525741</v>
      </c>
      <c r="AU9">
        <v>1.1493373958155648</v>
      </c>
      <c r="AV9">
        <v>0.76385297574527189</v>
      </c>
      <c r="AW9">
        <v>0.86781122916861286</v>
      </c>
      <c r="AX9">
        <v>0.5495976996525993</v>
      </c>
      <c r="AY9">
        <v>0.76470778922945026</v>
      </c>
      <c r="AZ9">
        <v>0.48179537370418501</v>
      </c>
      <c r="BA9">
        <v>1.3361888695683724</v>
      </c>
      <c r="BB9">
        <v>2.4747839893666415</v>
      </c>
      <c r="BC9">
        <v>0</v>
      </c>
      <c r="BD9">
        <v>1.2785283122972428</v>
      </c>
      <c r="BE9">
        <v>0.99210202264647696</v>
      </c>
      <c r="BF9">
        <v>0.68070588599702742</v>
      </c>
      <c r="BG9">
        <v>1.7110288441066774</v>
      </c>
      <c r="BH9">
        <v>0.93908144732982979</v>
      </c>
      <c r="BI9">
        <v>0</v>
      </c>
      <c r="BJ9">
        <v>0</v>
      </c>
      <c r="BK9">
        <v>1.2794213701929014</v>
      </c>
      <c r="BL9">
        <v>2.4055877880411196</v>
      </c>
      <c r="BM9">
        <v>0.56031667650402139</v>
      </c>
      <c r="BN9">
        <v>0.60785466091426532</v>
      </c>
      <c r="BO9">
        <v>0.9672122109087653</v>
      </c>
      <c r="BP9">
        <v>0.93908144732982979</v>
      </c>
      <c r="BQ9">
        <v>1</v>
      </c>
      <c r="BR9">
        <v>1.4678150819413798</v>
      </c>
    </row>
    <row r="10" spans="1:70">
      <c r="A10" t="s">
        <v>579</v>
      </c>
      <c r="B10" t="s">
        <v>585</v>
      </c>
      <c r="C10" t="s">
        <v>512</v>
      </c>
      <c r="D10">
        <v>0.54114891708243806</v>
      </c>
      <c r="E10">
        <v>0.71675871311553185</v>
      </c>
      <c r="F10">
        <v>0.58896993340255188</v>
      </c>
      <c r="G10">
        <v>1.0342354053750875</v>
      </c>
      <c r="H10">
        <v>0</v>
      </c>
      <c r="I10">
        <v>0.98583745686717383</v>
      </c>
      <c r="J10">
        <v>0.62275247282397983</v>
      </c>
      <c r="K10">
        <v>0.48015732630441266</v>
      </c>
      <c r="L10">
        <v>0.90877671007851646</v>
      </c>
      <c r="M10">
        <v>0.76401702329407817</v>
      </c>
      <c r="N10">
        <v>0.64353141067511321</v>
      </c>
      <c r="O10">
        <v>0.75295383937181259</v>
      </c>
      <c r="P10">
        <v>0.82067475770119191</v>
      </c>
      <c r="Q10">
        <v>0.69411162329600007</v>
      </c>
      <c r="R10">
        <v>0.74432518901625089</v>
      </c>
      <c r="S10">
        <v>0.80287275780778888</v>
      </c>
      <c r="T10">
        <v>0.78996711100907802</v>
      </c>
      <c r="U10">
        <v>1.795790824571444</v>
      </c>
      <c r="V10">
        <v>0</v>
      </c>
      <c r="W10">
        <v>0</v>
      </c>
      <c r="X10">
        <v>0.47543301090921158</v>
      </c>
      <c r="Y10">
        <v>0</v>
      </c>
      <c r="Z10">
        <v>1.0667320960469748</v>
      </c>
      <c r="AA10">
        <v>0.94128773545006517</v>
      </c>
      <c r="AB10">
        <v>0.44011893043289463</v>
      </c>
      <c r="AC10">
        <v>1.0916185461620271</v>
      </c>
      <c r="AD10">
        <v>0.4709929780305403</v>
      </c>
      <c r="AE10">
        <v>0.91275247094643497</v>
      </c>
      <c r="AF10">
        <v>0.4535937187453622</v>
      </c>
      <c r="AG10">
        <v>0.38184141448914088</v>
      </c>
      <c r="AH10">
        <v>0.53017107766201477</v>
      </c>
      <c r="AI10">
        <v>0.40186557065305001</v>
      </c>
      <c r="AJ10">
        <v>1.1823720287083361</v>
      </c>
      <c r="AK10">
        <v>0.64076615721001318</v>
      </c>
      <c r="AL10">
        <v>1</v>
      </c>
      <c r="AM10">
        <v>0.1754860945587457</v>
      </c>
      <c r="AN10">
        <v>0.56711294043963878</v>
      </c>
      <c r="AO10">
        <v>0.90775898241329134</v>
      </c>
      <c r="AP10">
        <v>0.52559506677670975</v>
      </c>
      <c r="AQ10">
        <v>0.24587804460736687</v>
      </c>
      <c r="AR10">
        <v>0.84333792876244718</v>
      </c>
      <c r="AS10">
        <v>0.7425760763477649</v>
      </c>
      <c r="AT10">
        <v>0.4685575260805504</v>
      </c>
      <c r="AU10">
        <v>0.77686590867649741</v>
      </c>
      <c r="AV10">
        <v>0.55911681650970035</v>
      </c>
      <c r="AW10">
        <v>0.62626494492944829</v>
      </c>
      <c r="AX10">
        <v>0.32606364337121702</v>
      </c>
      <c r="AY10">
        <v>0.57431608961134895</v>
      </c>
      <c r="AZ10">
        <v>0.27619728371270058</v>
      </c>
      <c r="BA10">
        <v>1.7554540144402522</v>
      </c>
      <c r="BB10">
        <v>1.8630094956743082</v>
      </c>
      <c r="BC10">
        <v>0</v>
      </c>
      <c r="BD10">
        <v>1.8020602244388149</v>
      </c>
      <c r="BE10">
        <v>1.4155887450899649</v>
      </c>
      <c r="BF10">
        <v>0.6675621180271849</v>
      </c>
      <c r="BG10">
        <v>1.383233731672</v>
      </c>
      <c r="BH10">
        <v>0.9057349247667843</v>
      </c>
      <c r="BI10">
        <v>0</v>
      </c>
      <c r="BJ10">
        <v>0</v>
      </c>
      <c r="BK10">
        <v>0.88422176175208944</v>
      </c>
      <c r="BL10">
        <v>1.9757004335887214</v>
      </c>
      <c r="BM10">
        <v>0.38492170150221322</v>
      </c>
      <c r="BN10">
        <v>0.38250894660045326</v>
      </c>
      <c r="BO10">
        <v>1.1656807642096605</v>
      </c>
      <c r="BP10">
        <v>0.9057349247667843</v>
      </c>
      <c r="BQ10">
        <v>1</v>
      </c>
      <c r="BR10">
        <v>0.92358290180795966</v>
      </c>
    </row>
    <row r="11" spans="1:70">
      <c r="A11" t="s">
        <v>481</v>
      </c>
      <c r="B11" t="s">
        <v>510</v>
      </c>
      <c r="C11" t="s">
        <v>513</v>
      </c>
      <c r="D11">
        <v>0.6498544752447305</v>
      </c>
      <c r="E11">
        <v>0.91217987997722882</v>
      </c>
      <c r="F11">
        <v>0.61567190439160868</v>
      </c>
      <c r="G11">
        <v>0.7818640850040256</v>
      </c>
      <c r="H11">
        <v>0</v>
      </c>
      <c r="I11">
        <v>1.4361273522481028</v>
      </c>
      <c r="J11">
        <v>0.81375353146933171</v>
      </c>
      <c r="K11">
        <v>0.68032257056287682</v>
      </c>
      <c r="L11">
        <v>0.85140034523442476</v>
      </c>
      <c r="M11">
        <v>0.3734839604489118</v>
      </c>
      <c r="N11">
        <v>1.0787985159093543</v>
      </c>
      <c r="O11">
        <v>1.054579276188077</v>
      </c>
      <c r="P11">
        <v>1.0214166672171228</v>
      </c>
      <c r="Q11">
        <v>0.58062981296935623</v>
      </c>
      <c r="R11">
        <v>0.65570327375966242</v>
      </c>
      <c r="S11">
        <v>1.0949858926240061</v>
      </c>
      <c r="T11">
        <v>1.3497044232947881</v>
      </c>
      <c r="U11">
        <v>3.562919273949559</v>
      </c>
      <c r="V11">
        <v>0</v>
      </c>
      <c r="W11">
        <v>0</v>
      </c>
      <c r="X11">
        <v>0.97636526691460457</v>
      </c>
      <c r="Y11">
        <v>0</v>
      </c>
      <c r="Z11">
        <v>0.75441962881409241</v>
      </c>
      <c r="AA11">
        <v>1.0184139090832196</v>
      </c>
      <c r="AB11">
        <v>0.45450788341242387</v>
      </c>
      <c r="AC11">
        <v>1.8383473281155509</v>
      </c>
      <c r="AD11">
        <v>0.987235736428143</v>
      </c>
      <c r="AE11">
        <v>2.5009640267324853</v>
      </c>
      <c r="AF11">
        <v>1.0477066758293168</v>
      </c>
      <c r="AG11">
        <v>1.1101641917709131</v>
      </c>
      <c r="AH11">
        <v>2.689730871425112</v>
      </c>
      <c r="AI11">
        <v>0.75858581385526425</v>
      </c>
      <c r="AJ11">
        <v>1.0694976366156401</v>
      </c>
      <c r="AK11">
        <v>0.97034340579816325</v>
      </c>
      <c r="AL11">
        <v>1</v>
      </c>
      <c r="AM11">
        <v>0.42102158942719553</v>
      </c>
      <c r="AN11">
        <v>0.69786173731818191</v>
      </c>
      <c r="AO11">
        <v>1.3866555487290695</v>
      </c>
      <c r="AP11">
        <v>1.0114181492110708</v>
      </c>
      <c r="AQ11">
        <v>1.6854331018003468</v>
      </c>
      <c r="AR11">
        <v>0.56769547281929877</v>
      </c>
      <c r="AS11">
        <v>1.0560961112142027</v>
      </c>
      <c r="AT11">
        <v>0.7959848547213646</v>
      </c>
      <c r="AU11">
        <v>1.0297245472351788</v>
      </c>
      <c r="AV11">
        <v>0.73072672599331434</v>
      </c>
      <c r="AW11">
        <v>0.3652697665816983</v>
      </c>
      <c r="AX11">
        <v>0.60692909744811496</v>
      </c>
      <c r="AY11">
        <v>1.3051437344683388</v>
      </c>
      <c r="AZ11">
        <v>0.17588014452164463</v>
      </c>
      <c r="BA11">
        <v>4.0197181773479969</v>
      </c>
      <c r="BB11">
        <v>1.3033545100138368</v>
      </c>
      <c r="BC11">
        <v>0</v>
      </c>
      <c r="BD11">
        <v>1.0104569230012788</v>
      </c>
      <c r="BE11">
        <v>0.87026185523616362</v>
      </c>
      <c r="BF11">
        <v>0.47086818577393108</v>
      </c>
      <c r="BG11">
        <v>0.78995929781131058</v>
      </c>
      <c r="BH11">
        <v>0.47806425351181181</v>
      </c>
      <c r="BI11">
        <v>0</v>
      </c>
      <c r="BJ11">
        <v>0</v>
      </c>
      <c r="BK11">
        <v>2.0098946822976296</v>
      </c>
      <c r="BL11">
        <v>0.96643881074891591</v>
      </c>
      <c r="BM11">
        <v>1.5571306237001965</v>
      </c>
      <c r="BN11">
        <v>6.7250385774211736</v>
      </c>
      <c r="BO11">
        <v>3.9130965256839714</v>
      </c>
      <c r="BP11">
        <v>0.47806425351181181</v>
      </c>
      <c r="BQ11">
        <v>1</v>
      </c>
      <c r="BR11">
        <v>0.65683167343989879</v>
      </c>
    </row>
    <row r="12" spans="1:70">
      <c r="A12" t="s">
        <v>481</v>
      </c>
      <c r="B12" t="s">
        <v>510</v>
      </c>
      <c r="C12" t="s">
        <v>511</v>
      </c>
      <c r="D12">
        <v>0.6579274567412321</v>
      </c>
      <c r="E12">
        <v>1.0097103403017174</v>
      </c>
      <c r="F12">
        <v>0.51352323525450827</v>
      </c>
      <c r="G12">
        <v>0.6360839703002773</v>
      </c>
      <c r="H12">
        <v>0</v>
      </c>
      <c r="I12">
        <v>1.6324933447844809</v>
      </c>
      <c r="J12">
        <v>0.75114167851507618</v>
      </c>
      <c r="K12">
        <v>0.70244392090924201</v>
      </c>
      <c r="L12">
        <v>0.87474156852434626</v>
      </c>
      <c r="M12">
        <v>0.55297221017657039</v>
      </c>
      <c r="N12">
        <v>0.89868415014232506</v>
      </c>
      <c r="O12">
        <v>1.0445569772402403</v>
      </c>
      <c r="P12">
        <v>0.84076817632362921</v>
      </c>
      <c r="Q12">
        <v>0.4810812039927721</v>
      </c>
      <c r="R12">
        <v>0.54155574290547304</v>
      </c>
      <c r="S12">
        <v>0.50918996307178144</v>
      </c>
      <c r="T12">
        <v>1.2822651481501812</v>
      </c>
      <c r="U12">
        <v>5.9006392014475182</v>
      </c>
      <c r="V12">
        <v>0</v>
      </c>
      <c r="W12">
        <v>0</v>
      </c>
      <c r="X12">
        <v>0.83663977421870284</v>
      </c>
      <c r="Y12">
        <v>0</v>
      </c>
      <c r="Z12">
        <v>0.65782380203418267</v>
      </c>
      <c r="AA12">
        <v>0.96893767557195831</v>
      </c>
      <c r="AB12">
        <v>0.35962507173120267</v>
      </c>
      <c r="AC12">
        <v>1.8691209660120476</v>
      </c>
      <c r="AD12">
        <v>0.61593210036913992</v>
      </c>
      <c r="AE12">
        <v>2.1278581718130067</v>
      </c>
      <c r="AF12">
        <v>0.77668359659820496</v>
      </c>
      <c r="AG12">
        <v>0.7499977454301423</v>
      </c>
      <c r="AH12">
        <v>2.0300329687930705</v>
      </c>
      <c r="AI12">
        <v>0.571844631748335</v>
      </c>
      <c r="AJ12">
        <v>1.2045841044731251</v>
      </c>
      <c r="AK12">
        <v>0.86128582653842933</v>
      </c>
      <c r="AL12">
        <v>1</v>
      </c>
      <c r="AM12">
        <v>0.27639388177129293</v>
      </c>
      <c r="AN12">
        <v>0.67658529474226015</v>
      </c>
      <c r="AO12">
        <v>1.3300398286285093</v>
      </c>
      <c r="AP12">
        <v>0.88627765667234437</v>
      </c>
      <c r="AQ12">
        <v>1.2434327390433053</v>
      </c>
      <c r="AR12">
        <v>0.53102804398087811</v>
      </c>
      <c r="AS12">
        <v>0.89730387004403978</v>
      </c>
      <c r="AT12">
        <v>0.67886626320664456</v>
      </c>
      <c r="AU12">
        <v>1.0015842112177054</v>
      </c>
      <c r="AV12">
        <v>0.67336833910826854</v>
      </c>
      <c r="AW12">
        <v>0.35922884068719507</v>
      </c>
      <c r="AX12">
        <v>0.44214638167288772</v>
      </c>
      <c r="AY12">
        <v>0.95286720589077167</v>
      </c>
      <c r="AZ12">
        <v>0.13241210657617103</v>
      </c>
      <c r="BA12">
        <v>3.0744738053947485</v>
      </c>
      <c r="BB12">
        <v>3.0675304261260203</v>
      </c>
      <c r="BC12">
        <v>0</v>
      </c>
      <c r="BD12">
        <v>1.9729651446922749</v>
      </c>
      <c r="BE12">
        <v>1.0078332421717486</v>
      </c>
      <c r="BF12">
        <v>1.8040967056181751</v>
      </c>
      <c r="BG12">
        <v>1.8421993710073556</v>
      </c>
      <c r="BH12">
        <v>0.46169526870579702</v>
      </c>
      <c r="BI12">
        <v>0</v>
      </c>
      <c r="BJ12">
        <v>0</v>
      </c>
      <c r="BK12">
        <v>2.3848947541064596</v>
      </c>
      <c r="BL12">
        <v>1.0487367945066606</v>
      </c>
      <c r="BM12">
        <v>0.98756787551534497</v>
      </c>
      <c r="BN12">
        <v>6.0829001002946894</v>
      </c>
      <c r="BO12">
        <v>2.8248354165151528</v>
      </c>
      <c r="BP12">
        <v>0.46169526870579702</v>
      </c>
      <c r="BQ12">
        <v>1</v>
      </c>
      <c r="BR12">
        <v>0.62637737362442059</v>
      </c>
    </row>
    <row r="13" spans="1:70">
      <c r="A13" t="s">
        <v>481</v>
      </c>
      <c r="B13" t="s">
        <v>510</v>
      </c>
      <c r="C13" t="s">
        <v>512</v>
      </c>
      <c r="D13">
        <v>0.74288500389480916</v>
      </c>
      <c r="E13">
        <v>1.0282059442107594</v>
      </c>
      <c r="F13">
        <v>0.48538114332135773</v>
      </c>
      <c r="G13">
        <v>0.55601143913587381</v>
      </c>
      <c r="H13">
        <v>0</v>
      </c>
      <c r="I13">
        <v>1.6126948809090824</v>
      </c>
      <c r="J13">
        <v>0.75143572224250477</v>
      </c>
      <c r="K13">
        <v>0.67824252222168357</v>
      </c>
      <c r="L13">
        <v>0.82086570058640052</v>
      </c>
      <c r="M13">
        <v>0.55816127522404646</v>
      </c>
      <c r="N13">
        <v>0.8873975324922363</v>
      </c>
      <c r="O13">
        <v>0.99951952808259248</v>
      </c>
      <c r="P13">
        <v>0.73542136169819261</v>
      </c>
      <c r="Q13">
        <v>0.45491025998175877</v>
      </c>
      <c r="R13">
        <v>0.50370088144533254</v>
      </c>
      <c r="S13">
        <v>0.57651549878768127</v>
      </c>
      <c r="T13">
        <v>1.1912608361489436</v>
      </c>
      <c r="U13">
        <v>6.383506153686878</v>
      </c>
      <c r="V13">
        <v>0</v>
      </c>
      <c r="W13">
        <v>0</v>
      </c>
      <c r="X13">
        <v>0.80072434091089684</v>
      </c>
      <c r="Y13">
        <v>0</v>
      </c>
      <c r="Z13">
        <v>0.41602013211701788</v>
      </c>
      <c r="AA13">
        <v>0.91107238573075788</v>
      </c>
      <c r="AB13">
        <v>0.36201918342503986</v>
      </c>
      <c r="AC13">
        <v>1.9114623676967739</v>
      </c>
      <c r="AD13">
        <v>0.51288147623689595</v>
      </c>
      <c r="AE13">
        <v>1.9039049541405546</v>
      </c>
      <c r="AF13">
        <v>0.72747790801215673</v>
      </c>
      <c r="AG13">
        <v>0.65979598164127073</v>
      </c>
      <c r="AH13">
        <v>1.8965163793429989</v>
      </c>
      <c r="AI13">
        <v>0.53583223082215869</v>
      </c>
      <c r="AJ13">
        <v>1.2517520241911764</v>
      </c>
      <c r="AK13">
        <v>0.8520251148205259</v>
      </c>
      <c r="AL13">
        <v>1</v>
      </c>
      <c r="AM13">
        <v>0.22199996694973936</v>
      </c>
      <c r="AN13">
        <v>0.63598601967468027</v>
      </c>
      <c r="AO13">
        <v>1.372873035118185</v>
      </c>
      <c r="AP13">
        <v>0.85815839404665306</v>
      </c>
      <c r="AQ13">
        <v>1.1047765703010661</v>
      </c>
      <c r="AR13">
        <v>0.52456063728784497</v>
      </c>
      <c r="AS13">
        <v>0.87344124535515022</v>
      </c>
      <c r="AT13">
        <v>0.65414550489766687</v>
      </c>
      <c r="AU13">
        <v>0.96920983544202033</v>
      </c>
      <c r="AV13">
        <v>0.65662753957229858</v>
      </c>
      <c r="AW13">
        <v>0.36637056752124364</v>
      </c>
      <c r="AX13">
        <v>0.42722126496260748</v>
      </c>
      <c r="AY13">
        <v>0.91225572658344489</v>
      </c>
      <c r="AZ13">
        <v>0.13083017766421251</v>
      </c>
      <c r="BA13">
        <v>2.8705332497696969</v>
      </c>
      <c r="BB13">
        <v>2.0693031090573935</v>
      </c>
      <c r="BC13">
        <v>0</v>
      </c>
      <c r="BD13">
        <v>1.8932291755605672</v>
      </c>
      <c r="BE13">
        <v>1.2727655382972765</v>
      </c>
      <c r="BF13">
        <v>1.8516569995777736</v>
      </c>
      <c r="BG13">
        <v>1.5392618864570839</v>
      </c>
      <c r="BH13">
        <v>0.49441530784280324</v>
      </c>
      <c r="BI13">
        <v>0</v>
      </c>
      <c r="BJ13">
        <v>0</v>
      </c>
      <c r="BK13">
        <v>2.4021093412947301</v>
      </c>
      <c r="BL13">
        <v>1.1884141738657952</v>
      </c>
      <c r="BM13">
        <v>0.869656240261242</v>
      </c>
      <c r="BN13">
        <v>4.921684862723386</v>
      </c>
      <c r="BO13">
        <v>2.6345739832956196</v>
      </c>
      <c r="BP13">
        <v>0.49441530784280324</v>
      </c>
      <c r="BQ13">
        <v>1</v>
      </c>
      <c r="BR13">
        <v>0.83541009539109956</v>
      </c>
    </row>
    <row r="14" spans="1:70">
      <c r="A14" t="s">
        <v>485</v>
      </c>
      <c r="B14" t="s">
        <v>510</v>
      </c>
      <c r="C14" t="s">
        <v>513</v>
      </c>
      <c r="D14">
        <v>0.65602054899027507</v>
      </c>
      <c r="E14">
        <v>0.84837370331130013</v>
      </c>
      <c r="F14">
        <v>0.5187050640995009</v>
      </c>
      <c r="G14">
        <v>0.64220431977894188</v>
      </c>
      <c r="H14">
        <v>0</v>
      </c>
      <c r="I14">
        <v>1.4804714123727409</v>
      </c>
      <c r="J14">
        <v>0.7378078703428913</v>
      </c>
      <c r="K14">
        <v>0.64310184491047229</v>
      </c>
      <c r="L14">
        <v>0.84386948908381054</v>
      </c>
      <c r="M14">
        <v>0.35331077707571362</v>
      </c>
      <c r="N14">
        <v>1.1088962114187244</v>
      </c>
      <c r="O14">
        <v>1.0331936405721611</v>
      </c>
      <c r="P14">
        <v>1.1403775056641934</v>
      </c>
      <c r="Q14">
        <v>0.60060052922809437</v>
      </c>
      <c r="R14">
        <v>0.6609705086009825</v>
      </c>
      <c r="S14">
        <v>0.48346670989108759</v>
      </c>
      <c r="T14">
        <v>1.3517300407743635</v>
      </c>
      <c r="U14">
        <v>3.9712687804511457</v>
      </c>
      <c r="V14">
        <v>0</v>
      </c>
      <c r="W14">
        <v>0</v>
      </c>
      <c r="X14">
        <v>0.94910228008023201</v>
      </c>
      <c r="Y14">
        <v>0</v>
      </c>
      <c r="Z14">
        <v>0.41102686379364578</v>
      </c>
      <c r="AA14">
        <v>1.0503841436540338</v>
      </c>
      <c r="AB14">
        <v>0.44469904929214005</v>
      </c>
      <c r="AC14">
        <v>1.8561290783296818</v>
      </c>
      <c r="AD14">
        <v>0.94173813160996134</v>
      </c>
      <c r="AE14">
        <v>2.6118546104159859</v>
      </c>
      <c r="AF14">
        <v>1.0595203239835589</v>
      </c>
      <c r="AG14">
        <v>0.98353946321334973</v>
      </c>
      <c r="AH14">
        <v>2.4409533157974557</v>
      </c>
      <c r="AI14">
        <v>0.68796903327173364</v>
      </c>
      <c r="AJ14">
        <v>1.1589812667870159</v>
      </c>
      <c r="AK14">
        <v>0.98886326778532041</v>
      </c>
      <c r="AL14">
        <v>1</v>
      </c>
      <c r="AM14">
        <v>0.34669301886925363</v>
      </c>
      <c r="AN14">
        <v>0.6648591349043802</v>
      </c>
      <c r="AO14">
        <v>1.4546700857652415</v>
      </c>
      <c r="AP14">
        <v>0.98789990471815603</v>
      </c>
      <c r="AQ14">
        <v>1.5285201201651057</v>
      </c>
      <c r="AR14">
        <v>0.56417910237662927</v>
      </c>
      <c r="AS14">
        <v>1.0706410366012991</v>
      </c>
      <c r="AT14">
        <v>0.77980685382518844</v>
      </c>
      <c r="AU14">
        <v>0.92746194854058461</v>
      </c>
      <c r="AV14">
        <v>0.69648039320440214</v>
      </c>
      <c r="AW14">
        <v>0.32133763195674431</v>
      </c>
      <c r="AX14">
        <v>0.56666387941910101</v>
      </c>
      <c r="AY14">
        <v>1.1468602852273424</v>
      </c>
      <c r="AZ14">
        <v>0.17052757883956518</v>
      </c>
      <c r="BA14">
        <v>4.1857682071022486</v>
      </c>
      <c r="BB14">
        <v>2.0081969121731622</v>
      </c>
      <c r="BC14">
        <v>0</v>
      </c>
      <c r="BD14">
        <v>1.992506924435145</v>
      </c>
      <c r="BE14">
        <v>1.2522387821344587</v>
      </c>
      <c r="BF14">
        <v>1.8288248671410805</v>
      </c>
      <c r="BG14">
        <v>1.3451583464374217</v>
      </c>
      <c r="BH14">
        <v>0.44418368145934278</v>
      </c>
      <c r="BI14">
        <v>0</v>
      </c>
      <c r="BJ14">
        <v>0</v>
      </c>
      <c r="BK14">
        <v>1.7101853069942374</v>
      </c>
      <c r="BL14">
        <v>0.93206532639494133</v>
      </c>
      <c r="BM14">
        <v>1.296846718535273</v>
      </c>
      <c r="BN14">
        <v>6.4508273467937318</v>
      </c>
      <c r="BO14">
        <v>3.5386009581376339</v>
      </c>
      <c r="BP14">
        <v>0.44418368145934278</v>
      </c>
      <c r="BQ14">
        <v>1</v>
      </c>
      <c r="BR14">
        <v>0.51560900429715595</v>
      </c>
    </row>
    <row r="15" spans="1:70">
      <c r="A15" t="s">
        <v>485</v>
      </c>
      <c r="B15" t="s">
        <v>510</v>
      </c>
      <c r="C15" t="s">
        <v>511</v>
      </c>
      <c r="D15">
        <v>0.67324719246781761</v>
      </c>
      <c r="E15">
        <v>0.99664264366361988</v>
      </c>
      <c r="F15">
        <v>0.56083696440750863</v>
      </c>
      <c r="G15">
        <v>1.166663708432671</v>
      </c>
      <c r="H15">
        <v>0</v>
      </c>
      <c r="I15">
        <v>1.591364571330768</v>
      </c>
      <c r="J15">
        <v>0.74614279630702196</v>
      </c>
      <c r="K15">
        <v>0.66722895615727362</v>
      </c>
      <c r="L15">
        <v>0.86045359438543667</v>
      </c>
      <c r="M15">
        <v>0.49656414816778466</v>
      </c>
      <c r="N15">
        <v>0.86474256370646119</v>
      </c>
      <c r="O15">
        <v>1.0283275437479591</v>
      </c>
      <c r="P15">
        <v>0.78611836835622229</v>
      </c>
      <c r="Q15">
        <v>0.48376025268024847</v>
      </c>
      <c r="R15">
        <v>0.53641902250180595</v>
      </c>
      <c r="S15">
        <v>0.60525961871273526</v>
      </c>
      <c r="T15">
        <v>1.2030888950995902</v>
      </c>
      <c r="U15">
        <v>5.2217991710298746</v>
      </c>
      <c r="V15">
        <v>0</v>
      </c>
      <c r="W15">
        <v>0</v>
      </c>
      <c r="X15">
        <v>0.84161593951687896</v>
      </c>
      <c r="Y15">
        <v>0</v>
      </c>
      <c r="Z15">
        <v>0.60148063332284785</v>
      </c>
      <c r="AA15">
        <v>0.97409381496997205</v>
      </c>
      <c r="AB15">
        <v>0.36082861354213919</v>
      </c>
      <c r="AC15">
        <v>1.8380756112843593</v>
      </c>
      <c r="AD15">
        <v>0.64287796993592972</v>
      </c>
      <c r="AE15">
        <v>1.9781445810454643</v>
      </c>
      <c r="AF15">
        <v>0.78423451544422718</v>
      </c>
      <c r="AG15">
        <v>0.77642876756504264</v>
      </c>
      <c r="AH15">
        <v>2.0990292372290438</v>
      </c>
      <c r="AI15">
        <v>0.58908806260345858</v>
      </c>
      <c r="AJ15">
        <v>1.2111960560972717</v>
      </c>
      <c r="AK15">
        <v>0.83349372213564865</v>
      </c>
      <c r="AL15">
        <v>1</v>
      </c>
      <c r="AM15">
        <v>0.26892513348074426</v>
      </c>
      <c r="AN15">
        <v>0.66302295739312278</v>
      </c>
      <c r="AO15">
        <v>1.3140550582678929</v>
      </c>
      <c r="AP15">
        <v>0.89739718974683491</v>
      </c>
      <c r="AQ15">
        <v>1.3005346627571148</v>
      </c>
      <c r="AR15">
        <v>0.51982969670991197</v>
      </c>
      <c r="AS15">
        <v>0.92662021729641852</v>
      </c>
      <c r="AT15">
        <v>0.70588957315296774</v>
      </c>
      <c r="AU15">
        <v>1.020861395243053</v>
      </c>
      <c r="AV15">
        <v>0.67744997176132982</v>
      </c>
      <c r="AW15">
        <v>0.37533365490391968</v>
      </c>
      <c r="AX15">
        <v>0.48741968957372928</v>
      </c>
      <c r="AY15">
        <v>0.9861669497972565</v>
      </c>
      <c r="AZ15">
        <v>0.13475030963800239</v>
      </c>
      <c r="BA15">
        <v>3.0511323807894488</v>
      </c>
      <c r="BB15">
        <v>2.7291523474557162</v>
      </c>
      <c r="BC15">
        <v>0</v>
      </c>
      <c r="BD15">
        <v>2.0550375838276378</v>
      </c>
      <c r="BE15">
        <v>1.0626933143671609</v>
      </c>
      <c r="BF15">
        <v>1.7333851456133129</v>
      </c>
      <c r="BG15">
        <v>1.6294551818331828</v>
      </c>
      <c r="BH15">
        <v>0.44818730371974813</v>
      </c>
      <c r="BI15">
        <v>0</v>
      </c>
      <c r="BJ15">
        <v>0</v>
      </c>
      <c r="BK15">
        <v>2.3490087221877216</v>
      </c>
      <c r="BL15">
        <v>1.1382807058488893</v>
      </c>
      <c r="BM15">
        <v>1.041534100498178</v>
      </c>
      <c r="BN15">
        <v>6.0976793661105519</v>
      </c>
      <c r="BO15">
        <v>2.6230227905173362</v>
      </c>
      <c r="BP15">
        <v>0.44818730371974813</v>
      </c>
      <c r="BQ15">
        <v>1</v>
      </c>
      <c r="BR15">
        <v>0.74554417526058681</v>
      </c>
    </row>
    <row r="16" spans="1:70">
      <c r="A16" t="s">
        <v>485</v>
      </c>
      <c r="B16" t="s">
        <v>510</v>
      </c>
      <c r="C16" t="s">
        <v>512</v>
      </c>
      <c r="D16">
        <v>0.68366199251324755</v>
      </c>
      <c r="E16">
        <v>1.0058192858724184</v>
      </c>
      <c r="F16">
        <v>0.44491309315388661</v>
      </c>
      <c r="G16">
        <v>0.46824667127677849</v>
      </c>
      <c r="H16">
        <v>0</v>
      </c>
      <c r="I16">
        <v>1.5361539425466171</v>
      </c>
      <c r="J16">
        <v>0.70837399372402809</v>
      </c>
      <c r="K16">
        <v>0.66938510382802263</v>
      </c>
      <c r="L16">
        <v>0.80255578934108851</v>
      </c>
      <c r="M16">
        <v>0.53904718875725932</v>
      </c>
      <c r="N16">
        <v>0.85287932006161449</v>
      </c>
      <c r="O16">
        <v>1.0116655896274329</v>
      </c>
      <c r="P16">
        <v>0.74188223245464269</v>
      </c>
      <c r="Q16">
        <v>0.45506645974102605</v>
      </c>
      <c r="R16">
        <v>0.48244396165811887</v>
      </c>
      <c r="S16">
        <v>0.55542605745614981</v>
      </c>
      <c r="T16">
        <v>1.1792930364174454</v>
      </c>
      <c r="U16">
        <v>6.4869513669808807</v>
      </c>
      <c r="V16">
        <v>0</v>
      </c>
      <c r="W16">
        <v>0</v>
      </c>
      <c r="X16">
        <v>0.77292004132105108</v>
      </c>
      <c r="Y16">
        <v>0</v>
      </c>
      <c r="Z16">
        <v>0.47078292964244517</v>
      </c>
      <c r="AA16">
        <v>0.9399287917978123</v>
      </c>
      <c r="AB16">
        <v>0.35004380003140156</v>
      </c>
      <c r="AC16">
        <v>1.9849501645388783</v>
      </c>
      <c r="AD16">
        <v>0.51252717027520023</v>
      </c>
      <c r="AE16">
        <v>1.857479770987436</v>
      </c>
      <c r="AF16">
        <v>0.72806710834510924</v>
      </c>
      <c r="AG16">
        <v>0.66099634573097976</v>
      </c>
      <c r="AH16">
        <v>1.8479207841008674</v>
      </c>
      <c r="AI16">
        <v>0.52691665363364448</v>
      </c>
      <c r="AJ16">
        <v>1.2539456088497329</v>
      </c>
      <c r="AK16">
        <v>0.8408660418790137</v>
      </c>
      <c r="AL16">
        <v>1</v>
      </c>
      <c r="AM16">
        <v>0.22397915101608157</v>
      </c>
      <c r="AN16">
        <v>0.64022574050010972</v>
      </c>
      <c r="AO16">
        <v>1.351441706580276</v>
      </c>
      <c r="AP16">
        <v>0.85516164345614487</v>
      </c>
      <c r="AQ16">
        <v>1.0483737249346998</v>
      </c>
      <c r="AR16">
        <v>0.53765717202868091</v>
      </c>
      <c r="AS16">
        <v>0.88325585101801352</v>
      </c>
      <c r="AT16">
        <v>0.66386689664249432</v>
      </c>
      <c r="AU16">
        <v>0.96600661133691346</v>
      </c>
      <c r="AV16">
        <v>0.63031978385969201</v>
      </c>
      <c r="AW16">
        <v>0.36488719926636148</v>
      </c>
      <c r="AX16">
        <v>0.43681396584662185</v>
      </c>
      <c r="AY16">
        <v>0.87852145826393024</v>
      </c>
      <c r="AZ16">
        <v>0.13322308444037048</v>
      </c>
      <c r="BA16">
        <v>2.8957183621386697</v>
      </c>
      <c r="BB16">
        <v>1.9976928549454456</v>
      </c>
      <c r="BC16">
        <v>0</v>
      </c>
      <c r="BD16">
        <v>1.9609477741491115</v>
      </c>
      <c r="BE16">
        <v>1.2301800550619775</v>
      </c>
      <c r="BF16">
        <v>1.8122580783432334</v>
      </c>
      <c r="BG16">
        <v>1.6286605534847232</v>
      </c>
      <c r="BH16">
        <v>0.4679412134019918</v>
      </c>
      <c r="BI16">
        <v>0</v>
      </c>
      <c r="BJ16">
        <v>0</v>
      </c>
      <c r="BK16">
        <v>2.3065484482686314</v>
      </c>
      <c r="BL16">
        <v>1.1316528883426991</v>
      </c>
      <c r="BM16">
        <v>0.84481565452043561</v>
      </c>
      <c r="BN16">
        <v>4.5305884126387452</v>
      </c>
      <c r="BO16">
        <v>2.2672085489847156</v>
      </c>
      <c r="BP16">
        <v>0.4679412134019918</v>
      </c>
      <c r="BQ16">
        <v>1</v>
      </c>
      <c r="BR16">
        <v>0.81910456962924594</v>
      </c>
    </row>
    <row r="17" spans="1:70">
      <c r="A17" t="s">
        <v>581</v>
      </c>
      <c r="B17" t="s">
        <v>510</v>
      </c>
      <c r="C17" t="s">
        <v>513</v>
      </c>
      <c r="D17">
        <v>0.67697416347644135</v>
      </c>
      <c r="E17">
        <v>0.97108591748632156</v>
      </c>
      <c r="F17">
        <v>0.61159395105760916</v>
      </c>
      <c r="G17">
        <v>0.75414555079240442</v>
      </c>
      <c r="H17">
        <v>0</v>
      </c>
      <c r="I17">
        <v>1.4844654585909585</v>
      </c>
      <c r="J17">
        <v>0.85917975846206451</v>
      </c>
      <c r="K17">
        <v>0.67979984064438015</v>
      </c>
      <c r="L17">
        <v>0.86197397339629678</v>
      </c>
      <c r="M17">
        <v>0.41489292893504365</v>
      </c>
      <c r="N17">
        <v>1.0192056884379528</v>
      </c>
      <c r="O17">
        <v>1.1375110307944778</v>
      </c>
      <c r="P17">
        <v>1.0221744298686861</v>
      </c>
      <c r="Q17">
        <v>0.6034062973983999</v>
      </c>
      <c r="R17">
        <v>0.65575695671676482</v>
      </c>
      <c r="S17">
        <v>0.51876323893668463</v>
      </c>
      <c r="T17">
        <v>1.4338252541535452</v>
      </c>
      <c r="U17">
        <v>3.3039930251733853</v>
      </c>
      <c r="V17">
        <v>0</v>
      </c>
      <c r="W17">
        <v>0</v>
      </c>
      <c r="X17">
        <v>1.0224305545246637</v>
      </c>
      <c r="Y17">
        <v>0</v>
      </c>
      <c r="Z17">
        <v>0.38707518087448878</v>
      </c>
      <c r="AA17">
        <v>1.0007014531014189</v>
      </c>
      <c r="AB17">
        <v>0.45922207189374725</v>
      </c>
      <c r="AC17">
        <v>1.9237196641470735</v>
      </c>
      <c r="AD17">
        <v>1.032816463227298</v>
      </c>
      <c r="AE17">
        <v>2.7640811294278844</v>
      </c>
      <c r="AF17">
        <v>1.0852354300960789</v>
      </c>
      <c r="AG17">
        <v>1.1522363311649035</v>
      </c>
      <c r="AH17">
        <v>2.6437399796589114</v>
      </c>
      <c r="AI17">
        <v>0.82173758258465357</v>
      </c>
      <c r="AJ17">
        <v>1.051351329393547</v>
      </c>
      <c r="AK17">
        <v>0.9880498731503139</v>
      </c>
      <c r="AL17">
        <v>1</v>
      </c>
      <c r="AM17">
        <v>0.45099822174046988</v>
      </c>
      <c r="AN17">
        <v>0.69927272792717565</v>
      </c>
      <c r="AO17">
        <v>1.4332145824757092</v>
      </c>
      <c r="AP17">
        <v>1.0463433183368731</v>
      </c>
      <c r="AQ17">
        <v>1.8203185065571639</v>
      </c>
      <c r="AR17">
        <v>0.58064505333843308</v>
      </c>
      <c r="AS17">
        <v>1.0994730472011087</v>
      </c>
      <c r="AT17">
        <v>0.78913635335171373</v>
      </c>
      <c r="AU17">
        <v>1.0955732276146837</v>
      </c>
      <c r="AV17">
        <v>0.77932074550089292</v>
      </c>
      <c r="AW17">
        <v>0.3574610921833562</v>
      </c>
      <c r="AX17">
        <v>0.60924159907591313</v>
      </c>
      <c r="AY17">
        <v>1.3302930418847048</v>
      </c>
      <c r="AZ17">
        <v>0.17765192077586467</v>
      </c>
      <c r="BA17">
        <v>3.9265845220091813</v>
      </c>
      <c r="BB17">
        <v>1.7652237467739826</v>
      </c>
      <c r="BC17">
        <v>0</v>
      </c>
      <c r="BD17">
        <v>2.0340158590476496</v>
      </c>
      <c r="BE17">
        <v>1.2384675842141977</v>
      </c>
      <c r="BF17">
        <v>1.7891928532218493</v>
      </c>
      <c r="BG17">
        <v>1.3443070491583662</v>
      </c>
      <c r="BH17">
        <v>0.49694341404239462</v>
      </c>
      <c r="BI17">
        <v>0</v>
      </c>
      <c r="BJ17">
        <v>0</v>
      </c>
      <c r="BK17">
        <v>1.9331551708389507</v>
      </c>
      <c r="BL17">
        <v>1.0132237266750053</v>
      </c>
      <c r="BM17">
        <v>1.6368006957882133</v>
      </c>
      <c r="BN17">
        <v>6.7893281635503575</v>
      </c>
      <c r="BO17">
        <v>3.2652696236340111</v>
      </c>
      <c r="BP17">
        <v>0.49694341404239462</v>
      </c>
      <c r="BQ17">
        <v>1</v>
      </c>
      <c r="BR17">
        <v>0.64149458034040685</v>
      </c>
    </row>
    <row r="18" spans="1:70">
      <c r="A18" t="s">
        <v>581</v>
      </c>
      <c r="B18" t="s">
        <v>510</v>
      </c>
      <c r="C18" t="s">
        <v>511</v>
      </c>
      <c r="D18">
        <v>0.74958281373863833</v>
      </c>
      <c r="E18">
        <v>0.99428350042695846</v>
      </c>
      <c r="F18">
        <v>0.50115035905277838</v>
      </c>
      <c r="G18">
        <v>0.39984898807098057</v>
      </c>
      <c r="H18">
        <v>0</v>
      </c>
      <c r="I18">
        <v>1.604477561761317</v>
      </c>
      <c r="J18">
        <v>0.75031681956269425</v>
      </c>
      <c r="K18">
        <v>0.66963287962127904</v>
      </c>
      <c r="L18">
        <v>0.8932270630393373</v>
      </c>
      <c r="M18">
        <v>0.47486349470754241</v>
      </c>
      <c r="N18">
        <v>0.92357470464152269</v>
      </c>
      <c r="O18">
        <v>1.0659307848714961</v>
      </c>
      <c r="P18">
        <v>0.87036730164410236</v>
      </c>
      <c r="Q18">
        <v>0.48726817704711389</v>
      </c>
      <c r="R18">
        <v>0.53435060735600626</v>
      </c>
      <c r="S18">
        <v>0.5345161757319089</v>
      </c>
      <c r="T18">
        <v>1.3003372494023584</v>
      </c>
      <c r="U18">
        <v>5.4272528001521927</v>
      </c>
      <c r="V18">
        <v>0</v>
      </c>
      <c r="W18">
        <v>0</v>
      </c>
      <c r="X18">
        <v>0.82625231514025321</v>
      </c>
      <c r="Y18">
        <v>0</v>
      </c>
      <c r="Z18">
        <v>0.70493211701793013</v>
      </c>
      <c r="AA18">
        <v>0.94712279018622314</v>
      </c>
      <c r="AB18">
        <v>0.38030932511566967</v>
      </c>
      <c r="AC18">
        <v>1.9636483842201611</v>
      </c>
      <c r="AD18">
        <v>0.59943066778966325</v>
      </c>
      <c r="AE18">
        <v>2.1294716607238287</v>
      </c>
      <c r="AF18">
        <v>0.79611853694419166</v>
      </c>
      <c r="AG18">
        <v>0.68753465429358718</v>
      </c>
      <c r="AH18">
        <v>2.0293718621374146</v>
      </c>
      <c r="AI18">
        <v>0.56232040684970153</v>
      </c>
      <c r="AJ18">
        <v>1.2115405301325413</v>
      </c>
      <c r="AK18">
        <v>0.8301621912745768</v>
      </c>
      <c r="AL18">
        <v>1</v>
      </c>
      <c r="AM18">
        <v>0.26211695867931561</v>
      </c>
      <c r="AN18">
        <v>0.65173143305533454</v>
      </c>
      <c r="AO18">
        <v>1.333179536854022</v>
      </c>
      <c r="AP18">
        <v>0.89887777514459044</v>
      </c>
      <c r="AQ18">
        <v>1.2464471472536574</v>
      </c>
      <c r="AR18">
        <v>0.52462910791563222</v>
      </c>
      <c r="AS18">
        <v>0.90325288746750909</v>
      </c>
      <c r="AT18">
        <v>0.66520130196946792</v>
      </c>
      <c r="AU18">
        <v>1.0099826873947371</v>
      </c>
      <c r="AV18">
        <v>0.6401776746599912</v>
      </c>
      <c r="AW18">
        <v>0.34216286088513259</v>
      </c>
      <c r="AX18">
        <v>0.50294785699500899</v>
      </c>
      <c r="AY18">
        <v>0.95089667216374552</v>
      </c>
      <c r="AZ18">
        <v>0.13421854541017778</v>
      </c>
      <c r="BA18">
        <v>3.0862172948459645</v>
      </c>
      <c r="BB18">
        <v>2.7824602187322536</v>
      </c>
      <c r="BC18">
        <v>0</v>
      </c>
      <c r="BD18">
        <v>1.8836144117589819</v>
      </c>
      <c r="BE18">
        <v>1.0782417354275973</v>
      </c>
      <c r="BF18">
        <v>1.715188272403062</v>
      </c>
      <c r="BG18">
        <v>1.9697815273760295</v>
      </c>
      <c r="BH18">
        <v>0.46353999839060839</v>
      </c>
      <c r="BI18">
        <v>0</v>
      </c>
      <c r="BJ18">
        <v>0</v>
      </c>
      <c r="BK18">
        <v>2.2647310069953286</v>
      </c>
      <c r="BL18">
        <v>0.94683341659889941</v>
      </c>
      <c r="BM18">
        <v>1.0589696583833461</v>
      </c>
      <c r="BN18">
        <v>6.2531853068059036</v>
      </c>
      <c r="BO18">
        <v>2.9803252797369506</v>
      </c>
      <c r="BP18">
        <v>0.46353999839060839</v>
      </c>
      <c r="BQ18">
        <v>1</v>
      </c>
      <c r="BR18">
        <v>0.70109568372941489</v>
      </c>
    </row>
    <row r="19" spans="1:70">
      <c r="A19" t="s">
        <v>581</v>
      </c>
      <c r="B19" t="s">
        <v>510</v>
      </c>
      <c r="C19" t="s">
        <v>512</v>
      </c>
      <c r="D19">
        <v>0.76126586460748469</v>
      </c>
      <c r="E19">
        <v>1.0067166893323634</v>
      </c>
      <c r="F19">
        <v>0.45754575587886476</v>
      </c>
      <c r="G19">
        <v>0.48846324240432004</v>
      </c>
      <c r="H19">
        <v>0</v>
      </c>
      <c r="I19">
        <v>1.5798262155892502</v>
      </c>
      <c r="J19">
        <v>0.70460612892462582</v>
      </c>
      <c r="K19">
        <v>0.64384653120684021</v>
      </c>
      <c r="L19">
        <v>0.81172328662586457</v>
      </c>
      <c r="M19">
        <v>0.56215742245635925</v>
      </c>
      <c r="N19">
        <v>0.91328143893150393</v>
      </c>
      <c r="O19">
        <v>1.0352318900368249</v>
      </c>
      <c r="P19">
        <v>0.78845325952817968</v>
      </c>
      <c r="Q19">
        <v>0.4655884046074244</v>
      </c>
      <c r="R19">
        <v>0.50968527015317655</v>
      </c>
      <c r="S19">
        <v>0.56707823359800258</v>
      </c>
      <c r="T19">
        <v>1.2507011992753443</v>
      </c>
      <c r="U19">
        <v>6.9553084516168706</v>
      </c>
      <c r="V19">
        <v>0</v>
      </c>
      <c r="W19">
        <v>0</v>
      </c>
      <c r="X19">
        <v>0.78838111771172881</v>
      </c>
      <c r="Y19">
        <v>0</v>
      </c>
      <c r="Z19">
        <v>0.41289730523225332</v>
      </c>
      <c r="AA19">
        <v>0.97015081937290493</v>
      </c>
      <c r="AB19">
        <v>0.35868251087486558</v>
      </c>
      <c r="AC19">
        <v>1.9831601104399204</v>
      </c>
      <c r="AD19">
        <v>0.5299435375268472</v>
      </c>
      <c r="AE19">
        <v>1.9938704166269972</v>
      </c>
      <c r="AF19">
        <v>0.75080576472637872</v>
      </c>
      <c r="AG19">
        <v>0.62179108627041579</v>
      </c>
      <c r="AH19">
        <v>1.8746814168168227</v>
      </c>
      <c r="AI19">
        <v>0.53159944414439131</v>
      </c>
      <c r="AJ19">
        <v>1.2891281069689371</v>
      </c>
      <c r="AK19">
        <v>0.87790804797058519</v>
      </c>
      <c r="AL19">
        <v>1</v>
      </c>
      <c r="AM19">
        <v>0.21535962742556525</v>
      </c>
      <c r="AN19">
        <v>0.65529445430298139</v>
      </c>
      <c r="AO19">
        <v>1.4254693059330157</v>
      </c>
      <c r="AP19">
        <v>0.87743988973652087</v>
      </c>
      <c r="AQ19">
        <v>1.0844746595113941</v>
      </c>
      <c r="AR19">
        <v>0.5411388822039872</v>
      </c>
      <c r="AS19">
        <v>0.89225012205106391</v>
      </c>
      <c r="AT19">
        <v>0.65242413681425648</v>
      </c>
      <c r="AU19">
        <v>0.96067166242184321</v>
      </c>
      <c r="AV19">
        <v>0.6401996550302993</v>
      </c>
      <c r="AW19">
        <v>0.36542949691997662</v>
      </c>
      <c r="AX19">
        <v>0.4563840991638714</v>
      </c>
      <c r="AY19">
        <v>0.92813793874033457</v>
      </c>
      <c r="AZ19">
        <v>0.12596675971592061</v>
      </c>
      <c r="BA19">
        <v>3.0109868180543868</v>
      </c>
      <c r="BB19">
        <v>2.0842096987206054</v>
      </c>
      <c r="BC19">
        <v>0</v>
      </c>
      <c r="BD19">
        <v>2.084355674486035</v>
      </c>
      <c r="BE19">
        <v>1.1961344826347162</v>
      </c>
      <c r="BF19">
        <v>1.9183606169102954</v>
      </c>
      <c r="BG19">
        <v>1.5189971490655103</v>
      </c>
      <c r="BH19">
        <v>0.44707912762440416</v>
      </c>
      <c r="BI19">
        <v>0</v>
      </c>
      <c r="BJ19">
        <v>0</v>
      </c>
      <c r="BK19">
        <v>2.5977705943415788</v>
      </c>
      <c r="BL19">
        <v>1.1224906371821473</v>
      </c>
      <c r="BM19">
        <v>0.86546204462795606</v>
      </c>
      <c r="BN19">
        <v>4.1996966647061758</v>
      </c>
      <c r="BO19">
        <v>1.9533251489767749</v>
      </c>
      <c r="BP19">
        <v>0.44707912762440416</v>
      </c>
      <c r="BQ19">
        <v>1</v>
      </c>
      <c r="BR19">
        <v>0.82404161842947043</v>
      </c>
    </row>
    <row r="20" spans="1:70">
      <c r="A20" t="s">
        <v>582</v>
      </c>
      <c r="B20" t="s">
        <v>586</v>
      </c>
      <c r="C20" t="s">
        <v>513</v>
      </c>
      <c r="D20">
        <v>0.75120083781418034</v>
      </c>
      <c r="E20">
        <v>1.3452090544846451</v>
      </c>
      <c r="F20">
        <v>1.1599251488993827</v>
      </c>
      <c r="G20">
        <v>0.70921905462414569</v>
      </c>
      <c r="H20">
        <v>0</v>
      </c>
      <c r="I20">
        <v>1.6282553995115943</v>
      </c>
      <c r="J20">
        <v>1.0870691735149791</v>
      </c>
      <c r="K20">
        <v>1.4630306834308657</v>
      </c>
      <c r="L20">
        <v>1.0171797240321683</v>
      </c>
      <c r="M20">
        <v>1.0744738748130889</v>
      </c>
      <c r="N20">
        <v>1.2349088890793825</v>
      </c>
      <c r="O20">
        <v>1.5128732832839087</v>
      </c>
      <c r="P20">
        <v>1.418626571205134</v>
      </c>
      <c r="Q20">
        <v>0.75818627044108666</v>
      </c>
      <c r="R20">
        <v>0.62222364572130617</v>
      </c>
      <c r="S20">
        <v>0.45398180100126823</v>
      </c>
      <c r="T20">
        <v>1.2443611151314311</v>
      </c>
      <c r="U20">
        <v>3.4109020413139706</v>
      </c>
      <c r="V20">
        <v>0</v>
      </c>
      <c r="W20">
        <v>0</v>
      </c>
      <c r="X20">
        <v>1.1597576413818276</v>
      </c>
      <c r="Y20">
        <v>0</v>
      </c>
      <c r="Z20">
        <v>1.4224053459159063</v>
      </c>
      <c r="AA20">
        <v>1.0785765460349117</v>
      </c>
      <c r="AB20">
        <v>0.473674659694519</v>
      </c>
      <c r="AC20">
        <v>1.0599593993610694</v>
      </c>
      <c r="AD20">
        <v>1.2080921631861166</v>
      </c>
      <c r="AE20">
        <v>1.5382205274541896</v>
      </c>
      <c r="AF20">
        <v>0.8896276701542809</v>
      </c>
      <c r="AG20">
        <v>0.5163962964725155</v>
      </c>
      <c r="AH20">
        <v>2.1130256851285192</v>
      </c>
      <c r="AI20">
        <v>0.83004246210802102</v>
      </c>
      <c r="AJ20">
        <v>0.91927335509585972</v>
      </c>
      <c r="AK20">
        <v>0.86442341502752595</v>
      </c>
      <c r="AL20">
        <v>1</v>
      </c>
      <c r="AM20">
        <v>0.77410003444406195</v>
      </c>
      <c r="AN20">
        <v>1.0525309554062177</v>
      </c>
      <c r="AO20">
        <v>1.2717687051722399</v>
      </c>
      <c r="AP20">
        <v>1.1267475274689782</v>
      </c>
      <c r="AQ20">
        <v>1.4322233621409421</v>
      </c>
      <c r="AR20">
        <v>0.78466234379208444</v>
      </c>
      <c r="AS20">
        <v>1.0494434523058931</v>
      </c>
      <c r="AT20">
        <v>0.83007572688612297</v>
      </c>
      <c r="AU20">
        <v>1.7460276276240947</v>
      </c>
      <c r="AV20">
        <v>0.66402112588341244</v>
      </c>
      <c r="AW20">
        <v>0.81142190925227209</v>
      </c>
      <c r="AX20">
        <v>0.81666505828774349</v>
      </c>
      <c r="AY20">
        <v>0.95021814160116058</v>
      </c>
      <c r="AZ20">
        <v>0.94937399788501819</v>
      </c>
      <c r="BA20">
        <v>1.8902342706959754</v>
      </c>
      <c r="BB20">
        <v>2.3470969042014311</v>
      </c>
      <c r="BC20">
        <v>0</v>
      </c>
      <c r="BD20">
        <v>1.5657670378943449</v>
      </c>
      <c r="BE20">
        <v>1.3747651173760067</v>
      </c>
      <c r="BF20">
        <v>1.643579659112117</v>
      </c>
      <c r="BG20">
        <v>2.3378670928049927</v>
      </c>
      <c r="BH20">
        <v>0.67281144000502036</v>
      </c>
      <c r="BI20">
        <v>0</v>
      </c>
      <c r="BJ20">
        <v>0</v>
      </c>
      <c r="BK20">
        <v>2.2087413434455483</v>
      </c>
      <c r="BL20">
        <v>1.8626260215226293</v>
      </c>
      <c r="BM20">
        <v>0.6498926544427488</v>
      </c>
      <c r="BN20">
        <v>30.252756592141139</v>
      </c>
      <c r="BO20">
        <v>1.8572773148073258</v>
      </c>
      <c r="BP20">
        <v>0.67281144000502036</v>
      </c>
      <c r="BQ20">
        <v>1</v>
      </c>
      <c r="BR20">
        <v>1.2652823875258563</v>
      </c>
    </row>
    <row r="21" spans="1:70">
      <c r="A21" t="s">
        <v>582</v>
      </c>
      <c r="B21" t="s">
        <v>586</v>
      </c>
      <c r="C21" t="s">
        <v>511</v>
      </c>
      <c r="D21">
        <v>0.79638815840343802</v>
      </c>
      <c r="E21">
        <v>1.3861591991761282</v>
      </c>
      <c r="F21">
        <v>1.2378335354860572</v>
      </c>
      <c r="G21">
        <v>1.1146782068558136</v>
      </c>
      <c r="H21">
        <v>0</v>
      </c>
      <c r="I21">
        <v>1.5937672902652</v>
      </c>
      <c r="J21">
        <v>1.1631873200393728</v>
      </c>
      <c r="K21">
        <v>1.5177303868699665</v>
      </c>
      <c r="L21">
        <v>0.94953778317608362</v>
      </c>
      <c r="M21">
        <v>1.0504785782994102</v>
      </c>
      <c r="N21">
        <v>1.1745786590814218</v>
      </c>
      <c r="O21">
        <v>1.4246121383254033</v>
      </c>
      <c r="P21">
        <v>1.4316718554573129</v>
      </c>
      <c r="Q21">
        <v>0.75713152819582763</v>
      </c>
      <c r="R21">
        <v>0.60703184309084135</v>
      </c>
      <c r="S21">
        <v>0.46227503814383497</v>
      </c>
      <c r="T21">
        <v>1.1887400615608046</v>
      </c>
      <c r="U21">
        <v>3.2846004383966516</v>
      </c>
      <c r="V21">
        <v>0</v>
      </c>
      <c r="W21">
        <v>0</v>
      </c>
      <c r="X21">
        <v>1.151485022865421</v>
      </c>
      <c r="Y21">
        <v>0</v>
      </c>
      <c r="Z21">
        <v>1.522345115654818</v>
      </c>
      <c r="AA21">
        <v>1.0868611963156045</v>
      </c>
      <c r="AB21">
        <v>0.47108546246307648</v>
      </c>
      <c r="AC21">
        <v>1.0143119044332307</v>
      </c>
      <c r="AD21">
        <v>1.2812995285762343</v>
      </c>
      <c r="AE21">
        <v>1.4799321306043323</v>
      </c>
      <c r="AF21">
        <v>0.9086559090219839</v>
      </c>
      <c r="AG21">
        <v>0.58759307532968807</v>
      </c>
      <c r="AH21">
        <v>2.0587540778292777</v>
      </c>
      <c r="AI21">
        <v>0.8753236435968571</v>
      </c>
      <c r="AJ21">
        <v>0.88559206312324201</v>
      </c>
      <c r="AK21">
        <v>0.88259806714277234</v>
      </c>
      <c r="AL21">
        <v>1</v>
      </c>
      <c r="AM21">
        <v>0.88904773156498651</v>
      </c>
      <c r="AN21">
        <v>1.0909544267130757</v>
      </c>
      <c r="AO21">
        <v>1.2426193929744529</v>
      </c>
      <c r="AP21">
        <v>1.1782369279727287</v>
      </c>
      <c r="AQ21">
        <v>1.5361027527678581</v>
      </c>
      <c r="AR21">
        <v>0.79955992801394471</v>
      </c>
      <c r="AS21">
        <v>1.0637104985025529</v>
      </c>
      <c r="AT21">
        <v>0.85835356565229848</v>
      </c>
      <c r="AU21">
        <v>1.712850383210498</v>
      </c>
      <c r="AV21">
        <v>0.71198577137362051</v>
      </c>
      <c r="AW21">
        <v>0.80094474222558609</v>
      </c>
      <c r="AX21">
        <v>0.82590812135401737</v>
      </c>
      <c r="AY21">
        <v>1.0272241552810923</v>
      </c>
      <c r="AZ21">
        <v>0.96959416736772075</v>
      </c>
      <c r="BA21">
        <v>1.974935690525407</v>
      </c>
      <c r="BB21">
        <v>2.1033973998458797</v>
      </c>
      <c r="BC21">
        <v>0</v>
      </c>
      <c r="BD21">
        <v>1.5996061925887715</v>
      </c>
      <c r="BE21">
        <v>1.4949993475149961</v>
      </c>
      <c r="BF21">
        <v>1.5497468202012199</v>
      </c>
      <c r="BG21">
        <v>2.4313166778774296</v>
      </c>
      <c r="BH21">
        <v>0.64707001056733671</v>
      </c>
      <c r="BI21">
        <v>0</v>
      </c>
      <c r="BJ21">
        <v>0</v>
      </c>
      <c r="BK21">
        <v>2.1724789275552308</v>
      </c>
      <c r="BL21">
        <v>1.7950064664524856</v>
      </c>
      <c r="BM21">
        <v>0.75235595411476763</v>
      </c>
      <c r="BN21">
        <v>30.841627330882794</v>
      </c>
      <c r="BO21">
        <v>1.9998119070900044</v>
      </c>
      <c r="BP21">
        <v>0.64707001056733671</v>
      </c>
      <c r="BQ21">
        <v>1</v>
      </c>
      <c r="BR21">
        <v>1.4503728796128219</v>
      </c>
    </row>
    <row r="22" spans="1:70">
      <c r="A22" t="s">
        <v>582</v>
      </c>
      <c r="B22" t="s">
        <v>586</v>
      </c>
      <c r="C22" t="s">
        <v>512</v>
      </c>
      <c r="D22">
        <v>0.79911115968947066</v>
      </c>
      <c r="E22">
        <v>1.395845883804042</v>
      </c>
      <c r="F22">
        <v>1.2386820755987473</v>
      </c>
      <c r="G22">
        <v>0.41313915958702108</v>
      </c>
      <c r="H22">
        <v>0</v>
      </c>
      <c r="I22">
        <v>1.6373902208828588</v>
      </c>
      <c r="J22">
        <v>1.0934992172910949</v>
      </c>
      <c r="K22">
        <v>1.4036482118242957</v>
      </c>
      <c r="L22">
        <v>0.94961435084723056</v>
      </c>
      <c r="M22">
        <v>1.0343862396420227</v>
      </c>
      <c r="N22">
        <v>1.1417637658643289</v>
      </c>
      <c r="O22">
        <v>1.3965472309808804</v>
      </c>
      <c r="P22">
        <v>1.3919262992893948</v>
      </c>
      <c r="Q22">
        <v>0.73359669576377562</v>
      </c>
      <c r="R22">
        <v>0.59836270430598559</v>
      </c>
      <c r="S22">
        <v>0.44894986261624537</v>
      </c>
      <c r="T22">
        <v>1.1873267962928766</v>
      </c>
      <c r="U22">
        <v>2.9346206754839992</v>
      </c>
      <c r="V22">
        <v>0</v>
      </c>
      <c r="W22">
        <v>0</v>
      </c>
      <c r="X22">
        <v>1.1338718139260324</v>
      </c>
      <c r="Y22">
        <v>0</v>
      </c>
      <c r="Z22">
        <v>1.5384366899444268</v>
      </c>
      <c r="AA22">
        <v>1.0764313688936573</v>
      </c>
      <c r="AB22">
        <v>0.47159130437877711</v>
      </c>
      <c r="AC22">
        <v>1.0571838358251406</v>
      </c>
      <c r="AD22">
        <v>1.2979820354545486</v>
      </c>
      <c r="AE22">
        <v>1.502511326716075</v>
      </c>
      <c r="AF22">
        <v>0.92275337933209434</v>
      </c>
      <c r="AG22">
        <v>0.57492789139254974</v>
      </c>
      <c r="AH22">
        <v>2.1154284091716771</v>
      </c>
      <c r="AI22">
        <v>0.85597038518299884</v>
      </c>
      <c r="AJ22">
        <v>0.9270169484475107</v>
      </c>
      <c r="AK22">
        <v>0.91392647570710206</v>
      </c>
      <c r="AL22">
        <v>1</v>
      </c>
      <c r="AM22">
        <v>0.87506702113635604</v>
      </c>
      <c r="AN22">
        <v>1.0812931656942111</v>
      </c>
      <c r="AO22">
        <v>1.2412757853546588</v>
      </c>
      <c r="AP22">
        <v>1.1463769840236129</v>
      </c>
      <c r="AQ22">
        <v>1.5376111207797365</v>
      </c>
      <c r="AR22">
        <v>0.78312832126036092</v>
      </c>
      <c r="AS22">
        <v>1.0554455360573771</v>
      </c>
      <c r="AT22">
        <v>0.8368102605762836</v>
      </c>
      <c r="AU22">
        <v>1.7524949277791828</v>
      </c>
      <c r="AV22">
        <v>0.67651836917863639</v>
      </c>
      <c r="AW22">
        <v>0.79957736892979914</v>
      </c>
      <c r="AX22">
        <v>0.84066476768291531</v>
      </c>
      <c r="AY22">
        <v>0.99862338389680116</v>
      </c>
      <c r="AZ22">
        <v>0.95974063131380538</v>
      </c>
      <c r="BA22">
        <v>1.9813944974991031</v>
      </c>
      <c r="BB22">
        <v>2.1376571317272437</v>
      </c>
      <c r="BC22">
        <v>0</v>
      </c>
      <c r="BD22">
        <v>1.5663129663080484</v>
      </c>
      <c r="BE22">
        <v>1.4453935097704496</v>
      </c>
      <c r="BF22">
        <v>1.6277485452435247</v>
      </c>
      <c r="BG22">
        <v>2.3611743621600545</v>
      </c>
      <c r="BH22">
        <v>0.66157773370407957</v>
      </c>
      <c r="BI22">
        <v>0</v>
      </c>
      <c r="BJ22">
        <v>0</v>
      </c>
      <c r="BK22">
        <v>2.2177081080211609</v>
      </c>
      <c r="BL22">
        <v>1.8689744295700941</v>
      </c>
      <c r="BM22">
        <v>0.71999310841955522</v>
      </c>
      <c r="BN22">
        <v>31.051492934824005</v>
      </c>
      <c r="BO22">
        <v>1.7199426312342987</v>
      </c>
      <c r="BP22">
        <v>0.66157773370407957</v>
      </c>
      <c r="BQ22">
        <v>1</v>
      </c>
      <c r="BR22">
        <v>1.3004604300657727</v>
      </c>
    </row>
    <row r="23" spans="1:70">
      <c r="A23" t="s">
        <v>583</v>
      </c>
      <c r="B23" t="s">
        <v>586</v>
      </c>
      <c r="C23" t="s">
        <v>513</v>
      </c>
      <c r="D23">
        <v>0.80840159635551412</v>
      </c>
      <c r="E23">
        <v>1.5163732496679212</v>
      </c>
      <c r="F23">
        <v>1.1218283788538985</v>
      </c>
      <c r="G23">
        <v>0.54718463568993359</v>
      </c>
      <c r="H23">
        <v>0</v>
      </c>
      <c r="I23">
        <v>1.21326487788329</v>
      </c>
      <c r="J23">
        <v>1.0655409214479317</v>
      </c>
      <c r="K23">
        <v>0.99473906672325785</v>
      </c>
      <c r="L23">
        <v>1.0003087268363742</v>
      </c>
      <c r="M23">
        <v>1.3775577585380128</v>
      </c>
      <c r="N23">
        <v>0.81114178526603686</v>
      </c>
      <c r="O23">
        <v>1.1696661685593308</v>
      </c>
      <c r="P23">
        <v>1.2073370579107578</v>
      </c>
      <c r="Q23">
        <v>0.58362943726722871</v>
      </c>
      <c r="R23">
        <v>0.50376877903698547</v>
      </c>
      <c r="S23">
        <v>0.46985710445636059</v>
      </c>
      <c r="T23">
        <v>1.1189256123640647</v>
      </c>
      <c r="U23">
        <v>3.5410137925199292</v>
      </c>
      <c r="V23">
        <v>0</v>
      </c>
      <c r="W23">
        <v>0</v>
      </c>
      <c r="X23">
        <v>0.88665697502311858</v>
      </c>
      <c r="Y23">
        <v>0</v>
      </c>
      <c r="Z23">
        <v>1.1899558091643074</v>
      </c>
      <c r="AA23">
        <v>1.2011425699950584</v>
      </c>
      <c r="AB23">
        <v>0.42782681289615299</v>
      </c>
      <c r="AC23">
        <v>0.99882183295258842</v>
      </c>
      <c r="AD23">
        <v>0.85625549574435611</v>
      </c>
      <c r="AE23">
        <v>1.432947670810945</v>
      </c>
      <c r="AF23">
        <v>0.59392555830865223</v>
      </c>
      <c r="AG23">
        <v>0.48730497239940024</v>
      </c>
      <c r="AH23">
        <v>1.8095179354972706</v>
      </c>
      <c r="AI23">
        <v>0.71240057843874782</v>
      </c>
      <c r="AJ23">
        <v>0.87499852201140327</v>
      </c>
      <c r="AK23">
        <v>0.65277414413996737</v>
      </c>
      <c r="AL23">
        <v>1</v>
      </c>
      <c r="AM23">
        <v>0.71122483365382949</v>
      </c>
      <c r="AN23">
        <v>0.98918496260154987</v>
      </c>
      <c r="AO23">
        <v>1.0632881677534851</v>
      </c>
      <c r="AP23">
        <v>1.0207894409757674</v>
      </c>
      <c r="AQ23">
        <v>1.3069351817787282</v>
      </c>
      <c r="AR23">
        <v>0.72172948001285797</v>
      </c>
      <c r="AS23">
        <v>0.88310890556595556</v>
      </c>
      <c r="AT23">
        <v>0.78068554124751866</v>
      </c>
      <c r="AU23">
        <v>1.6853604227569587</v>
      </c>
      <c r="AV23">
        <v>0.60019145421519393</v>
      </c>
      <c r="AW23">
        <v>0.81640008350667004</v>
      </c>
      <c r="AX23">
        <v>0.82787377286856667</v>
      </c>
      <c r="AY23">
        <v>0.89890108706972605</v>
      </c>
      <c r="AZ23">
        <v>0.59861399415185224</v>
      </c>
      <c r="BA23">
        <v>1.8026104389010524</v>
      </c>
      <c r="BB23">
        <v>2.1137531601340016</v>
      </c>
      <c r="BC23">
        <v>0</v>
      </c>
      <c r="BD23">
        <v>1.4782234663879816</v>
      </c>
      <c r="BE23">
        <v>1.4666747772910123</v>
      </c>
      <c r="BF23">
        <v>1.507625498431161</v>
      </c>
      <c r="BG23">
        <v>2.5212399808112504</v>
      </c>
      <c r="BH23">
        <v>0.5793848749027265</v>
      </c>
      <c r="BI23">
        <v>0</v>
      </c>
      <c r="BJ23">
        <v>0</v>
      </c>
      <c r="BK23">
        <v>3.5568635172654277</v>
      </c>
      <c r="BL23">
        <v>2.3392666351837739</v>
      </c>
      <c r="BM23">
        <v>0.65806154225315017</v>
      </c>
      <c r="BN23">
        <v>36.47398676016153</v>
      </c>
      <c r="BO23">
        <v>1.4410124598864966</v>
      </c>
      <c r="BP23">
        <v>0.5793848749027265</v>
      </c>
      <c r="BQ23">
        <v>1</v>
      </c>
      <c r="BR23">
        <v>1.3555456312582743</v>
      </c>
    </row>
    <row r="24" spans="1:70">
      <c r="A24" t="s">
        <v>583</v>
      </c>
      <c r="B24" t="s">
        <v>586</v>
      </c>
      <c r="C24" t="s">
        <v>511</v>
      </c>
      <c r="D24">
        <v>0.83983334541737553</v>
      </c>
      <c r="E24">
        <v>1.4975813108811158</v>
      </c>
      <c r="F24">
        <v>1.0863645413117049</v>
      </c>
      <c r="G24">
        <v>1.3992148799643307</v>
      </c>
      <c r="H24">
        <v>0</v>
      </c>
      <c r="I24">
        <v>1.2396994996744981</v>
      </c>
      <c r="J24">
        <v>1.077378839510045</v>
      </c>
      <c r="K24">
        <v>1.048943045540466</v>
      </c>
      <c r="L24">
        <v>1.0386505599989455</v>
      </c>
      <c r="M24">
        <v>1.3921248660596082</v>
      </c>
      <c r="N24">
        <v>0.80428662927176275</v>
      </c>
      <c r="O24">
        <v>1.1511693155225196</v>
      </c>
      <c r="P24">
        <v>1.2129804210902995</v>
      </c>
      <c r="Q24">
        <v>0.60167449878388157</v>
      </c>
      <c r="R24">
        <v>0.48523180165768648</v>
      </c>
      <c r="S24">
        <v>0.50051495197747631</v>
      </c>
      <c r="T24">
        <v>1.1402892565540921</v>
      </c>
      <c r="U24">
        <v>3.4643967211167714</v>
      </c>
      <c r="V24">
        <v>0</v>
      </c>
      <c r="W24">
        <v>0</v>
      </c>
      <c r="X24">
        <v>0.87510624714564267</v>
      </c>
      <c r="Y24">
        <v>0</v>
      </c>
      <c r="Z24">
        <v>1.1758464976407674</v>
      </c>
      <c r="AA24">
        <v>1.1856347805545291</v>
      </c>
      <c r="AB24">
        <v>0.41555972801663571</v>
      </c>
      <c r="AC24">
        <v>0.96864944883128323</v>
      </c>
      <c r="AD24">
        <v>0.79079982721062669</v>
      </c>
      <c r="AE24">
        <v>1.3785459319267952</v>
      </c>
      <c r="AF24">
        <v>0.58252952595385121</v>
      </c>
      <c r="AG24">
        <v>0.45944021113968969</v>
      </c>
      <c r="AH24">
        <v>1.939908553060264</v>
      </c>
      <c r="AI24">
        <v>0.72619141912955099</v>
      </c>
      <c r="AJ24">
        <v>0.90634977146097617</v>
      </c>
      <c r="AK24">
        <v>0.67102238805073788</v>
      </c>
      <c r="AL24">
        <v>1</v>
      </c>
      <c r="AM24">
        <v>0.71846570694758194</v>
      </c>
      <c r="AN24">
        <v>1.0357204335376631</v>
      </c>
      <c r="AO24">
        <v>1.0236705943541682</v>
      </c>
      <c r="AP24">
        <v>1.0475790988612137</v>
      </c>
      <c r="AQ24">
        <v>1.3391539448359624</v>
      </c>
      <c r="AR24">
        <v>0.7013917915350385</v>
      </c>
      <c r="AS24">
        <v>0.89631091004770125</v>
      </c>
      <c r="AT24">
        <v>0.74015048266825856</v>
      </c>
      <c r="AU24">
        <v>1.6833342666062783</v>
      </c>
      <c r="AV24">
        <v>0.64230900615145092</v>
      </c>
      <c r="AW24">
        <v>0.81740021810874552</v>
      </c>
      <c r="AX24">
        <v>0.81543264067946697</v>
      </c>
      <c r="AY24">
        <v>0.893387807520859</v>
      </c>
      <c r="AZ24">
        <v>0.58478305735162239</v>
      </c>
      <c r="BA24">
        <v>1.9527807129586991</v>
      </c>
      <c r="BB24">
        <v>2.0477445468289903</v>
      </c>
      <c r="BC24">
        <v>0</v>
      </c>
      <c r="BD24">
        <v>1.5191296600446986</v>
      </c>
      <c r="BE24">
        <v>1.7681049434294362</v>
      </c>
      <c r="BF24">
        <v>1.6268835883508099</v>
      </c>
      <c r="BG24">
        <v>2.413292939876015</v>
      </c>
      <c r="BH24">
        <v>0.63533544697226152</v>
      </c>
      <c r="BI24">
        <v>0</v>
      </c>
      <c r="BJ24">
        <v>0</v>
      </c>
      <c r="BK24">
        <v>3.227995319787698</v>
      </c>
      <c r="BL24">
        <v>2.409150222629028</v>
      </c>
      <c r="BM24">
        <v>0.63561956761477334</v>
      </c>
      <c r="BN24">
        <v>35.829358617439233</v>
      </c>
      <c r="BO24">
        <v>1.7293328826763994</v>
      </c>
      <c r="BP24">
        <v>0.63533544697226152</v>
      </c>
      <c r="BQ24">
        <v>1</v>
      </c>
      <c r="BR24">
        <v>1.3684624405766486</v>
      </c>
    </row>
    <row r="25" spans="1:70">
      <c r="A25" t="s">
        <v>583</v>
      </c>
      <c r="B25" t="s">
        <v>586</v>
      </c>
      <c r="C25" t="s">
        <v>512</v>
      </c>
      <c r="D25">
        <v>0.84529065750573906</v>
      </c>
      <c r="E25">
        <v>1.5123400042300514</v>
      </c>
      <c r="F25">
        <v>1.0521277615350864</v>
      </c>
      <c r="G25">
        <v>0.5133599657223511</v>
      </c>
      <c r="H25">
        <v>0</v>
      </c>
      <c r="I25">
        <v>1.2398152787243992</v>
      </c>
      <c r="J25">
        <v>1.0261682969814343</v>
      </c>
      <c r="K25">
        <v>0.95017518110960975</v>
      </c>
      <c r="L25">
        <v>1.0437812111620428</v>
      </c>
      <c r="M25">
        <v>1.258591198790004</v>
      </c>
      <c r="N25">
        <v>0.77434648146572427</v>
      </c>
      <c r="O25">
        <v>1.121291200027364</v>
      </c>
      <c r="P25">
        <v>1.1614656927518718</v>
      </c>
      <c r="Q25">
        <v>0.59136874021180552</v>
      </c>
      <c r="R25">
        <v>0.47269805732547182</v>
      </c>
      <c r="S25">
        <v>0.474505313564063</v>
      </c>
      <c r="T25">
        <v>1.0978419176178189</v>
      </c>
      <c r="U25">
        <v>2.8509841652726999</v>
      </c>
      <c r="V25">
        <v>0</v>
      </c>
      <c r="W25">
        <v>0</v>
      </c>
      <c r="X25">
        <v>0.84543020602019414</v>
      </c>
      <c r="Y25">
        <v>0</v>
      </c>
      <c r="Z25">
        <v>1.1999757206668764</v>
      </c>
      <c r="AA25">
        <v>1.1786179837995219</v>
      </c>
      <c r="AB25">
        <v>0.41419411976174364</v>
      </c>
      <c r="AC25">
        <v>0.98175251921782147</v>
      </c>
      <c r="AD25">
        <v>0.87998427903657706</v>
      </c>
      <c r="AE25">
        <v>1.4142784439316789</v>
      </c>
      <c r="AF25">
        <v>0.62050516044316251</v>
      </c>
      <c r="AG25">
        <v>0.47877111295830344</v>
      </c>
      <c r="AH25">
        <v>1.9424108020287747</v>
      </c>
      <c r="AI25">
        <v>0.69973249608039367</v>
      </c>
      <c r="AJ25">
        <v>0.87016237596091195</v>
      </c>
      <c r="AK25">
        <v>0.6586808592339628</v>
      </c>
      <c r="AL25">
        <v>1</v>
      </c>
      <c r="AM25">
        <v>0.67957260004345588</v>
      </c>
      <c r="AN25">
        <v>1.0396865895601093</v>
      </c>
      <c r="AO25">
        <v>1.0737206253123761</v>
      </c>
      <c r="AP25">
        <v>1.043863376552195</v>
      </c>
      <c r="AQ25">
        <v>1.3503170364365213</v>
      </c>
      <c r="AR25">
        <v>0.72050873297971718</v>
      </c>
      <c r="AS25">
        <v>0.90321144457455538</v>
      </c>
      <c r="AT25">
        <v>0.78737301878765809</v>
      </c>
      <c r="AU25">
        <v>1.6895519123272416</v>
      </c>
      <c r="AV25">
        <v>0.62033240120281474</v>
      </c>
      <c r="AW25">
        <v>0.79737424067079876</v>
      </c>
      <c r="AX25">
        <v>0.92460282224808421</v>
      </c>
      <c r="AY25">
        <v>0.87345230197929324</v>
      </c>
      <c r="AZ25">
        <v>0.58498531711834134</v>
      </c>
      <c r="BA25">
        <v>1.7684157507469151</v>
      </c>
      <c r="BB25">
        <v>2.0951376227639771</v>
      </c>
      <c r="BC25">
        <v>0</v>
      </c>
      <c r="BD25">
        <v>1.4723274304126319</v>
      </c>
      <c r="BE25">
        <v>1.6435709135417447</v>
      </c>
      <c r="BF25">
        <v>1.4913517712775683</v>
      </c>
      <c r="BG25">
        <v>2.4868891875698469</v>
      </c>
      <c r="BH25">
        <v>0.60155455584899675</v>
      </c>
      <c r="BI25">
        <v>0</v>
      </c>
      <c r="BJ25">
        <v>0</v>
      </c>
      <c r="BK25">
        <v>3.4589818564937866</v>
      </c>
      <c r="BL25">
        <v>2.3656901554574197</v>
      </c>
      <c r="BM25">
        <v>0.62485198092475902</v>
      </c>
      <c r="BN25">
        <v>37.408629658664857</v>
      </c>
      <c r="BO25">
        <v>1.4849223539828664</v>
      </c>
      <c r="BP25">
        <v>0.60155455584899675</v>
      </c>
      <c r="BQ25">
        <v>1</v>
      </c>
      <c r="BR25">
        <v>1.7962987005908342</v>
      </c>
    </row>
    <row r="26" spans="1:70">
      <c r="A26" t="s">
        <v>584</v>
      </c>
      <c r="B26" t="s">
        <v>586</v>
      </c>
      <c r="C26" t="s">
        <v>513</v>
      </c>
      <c r="D26">
        <v>0.70792899137635334</v>
      </c>
      <c r="E26">
        <v>1.5892398211913721</v>
      </c>
      <c r="F26">
        <v>1.0699878087137091</v>
      </c>
      <c r="G26">
        <v>0.70940308754432024</v>
      </c>
      <c r="H26">
        <v>0</v>
      </c>
      <c r="I26">
        <v>0.93552032018387032</v>
      </c>
      <c r="J26">
        <v>1.0834614534636753</v>
      </c>
      <c r="K26">
        <v>0.80377161141689246</v>
      </c>
      <c r="L26">
        <v>0.85695479911735994</v>
      </c>
      <c r="M26">
        <v>0.93891873980212981</v>
      </c>
      <c r="N26">
        <v>0.70695686220859</v>
      </c>
      <c r="O26">
        <v>0.8593713480497972</v>
      </c>
      <c r="P26">
        <v>0.79904520541729218</v>
      </c>
      <c r="Q26">
        <v>0.47872282221313689</v>
      </c>
      <c r="R26">
        <v>0.41383633912857071</v>
      </c>
      <c r="S26">
        <v>0.44645950550293145</v>
      </c>
      <c r="T26">
        <v>1.008655396739049</v>
      </c>
      <c r="U26">
        <v>2.62155377663843</v>
      </c>
      <c r="V26">
        <v>0</v>
      </c>
      <c r="W26">
        <v>0</v>
      </c>
      <c r="X26">
        <v>0.59644766722058296</v>
      </c>
      <c r="Y26">
        <v>0</v>
      </c>
      <c r="Z26">
        <v>0.91328392911817136</v>
      </c>
      <c r="AA26">
        <v>1.061272583395289</v>
      </c>
      <c r="AB26">
        <v>0.40610812418406372</v>
      </c>
      <c r="AC26">
        <v>0.96854091898455463</v>
      </c>
      <c r="AD26">
        <v>0.74430848274637873</v>
      </c>
      <c r="AE26">
        <v>1.2431887576302834</v>
      </c>
      <c r="AF26">
        <v>0.49714311780941689</v>
      </c>
      <c r="AG26">
        <v>0.567414845207453</v>
      </c>
      <c r="AH26">
        <v>1.7504787263397232</v>
      </c>
      <c r="AI26">
        <v>0.56812861528565461</v>
      </c>
      <c r="AJ26">
        <v>0.82144460906259187</v>
      </c>
      <c r="AK26">
        <v>0.4273004653597422</v>
      </c>
      <c r="AL26">
        <v>1</v>
      </c>
      <c r="AM26">
        <v>0.53518948544168743</v>
      </c>
      <c r="AN26">
        <v>0.73171138313074335</v>
      </c>
      <c r="AO26">
        <v>0.79282459441774966</v>
      </c>
      <c r="AP26">
        <v>0.94021059648890959</v>
      </c>
      <c r="AQ26">
        <v>1.47708404581313</v>
      </c>
      <c r="AR26">
        <v>0.58760190296554049</v>
      </c>
      <c r="AS26">
        <v>0.72689778127724192</v>
      </c>
      <c r="AT26">
        <v>0.52996440534176203</v>
      </c>
      <c r="AU26">
        <v>1.2346382979140564</v>
      </c>
      <c r="AV26">
        <v>0.59394270175385044</v>
      </c>
      <c r="AW26">
        <v>0.79380009303939492</v>
      </c>
      <c r="AX26">
        <v>0.66411075288126009</v>
      </c>
      <c r="AY26">
        <v>0.91230940759148649</v>
      </c>
      <c r="AZ26">
        <v>0.52236635594220548</v>
      </c>
      <c r="BA26">
        <v>1.4722765738374801</v>
      </c>
      <c r="BB26">
        <v>1.7837978141567536</v>
      </c>
      <c r="BC26">
        <v>0</v>
      </c>
      <c r="BD26">
        <v>0.89732664094598091</v>
      </c>
      <c r="BE26">
        <v>1.4278341624379669</v>
      </c>
      <c r="BF26">
        <v>1.0547210245064886</v>
      </c>
      <c r="BG26">
        <v>2.2222015287581018</v>
      </c>
      <c r="BH26">
        <v>0.40924168851755272</v>
      </c>
      <c r="BI26">
        <v>0</v>
      </c>
      <c r="BJ26">
        <v>0</v>
      </c>
      <c r="BK26">
        <v>2.7449342282819935</v>
      </c>
      <c r="BL26">
        <v>1.9495020029319203</v>
      </c>
      <c r="BM26">
        <v>0.84121164659459347</v>
      </c>
      <c r="BN26">
        <v>31.952489188561209</v>
      </c>
      <c r="BO26">
        <v>0.74951232158557368</v>
      </c>
      <c r="BP26">
        <v>0.40924168851755272</v>
      </c>
      <c r="BQ26">
        <v>1</v>
      </c>
      <c r="BR26">
        <v>1.3819649840367882</v>
      </c>
    </row>
    <row r="27" spans="1:70">
      <c r="A27" t="s">
        <v>584</v>
      </c>
      <c r="B27" t="s">
        <v>586</v>
      </c>
      <c r="C27" t="s">
        <v>511</v>
      </c>
      <c r="D27">
        <v>0.92920540890907499</v>
      </c>
      <c r="E27">
        <v>1.7329213892359023</v>
      </c>
      <c r="F27">
        <v>1.248709181151141</v>
      </c>
      <c r="G27">
        <v>0.4721791156252973</v>
      </c>
      <c r="H27">
        <v>0</v>
      </c>
      <c r="I27">
        <v>1.1226843694890076</v>
      </c>
      <c r="J27">
        <v>1.3251398271295012</v>
      </c>
      <c r="K27">
        <v>0.96530155174686461</v>
      </c>
      <c r="L27">
        <v>1.2210153312207193</v>
      </c>
      <c r="M27">
        <v>1.2244730900490455</v>
      </c>
      <c r="N27">
        <v>0.73155313986543535</v>
      </c>
      <c r="O27">
        <v>1.152318513561184</v>
      </c>
      <c r="P27">
        <v>0.89618838062804274</v>
      </c>
      <c r="Q27">
        <v>0.65135227913388327</v>
      </c>
      <c r="R27">
        <v>0.44670006467175033</v>
      </c>
      <c r="S27">
        <v>0.54170910506007386</v>
      </c>
      <c r="T27">
        <v>1.1524538892853755</v>
      </c>
      <c r="U27">
        <v>3.717777936487666</v>
      </c>
      <c r="V27">
        <v>0</v>
      </c>
      <c r="W27">
        <v>0</v>
      </c>
      <c r="X27">
        <v>0.76557540655216338</v>
      </c>
      <c r="Y27">
        <v>0</v>
      </c>
      <c r="Z27">
        <v>1.2179664020132115</v>
      </c>
      <c r="AA27">
        <v>1.4585553096187835</v>
      </c>
      <c r="AB27">
        <v>0.49899248340048019</v>
      </c>
      <c r="AC27">
        <v>1.0380961603134766</v>
      </c>
      <c r="AD27">
        <v>0.8468321289341687</v>
      </c>
      <c r="AE27">
        <v>1.3366947398587019</v>
      </c>
      <c r="AF27">
        <v>0.50618842957342058</v>
      </c>
      <c r="AG27">
        <v>0.66736997584655977</v>
      </c>
      <c r="AH27">
        <v>1.9306174267998168</v>
      </c>
      <c r="AI27">
        <v>0.77468008259435317</v>
      </c>
      <c r="AJ27">
        <v>1.0628605890830978</v>
      </c>
      <c r="AK27">
        <v>0.55212849473227277</v>
      </c>
      <c r="AL27">
        <v>1</v>
      </c>
      <c r="AM27">
        <v>0.66472755238098791</v>
      </c>
      <c r="AN27">
        <v>1.0010669451153449</v>
      </c>
      <c r="AO27">
        <v>0.99858945685943101</v>
      </c>
      <c r="AP27">
        <v>1.1339345806169323</v>
      </c>
      <c r="AQ27">
        <v>1.6048583301573733</v>
      </c>
      <c r="AR27">
        <v>0.83750658657958177</v>
      </c>
      <c r="AS27">
        <v>0.95672606842320829</v>
      </c>
      <c r="AT27">
        <v>0.68800520797646092</v>
      </c>
      <c r="AU27">
        <v>1.6867561981283563</v>
      </c>
      <c r="AV27">
        <v>0.72245781173202261</v>
      </c>
      <c r="AW27">
        <v>0.97913290067472636</v>
      </c>
      <c r="AX27">
        <v>0.91722492630928665</v>
      </c>
      <c r="AY27">
        <v>1.1415999188887762</v>
      </c>
      <c r="AZ27">
        <v>0.54738994790393225</v>
      </c>
      <c r="BA27">
        <v>2.2110972178245372</v>
      </c>
      <c r="BB27">
        <v>2.0052625729406564</v>
      </c>
      <c r="BC27">
        <v>0</v>
      </c>
      <c r="BD27">
        <v>0.99946907963844456</v>
      </c>
      <c r="BE27">
        <v>1.4078816127558538</v>
      </c>
      <c r="BF27">
        <v>1.4576608642231981</v>
      </c>
      <c r="BG27">
        <v>2.9900144760241787</v>
      </c>
      <c r="BH27">
        <v>0.56887953529706936</v>
      </c>
      <c r="BI27">
        <v>0</v>
      </c>
      <c r="BJ27">
        <v>0</v>
      </c>
      <c r="BK27">
        <v>4.080540530339805</v>
      </c>
      <c r="BL27">
        <v>2.731716075055703</v>
      </c>
      <c r="BM27">
        <v>1.1493512451322954</v>
      </c>
      <c r="BN27">
        <v>44.734751324798466</v>
      </c>
      <c r="BO27">
        <v>0.88062279532718779</v>
      </c>
      <c r="BP27">
        <v>0.56887953529706936</v>
      </c>
      <c r="BQ27">
        <v>1</v>
      </c>
      <c r="BR27">
        <v>1.5039495013074526</v>
      </c>
    </row>
    <row r="28" spans="1:70">
      <c r="A28" t="s">
        <v>584</v>
      </c>
      <c r="B28" t="s">
        <v>586</v>
      </c>
      <c r="C28" t="s">
        <v>512</v>
      </c>
      <c r="D28">
        <v>0.80405817319109352</v>
      </c>
      <c r="E28">
        <v>1.4298002071539264</v>
      </c>
      <c r="F28">
        <v>1.0670774563510854</v>
      </c>
      <c r="G28">
        <v>1.0781450807881872</v>
      </c>
      <c r="H28">
        <v>0</v>
      </c>
      <c r="I28">
        <v>0.96817721241980881</v>
      </c>
      <c r="J28">
        <v>1.1419941878058468</v>
      </c>
      <c r="K28">
        <v>0.80519947219679278</v>
      </c>
      <c r="L28">
        <v>0.94825319986319523</v>
      </c>
      <c r="M28">
        <v>0.89840163701205955</v>
      </c>
      <c r="N28">
        <v>0.66021886320115053</v>
      </c>
      <c r="O28">
        <v>0.93150284359136615</v>
      </c>
      <c r="P28">
        <v>0.77308616179216261</v>
      </c>
      <c r="Q28">
        <v>0.50425498290943815</v>
      </c>
      <c r="R28">
        <v>0.37906477416228462</v>
      </c>
      <c r="S28">
        <v>0.47600993683093695</v>
      </c>
      <c r="T28">
        <v>0.97812301555614323</v>
      </c>
      <c r="U28">
        <v>3.5655604776642109</v>
      </c>
      <c r="V28">
        <v>0</v>
      </c>
      <c r="W28">
        <v>0</v>
      </c>
      <c r="X28">
        <v>0.60505302891513024</v>
      </c>
      <c r="Y28">
        <v>0</v>
      </c>
      <c r="Z28">
        <v>0.91458665240641712</v>
      </c>
      <c r="AA28">
        <v>1.1828097150558938</v>
      </c>
      <c r="AB28">
        <v>0.39742902714099099</v>
      </c>
      <c r="AC28">
        <v>0.88287815493621413</v>
      </c>
      <c r="AD28">
        <v>0.68110348686631206</v>
      </c>
      <c r="AE28">
        <v>1.1804974792973464</v>
      </c>
      <c r="AF28">
        <v>0.41354036163430702</v>
      </c>
      <c r="AG28">
        <v>0.47954980313717949</v>
      </c>
      <c r="AH28">
        <v>1.4712509003322132</v>
      </c>
      <c r="AI28">
        <v>0.61348296884797748</v>
      </c>
      <c r="AJ28">
        <v>0.87690372243192172</v>
      </c>
      <c r="AK28">
        <v>0.46290432007199001</v>
      </c>
      <c r="AL28">
        <v>1</v>
      </c>
      <c r="AM28">
        <v>0.47060026111851089</v>
      </c>
      <c r="AN28">
        <v>0.81490174493105216</v>
      </c>
      <c r="AO28">
        <v>0.84347055456963871</v>
      </c>
      <c r="AP28">
        <v>0.94157586893589507</v>
      </c>
      <c r="AQ28">
        <v>1.3941488677060316</v>
      </c>
      <c r="AR28">
        <v>0.65105549195123524</v>
      </c>
      <c r="AS28">
        <v>0.74865097843497297</v>
      </c>
      <c r="AT28">
        <v>0.57519358588280989</v>
      </c>
      <c r="AU28">
        <v>1.3600560267668953</v>
      </c>
      <c r="AV28">
        <v>0.63065751621815513</v>
      </c>
      <c r="AW28">
        <v>0.78705678834872239</v>
      </c>
      <c r="AX28">
        <v>0.69164128672141545</v>
      </c>
      <c r="AY28">
        <v>0.99089806815963755</v>
      </c>
      <c r="AZ28">
        <v>0.45310281880283021</v>
      </c>
      <c r="BA28">
        <v>1.5134916222954586</v>
      </c>
      <c r="BB28">
        <v>1.6719635554907832</v>
      </c>
      <c r="BC28">
        <v>0</v>
      </c>
      <c r="BD28">
        <v>0.84632079917465686</v>
      </c>
      <c r="BE28">
        <v>1.1369151512835534</v>
      </c>
      <c r="BF28">
        <v>1.3015890144199895</v>
      </c>
      <c r="BG28">
        <v>2.4160142270418321</v>
      </c>
      <c r="BH28">
        <v>0.46651821183567305</v>
      </c>
      <c r="BI28">
        <v>0</v>
      </c>
      <c r="BJ28">
        <v>0</v>
      </c>
      <c r="BK28">
        <v>3.9186431888175837</v>
      </c>
      <c r="BL28">
        <v>2.1859284806526076</v>
      </c>
      <c r="BM28">
        <v>0.82694614561725766</v>
      </c>
      <c r="BN28">
        <v>34.197717837116315</v>
      </c>
      <c r="BO28">
        <v>0.93477609147985707</v>
      </c>
      <c r="BP28">
        <v>0.46651821183567305</v>
      </c>
      <c r="BQ28">
        <v>1</v>
      </c>
      <c r="BR28">
        <v>1.6237859342813912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9" tint="0.79998168889431442"/>
  </sheetPr>
  <dimension ref="A1:CY16"/>
  <sheetViews>
    <sheetView workbookViewId="0">
      <selection activeCell="K23" sqref="K23"/>
    </sheetView>
  </sheetViews>
  <sheetFormatPr baseColWidth="10" defaultColWidth="8.83203125" defaultRowHeight="13"/>
  <cols>
    <col min="2" max="2" width="29.5" customWidth="1"/>
    <col min="9" max="9" width="11.5" bestFit="1" customWidth="1"/>
  </cols>
  <sheetData>
    <row r="1" spans="1:103">
      <c r="A1" t="str">
        <f>'Measured Data'!A6</f>
        <v>SAMPLE #</v>
      </c>
      <c r="B1" t="s">
        <v>112</v>
      </c>
      <c r="C1" t="s">
        <v>507</v>
      </c>
      <c r="D1" t="s">
        <v>508</v>
      </c>
      <c r="E1" t="s">
        <v>710</v>
      </c>
      <c r="F1" t="s">
        <v>606</v>
      </c>
      <c r="G1" t="s">
        <v>509</v>
      </c>
      <c r="H1" t="str">
        <f>'Measured Data'!B6</f>
        <v>Day</v>
      </c>
      <c r="I1" t="str">
        <f>'Measured Data'!C6</f>
        <v>RUN TIME (HOURS)</v>
      </c>
      <c r="J1" t="str">
        <f>'In Process Calc.'!B2</f>
        <v>RUN TIME (DAYS)</v>
      </c>
      <c r="K1" t="str">
        <f>'In Process Calc.'!C2</f>
        <v>RUN TIME (HOURS)</v>
      </c>
      <c r="L1" t="s">
        <v>489</v>
      </c>
      <c r="M1" t="s">
        <v>491</v>
      </c>
      <c r="N1" t="s">
        <v>490</v>
      </c>
      <c r="O1" t="s">
        <v>492</v>
      </c>
      <c r="P1" t="s">
        <v>493</v>
      </c>
      <c r="Q1" s="323" t="s">
        <v>494</v>
      </c>
      <c r="R1" s="323" t="s">
        <v>711</v>
      </c>
      <c r="S1" t="str">
        <f>'Post Process Calc.'!K2</f>
        <v>qGlucose (mmol/109 cells/hr)</v>
      </c>
      <c r="T1" t="str">
        <f>'Post Process Calc.'!Q2</f>
        <v>qLactate (mmol/109 cells/hr)</v>
      </c>
      <c r="U1" t="str">
        <f>'Post Process Calc.'!L2</f>
        <v>qGlutamine (mmol/109 cell/hr)</v>
      </c>
      <c r="V1" t="str">
        <f>'Post Process Calc.'!H2</f>
        <v>qAsparagine (mmol/109 cell/hr)</v>
      </c>
      <c r="W1" t="str">
        <f>'Post Process Calc.'!I2</f>
        <v>qAspartate (mmol/109 cell/hr)</v>
      </c>
      <c r="X1" t="str">
        <f>'Post Process Calc.'!AG2</f>
        <v>DL/DG (mol/mol)</v>
      </c>
      <c r="Y1" t="s">
        <v>495</v>
      </c>
      <c r="Z1" t="s">
        <v>496</v>
      </c>
      <c r="AA1" t="s">
        <v>497</v>
      </c>
      <c r="AB1" t="s">
        <v>498</v>
      </c>
      <c r="AC1" t="s">
        <v>499</v>
      </c>
      <c r="AD1" t="s">
        <v>500</v>
      </c>
      <c r="AE1" t="s">
        <v>501</v>
      </c>
      <c r="AF1" t="s">
        <v>502</v>
      </c>
      <c r="AG1" t="s">
        <v>503</v>
      </c>
      <c r="AH1" t="s">
        <v>504</v>
      </c>
      <c r="AI1" t="s">
        <v>505</v>
      </c>
      <c r="AJ1" t="s">
        <v>506</v>
      </c>
      <c r="AK1" t="s">
        <v>514</v>
      </c>
      <c r="AL1" t="s">
        <v>515</v>
      </c>
      <c r="AM1" t="s">
        <v>516</v>
      </c>
      <c r="AN1" t="s">
        <v>517</v>
      </c>
      <c r="AO1" t="s">
        <v>518</v>
      </c>
      <c r="AP1" t="s">
        <v>519</v>
      </c>
      <c r="AQ1" t="s">
        <v>520</v>
      </c>
      <c r="AR1" t="s">
        <v>521</v>
      </c>
      <c r="AS1" t="s">
        <v>522</v>
      </c>
      <c r="AT1" t="s">
        <v>523</v>
      </c>
      <c r="AU1" t="s">
        <v>524</v>
      </c>
      <c r="AV1" t="s">
        <v>525</v>
      </c>
      <c r="AW1" t="s">
        <v>526</v>
      </c>
      <c r="AX1" t="s">
        <v>527</v>
      </c>
      <c r="AY1" t="s">
        <v>528</v>
      </c>
      <c r="AZ1" t="s">
        <v>529</v>
      </c>
      <c r="BA1" t="s">
        <v>530</v>
      </c>
      <c r="BB1" t="s">
        <v>531</v>
      </c>
      <c r="BC1" t="s">
        <v>532</v>
      </c>
      <c r="BD1" t="s">
        <v>533</v>
      </c>
      <c r="BE1" t="s">
        <v>534</v>
      </c>
      <c r="BF1" t="s">
        <v>535</v>
      </c>
      <c r="BG1" t="s">
        <v>536</v>
      </c>
      <c r="BH1" t="s">
        <v>537</v>
      </c>
      <c r="BI1" t="s">
        <v>538</v>
      </c>
      <c r="BJ1" t="s">
        <v>539</v>
      </c>
      <c r="BK1" t="s">
        <v>540</v>
      </c>
      <c r="BL1" t="s">
        <v>541</v>
      </c>
      <c r="BM1" t="s">
        <v>542</v>
      </c>
      <c r="BN1" t="s">
        <v>543</v>
      </c>
      <c r="BO1" t="s">
        <v>544</v>
      </c>
      <c r="BP1" t="s">
        <v>545</v>
      </c>
      <c r="BQ1" t="s">
        <v>546</v>
      </c>
      <c r="BR1" t="s">
        <v>547</v>
      </c>
      <c r="BS1" t="s">
        <v>548</v>
      </c>
      <c r="BT1" t="s">
        <v>549</v>
      </c>
      <c r="BU1" t="s">
        <v>550</v>
      </c>
      <c r="BV1" t="s">
        <v>551</v>
      </c>
      <c r="BW1" t="s">
        <v>552</v>
      </c>
      <c r="BX1" t="s">
        <v>553</v>
      </c>
      <c r="BY1" t="s">
        <v>554</v>
      </c>
      <c r="BZ1" t="s">
        <v>555</v>
      </c>
      <c r="CA1" t="s">
        <v>556</v>
      </c>
      <c r="CB1" t="s">
        <v>557</v>
      </c>
      <c r="CC1" t="s">
        <v>558</v>
      </c>
      <c r="CD1" t="s">
        <v>559</v>
      </c>
      <c r="CE1" t="s">
        <v>560</v>
      </c>
      <c r="CF1" t="s">
        <v>561</v>
      </c>
      <c r="CG1" t="s">
        <v>562</v>
      </c>
      <c r="CH1" t="s">
        <v>563</v>
      </c>
      <c r="CI1" t="s">
        <v>564</v>
      </c>
      <c r="CJ1" t="s">
        <v>565</v>
      </c>
      <c r="CK1" t="s">
        <v>566</v>
      </c>
      <c r="CL1" t="s">
        <v>567</v>
      </c>
      <c r="CM1" t="s">
        <v>568</v>
      </c>
      <c r="CN1" t="s">
        <v>569</v>
      </c>
      <c r="CO1" t="s">
        <v>570</v>
      </c>
      <c r="CP1" t="s">
        <v>571</v>
      </c>
      <c r="CQ1" t="s">
        <v>572</v>
      </c>
      <c r="CR1" t="s">
        <v>573</v>
      </c>
      <c r="CS1" t="s">
        <v>574</v>
      </c>
      <c r="CT1" t="s">
        <v>575</v>
      </c>
      <c r="CU1" t="s">
        <v>576</v>
      </c>
      <c r="CV1" t="s">
        <v>587</v>
      </c>
      <c r="CW1" t="s">
        <v>588</v>
      </c>
      <c r="CX1" t="s">
        <v>577</v>
      </c>
      <c r="CY1" t="s">
        <v>709</v>
      </c>
    </row>
    <row r="2" spans="1:103">
      <c r="A2">
        <f>'Measured Data'!A7</f>
        <v>0</v>
      </c>
      <c r="B2" t="s">
        <v>584</v>
      </c>
      <c r="C2" s="324" t="s">
        <v>586</v>
      </c>
      <c r="D2">
        <v>1</v>
      </c>
      <c r="E2">
        <f>'Measured Data'!H7</f>
        <v>0.26</v>
      </c>
      <c r="F2" s="477">
        <f>'Measured Data'!K7</f>
        <v>99.2</v>
      </c>
      <c r="G2" t="s">
        <v>513</v>
      </c>
      <c r="H2" s="321">
        <f>'Measured Data'!B7</f>
        <v>1.8750000002910383E-2</v>
      </c>
      <c r="I2" s="322">
        <f>'Measured Data'!C7</f>
        <v>0.45000000006984919</v>
      </c>
      <c r="J2">
        <f>'In Process Calc.'!B3</f>
        <v>1.8750000002910383E-2</v>
      </c>
      <c r="K2">
        <f>'In Process Calc.'!C3</f>
        <v>0.45000000006984919</v>
      </c>
      <c r="L2">
        <f>'Measured Data'!Z7</f>
        <v>33.470991807100511</v>
      </c>
      <c r="M2">
        <f>'Measured Data'!AF7</f>
        <v>0.9991119005328597</v>
      </c>
      <c r="N2">
        <f>'Measured Data'!AA7</f>
        <v>0</v>
      </c>
      <c r="O2">
        <f>'Measured Data'!W7</f>
        <v>5.7690000000000001</v>
      </c>
      <c r="P2">
        <f>'Measured Data'!X7</f>
        <v>1.6990000000000001</v>
      </c>
      <c r="Q2">
        <f>'Growth Regression'!P2</f>
        <v>2.6520367508222929E-2</v>
      </c>
      <c r="R2">
        <f>Q2/'Growth Regression'!$O$24</f>
        <v>0.98551057587448809</v>
      </c>
      <c r="S2">
        <v>0</v>
      </c>
      <c r="T2">
        <f>'Post Process Calc.'!Q3</f>
        <v>0</v>
      </c>
      <c r="U2">
        <f>'Post Process Calc.'!L3</f>
        <v>0</v>
      </c>
      <c r="V2">
        <f>'Post Process Calc.'!H3</f>
        <v>0</v>
      </c>
      <c r="W2">
        <f>'Post Process Calc.'!I3</f>
        <v>0</v>
      </c>
      <c r="X2">
        <f>'Post Process Calc.'!AG3</f>
        <v>0</v>
      </c>
      <c r="Y2">
        <f>S2/0.0016</f>
        <v>0</v>
      </c>
      <c r="Z2">
        <f>T2/0.0016</f>
        <v>0</v>
      </c>
      <c r="AA2">
        <f t="shared" ref="AA2:AC14" si="0">U2/0.0016</f>
        <v>0</v>
      </c>
      <c r="AB2">
        <f t="shared" si="0"/>
        <v>0</v>
      </c>
      <c r="AC2">
        <f t="shared" si="0"/>
        <v>0</v>
      </c>
      <c r="AD2">
        <v>100</v>
      </c>
      <c r="AE2">
        <v>0.32</v>
      </c>
      <c r="AF2">
        <v>7</v>
      </c>
      <c r="AG2">
        <v>0.7</v>
      </c>
      <c r="AH2">
        <f t="shared" ref="AH2:AH16" si="1">10^(-7.3)</f>
        <v>5.0118723362727164E-8</v>
      </c>
      <c r="AI2">
        <v>1</v>
      </c>
      <c r="AJ2">
        <v>0.311</v>
      </c>
      <c r="AK2">
        <f t="array" ref="AK2">INDEX(Transcriptome!D$2:D$28,MATCH(1,(Transcriptome!$A$2:$A$28=$B2)*(Transcriptome!$C$2:$C$28=$G2),0))</f>
        <v>0.70792899137635334</v>
      </c>
      <c r="AL2">
        <f t="array" ref="AL2">INDEX(Transcriptome!E$2:E$28,MATCH(1,(Transcriptome!$A$2:$A$28=$B2)*(Transcriptome!$C$2:$C$28=$G2),0))</f>
        <v>1.5892398211913721</v>
      </c>
      <c r="AM2">
        <f t="array" ref="AM2">INDEX(Transcriptome!F$2:F$28,MATCH(1,(Transcriptome!$A$2:$A$28=$B2)*(Transcriptome!$C$2:$C$28=$G2),0))</f>
        <v>1.0699878087137091</v>
      </c>
      <c r="AN2">
        <f t="array" ref="AN2">INDEX(Transcriptome!G$2:G$28,MATCH(1,(Transcriptome!$A$2:$A$28=$B2)*(Transcriptome!$C$2:$C$28=$G2),0))</f>
        <v>0.70940308754432024</v>
      </c>
      <c r="AO2">
        <f t="array" ref="AO2">INDEX(Transcriptome!H$2:H$28,MATCH(1,(Transcriptome!$A$2:$A$28=$B2)*(Transcriptome!$C$2:$C$28=$G2),0))</f>
        <v>0</v>
      </c>
      <c r="AP2">
        <f t="array" ref="AP2">INDEX(Transcriptome!I$2:I$28,MATCH(1,(Transcriptome!$A$2:$A$28=$B2)*(Transcriptome!$C$2:$C$28=$G2),0))</f>
        <v>0.93552032018387032</v>
      </c>
      <c r="AQ2">
        <f t="array" ref="AQ2">INDEX(Transcriptome!J$2:J$28,MATCH(1,(Transcriptome!$A$2:$A$28=$B2)*(Transcriptome!$C$2:$C$28=$G2),0))</f>
        <v>1.0834614534636753</v>
      </c>
      <c r="AR2">
        <f t="array" ref="AR2">INDEX(Transcriptome!K$2:K$28,MATCH(1,(Transcriptome!$A$2:$A$28=$B2)*(Transcriptome!$C$2:$C$28=$G2),0))</f>
        <v>0.80377161141689246</v>
      </c>
      <c r="AS2">
        <f t="array" ref="AS2">INDEX(Transcriptome!L$2:L$28,MATCH(1,(Transcriptome!$A$2:$A$28=$B2)*(Transcriptome!$C$2:$C$28=$G2),0))</f>
        <v>0.85695479911735994</v>
      </c>
      <c r="AT2">
        <f t="array" ref="AT2">INDEX(Transcriptome!M$2:M$28,MATCH(1,(Transcriptome!$A$2:$A$28=$B2)*(Transcriptome!$C$2:$C$28=$G2),0))</f>
        <v>0.93891873980212981</v>
      </c>
      <c r="AU2">
        <f t="array" ref="AU2">INDEX(Transcriptome!N$2:N$28,MATCH(1,(Transcriptome!$A$2:$A$28=$B2)*(Transcriptome!$C$2:$C$28=$G2),0))</f>
        <v>0.70695686220859</v>
      </c>
      <c r="AV2">
        <f t="array" ref="AV2">INDEX(Transcriptome!O$2:O$28,MATCH(1,(Transcriptome!$A$2:$A$28=$B2)*(Transcriptome!$C$2:$C$28=$G2),0))</f>
        <v>0.8593713480497972</v>
      </c>
      <c r="AW2">
        <f t="array" ref="AW2">INDEX(Transcriptome!P$2:P$28,MATCH(1,(Transcriptome!$A$2:$A$28=$B2)*(Transcriptome!$C$2:$C$28=$G2),0))</f>
        <v>0.79904520541729218</v>
      </c>
      <c r="AX2">
        <f t="array" ref="AX2">INDEX(Transcriptome!Q$2:Q$28,MATCH(1,(Transcriptome!$A$2:$A$28=$B2)*(Transcriptome!$C$2:$C$28=$G2),0))</f>
        <v>0.47872282221313689</v>
      </c>
      <c r="AY2">
        <f t="array" ref="AY2">INDEX(Transcriptome!R$2:R$28,MATCH(1,(Transcriptome!$A$2:$A$28=$B2)*(Transcriptome!$C$2:$C$28=$G2),0))</f>
        <v>0.41383633912857071</v>
      </c>
      <c r="AZ2">
        <f t="array" ref="AZ2">INDEX(Transcriptome!S$2:S$28,MATCH(1,(Transcriptome!$A$2:$A$28=$B2)*(Transcriptome!$C$2:$C$28=$G2),0))</f>
        <v>0.44645950550293145</v>
      </c>
      <c r="BA2">
        <f t="array" ref="BA2">INDEX(Transcriptome!T$2:T$28,MATCH(1,(Transcriptome!$A$2:$A$28=$B2)*(Transcriptome!$C$2:$C$28=$G2),0))</f>
        <v>1.008655396739049</v>
      </c>
      <c r="BB2">
        <f t="array" ref="BB2">INDEX(Transcriptome!U$2:U$28,MATCH(1,(Transcriptome!$A$2:$A$28=$B2)*(Transcriptome!$C$2:$C$28=$G2),0))</f>
        <v>2.62155377663843</v>
      </c>
      <c r="BC2">
        <f t="array" ref="BC2">INDEX(Transcriptome!V$2:V$28,MATCH(1,(Transcriptome!$A$2:$A$28=$B2)*(Transcriptome!$C$2:$C$28=$G2),0))</f>
        <v>0</v>
      </c>
      <c r="BD2">
        <f t="array" ref="BD2">INDEX(Transcriptome!W$2:W$28,MATCH(1,(Transcriptome!$A$2:$A$28=$B2)*(Transcriptome!$C$2:$C$28=$G2),0))</f>
        <v>0</v>
      </c>
      <c r="BE2">
        <f t="array" ref="BE2">INDEX(Transcriptome!X$2:X$28,MATCH(1,(Transcriptome!$A$2:$A$28=$B2)*(Transcriptome!$C$2:$C$28=$G2),0))</f>
        <v>0.59644766722058296</v>
      </c>
      <c r="BF2">
        <f t="array" ref="BF2">INDEX(Transcriptome!Y$2:Y$28,MATCH(1,(Transcriptome!$A$2:$A$28=$B2)*(Transcriptome!$C$2:$C$28=$G2),0))</f>
        <v>0</v>
      </c>
      <c r="BG2">
        <f t="array" ref="BG2">INDEX(Transcriptome!Z$2:Z$28,MATCH(1,(Transcriptome!$A$2:$A$28=$B2)*(Transcriptome!$C$2:$C$28=$G2),0))</f>
        <v>0.91328392911817136</v>
      </c>
      <c r="BH2">
        <f t="array" ref="BH2">INDEX(Transcriptome!AA$2:AA$28,MATCH(1,(Transcriptome!$A$2:$A$28=$B2)*(Transcriptome!$C$2:$C$28=$G2),0))</f>
        <v>1.061272583395289</v>
      </c>
      <c r="BI2">
        <f t="array" ref="BI2">INDEX(Transcriptome!AB$2:AB$28,MATCH(1,(Transcriptome!$A$2:$A$28=$B2)*(Transcriptome!$C$2:$C$28=$G2),0))</f>
        <v>0.40610812418406372</v>
      </c>
      <c r="BJ2">
        <f t="array" ref="BJ2">INDEX(Transcriptome!AC$2:AC$28,MATCH(1,(Transcriptome!$A$2:$A$28=$B2)*(Transcriptome!$C$2:$C$28=$G2),0))</f>
        <v>0.96854091898455463</v>
      </c>
      <c r="BK2">
        <f t="array" ref="BK2">INDEX(Transcriptome!AD$2:AD$28,MATCH(1,(Transcriptome!$A$2:$A$28=$B2)*(Transcriptome!$C$2:$C$28=$G2),0))</f>
        <v>0.74430848274637873</v>
      </c>
      <c r="BL2">
        <f t="array" ref="BL2">INDEX(Transcriptome!AE$2:AE$28,MATCH(1,(Transcriptome!$A$2:$A$28=$B2)*(Transcriptome!$C$2:$C$28=$G2),0))</f>
        <v>1.2431887576302834</v>
      </c>
      <c r="BM2">
        <f t="array" ref="BM2">INDEX(Transcriptome!AF$2:AF$28,MATCH(1,(Transcriptome!$A$2:$A$28=$B2)*(Transcriptome!$C$2:$C$28=$G2),0))</f>
        <v>0.49714311780941689</v>
      </c>
      <c r="BN2">
        <f t="array" ref="BN2">INDEX(Transcriptome!AG$2:AG$28,MATCH(1,(Transcriptome!$A$2:$A$28=$B2)*(Transcriptome!$C$2:$C$28=$G2),0))</f>
        <v>0.567414845207453</v>
      </c>
      <c r="BO2">
        <f t="array" ref="BO2">INDEX(Transcriptome!AH$2:AH$28,MATCH(1,(Transcriptome!$A$2:$A$28=$B2)*(Transcriptome!$C$2:$C$28=$G2),0))</f>
        <v>1.7504787263397232</v>
      </c>
      <c r="BP2">
        <f t="array" ref="BP2">INDEX(Transcriptome!AI$2:AI$28,MATCH(1,(Transcriptome!$A$2:$A$28=$B2)*(Transcriptome!$C$2:$C$28=$G2),0))</f>
        <v>0.56812861528565461</v>
      </c>
      <c r="BQ2">
        <f t="array" ref="BQ2">INDEX(Transcriptome!AJ$2:AJ$28,MATCH(1,(Transcriptome!$A$2:$A$28=$B2)*(Transcriptome!$C$2:$C$28=$G2),0))</f>
        <v>0.82144460906259187</v>
      </c>
      <c r="BR2">
        <f t="array" ref="BR2">INDEX(Transcriptome!AK$2:AK$28,MATCH(1,(Transcriptome!$A$2:$A$28=$B2)*(Transcriptome!$C$2:$C$28=$G2),0))</f>
        <v>0.4273004653597422</v>
      </c>
      <c r="BS2">
        <f t="array" ref="BS2">INDEX(Transcriptome!AL$2:AL$28,MATCH(1,(Transcriptome!$A$2:$A$28=$B2)*(Transcriptome!$C$2:$C$28=$G2),0))</f>
        <v>1</v>
      </c>
      <c r="BT2">
        <f t="array" ref="BT2">INDEX(Transcriptome!AM$2:AM$28,MATCH(1,(Transcriptome!$A$2:$A$28=$B2)*(Transcriptome!$C$2:$C$28=$G2),0))</f>
        <v>0.53518948544168743</v>
      </c>
      <c r="BU2">
        <f t="array" ref="BU2">INDEX(Transcriptome!AN$2:AN$28,MATCH(1,(Transcriptome!$A$2:$A$28=$B2)*(Transcriptome!$C$2:$C$28=$G2),0))</f>
        <v>0.73171138313074335</v>
      </c>
      <c r="BV2">
        <f t="array" ref="BV2">INDEX(Transcriptome!AO$2:AO$28,MATCH(1,(Transcriptome!$A$2:$A$28=$B2)*(Transcriptome!$C$2:$C$28=$G2),0))</f>
        <v>0.79282459441774966</v>
      </c>
      <c r="BW2">
        <f t="array" ref="BW2">INDEX(Transcriptome!AP$2:AP$28,MATCH(1,(Transcriptome!$A$2:$A$28=$B2)*(Transcriptome!$C$2:$C$28=$G2),0))</f>
        <v>0.94021059648890959</v>
      </c>
      <c r="BX2">
        <f t="array" ref="BX2">INDEX(Transcriptome!AQ$2:AQ$28,MATCH(1,(Transcriptome!$A$2:$A$28=$B2)*(Transcriptome!$C$2:$C$28=$G2),0))</f>
        <v>1.47708404581313</v>
      </c>
      <c r="BY2">
        <f t="array" ref="BY2">INDEX(Transcriptome!AR$2:AR$28,MATCH(1,(Transcriptome!$A$2:$A$28=$B2)*(Transcriptome!$C$2:$C$28=$G2),0))</f>
        <v>0.58760190296554049</v>
      </c>
      <c r="BZ2">
        <f t="array" ref="BZ2">INDEX(Transcriptome!AS$2:AS$28,MATCH(1,(Transcriptome!$A$2:$A$28=$B2)*(Transcriptome!$C$2:$C$28=$G2),0))</f>
        <v>0.72689778127724192</v>
      </c>
      <c r="CA2">
        <f t="array" ref="CA2">INDEX(Transcriptome!AT$2:AT$28,MATCH(1,(Transcriptome!$A$2:$A$28=$B2)*(Transcriptome!$C$2:$C$28=$G2),0))</f>
        <v>0.52996440534176203</v>
      </c>
      <c r="CB2">
        <f t="array" ref="CB2">INDEX(Transcriptome!AU$2:AU$28,MATCH(1,(Transcriptome!$A$2:$A$28=$B2)*(Transcriptome!$C$2:$C$28=$G2),0))</f>
        <v>1.2346382979140564</v>
      </c>
      <c r="CC2">
        <f t="array" ref="CC2">INDEX(Transcriptome!AV$2:AV$28,MATCH(1,(Transcriptome!$A$2:$A$28=$B2)*(Transcriptome!$C$2:$C$28=$G2),0))</f>
        <v>0.59394270175385044</v>
      </c>
      <c r="CD2">
        <f t="array" ref="CD2">INDEX(Transcriptome!AW$2:AW$28,MATCH(1,(Transcriptome!$A$2:$A$28=$B2)*(Transcriptome!$C$2:$C$28=$G2),0))</f>
        <v>0.79380009303939492</v>
      </c>
      <c r="CE2">
        <f t="array" ref="CE2">INDEX(Transcriptome!AX$2:AX$28,MATCH(1,(Transcriptome!$A$2:$A$28=$B2)*(Transcriptome!$C$2:$C$28=$G2),0))</f>
        <v>0.66411075288126009</v>
      </c>
      <c r="CF2">
        <f t="array" ref="CF2">INDEX(Transcriptome!AY$2:AY$28,MATCH(1,(Transcriptome!$A$2:$A$28=$B2)*(Transcriptome!$C$2:$C$28=$G2),0))</f>
        <v>0.91230940759148649</v>
      </c>
      <c r="CG2">
        <f t="array" ref="CG2">INDEX(Transcriptome!AZ$2:AZ$28,MATCH(1,(Transcriptome!$A$2:$A$28=$B2)*(Transcriptome!$C$2:$C$28=$G2),0))</f>
        <v>0.52236635594220548</v>
      </c>
      <c r="CH2">
        <f t="array" ref="CH2">INDEX(Transcriptome!BA$2:BA$28,MATCH(1,(Transcriptome!$A$2:$A$28=$B2)*(Transcriptome!$C$2:$C$28=$G2),0))</f>
        <v>1.4722765738374801</v>
      </c>
      <c r="CI2">
        <f t="array" ref="CI2">INDEX(Transcriptome!BB$2:BB$28,MATCH(1,(Transcriptome!$A$2:$A$28=$B2)*(Transcriptome!$C$2:$C$28=$G2),0))</f>
        <v>1.7837978141567536</v>
      </c>
      <c r="CJ2">
        <f t="array" ref="CJ2">INDEX(Transcriptome!BC$2:BC$28,MATCH(1,(Transcriptome!$A$2:$A$28=$B2)*(Transcriptome!$C$2:$C$28=$G2),0))</f>
        <v>0</v>
      </c>
      <c r="CK2">
        <f t="array" ref="CK2">INDEX(Transcriptome!BD$2:BD$28,MATCH(1,(Transcriptome!$A$2:$A$28=$B2)*(Transcriptome!$C$2:$C$28=$G2),0))</f>
        <v>0.89732664094598091</v>
      </c>
      <c r="CL2">
        <f t="array" ref="CL2">INDEX(Transcriptome!BE$2:BE$28,MATCH(1,(Transcriptome!$A$2:$A$28=$B2)*(Transcriptome!$C$2:$C$28=$G2),0))</f>
        <v>1.4278341624379669</v>
      </c>
      <c r="CM2">
        <f t="array" ref="CM2">INDEX(Transcriptome!BF$2:BF$28,MATCH(1,(Transcriptome!$A$2:$A$28=$B2)*(Transcriptome!$C$2:$C$28=$G2),0))</f>
        <v>1.0547210245064886</v>
      </c>
      <c r="CN2">
        <f t="array" ref="CN2">INDEX(Transcriptome!BG$2:BG$28,MATCH(1,(Transcriptome!$A$2:$A$28=$B2)*(Transcriptome!$C$2:$C$28=$G2),0))</f>
        <v>2.2222015287581018</v>
      </c>
      <c r="CO2">
        <f t="array" ref="CO2">INDEX(Transcriptome!BH$2:BH$28,MATCH(1,(Transcriptome!$A$2:$A$28=$B2)*(Transcriptome!$C$2:$C$28=$G2),0))</f>
        <v>0.40924168851755272</v>
      </c>
      <c r="CP2">
        <f t="array" ref="CP2">INDEX(Transcriptome!BI$2:BI$28,MATCH(1,(Transcriptome!$A$2:$A$28=$B2)*(Transcriptome!$C$2:$C$28=$G2),0))</f>
        <v>0</v>
      </c>
      <c r="CQ2">
        <f t="array" ref="CQ2">INDEX(Transcriptome!BJ$2:BJ$28,MATCH(1,(Transcriptome!$A$2:$A$28=$B2)*(Transcriptome!$C$2:$C$28=$G2),0))</f>
        <v>0</v>
      </c>
      <c r="CR2">
        <f t="array" ref="CR2">INDEX(Transcriptome!BK$2:BK$28,MATCH(1,(Transcriptome!$A$2:$A$28=$B2)*(Transcriptome!$C$2:$C$28=$G2),0))</f>
        <v>2.7449342282819935</v>
      </c>
      <c r="CS2">
        <f t="array" ref="CS2">INDEX(Transcriptome!BL$2:BL$28,MATCH(1,(Transcriptome!$A$2:$A$28=$B2)*(Transcriptome!$C$2:$C$28=$G2),0))</f>
        <v>1.9495020029319203</v>
      </c>
      <c r="CT2">
        <f t="array" ref="CT2">INDEX(Transcriptome!BM$2:BM$28,MATCH(1,(Transcriptome!$A$2:$A$28=$B2)*(Transcriptome!$C$2:$C$28=$G2),0))</f>
        <v>0.84121164659459347</v>
      </c>
      <c r="CU2">
        <f t="array" ref="CU2">INDEX(Transcriptome!BN$2:BN$28,MATCH(1,(Transcriptome!$A$2:$A$28=$B2)*(Transcriptome!$C$2:$C$28=$G2),0))</f>
        <v>31.952489188561209</v>
      </c>
      <c r="CV2">
        <f t="array" ref="CV2">INDEX(Transcriptome!BO$2:BO$28,MATCH(1,(Transcriptome!$A$2:$A$28=$B2)*(Transcriptome!$C$2:$C$28=$G2),0))</f>
        <v>0.74951232158557368</v>
      </c>
      <c r="CW2">
        <f t="array" ref="CW2">INDEX(Transcriptome!BP$2:BP$28,MATCH(1,(Transcriptome!$A$2:$A$28=$B2)*(Transcriptome!$C$2:$C$28=$G2),0))</f>
        <v>0.40924168851755272</v>
      </c>
      <c r="CX2">
        <f t="array" ref="CX2">INDEX(Transcriptome!BQ$2:BQ$28,MATCH(1,(Transcriptome!$A$2:$A$28=$B2)*(Transcriptome!$C$2:$C$28=$G2),0))</f>
        <v>1</v>
      </c>
      <c r="CY2">
        <f t="array" ref="CY2">INDEX(Transcriptome!BR$2:BR$28,MATCH(1,(Transcriptome!$A$2:$A$28=$B2)*(Transcriptome!$C$2:$C$28=$G2),0))</f>
        <v>1.3819649840367882</v>
      </c>
    </row>
    <row r="3" spans="1:103">
      <c r="A3">
        <f>'Measured Data'!A8</f>
        <v>1</v>
      </c>
      <c r="B3" t="s">
        <v>584</v>
      </c>
      <c r="C3" s="324" t="s">
        <v>586</v>
      </c>
      <c r="D3">
        <v>1</v>
      </c>
      <c r="E3">
        <f>'Measured Data'!H8</f>
        <v>0.46319998631477349</v>
      </c>
      <c r="F3" s="477">
        <f>'Measured Data'!K8</f>
        <v>99.55999755859375</v>
      </c>
      <c r="G3" t="s">
        <v>513</v>
      </c>
      <c r="H3" s="321">
        <f>'Measured Data'!B8</f>
        <v>0.87986111111240461</v>
      </c>
      <c r="I3" s="322">
        <f>'Measured Data'!C8</f>
        <v>21.116666666697711</v>
      </c>
      <c r="J3">
        <f>'In Process Calc.'!B4</f>
        <v>0.87986111111240461</v>
      </c>
      <c r="K3">
        <f>'In Process Calc.'!C4</f>
        <v>21.116666666697711</v>
      </c>
      <c r="L3">
        <f>'Measured Data'!Z8</f>
        <v>33.91505139989787</v>
      </c>
      <c r="M3">
        <f>'Measured Data'!AF8</f>
        <v>1.5541740674955598</v>
      </c>
      <c r="N3">
        <f>'Measured Data'!AA8</f>
        <v>0</v>
      </c>
      <c r="O3">
        <f>'Measured Data'!W8</f>
        <v>5.89</v>
      </c>
      <c r="P3">
        <f>'Measured Data'!X8</f>
        <v>1.825</v>
      </c>
      <c r="Q3">
        <f>'Growth Regression'!P3</f>
        <v>2.62375468366388E-2</v>
      </c>
      <c r="R3">
        <f>Q3/'Growth Regression'!$O$24</f>
        <v>0.97500081341227252</v>
      </c>
      <c r="S3">
        <f>'Post Process Calc.'!K4</f>
        <v>0.11260218115305266</v>
      </c>
      <c r="T3">
        <f>'Post Process Calc.'!Q4</f>
        <v>4.3263079253742544E-2</v>
      </c>
      <c r="U3">
        <f>'Post Process Calc.'!L4</f>
        <v>-6.5099020312279739E-3</v>
      </c>
      <c r="V3">
        <f>'Post Process Calc.'!H4</f>
        <v>1.5656502239925847E-3</v>
      </c>
      <c r="W3">
        <f>'Post Process Calc.'!I4</f>
        <v>7.3584177928993827E-2</v>
      </c>
      <c r="X3">
        <f>'Post Process Calc.'!AG4</f>
        <v>0.38421173382900919</v>
      </c>
      <c r="Y3">
        <f>S3/0.0016</f>
        <v>70.376363220657908</v>
      </c>
      <c r="Z3">
        <f t="shared" ref="Y3:Z14" si="2">T3/0.0016</f>
        <v>27.039424533589088</v>
      </c>
      <c r="AA3">
        <f t="shared" si="0"/>
        <v>-4.0686887695174834</v>
      </c>
      <c r="AB3">
        <f t="shared" si="0"/>
        <v>0.97853138999536537</v>
      </c>
      <c r="AC3">
        <f t="shared" si="0"/>
        <v>45.99011120562114</v>
      </c>
      <c r="AD3">
        <v>100</v>
      </c>
      <c r="AE3">
        <v>0.32</v>
      </c>
      <c r="AF3">
        <v>7</v>
      </c>
      <c r="AG3">
        <v>0.7</v>
      </c>
      <c r="AH3">
        <f t="shared" si="1"/>
        <v>5.0118723362727164E-8</v>
      </c>
      <c r="AI3">
        <v>1</v>
      </c>
      <c r="AJ3">
        <v>0.311</v>
      </c>
      <c r="AK3">
        <f t="array" ref="AK3">INDEX(Transcriptome!D$2:D$28,MATCH(1,(Transcriptome!$A$2:$A$28=$B3)*(Transcriptome!$C$2:$C$28=$G3),0))</f>
        <v>0.70792899137635334</v>
      </c>
      <c r="AL3">
        <f t="array" ref="AL3">INDEX(Transcriptome!E$2:E$28,MATCH(1,(Transcriptome!$A$2:$A$28=$B3)*(Transcriptome!$C$2:$C$28=$G3),0))</f>
        <v>1.5892398211913721</v>
      </c>
      <c r="AM3">
        <f t="array" ref="AM3">INDEX(Transcriptome!F$2:F$28,MATCH(1,(Transcriptome!$A$2:$A$28=$B3)*(Transcriptome!$C$2:$C$28=$G3),0))</f>
        <v>1.0699878087137091</v>
      </c>
      <c r="AN3">
        <f t="array" ref="AN3">INDEX(Transcriptome!G$2:G$28,MATCH(1,(Transcriptome!$A$2:$A$28=$B3)*(Transcriptome!$C$2:$C$28=$G3),0))</f>
        <v>0.70940308754432024</v>
      </c>
      <c r="AO3">
        <f t="array" ref="AO3">INDEX(Transcriptome!H$2:H$28,MATCH(1,(Transcriptome!$A$2:$A$28=$B3)*(Transcriptome!$C$2:$C$28=$G3),0))</f>
        <v>0</v>
      </c>
      <c r="AP3">
        <f t="array" ref="AP3">INDEX(Transcriptome!I$2:I$28,MATCH(1,(Transcriptome!$A$2:$A$28=$B3)*(Transcriptome!$C$2:$C$28=$G3),0))</f>
        <v>0.93552032018387032</v>
      </c>
      <c r="AQ3">
        <f t="array" ref="AQ3">INDEX(Transcriptome!J$2:J$28,MATCH(1,(Transcriptome!$A$2:$A$28=$B3)*(Transcriptome!$C$2:$C$28=$G3),0))</f>
        <v>1.0834614534636753</v>
      </c>
      <c r="AR3">
        <f t="array" ref="AR3">INDEX(Transcriptome!K$2:K$28,MATCH(1,(Transcriptome!$A$2:$A$28=$B3)*(Transcriptome!$C$2:$C$28=$G3),0))</f>
        <v>0.80377161141689246</v>
      </c>
      <c r="AS3">
        <f t="array" ref="AS3">INDEX(Transcriptome!L$2:L$28,MATCH(1,(Transcriptome!$A$2:$A$28=$B3)*(Transcriptome!$C$2:$C$28=$G3),0))</f>
        <v>0.85695479911735994</v>
      </c>
      <c r="AT3">
        <f t="array" ref="AT3">INDEX(Transcriptome!M$2:M$28,MATCH(1,(Transcriptome!$A$2:$A$28=$B3)*(Transcriptome!$C$2:$C$28=$G3),0))</f>
        <v>0.93891873980212981</v>
      </c>
      <c r="AU3">
        <f t="array" ref="AU3">INDEX(Transcriptome!N$2:N$28,MATCH(1,(Transcriptome!$A$2:$A$28=$B3)*(Transcriptome!$C$2:$C$28=$G3),0))</f>
        <v>0.70695686220859</v>
      </c>
      <c r="AV3">
        <f t="array" ref="AV3">INDEX(Transcriptome!O$2:O$28,MATCH(1,(Transcriptome!$A$2:$A$28=$B3)*(Transcriptome!$C$2:$C$28=$G3),0))</f>
        <v>0.8593713480497972</v>
      </c>
      <c r="AW3">
        <f t="array" ref="AW3">INDEX(Transcriptome!P$2:P$28,MATCH(1,(Transcriptome!$A$2:$A$28=$B3)*(Transcriptome!$C$2:$C$28=$G3),0))</f>
        <v>0.79904520541729218</v>
      </c>
      <c r="AX3">
        <f t="array" ref="AX3">INDEX(Transcriptome!Q$2:Q$28,MATCH(1,(Transcriptome!$A$2:$A$28=$B3)*(Transcriptome!$C$2:$C$28=$G3),0))</f>
        <v>0.47872282221313689</v>
      </c>
      <c r="AY3">
        <f t="array" ref="AY3">INDEX(Transcriptome!R$2:R$28,MATCH(1,(Transcriptome!$A$2:$A$28=$B3)*(Transcriptome!$C$2:$C$28=$G3),0))</f>
        <v>0.41383633912857071</v>
      </c>
      <c r="AZ3">
        <f t="array" ref="AZ3">INDEX(Transcriptome!S$2:S$28,MATCH(1,(Transcriptome!$A$2:$A$28=$B3)*(Transcriptome!$C$2:$C$28=$G3),0))</f>
        <v>0.44645950550293145</v>
      </c>
      <c r="BA3">
        <f t="array" ref="BA3">INDEX(Transcriptome!T$2:T$28,MATCH(1,(Transcriptome!$A$2:$A$28=$B3)*(Transcriptome!$C$2:$C$28=$G3),0))</f>
        <v>1.008655396739049</v>
      </c>
      <c r="BB3">
        <f t="array" ref="BB3">INDEX(Transcriptome!U$2:U$28,MATCH(1,(Transcriptome!$A$2:$A$28=$B3)*(Transcriptome!$C$2:$C$28=$G3),0))</f>
        <v>2.62155377663843</v>
      </c>
      <c r="BC3">
        <f t="array" ref="BC3">INDEX(Transcriptome!V$2:V$28,MATCH(1,(Transcriptome!$A$2:$A$28=$B3)*(Transcriptome!$C$2:$C$28=$G3),0))</f>
        <v>0</v>
      </c>
      <c r="BD3">
        <f t="array" ref="BD3">INDEX(Transcriptome!W$2:W$28,MATCH(1,(Transcriptome!$A$2:$A$28=$B3)*(Transcriptome!$C$2:$C$28=$G3),0))</f>
        <v>0</v>
      </c>
      <c r="BE3">
        <f t="array" ref="BE3">INDEX(Transcriptome!X$2:X$28,MATCH(1,(Transcriptome!$A$2:$A$28=$B3)*(Transcriptome!$C$2:$C$28=$G3),0))</f>
        <v>0.59644766722058296</v>
      </c>
      <c r="BF3">
        <f t="array" ref="BF3">INDEX(Transcriptome!Y$2:Y$28,MATCH(1,(Transcriptome!$A$2:$A$28=$B3)*(Transcriptome!$C$2:$C$28=$G3),0))</f>
        <v>0</v>
      </c>
      <c r="BG3">
        <f t="array" ref="BG3">INDEX(Transcriptome!Z$2:Z$28,MATCH(1,(Transcriptome!$A$2:$A$28=$B3)*(Transcriptome!$C$2:$C$28=$G3),0))</f>
        <v>0.91328392911817136</v>
      </c>
      <c r="BH3">
        <f t="array" ref="BH3">INDEX(Transcriptome!AA$2:AA$28,MATCH(1,(Transcriptome!$A$2:$A$28=$B3)*(Transcriptome!$C$2:$C$28=$G3),0))</f>
        <v>1.061272583395289</v>
      </c>
      <c r="BI3">
        <f t="array" ref="BI3">INDEX(Transcriptome!AB$2:AB$28,MATCH(1,(Transcriptome!$A$2:$A$28=$B3)*(Transcriptome!$C$2:$C$28=$G3),0))</f>
        <v>0.40610812418406372</v>
      </c>
      <c r="BJ3">
        <f t="array" ref="BJ3">INDEX(Transcriptome!AC$2:AC$28,MATCH(1,(Transcriptome!$A$2:$A$28=$B3)*(Transcriptome!$C$2:$C$28=$G3),0))</f>
        <v>0.96854091898455463</v>
      </c>
      <c r="BK3">
        <f t="array" ref="BK3">INDEX(Transcriptome!AD$2:AD$28,MATCH(1,(Transcriptome!$A$2:$A$28=$B3)*(Transcriptome!$C$2:$C$28=$G3),0))</f>
        <v>0.74430848274637873</v>
      </c>
      <c r="BL3">
        <f t="array" ref="BL3">INDEX(Transcriptome!AE$2:AE$28,MATCH(1,(Transcriptome!$A$2:$A$28=$B3)*(Transcriptome!$C$2:$C$28=$G3),0))</f>
        <v>1.2431887576302834</v>
      </c>
      <c r="BM3">
        <f t="array" ref="BM3">INDEX(Transcriptome!AF$2:AF$28,MATCH(1,(Transcriptome!$A$2:$A$28=$B3)*(Transcriptome!$C$2:$C$28=$G3),0))</f>
        <v>0.49714311780941689</v>
      </c>
      <c r="BN3">
        <f t="array" ref="BN3">INDEX(Transcriptome!AG$2:AG$28,MATCH(1,(Transcriptome!$A$2:$A$28=$B3)*(Transcriptome!$C$2:$C$28=$G3),0))</f>
        <v>0.567414845207453</v>
      </c>
      <c r="BO3">
        <f t="array" ref="BO3">INDEX(Transcriptome!AH$2:AH$28,MATCH(1,(Transcriptome!$A$2:$A$28=$B3)*(Transcriptome!$C$2:$C$28=$G3),0))</f>
        <v>1.7504787263397232</v>
      </c>
      <c r="BP3">
        <f t="array" ref="BP3">INDEX(Transcriptome!AI$2:AI$28,MATCH(1,(Transcriptome!$A$2:$A$28=$B3)*(Transcriptome!$C$2:$C$28=$G3),0))</f>
        <v>0.56812861528565461</v>
      </c>
      <c r="BQ3">
        <f t="array" ref="BQ3">INDEX(Transcriptome!AJ$2:AJ$28,MATCH(1,(Transcriptome!$A$2:$A$28=$B3)*(Transcriptome!$C$2:$C$28=$G3),0))</f>
        <v>0.82144460906259187</v>
      </c>
      <c r="BR3">
        <f t="array" ref="BR3">INDEX(Transcriptome!AK$2:AK$28,MATCH(1,(Transcriptome!$A$2:$A$28=$B3)*(Transcriptome!$C$2:$C$28=$G3),0))</f>
        <v>0.4273004653597422</v>
      </c>
      <c r="BS3">
        <f t="array" ref="BS3">INDEX(Transcriptome!AL$2:AL$28,MATCH(1,(Transcriptome!$A$2:$A$28=$B3)*(Transcriptome!$C$2:$C$28=$G3),0))</f>
        <v>1</v>
      </c>
      <c r="BT3">
        <f t="array" ref="BT3">INDEX(Transcriptome!AM$2:AM$28,MATCH(1,(Transcriptome!$A$2:$A$28=$B3)*(Transcriptome!$C$2:$C$28=$G3),0))</f>
        <v>0.53518948544168743</v>
      </c>
      <c r="BU3">
        <f t="array" ref="BU3">INDEX(Transcriptome!AN$2:AN$28,MATCH(1,(Transcriptome!$A$2:$A$28=$B3)*(Transcriptome!$C$2:$C$28=$G3),0))</f>
        <v>0.73171138313074335</v>
      </c>
      <c r="BV3">
        <f t="array" ref="BV3">INDEX(Transcriptome!AO$2:AO$28,MATCH(1,(Transcriptome!$A$2:$A$28=$B3)*(Transcriptome!$C$2:$C$28=$G3),0))</f>
        <v>0.79282459441774966</v>
      </c>
      <c r="BW3">
        <f t="array" ref="BW3">INDEX(Transcriptome!AP$2:AP$28,MATCH(1,(Transcriptome!$A$2:$A$28=$B3)*(Transcriptome!$C$2:$C$28=$G3),0))</f>
        <v>0.94021059648890959</v>
      </c>
      <c r="BX3">
        <f t="array" ref="BX3">INDEX(Transcriptome!AQ$2:AQ$28,MATCH(1,(Transcriptome!$A$2:$A$28=$B3)*(Transcriptome!$C$2:$C$28=$G3),0))</f>
        <v>1.47708404581313</v>
      </c>
      <c r="BY3">
        <f t="array" ref="BY3">INDEX(Transcriptome!AR$2:AR$28,MATCH(1,(Transcriptome!$A$2:$A$28=$B3)*(Transcriptome!$C$2:$C$28=$G3),0))</f>
        <v>0.58760190296554049</v>
      </c>
      <c r="BZ3">
        <f t="array" ref="BZ3">INDEX(Transcriptome!AS$2:AS$28,MATCH(1,(Transcriptome!$A$2:$A$28=$B3)*(Transcriptome!$C$2:$C$28=$G3),0))</f>
        <v>0.72689778127724192</v>
      </c>
      <c r="CA3">
        <f t="array" ref="CA3">INDEX(Transcriptome!AT$2:AT$28,MATCH(1,(Transcriptome!$A$2:$A$28=$B3)*(Transcriptome!$C$2:$C$28=$G3),0))</f>
        <v>0.52996440534176203</v>
      </c>
      <c r="CB3">
        <f t="array" ref="CB3">INDEX(Transcriptome!AU$2:AU$28,MATCH(1,(Transcriptome!$A$2:$A$28=$B3)*(Transcriptome!$C$2:$C$28=$G3),0))</f>
        <v>1.2346382979140564</v>
      </c>
      <c r="CC3">
        <f t="array" ref="CC3">INDEX(Transcriptome!AV$2:AV$28,MATCH(1,(Transcriptome!$A$2:$A$28=$B3)*(Transcriptome!$C$2:$C$28=$G3),0))</f>
        <v>0.59394270175385044</v>
      </c>
      <c r="CD3">
        <f t="array" ref="CD3">INDEX(Transcriptome!AW$2:AW$28,MATCH(1,(Transcriptome!$A$2:$A$28=$B3)*(Transcriptome!$C$2:$C$28=$G3),0))</f>
        <v>0.79380009303939492</v>
      </c>
      <c r="CE3">
        <f t="array" ref="CE3">INDEX(Transcriptome!AX$2:AX$28,MATCH(1,(Transcriptome!$A$2:$A$28=$B3)*(Transcriptome!$C$2:$C$28=$G3),0))</f>
        <v>0.66411075288126009</v>
      </c>
      <c r="CF3">
        <f t="array" ref="CF3">INDEX(Transcriptome!AY$2:AY$28,MATCH(1,(Transcriptome!$A$2:$A$28=$B3)*(Transcriptome!$C$2:$C$28=$G3),0))</f>
        <v>0.91230940759148649</v>
      </c>
      <c r="CG3">
        <f t="array" ref="CG3">INDEX(Transcriptome!AZ$2:AZ$28,MATCH(1,(Transcriptome!$A$2:$A$28=$B3)*(Transcriptome!$C$2:$C$28=$G3),0))</f>
        <v>0.52236635594220548</v>
      </c>
      <c r="CH3">
        <f t="array" ref="CH3">INDEX(Transcriptome!BA$2:BA$28,MATCH(1,(Transcriptome!$A$2:$A$28=$B3)*(Transcriptome!$C$2:$C$28=$G3),0))</f>
        <v>1.4722765738374801</v>
      </c>
      <c r="CI3">
        <f t="array" ref="CI3">INDEX(Transcriptome!BB$2:BB$28,MATCH(1,(Transcriptome!$A$2:$A$28=$B3)*(Transcriptome!$C$2:$C$28=$G3),0))</f>
        <v>1.7837978141567536</v>
      </c>
      <c r="CJ3">
        <f t="array" ref="CJ3">INDEX(Transcriptome!BC$2:BC$28,MATCH(1,(Transcriptome!$A$2:$A$28=$B3)*(Transcriptome!$C$2:$C$28=$G3),0))</f>
        <v>0</v>
      </c>
      <c r="CK3">
        <f t="array" ref="CK3">INDEX(Transcriptome!BD$2:BD$28,MATCH(1,(Transcriptome!$A$2:$A$28=$B3)*(Transcriptome!$C$2:$C$28=$G3),0))</f>
        <v>0.89732664094598091</v>
      </c>
      <c r="CL3">
        <f t="array" ref="CL3">INDEX(Transcriptome!BE$2:BE$28,MATCH(1,(Transcriptome!$A$2:$A$28=$B3)*(Transcriptome!$C$2:$C$28=$G3),0))</f>
        <v>1.4278341624379669</v>
      </c>
      <c r="CM3">
        <f t="array" ref="CM3">INDEX(Transcriptome!BF$2:BF$28,MATCH(1,(Transcriptome!$A$2:$A$28=$B3)*(Transcriptome!$C$2:$C$28=$G3),0))</f>
        <v>1.0547210245064886</v>
      </c>
      <c r="CN3">
        <f t="array" ref="CN3">INDEX(Transcriptome!BG$2:BG$28,MATCH(1,(Transcriptome!$A$2:$A$28=$B3)*(Transcriptome!$C$2:$C$28=$G3),0))</f>
        <v>2.2222015287581018</v>
      </c>
      <c r="CO3">
        <f t="array" ref="CO3">INDEX(Transcriptome!BH$2:BH$28,MATCH(1,(Transcriptome!$A$2:$A$28=$B3)*(Transcriptome!$C$2:$C$28=$G3),0))</f>
        <v>0.40924168851755272</v>
      </c>
      <c r="CP3">
        <f t="array" ref="CP3">INDEX(Transcriptome!BI$2:BI$28,MATCH(1,(Transcriptome!$A$2:$A$28=$B3)*(Transcriptome!$C$2:$C$28=$G3),0))</f>
        <v>0</v>
      </c>
      <c r="CQ3">
        <f t="array" ref="CQ3">INDEX(Transcriptome!BJ$2:BJ$28,MATCH(1,(Transcriptome!$A$2:$A$28=$B3)*(Transcriptome!$C$2:$C$28=$G3),0))</f>
        <v>0</v>
      </c>
      <c r="CR3">
        <f t="array" ref="CR3">INDEX(Transcriptome!BK$2:BK$28,MATCH(1,(Transcriptome!$A$2:$A$28=$B3)*(Transcriptome!$C$2:$C$28=$G3),0))</f>
        <v>2.7449342282819935</v>
      </c>
      <c r="CS3">
        <f t="array" ref="CS3">INDEX(Transcriptome!BL$2:BL$28,MATCH(1,(Transcriptome!$A$2:$A$28=$B3)*(Transcriptome!$C$2:$C$28=$G3),0))</f>
        <v>1.9495020029319203</v>
      </c>
      <c r="CT3">
        <f t="array" ref="CT3">INDEX(Transcriptome!BM$2:BM$28,MATCH(1,(Transcriptome!$A$2:$A$28=$B3)*(Transcriptome!$C$2:$C$28=$G3),0))</f>
        <v>0.84121164659459347</v>
      </c>
      <c r="CU3">
        <f t="array" ref="CU3">INDEX(Transcriptome!BN$2:BN$28,MATCH(1,(Transcriptome!$A$2:$A$28=$B3)*(Transcriptome!$C$2:$C$28=$G3),0))</f>
        <v>31.952489188561209</v>
      </c>
      <c r="CV3">
        <f t="array" ref="CV3">INDEX(Transcriptome!BO$2:BO$28,MATCH(1,(Transcriptome!$A$2:$A$28=$B3)*(Transcriptome!$C$2:$C$28=$G3),0))</f>
        <v>0.74951232158557368</v>
      </c>
      <c r="CW3">
        <f t="array" ref="CW3">INDEX(Transcriptome!BP$2:BP$28,MATCH(1,(Transcriptome!$A$2:$A$28=$B3)*(Transcriptome!$C$2:$C$28=$G3),0))</f>
        <v>0.40924168851755272</v>
      </c>
      <c r="CX3">
        <f t="array" ref="CX3">INDEX(Transcriptome!BQ$2:BQ$28,MATCH(1,(Transcriptome!$A$2:$A$28=$B3)*(Transcriptome!$C$2:$C$28=$G3),0))</f>
        <v>1</v>
      </c>
      <c r="CY3">
        <f t="array" ref="CY3">INDEX(Transcriptome!BR$2:BR$28,MATCH(1,(Transcriptome!$A$2:$A$28=$B3)*(Transcriptome!$C$2:$C$28=$G3),0))</f>
        <v>1.3819649840367882</v>
      </c>
    </row>
    <row r="4" spans="1:103">
      <c r="A4">
        <f>'Measured Data'!A9</f>
        <v>2</v>
      </c>
      <c r="B4" t="s">
        <v>584</v>
      </c>
      <c r="C4" s="324" t="s">
        <v>586</v>
      </c>
      <c r="D4">
        <v>1</v>
      </c>
      <c r="E4">
        <f>'Measured Data'!H9</f>
        <v>0.81999999999999984</v>
      </c>
      <c r="F4" s="477">
        <f>'Measured Data'!K9</f>
        <v>98.7</v>
      </c>
      <c r="G4" t="s">
        <v>513</v>
      </c>
      <c r="H4" s="321">
        <f>'Measured Data'!B9</f>
        <v>2.015972222223354</v>
      </c>
      <c r="I4" s="322">
        <f>'Measured Data'!C9</f>
        <v>48.383333333360497</v>
      </c>
      <c r="J4">
        <f>'In Process Calc.'!B5</f>
        <v>2.015972222223354</v>
      </c>
      <c r="K4">
        <f>'In Process Calc.'!C5</f>
        <v>48.383333333360497</v>
      </c>
      <c r="L4">
        <f>'Measured Data'!Z9</f>
        <v>32.083305579608783</v>
      </c>
      <c r="M4">
        <f>'Measured Data'!AF9</f>
        <v>2.6642984014209592</v>
      </c>
      <c r="N4">
        <f>'Measured Data'!AA9</f>
        <v>0.27500000000000002</v>
      </c>
      <c r="O4">
        <f>'Measured Data'!W9</f>
        <v>5.2729999999999997</v>
      </c>
      <c r="P4">
        <f>'Measured Data'!X9</f>
        <v>1.708</v>
      </c>
      <c r="Q4">
        <f>'Growth Regression'!P4</f>
        <v>2.5545985573235321E-2</v>
      </c>
      <c r="R4">
        <f>Q4/'Growth Regression'!$O$24</f>
        <v>0.9493020391121828</v>
      </c>
      <c r="S4">
        <f>'Post Process Calc.'!K5</f>
        <v>9.8048409829188124E-2</v>
      </c>
      <c r="T4">
        <f>'Post Process Calc.'!Q5</f>
        <v>6.4041090526176458E-2</v>
      </c>
      <c r="U4">
        <f>'Post Process Calc.'!L5</f>
        <v>3.9564734369251127E-3</v>
      </c>
      <c r="V4">
        <f>'Post Process Calc.'!H5</f>
        <v>-5.4315354534614398E-3</v>
      </c>
      <c r="W4">
        <f>'Post Process Calc.'!I5</f>
        <v>-5.727602038660763E-3</v>
      </c>
      <c r="X4">
        <f>'Post Process Calc.'!AG5</f>
        <v>0.65315787005361514</v>
      </c>
      <c r="Y4">
        <f t="shared" si="2"/>
        <v>61.280256143242575</v>
      </c>
      <c r="Z4">
        <f t="shared" si="2"/>
        <v>40.025681578860286</v>
      </c>
      <c r="AA4">
        <f t="shared" si="0"/>
        <v>2.4727958980781954</v>
      </c>
      <c r="AB4">
        <f t="shared" si="0"/>
        <v>-3.3947096584133996</v>
      </c>
      <c r="AC4">
        <f t="shared" si="0"/>
        <v>-3.5797512741629767</v>
      </c>
      <c r="AD4">
        <v>100</v>
      </c>
      <c r="AE4">
        <v>0.32</v>
      </c>
      <c r="AF4">
        <v>7</v>
      </c>
      <c r="AG4">
        <v>0.7</v>
      </c>
      <c r="AH4">
        <f t="shared" si="1"/>
        <v>5.0118723362727164E-8</v>
      </c>
      <c r="AI4">
        <v>1</v>
      </c>
      <c r="AJ4">
        <v>0.311</v>
      </c>
      <c r="AK4">
        <f t="array" ref="AK4">INDEX(Transcriptome!D$2:D$28,MATCH(1,(Transcriptome!$A$2:$A$28=$B4)*(Transcriptome!$C$2:$C$28=$G4),0))</f>
        <v>0.70792899137635334</v>
      </c>
      <c r="AL4">
        <f t="array" ref="AL4">INDEX(Transcriptome!E$2:E$28,MATCH(1,(Transcriptome!$A$2:$A$28=$B4)*(Transcriptome!$C$2:$C$28=$G4),0))</f>
        <v>1.5892398211913721</v>
      </c>
      <c r="AM4">
        <f t="array" ref="AM4">INDEX(Transcriptome!F$2:F$28,MATCH(1,(Transcriptome!$A$2:$A$28=$B4)*(Transcriptome!$C$2:$C$28=$G4),0))</f>
        <v>1.0699878087137091</v>
      </c>
      <c r="AN4">
        <f t="array" ref="AN4">INDEX(Transcriptome!G$2:G$28,MATCH(1,(Transcriptome!$A$2:$A$28=$B4)*(Transcriptome!$C$2:$C$28=$G4),0))</f>
        <v>0.70940308754432024</v>
      </c>
      <c r="AO4">
        <f t="array" ref="AO4">INDEX(Transcriptome!H$2:H$28,MATCH(1,(Transcriptome!$A$2:$A$28=$B4)*(Transcriptome!$C$2:$C$28=$G4),0))</f>
        <v>0</v>
      </c>
      <c r="AP4">
        <f t="array" ref="AP4">INDEX(Transcriptome!I$2:I$28,MATCH(1,(Transcriptome!$A$2:$A$28=$B4)*(Transcriptome!$C$2:$C$28=$G4),0))</f>
        <v>0.93552032018387032</v>
      </c>
      <c r="AQ4">
        <f t="array" ref="AQ4">INDEX(Transcriptome!J$2:J$28,MATCH(1,(Transcriptome!$A$2:$A$28=$B4)*(Transcriptome!$C$2:$C$28=$G4),0))</f>
        <v>1.0834614534636753</v>
      </c>
      <c r="AR4">
        <f t="array" ref="AR4">INDEX(Transcriptome!K$2:K$28,MATCH(1,(Transcriptome!$A$2:$A$28=$B4)*(Transcriptome!$C$2:$C$28=$G4),0))</f>
        <v>0.80377161141689246</v>
      </c>
      <c r="AS4">
        <f t="array" ref="AS4">INDEX(Transcriptome!L$2:L$28,MATCH(1,(Transcriptome!$A$2:$A$28=$B4)*(Transcriptome!$C$2:$C$28=$G4),0))</f>
        <v>0.85695479911735994</v>
      </c>
      <c r="AT4">
        <f t="array" ref="AT4">INDEX(Transcriptome!M$2:M$28,MATCH(1,(Transcriptome!$A$2:$A$28=$B4)*(Transcriptome!$C$2:$C$28=$G4),0))</f>
        <v>0.93891873980212981</v>
      </c>
      <c r="AU4">
        <f t="array" ref="AU4">INDEX(Transcriptome!N$2:N$28,MATCH(1,(Transcriptome!$A$2:$A$28=$B4)*(Transcriptome!$C$2:$C$28=$G4),0))</f>
        <v>0.70695686220859</v>
      </c>
      <c r="AV4">
        <f t="array" ref="AV4">INDEX(Transcriptome!O$2:O$28,MATCH(1,(Transcriptome!$A$2:$A$28=$B4)*(Transcriptome!$C$2:$C$28=$G4),0))</f>
        <v>0.8593713480497972</v>
      </c>
      <c r="AW4">
        <f t="array" ref="AW4">INDEX(Transcriptome!P$2:P$28,MATCH(1,(Transcriptome!$A$2:$A$28=$B4)*(Transcriptome!$C$2:$C$28=$G4),0))</f>
        <v>0.79904520541729218</v>
      </c>
      <c r="AX4">
        <f t="array" ref="AX4">INDEX(Transcriptome!Q$2:Q$28,MATCH(1,(Transcriptome!$A$2:$A$28=$B4)*(Transcriptome!$C$2:$C$28=$G4),0))</f>
        <v>0.47872282221313689</v>
      </c>
      <c r="AY4">
        <f t="array" ref="AY4">INDEX(Transcriptome!R$2:R$28,MATCH(1,(Transcriptome!$A$2:$A$28=$B4)*(Transcriptome!$C$2:$C$28=$G4),0))</f>
        <v>0.41383633912857071</v>
      </c>
      <c r="AZ4">
        <f t="array" ref="AZ4">INDEX(Transcriptome!S$2:S$28,MATCH(1,(Transcriptome!$A$2:$A$28=$B4)*(Transcriptome!$C$2:$C$28=$G4),0))</f>
        <v>0.44645950550293145</v>
      </c>
      <c r="BA4">
        <f t="array" ref="BA4">INDEX(Transcriptome!T$2:T$28,MATCH(1,(Transcriptome!$A$2:$A$28=$B4)*(Transcriptome!$C$2:$C$28=$G4),0))</f>
        <v>1.008655396739049</v>
      </c>
      <c r="BB4">
        <f t="array" ref="BB4">INDEX(Transcriptome!U$2:U$28,MATCH(1,(Transcriptome!$A$2:$A$28=$B4)*(Transcriptome!$C$2:$C$28=$G4),0))</f>
        <v>2.62155377663843</v>
      </c>
      <c r="BC4">
        <f t="array" ref="BC4">INDEX(Transcriptome!V$2:V$28,MATCH(1,(Transcriptome!$A$2:$A$28=$B4)*(Transcriptome!$C$2:$C$28=$G4),0))</f>
        <v>0</v>
      </c>
      <c r="BD4">
        <f t="array" ref="BD4">INDEX(Transcriptome!W$2:W$28,MATCH(1,(Transcriptome!$A$2:$A$28=$B4)*(Transcriptome!$C$2:$C$28=$G4),0))</f>
        <v>0</v>
      </c>
      <c r="BE4">
        <f t="array" ref="BE4">INDEX(Transcriptome!X$2:X$28,MATCH(1,(Transcriptome!$A$2:$A$28=$B4)*(Transcriptome!$C$2:$C$28=$G4),0))</f>
        <v>0.59644766722058296</v>
      </c>
      <c r="BF4">
        <f t="array" ref="BF4">INDEX(Transcriptome!Y$2:Y$28,MATCH(1,(Transcriptome!$A$2:$A$28=$B4)*(Transcriptome!$C$2:$C$28=$G4),0))</f>
        <v>0</v>
      </c>
      <c r="BG4">
        <f t="array" ref="BG4">INDEX(Transcriptome!Z$2:Z$28,MATCH(1,(Transcriptome!$A$2:$A$28=$B4)*(Transcriptome!$C$2:$C$28=$G4),0))</f>
        <v>0.91328392911817136</v>
      </c>
      <c r="BH4">
        <f t="array" ref="BH4">INDEX(Transcriptome!AA$2:AA$28,MATCH(1,(Transcriptome!$A$2:$A$28=$B4)*(Transcriptome!$C$2:$C$28=$G4),0))</f>
        <v>1.061272583395289</v>
      </c>
      <c r="BI4">
        <f t="array" ref="BI4">INDEX(Transcriptome!AB$2:AB$28,MATCH(1,(Transcriptome!$A$2:$A$28=$B4)*(Transcriptome!$C$2:$C$28=$G4),0))</f>
        <v>0.40610812418406372</v>
      </c>
      <c r="BJ4">
        <f t="array" ref="BJ4">INDEX(Transcriptome!AC$2:AC$28,MATCH(1,(Transcriptome!$A$2:$A$28=$B4)*(Transcriptome!$C$2:$C$28=$G4),0))</f>
        <v>0.96854091898455463</v>
      </c>
      <c r="BK4">
        <f t="array" ref="BK4">INDEX(Transcriptome!AD$2:AD$28,MATCH(1,(Transcriptome!$A$2:$A$28=$B4)*(Transcriptome!$C$2:$C$28=$G4),0))</f>
        <v>0.74430848274637873</v>
      </c>
      <c r="BL4">
        <f t="array" ref="BL4">INDEX(Transcriptome!AE$2:AE$28,MATCH(1,(Transcriptome!$A$2:$A$28=$B4)*(Transcriptome!$C$2:$C$28=$G4),0))</f>
        <v>1.2431887576302834</v>
      </c>
      <c r="BM4">
        <f t="array" ref="BM4">INDEX(Transcriptome!AF$2:AF$28,MATCH(1,(Transcriptome!$A$2:$A$28=$B4)*(Transcriptome!$C$2:$C$28=$G4),0))</f>
        <v>0.49714311780941689</v>
      </c>
      <c r="BN4">
        <f t="array" ref="BN4">INDEX(Transcriptome!AG$2:AG$28,MATCH(1,(Transcriptome!$A$2:$A$28=$B4)*(Transcriptome!$C$2:$C$28=$G4),0))</f>
        <v>0.567414845207453</v>
      </c>
      <c r="BO4">
        <f t="array" ref="BO4">INDEX(Transcriptome!AH$2:AH$28,MATCH(1,(Transcriptome!$A$2:$A$28=$B4)*(Transcriptome!$C$2:$C$28=$G4),0))</f>
        <v>1.7504787263397232</v>
      </c>
      <c r="BP4">
        <f t="array" ref="BP4">INDEX(Transcriptome!AI$2:AI$28,MATCH(1,(Transcriptome!$A$2:$A$28=$B4)*(Transcriptome!$C$2:$C$28=$G4),0))</f>
        <v>0.56812861528565461</v>
      </c>
      <c r="BQ4">
        <f t="array" ref="BQ4">INDEX(Transcriptome!AJ$2:AJ$28,MATCH(1,(Transcriptome!$A$2:$A$28=$B4)*(Transcriptome!$C$2:$C$28=$G4),0))</f>
        <v>0.82144460906259187</v>
      </c>
      <c r="BR4">
        <f t="array" ref="BR4">INDEX(Transcriptome!AK$2:AK$28,MATCH(1,(Transcriptome!$A$2:$A$28=$B4)*(Transcriptome!$C$2:$C$28=$G4),0))</f>
        <v>0.4273004653597422</v>
      </c>
      <c r="BS4">
        <f t="array" ref="BS4">INDEX(Transcriptome!AL$2:AL$28,MATCH(1,(Transcriptome!$A$2:$A$28=$B4)*(Transcriptome!$C$2:$C$28=$G4),0))</f>
        <v>1</v>
      </c>
      <c r="BT4">
        <f t="array" ref="BT4">INDEX(Transcriptome!AM$2:AM$28,MATCH(1,(Transcriptome!$A$2:$A$28=$B4)*(Transcriptome!$C$2:$C$28=$G4),0))</f>
        <v>0.53518948544168743</v>
      </c>
      <c r="BU4">
        <f t="array" ref="BU4">INDEX(Transcriptome!AN$2:AN$28,MATCH(1,(Transcriptome!$A$2:$A$28=$B4)*(Transcriptome!$C$2:$C$28=$G4),0))</f>
        <v>0.73171138313074335</v>
      </c>
      <c r="BV4">
        <f t="array" ref="BV4">INDEX(Transcriptome!AO$2:AO$28,MATCH(1,(Transcriptome!$A$2:$A$28=$B4)*(Transcriptome!$C$2:$C$28=$G4),0))</f>
        <v>0.79282459441774966</v>
      </c>
      <c r="BW4">
        <f t="array" ref="BW4">INDEX(Transcriptome!AP$2:AP$28,MATCH(1,(Transcriptome!$A$2:$A$28=$B4)*(Transcriptome!$C$2:$C$28=$G4),0))</f>
        <v>0.94021059648890959</v>
      </c>
      <c r="BX4">
        <f t="array" ref="BX4">INDEX(Transcriptome!AQ$2:AQ$28,MATCH(1,(Transcriptome!$A$2:$A$28=$B4)*(Transcriptome!$C$2:$C$28=$G4),0))</f>
        <v>1.47708404581313</v>
      </c>
      <c r="BY4">
        <f t="array" ref="BY4">INDEX(Transcriptome!AR$2:AR$28,MATCH(1,(Transcriptome!$A$2:$A$28=$B4)*(Transcriptome!$C$2:$C$28=$G4),0))</f>
        <v>0.58760190296554049</v>
      </c>
      <c r="BZ4">
        <f t="array" ref="BZ4">INDEX(Transcriptome!AS$2:AS$28,MATCH(1,(Transcriptome!$A$2:$A$28=$B4)*(Transcriptome!$C$2:$C$28=$G4),0))</f>
        <v>0.72689778127724192</v>
      </c>
      <c r="CA4">
        <f t="array" ref="CA4">INDEX(Transcriptome!AT$2:AT$28,MATCH(1,(Transcriptome!$A$2:$A$28=$B4)*(Transcriptome!$C$2:$C$28=$G4),0))</f>
        <v>0.52996440534176203</v>
      </c>
      <c r="CB4">
        <f t="array" ref="CB4">INDEX(Transcriptome!AU$2:AU$28,MATCH(1,(Transcriptome!$A$2:$A$28=$B4)*(Transcriptome!$C$2:$C$28=$G4),0))</f>
        <v>1.2346382979140564</v>
      </c>
      <c r="CC4">
        <f t="array" ref="CC4">INDEX(Transcriptome!AV$2:AV$28,MATCH(1,(Transcriptome!$A$2:$A$28=$B4)*(Transcriptome!$C$2:$C$28=$G4),0))</f>
        <v>0.59394270175385044</v>
      </c>
      <c r="CD4">
        <f t="array" ref="CD4">INDEX(Transcriptome!AW$2:AW$28,MATCH(1,(Transcriptome!$A$2:$A$28=$B4)*(Transcriptome!$C$2:$C$28=$G4),0))</f>
        <v>0.79380009303939492</v>
      </c>
      <c r="CE4">
        <f t="array" ref="CE4">INDEX(Transcriptome!AX$2:AX$28,MATCH(1,(Transcriptome!$A$2:$A$28=$B4)*(Transcriptome!$C$2:$C$28=$G4),0))</f>
        <v>0.66411075288126009</v>
      </c>
      <c r="CF4">
        <f t="array" ref="CF4">INDEX(Transcriptome!AY$2:AY$28,MATCH(1,(Transcriptome!$A$2:$A$28=$B4)*(Transcriptome!$C$2:$C$28=$G4),0))</f>
        <v>0.91230940759148649</v>
      </c>
      <c r="CG4">
        <f t="array" ref="CG4">INDEX(Transcriptome!AZ$2:AZ$28,MATCH(1,(Transcriptome!$A$2:$A$28=$B4)*(Transcriptome!$C$2:$C$28=$G4),0))</f>
        <v>0.52236635594220548</v>
      </c>
      <c r="CH4">
        <f t="array" ref="CH4">INDEX(Transcriptome!BA$2:BA$28,MATCH(1,(Transcriptome!$A$2:$A$28=$B4)*(Transcriptome!$C$2:$C$28=$G4),0))</f>
        <v>1.4722765738374801</v>
      </c>
      <c r="CI4">
        <f t="array" ref="CI4">INDEX(Transcriptome!BB$2:BB$28,MATCH(1,(Transcriptome!$A$2:$A$28=$B4)*(Transcriptome!$C$2:$C$28=$G4),0))</f>
        <v>1.7837978141567536</v>
      </c>
      <c r="CJ4">
        <f t="array" ref="CJ4">INDEX(Transcriptome!BC$2:BC$28,MATCH(1,(Transcriptome!$A$2:$A$28=$B4)*(Transcriptome!$C$2:$C$28=$G4),0))</f>
        <v>0</v>
      </c>
      <c r="CK4">
        <f t="array" ref="CK4">INDEX(Transcriptome!BD$2:BD$28,MATCH(1,(Transcriptome!$A$2:$A$28=$B4)*(Transcriptome!$C$2:$C$28=$G4),0))</f>
        <v>0.89732664094598091</v>
      </c>
      <c r="CL4">
        <f t="array" ref="CL4">INDEX(Transcriptome!BE$2:BE$28,MATCH(1,(Transcriptome!$A$2:$A$28=$B4)*(Transcriptome!$C$2:$C$28=$G4),0))</f>
        <v>1.4278341624379669</v>
      </c>
      <c r="CM4">
        <f t="array" ref="CM4">INDEX(Transcriptome!BF$2:BF$28,MATCH(1,(Transcriptome!$A$2:$A$28=$B4)*(Transcriptome!$C$2:$C$28=$G4),0))</f>
        <v>1.0547210245064886</v>
      </c>
      <c r="CN4">
        <f t="array" ref="CN4">INDEX(Transcriptome!BG$2:BG$28,MATCH(1,(Transcriptome!$A$2:$A$28=$B4)*(Transcriptome!$C$2:$C$28=$G4),0))</f>
        <v>2.2222015287581018</v>
      </c>
      <c r="CO4">
        <f t="array" ref="CO4">INDEX(Transcriptome!BH$2:BH$28,MATCH(1,(Transcriptome!$A$2:$A$28=$B4)*(Transcriptome!$C$2:$C$28=$G4),0))</f>
        <v>0.40924168851755272</v>
      </c>
      <c r="CP4">
        <f t="array" ref="CP4">INDEX(Transcriptome!BI$2:BI$28,MATCH(1,(Transcriptome!$A$2:$A$28=$B4)*(Transcriptome!$C$2:$C$28=$G4),0))</f>
        <v>0</v>
      </c>
      <c r="CQ4">
        <f t="array" ref="CQ4">INDEX(Transcriptome!BJ$2:BJ$28,MATCH(1,(Transcriptome!$A$2:$A$28=$B4)*(Transcriptome!$C$2:$C$28=$G4),0))</f>
        <v>0</v>
      </c>
      <c r="CR4">
        <f t="array" ref="CR4">INDEX(Transcriptome!BK$2:BK$28,MATCH(1,(Transcriptome!$A$2:$A$28=$B4)*(Transcriptome!$C$2:$C$28=$G4),0))</f>
        <v>2.7449342282819935</v>
      </c>
      <c r="CS4">
        <f t="array" ref="CS4">INDEX(Transcriptome!BL$2:BL$28,MATCH(1,(Transcriptome!$A$2:$A$28=$B4)*(Transcriptome!$C$2:$C$28=$G4),0))</f>
        <v>1.9495020029319203</v>
      </c>
      <c r="CT4">
        <f t="array" ref="CT4">INDEX(Transcriptome!BM$2:BM$28,MATCH(1,(Transcriptome!$A$2:$A$28=$B4)*(Transcriptome!$C$2:$C$28=$G4),0))</f>
        <v>0.84121164659459347</v>
      </c>
      <c r="CU4">
        <f t="array" ref="CU4">INDEX(Transcriptome!BN$2:BN$28,MATCH(1,(Transcriptome!$A$2:$A$28=$B4)*(Transcriptome!$C$2:$C$28=$G4),0))</f>
        <v>31.952489188561209</v>
      </c>
      <c r="CV4">
        <f t="array" ref="CV4">INDEX(Transcriptome!BO$2:BO$28,MATCH(1,(Transcriptome!$A$2:$A$28=$B4)*(Transcriptome!$C$2:$C$28=$G4),0))</f>
        <v>0.74951232158557368</v>
      </c>
      <c r="CW4">
        <f t="array" ref="CW4">INDEX(Transcriptome!BP$2:BP$28,MATCH(1,(Transcriptome!$A$2:$A$28=$B4)*(Transcriptome!$C$2:$C$28=$G4),0))</f>
        <v>0.40924168851755272</v>
      </c>
      <c r="CX4">
        <f t="array" ref="CX4">INDEX(Transcriptome!BQ$2:BQ$28,MATCH(1,(Transcriptome!$A$2:$A$28=$B4)*(Transcriptome!$C$2:$C$28=$G4),0))</f>
        <v>1</v>
      </c>
      <c r="CY4">
        <f t="array" ref="CY4">INDEX(Transcriptome!BR$2:BR$28,MATCH(1,(Transcriptome!$A$2:$A$28=$B4)*(Transcriptome!$C$2:$C$28=$G4),0))</f>
        <v>1.3819649840367882</v>
      </c>
    </row>
    <row r="5" spans="1:103">
      <c r="A5">
        <f>'Measured Data'!A10</f>
        <v>3</v>
      </c>
      <c r="B5" t="s">
        <v>584</v>
      </c>
      <c r="C5" s="324" t="s">
        <v>586</v>
      </c>
      <c r="D5">
        <v>1</v>
      </c>
      <c r="E5">
        <f>'Measured Data'!H10</f>
        <v>1.4616999460220337</v>
      </c>
      <c r="F5" s="477">
        <f>'Measured Data'!K10</f>
        <v>99.270103454589844</v>
      </c>
      <c r="G5" t="s">
        <v>513</v>
      </c>
      <c r="H5" s="321">
        <f>'Measured Data'!B10</f>
        <v>2.953472222223354</v>
      </c>
      <c r="I5" s="322">
        <f>'Measured Data'!C10</f>
        <v>70.883333333360497</v>
      </c>
      <c r="J5">
        <f>'In Process Calc.'!B6</f>
        <v>2.953472222223354</v>
      </c>
      <c r="K5">
        <f>'In Process Calc.'!C6</f>
        <v>70.883333333360497</v>
      </c>
      <c r="L5">
        <f>'Measured Data'!Z10</f>
        <v>28.75285863362863</v>
      </c>
      <c r="M5">
        <f>'Measured Data'!AF10</f>
        <v>3.8854351687388986</v>
      </c>
      <c r="N5">
        <f>'Measured Data'!AA10</f>
        <v>0.36599999999999999</v>
      </c>
      <c r="O5">
        <f>'Measured Data'!W10</f>
        <v>4.3479999999999999</v>
      </c>
      <c r="P5">
        <f>'Measured Data'!X10</f>
        <v>1.671</v>
      </c>
      <c r="Q5">
        <f>'Growth Regression'!P5</f>
        <v>2.4511890413168775E-2</v>
      </c>
      <c r="R5">
        <f>Q5/'Growth Regression'!$O$24</f>
        <v>0.91087452801565616</v>
      </c>
      <c r="S5">
        <f>'Post Process Calc.'!K6</f>
        <v>8.6970115367674058E-2</v>
      </c>
      <c r="T5">
        <f>'Post Process Calc.'!Q6</f>
        <v>5.1533007128908959E-2</v>
      </c>
      <c r="U5">
        <f>'Post Process Calc.'!L6</f>
        <v>-4.9202861570126263E-3</v>
      </c>
      <c r="V5">
        <f>'Post Process Calc.'!H6</f>
        <v>-1.062236925422217E-3</v>
      </c>
      <c r="W5">
        <f>'Post Process Calc.'!I6</f>
        <v>-1.5863210389686681E-2</v>
      </c>
      <c r="X5">
        <f>'Post Process Calc.'!AG6</f>
        <v>0.59253695261928185</v>
      </c>
      <c r="Y5">
        <f t="shared" si="2"/>
        <v>54.356322104796284</v>
      </c>
      <c r="Z5">
        <f t="shared" si="2"/>
        <v>32.208129455568098</v>
      </c>
      <c r="AA5">
        <f t="shared" si="0"/>
        <v>-3.0751788481328912</v>
      </c>
      <c r="AB5">
        <f t="shared" si="0"/>
        <v>-0.66389807838888559</v>
      </c>
      <c r="AC5">
        <f t="shared" si="0"/>
        <v>-9.9145064935541747</v>
      </c>
      <c r="AD5">
        <v>100</v>
      </c>
      <c r="AE5">
        <v>0.32</v>
      </c>
      <c r="AF5">
        <v>7</v>
      </c>
      <c r="AG5">
        <v>0.7</v>
      </c>
      <c r="AH5">
        <f t="shared" si="1"/>
        <v>5.0118723362727164E-8</v>
      </c>
      <c r="AI5">
        <v>1</v>
      </c>
      <c r="AJ5">
        <v>0.311</v>
      </c>
      <c r="AK5">
        <f t="array" ref="AK5">INDEX(Transcriptome!D$2:D$28,MATCH(1,(Transcriptome!$A$2:$A$28=$B5)*(Transcriptome!$C$2:$C$28=$G5),0))</f>
        <v>0.70792899137635334</v>
      </c>
      <c r="AL5">
        <f t="array" ref="AL5">INDEX(Transcriptome!E$2:E$28,MATCH(1,(Transcriptome!$A$2:$A$28=$B5)*(Transcriptome!$C$2:$C$28=$G5),0))</f>
        <v>1.5892398211913721</v>
      </c>
      <c r="AM5">
        <f t="array" ref="AM5">INDEX(Transcriptome!F$2:F$28,MATCH(1,(Transcriptome!$A$2:$A$28=$B5)*(Transcriptome!$C$2:$C$28=$G5),0))</f>
        <v>1.0699878087137091</v>
      </c>
      <c r="AN5">
        <f t="array" ref="AN5">INDEX(Transcriptome!G$2:G$28,MATCH(1,(Transcriptome!$A$2:$A$28=$B5)*(Transcriptome!$C$2:$C$28=$G5),0))</f>
        <v>0.70940308754432024</v>
      </c>
      <c r="AO5">
        <f t="array" ref="AO5">INDEX(Transcriptome!H$2:H$28,MATCH(1,(Transcriptome!$A$2:$A$28=$B5)*(Transcriptome!$C$2:$C$28=$G5),0))</f>
        <v>0</v>
      </c>
      <c r="AP5">
        <f t="array" ref="AP5">INDEX(Transcriptome!I$2:I$28,MATCH(1,(Transcriptome!$A$2:$A$28=$B5)*(Transcriptome!$C$2:$C$28=$G5),0))</f>
        <v>0.93552032018387032</v>
      </c>
      <c r="AQ5">
        <f t="array" ref="AQ5">INDEX(Transcriptome!J$2:J$28,MATCH(1,(Transcriptome!$A$2:$A$28=$B5)*(Transcriptome!$C$2:$C$28=$G5),0))</f>
        <v>1.0834614534636753</v>
      </c>
      <c r="AR5">
        <f t="array" ref="AR5">INDEX(Transcriptome!K$2:K$28,MATCH(1,(Transcriptome!$A$2:$A$28=$B5)*(Transcriptome!$C$2:$C$28=$G5),0))</f>
        <v>0.80377161141689246</v>
      </c>
      <c r="AS5">
        <f t="array" ref="AS5">INDEX(Transcriptome!L$2:L$28,MATCH(1,(Transcriptome!$A$2:$A$28=$B5)*(Transcriptome!$C$2:$C$28=$G5),0))</f>
        <v>0.85695479911735994</v>
      </c>
      <c r="AT5">
        <f t="array" ref="AT5">INDEX(Transcriptome!M$2:M$28,MATCH(1,(Transcriptome!$A$2:$A$28=$B5)*(Transcriptome!$C$2:$C$28=$G5),0))</f>
        <v>0.93891873980212981</v>
      </c>
      <c r="AU5">
        <f t="array" ref="AU5">INDEX(Transcriptome!N$2:N$28,MATCH(1,(Transcriptome!$A$2:$A$28=$B5)*(Transcriptome!$C$2:$C$28=$G5),0))</f>
        <v>0.70695686220859</v>
      </c>
      <c r="AV5">
        <f t="array" ref="AV5">INDEX(Transcriptome!O$2:O$28,MATCH(1,(Transcriptome!$A$2:$A$28=$B5)*(Transcriptome!$C$2:$C$28=$G5),0))</f>
        <v>0.8593713480497972</v>
      </c>
      <c r="AW5">
        <f t="array" ref="AW5">INDEX(Transcriptome!P$2:P$28,MATCH(1,(Transcriptome!$A$2:$A$28=$B5)*(Transcriptome!$C$2:$C$28=$G5),0))</f>
        <v>0.79904520541729218</v>
      </c>
      <c r="AX5">
        <f t="array" ref="AX5">INDEX(Transcriptome!Q$2:Q$28,MATCH(1,(Transcriptome!$A$2:$A$28=$B5)*(Transcriptome!$C$2:$C$28=$G5),0))</f>
        <v>0.47872282221313689</v>
      </c>
      <c r="AY5">
        <f t="array" ref="AY5">INDEX(Transcriptome!R$2:R$28,MATCH(1,(Transcriptome!$A$2:$A$28=$B5)*(Transcriptome!$C$2:$C$28=$G5),0))</f>
        <v>0.41383633912857071</v>
      </c>
      <c r="AZ5">
        <f t="array" ref="AZ5">INDEX(Transcriptome!S$2:S$28,MATCH(1,(Transcriptome!$A$2:$A$28=$B5)*(Transcriptome!$C$2:$C$28=$G5),0))</f>
        <v>0.44645950550293145</v>
      </c>
      <c r="BA5">
        <f t="array" ref="BA5">INDEX(Transcriptome!T$2:T$28,MATCH(1,(Transcriptome!$A$2:$A$28=$B5)*(Transcriptome!$C$2:$C$28=$G5),0))</f>
        <v>1.008655396739049</v>
      </c>
      <c r="BB5">
        <f t="array" ref="BB5">INDEX(Transcriptome!U$2:U$28,MATCH(1,(Transcriptome!$A$2:$A$28=$B5)*(Transcriptome!$C$2:$C$28=$G5),0))</f>
        <v>2.62155377663843</v>
      </c>
      <c r="BC5">
        <f t="array" ref="BC5">INDEX(Transcriptome!V$2:V$28,MATCH(1,(Transcriptome!$A$2:$A$28=$B5)*(Transcriptome!$C$2:$C$28=$G5),0))</f>
        <v>0</v>
      </c>
      <c r="BD5">
        <f t="array" ref="BD5">INDEX(Transcriptome!W$2:W$28,MATCH(1,(Transcriptome!$A$2:$A$28=$B5)*(Transcriptome!$C$2:$C$28=$G5),0))</f>
        <v>0</v>
      </c>
      <c r="BE5">
        <f t="array" ref="BE5">INDEX(Transcriptome!X$2:X$28,MATCH(1,(Transcriptome!$A$2:$A$28=$B5)*(Transcriptome!$C$2:$C$28=$G5),0))</f>
        <v>0.59644766722058296</v>
      </c>
      <c r="BF5">
        <f t="array" ref="BF5">INDEX(Transcriptome!Y$2:Y$28,MATCH(1,(Transcriptome!$A$2:$A$28=$B5)*(Transcriptome!$C$2:$C$28=$G5),0))</f>
        <v>0</v>
      </c>
      <c r="BG5">
        <f t="array" ref="BG5">INDEX(Transcriptome!Z$2:Z$28,MATCH(1,(Transcriptome!$A$2:$A$28=$B5)*(Transcriptome!$C$2:$C$28=$G5),0))</f>
        <v>0.91328392911817136</v>
      </c>
      <c r="BH5">
        <f t="array" ref="BH5">INDEX(Transcriptome!AA$2:AA$28,MATCH(1,(Transcriptome!$A$2:$A$28=$B5)*(Transcriptome!$C$2:$C$28=$G5),0))</f>
        <v>1.061272583395289</v>
      </c>
      <c r="BI5">
        <f t="array" ref="BI5">INDEX(Transcriptome!AB$2:AB$28,MATCH(1,(Transcriptome!$A$2:$A$28=$B5)*(Transcriptome!$C$2:$C$28=$G5),0))</f>
        <v>0.40610812418406372</v>
      </c>
      <c r="BJ5">
        <f t="array" ref="BJ5">INDEX(Transcriptome!AC$2:AC$28,MATCH(1,(Transcriptome!$A$2:$A$28=$B5)*(Transcriptome!$C$2:$C$28=$G5),0))</f>
        <v>0.96854091898455463</v>
      </c>
      <c r="BK5">
        <f t="array" ref="BK5">INDEX(Transcriptome!AD$2:AD$28,MATCH(1,(Transcriptome!$A$2:$A$28=$B5)*(Transcriptome!$C$2:$C$28=$G5),0))</f>
        <v>0.74430848274637873</v>
      </c>
      <c r="BL5">
        <f t="array" ref="BL5">INDEX(Transcriptome!AE$2:AE$28,MATCH(1,(Transcriptome!$A$2:$A$28=$B5)*(Transcriptome!$C$2:$C$28=$G5),0))</f>
        <v>1.2431887576302834</v>
      </c>
      <c r="BM5">
        <f t="array" ref="BM5">INDEX(Transcriptome!AF$2:AF$28,MATCH(1,(Transcriptome!$A$2:$A$28=$B5)*(Transcriptome!$C$2:$C$28=$G5),0))</f>
        <v>0.49714311780941689</v>
      </c>
      <c r="BN5">
        <f t="array" ref="BN5">INDEX(Transcriptome!AG$2:AG$28,MATCH(1,(Transcriptome!$A$2:$A$28=$B5)*(Transcriptome!$C$2:$C$28=$G5),0))</f>
        <v>0.567414845207453</v>
      </c>
      <c r="BO5">
        <f t="array" ref="BO5">INDEX(Transcriptome!AH$2:AH$28,MATCH(1,(Transcriptome!$A$2:$A$28=$B5)*(Transcriptome!$C$2:$C$28=$G5),0))</f>
        <v>1.7504787263397232</v>
      </c>
      <c r="BP5">
        <f t="array" ref="BP5">INDEX(Transcriptome!AI$2:AI$28,MATCH(1,(Transcriptome!$A$2:$A$28=$B5)*(Transcriptome!$C$2:$C$28=$G5),0))</f>
        <v>0.56812861528565461</v>
      </c>
      <c r="BQ5">
        <f t="array" ref="BQ5">INDEX(Transcriptome!AJ$2:AJ$28,MATCH(1,(Transcriptome!$A$2:$A$28=$B5)*(Transcriptome!$C$2:$C$28=$G5),0))</f>
        <v>0.82144460906259187</v>
      </c>
      <c r="BR5">
        <f t="array" ref="BR5">INDEX(Transcriptome!AK$2:AK$28,MATCH(1,(Transcriptome!$A$2:$A$28=$B5)*(Transcriptome!$C$2:$C$28=$G5),0))</f>
        <v>0.4273004653597422</v>
      </c>
      <c r="BS5">
        <f t="array" ref="BS5">INDEX(Transcriptome!AL$2:AL$28,MATCH(1,(Transcriptome!$A$2:$A$28=$B5)*(Transcriptome!$C$2:$C$28=$G5),0))</f>
        <v>1</v>
      </c>
      <c r="BT5">
        <f t="array" ref="BT5">INDEX(Transcriptome!AM$2:AM$28,MATCH(1,(Transcriptome!$A$2:$A$28=$B5)*(Transcriptome!$C$2:$C$28=$G5),0))</f>
        <v>0.53518948544168743</v>
      </c>
      <c r="BU5">
        <f t="array" ref="BU5">INDEX(Transcriptome!AN$2:AN$28,MATCH(1,(Transcriptome!$A$2:$A$28=$B5)*(Transcriptome!$C$2:$C$28=$G5),0))</f>
        <v>0.73171138313074335</v>
      </c>
      <c r="BV5">
        <f t="array" ref="BV5">INDEX(Transcriptome!AO$2:AO$28,MATCH(1,(Transcriptome!$A$2:$A$28=$B5)*(Transcriptome!$C$2:$C$28=$G5),0))</f>
        <v>0.79282459441774966</v>
      </c>
      <c r="BW5">
        <f t="array" ref="BW5">INDEX(Transcriptome!AP$2:AP$28,MATCH(1,(Transcriptome!$A$2:$A$28=$B5)*(Transcriptome!$C$2:$C$28=$G5),0))</f>
        <v>0.94021059648890959</v>
      </c>
      <c r="BX5">
        <f t="array" ref="BX5">INDEX(Transcriptome!AQ$2:AQ$28,MATCH(1,(Transcriptome!$A$2:$A$28=$B5)*(Transcriptome!$C$2:$C$28=$G5),0))</f>
        <v>1.47708404581313</v>
      </c>
      <c r="BY5">
        <f t="array" ref="BY5">INDEX(Transcriptome!AR$2:AR$28,MATCH(1,(Transcriptome!$A$2:$A$28=$B5)*(Transcriptome!$C$2:$C$28=$G5),0))</f>
        <v>0.58760190296554049</v>
      </c>
      <c r="BZ5">
        <f t="array" ref="BZ5">INDEX(Transcriptome!AS$2:AS$28,MATCH(1,(Transcriptome!$A$2:$A$28=$B5)*(Transcriptome!$C$2:$C$28=$G5),0))</f>
        <v>0.72689778127724192</v>
      </c>
      <c r="CA5">
        <f t="array" ref="CA5">INDEX(Transcriptome!AT$2:AT$28,MATCH(1,(Transcriptome!$A$2:$A$28=$B5)*(Transcriptome!$C$2:$C$28=$G5),0))</f>
        <v>0.52996440534176203</v>
      </c>
      <c r="CB5">
        <f t="array" ref="CB5">INDEX(Transcriptome!AU$2:AU$28,MATCH(1,(Transcriptome!$A$2:$A$28=$B5)*(Transcriptome!$C$2:$C$28=$G5),0))</f>
        <v>1.2346382979140564</v>
      </c>
      <c r="CC5">
        <f t="array" ref="CC5">INDEX(Transcriptome!AV$2:AV$28,MATCH(1,(Transcriptome!$A$2:$A$28=$B5)*(Transcriptome!$C$2:$C$28=$G5),0))</f>
        <v>0.59394270175385044</v>
      </c>
      <c r="CD5">
        <f t="array" ref="CD5">INDEX(Transcriptome!AW$2:AW$28,MATCH(1,(Transcriptome!$A$2:$A$28=$B5)*(Transcriptome!$C$2:$C$28=$G5),0))</f>
        <v>0.79380009303939492</v>
      </c>
      <c r="CE5">
        <f t="array" ref="CE5">INDEX(Transcriptome!AX$2:AX$28,MATCH(1,(Transcriptome!$A$2:$A$28=$B5)*(Transcriptome!$C$2:$C$28=$G5),0))</f>
        <v>0.66411075288126009</v>
      </c>
      <c r="CF5">
        <f t="array" ref="CF5">INDEX(Transcriptome!AY$2:AY$28,MATCH(1,(Transcriptome!$A$2:$A$28=$B5)*(Transcriptome!$C$2:$C$28=$G5),0))</f>
        <v>0.91230940759148649</v>
      </c>
      <c r="CG5">
        <f t="array" ref="CG5">INDEX(Transcriptome!AZ$2:AZ$28,MATCH(1,(Transcriptome!$A$2:$A$28=$B5)*(Transcriptome!$C$2:$C$28=$G5),0))</f>
        <v>0.52236635594220548</v>
      </c>
      <c r="CH5">
        <f t="array" ref="CH5">INDEX(Transcriptome!BA$2:BA$28,MATCH(1,(Transcriptome!$A$2:$A$28=$B5)*(Transcriptome!$C$2:$C$28=$G5),0))</f>
        <v>1.4722765738374801</v>
      </c>
      <c r="CI5">
        <f t="array" ref="CI5">INDEX(Transcriptome!BB$2:BB$28,MATCH(1,(Transcriptome!$A$2:$A$28=$B5)*(Transcriptome!$C$2:$C$28=$G5),0))</f>
        <v>1.7837978141567536</v>
      </c>
      <c r="CJ5">
        <f t="array" ref="CJ5">INDEX(Transcriptome!BC$2:BC$28,MATCH(1,(Transcriptome!$A$2:$A$28=$B5)*(Transcriptome!$C$2:$C$28=$G5),0))</f>
        <v>0</v>
      </c>
      <c r="CK5">
        <f t="array" ref="CK5">INDEX(Transcriptome!BD$2:BD$28,MATCH(1,(Transcriptome!$A$2:$A$28=$B5)*(Transcriptome!$C$2:$C$28=$G5),0))</f>
        <v>0.89732664094598091</v>
      </c>
      <c r="CL5">
        <f t="array" ref="CL5">INDEX(Transcriptome!BE$2:BE$28,MATCH(1,(Transcriptome!$A$2:$A$28=$B5)*(Transcriptome!$C$2:$C$28=$G5),0))</f>
        <v>1.4278341624379669</v>
      </c>
      <c r="CM5">
        <f t="array" ref="CM5">INDEX(Transcriptome!BF$2:BF$28,MATCH(1,(Transcriptome!$A$2:$A$28=$B5)*(Transcriptome!$C$2:$C$28=$G5),0))</f>
        <v>1.0547210245064886</v>
      </c>
      <c r="CN5">
        <f t="array" ref="CN5">INDEX(Transcriptome!BG$2:BG$28,MATCH(1,(Transcriptome!$A$2:$A$28=$B5)*(Transcriptome!$C$2:$C$28=$G5),0))</f>
        <v>2.2222015287581018</v>
      </c>
      <c r="CO5">
        <f t="array" ref="CO5">INDEX(Transcriptome!BH$2:BH$28,MATCH(1,(Transcriptome!$A$2:$A$28=$B5)*(Transcriptome!$C$2:$C$28=$G5),0))</f>
        <v>0.40924168851755272</v>
      </c>
      <c r="CP5">
        <f t="array" ref="CP5">INDEX(Transcriptome!BI$2:BI$28,MATCH(1,(Transcriptome!$A$2:$A$28=$B5)*(Transcriptome!$C$2:$C$28=$G5),0))</f>
        <v>0</v>
      </c>
      <c r="CQ5">
        <f t="array" ref="CQ5">INDEX(Transcriptome!BJ$2:BJ$28,MATCH(1,(Transcriptome!$A$2:$A$28=$B5)*(Transcriptome!$C$2:$C$28=$G5),0))</f>
        <v>0</v>
      </c>
      <c r="CR5">
        <f t="array" ref="CR5">INDEX(Transcriptome!BK$2:BK$28,MATCH(1,(Transcriptome!$A$2:$A$28=$B5)*(Transcriptome!$C$2:$C$28=$G5),0))</f>
        <v>2.7449342282819935</v>
      </c>
      <c r="CS5">
        <f t="array" ref="CS5">INDEX(Transcriptome!BL$2:BL$28,MATCH(1,(Transcriptome!$A$2:$A$28=$B5)*(Transcriptome!$C$2:$C$28=$G5),0))</f>
        <v>1.9495020029319203</v>
      </c>
      <c r="CT5">
        <f t="array" ref="CT5">INDEX(Transcriptome!BM$2:BM$28,MATCH(1,(Transcriptome!$A$2:$A$28=$B5)*(Transcriptome!$C$2:$C$28=$G5),0))</f>
        <v>0.84121164659459347</v>
      </c>
      <c r="CU5">
        <f t="array" ref="CU5">INDEX(Transcriptome!BN$2:BN$28,MATCH(1,(Transcriptome!$A$2:$A$28=$B5)*(Transcriptome!$C$2:$C$28=$G5),0))</f>
        <v>31.952489188561209</v>
      </c>
      <c r="CV5">
        <f t="array" ref="CV5">INDEX(Transcriptome!BO$2:BO$28,MATCH(1,(Transcriptome!$A$2:$A$28=$B5)*(Transcriptome!$C$2:$C$28=$G5),0))</f>
        <v>0.74951232158557368</v>
      </c>
      <c r="CW5">
        <f t="array" ref="CW5">INDEX(Transcriptome!BP$2:BP$28,MATCH(1,(Transcriptome!$A$2:$A$28=$B5)*(Transcriptome!$C$2:$C$28=$G5),0))</f>
        <v>0.40924168851755272</v>
      </c>
      <c r="CX5">
        <f t="array" ref="CX5">INDEX(Transcriptome!BQ$2:BQ$28,MATCH(1,(Transcriptome!$A$2:$A$28=$B5)*(Transcriptome!$C$2:$C$28=$G5),0))</f>
        <v>1</v>
      </c>
      <c r="CY5">
        <f t="array" ref="CY5">INDEX(Transcriptome!BR$2:BR$28,MATCH(1,(Transcriptome!$A$2:$A$28=$B5)*(Transcriptome!$C$2:$C$28=$G5),0))</f>
        <v>1.3819649840367882</v>
      </c>
    </row>
    <row r="6" spans="1:103">
      <c r="A6">
        <f>'Measured Data'!A11</f>
        <v>4</v>
      </c>
      <c r="B6" t="s">
        <v>584</v>
      </c>
      <c r="C6" s="324" t="s">
        <v>586</v>
      </c>
      <c r="D6">
        <v>1</v>
      </c>
      <c r="E6">
        <f>'Measured Data'!H11</f>
        <v>2.7349999977111819</v>
      </c>
      <c r="F6" s="477">
        <f>'Measured Data'!K11</f>
        <v>98.889701843261719</v>
      </c>
      <c r="G6" t="s">
        <v>513</v>
      </c>
      <c r="H6" s="321">
        <f>'Measured Data'!B11</f>
        <v>3.9736111111124046</v>
      </c>
      <c r="I6" s="322">
        <f>'Measured Data'!C11</f>
        <v>95.366666666697711</v>
      </c>
      <c r="J6">
        <f>'In Process Calc.'!B7</f>
        <v>3.9736111111124046</v>
      </c>
      <c r="K6">
        <f>'In Process Calc.'!C7</f>
        <v>95.366666666697711</v>
      </c>
      <c r="L6">
        <f>'Measured Data'!Z11</f>
        <v>32.860409867004151</v>
      </c>
      <c r="M6">
        <f>'Measured Data'!AF11</f>
        <v>5.5506216696269988</v>
      </c>
      <c r="N6">
        <f>'Measured Data'!AA11</f>
        <v>0.66800000000000004</v>
      </c>
      <c r="O6">
        <f>'Measured Data'!W11</f>
        <v>5.593</v>
      </c>
      <c r="P6">
        <f>'Measured Data'!X11</f>
        <v>1.6419999999999999</v>
      </c>
      <c r="Q6">
        <f>'Growth Regression'!P6</f>
        <v>2.2630896243082663E-2</v>
      </c>
      <c r="R6">
        <f>Q6/'Growth Regression'!$O$24</f>
        <v>0.84097581159691315</v>
      </c>
      <c r="S6">
        <f>'Post Process Calc.'!K7</f>
        <v>7.1657987708768633E-2</v>
      </c>
      <c r="T6">
        <f>'Post Process Calc.'!Q7</f>
        <v>3.2183198605669025E-2</v>
      </c>
      <c r="U6">
        <f>'Post Process Calc.'!L7</f>
        <v>-8.0897615215411237E-3</v>
      </c>
      <c r="V6">
        <f>'Post Process Calc.'!H7</f>
        <v>2.5607790631026299E-3</v>
      </c>
      <c r="W6">
        <f>'Post Process Calc.'!I7</f>
        <v>-1.1674545885499031E-2</v>
      </c>
      <c r="X6">
        <f>'Post Process Calc.'!AG7</f>
        <v>0.44912227700933383</v>
      </c>
      <c r="Y6">
        <f t="shared" si="2"/>
        <v>44.786242317980395</v>
      </c>
      <c r="Z6">
        <f t="shared" si="2"/>
        <v>20.114499128543141</v>
      </c>
      <c r="AA6">
        <f t="shared" si="0"/>
        <v>-5.0561009509632022</v>
      </c>
      <c r="AB6">
        <f t="shared" si="0"/>
        <v>1.6004869144391436</v>
      </c>
      <c r="AC6">
        <f t="shared" si="0"/>
        <v>-7.296591178436894</v>
      </c>
      <c r="AD6">
        <v>100</v>
      </c>
      <c r="AE6">
        <v>0.32</v>
      </c>
      <c r="AF6">
        <v>7</v>
      </c>
      <c r="AG6">
        <v>0.7</v>
      </c>
      <c r="AH6">
        <f t="shared" si="1"/>
        <v>5.0118723362727164E-8</v>
      </c>
      <c r="AI6">
        <v>1</v>
      </c>
      <c r="AJ6">
        <v>0.311</v>
      </c>
      <c r="AK6">
        <f t="array" ref="AK6">INDEX(Transcriptome!D$2:D$28,MATCH(1,(Transcriptome!$A$2:$A$28=$B6)*(Transcriptome!$C$2:$C$28=$G6),0))</f>
        <v>0.70792899137635334</v>
      </c>
      <c r="AL6">
        <f t="array" ref="AL6">INDEX(Transcriptome!E$2:E$28,MATCH(1,(Transcriptome!$A$2:$A$28=$B6)*(Transcriptome!$C$2:$C$28=$G6),0))</f>
        <v>1.5892398211913721</v>
      </c>
      <c r="AM6">
        <f t="array" ref="AM6">INDEX(Transcriptome!F$2:F$28,MATCH(1,(Transcriptome!$A$2:$A$28=$B6)*(Transcriptome!$C$2:$C$28=$G6),0))</f>
        <v>1.0699878087137091</v>
      </c>
      <c r="AN6">
        <f t="array" ref="AN6">INDEX(Transcriptome!G$2:G$28,MATCH(1,(Transcriptome!$A$2:$A$28=$B6)*(Transcriptome!$C$2:$C$28=$G6),0))</f>
        <v>0.70940308754432024</v>
      </c>
      <c r="AO6">
        <f t="array" ref="AO6">INDEX(Transcriptome!H$2:H$28,MATCH(1,(Transcriptome!$A$2:$A$28=$B6)*(Transcriptome!$C$2:$C$28=$G6),0))</f>
        <v>0</v>
      </c>
      <c r="AP6">
        <f t="array" ref="AP6">INDEX(Transcriptome!I$2:I$28,MATCH(1,(Transcriptome!$A$2:$A$28=$B6)*(Transcriptome!$C$2:$C$28=$G6),0))</f>
        <v>0.93552032018387032</v>
      </c>
      <c r="AQ6">
        <f t="array" ref="AQ6">INDEX(Transcriptome!J$2:J$28,MATCH(1,(Transcriptome!$A$2:$A$28=$B6)*(Transcriptome!$C$2:$C$28=$G6),0))</f>
        <v>1.0834614534636753</v>
      </c>
      <c r="AR6">
        <f t="array" ref="AR6">INDEX(Transcriptome!K$2:K$28,MATCH(1,(Transcriptome!$A$2:$A$28=$B6)*(Transcriptome!$C$2:$C$28=$G6),0))</f>
        <v>0.80377161141689246</v>
      </c>
      <c r="AS6">
        <f t="array" ref="AS6">INDEX(Transcriptome!L$2:L$28,MATCH(1,(Transcriptome!$A$2:$A$28=$B6)*(Transcriptome!$C$2:$C$28=$G6),0))</f>
        <v>0.85695479911735994</v>
      </c>
      <c r="AT6">
        <f t="array" ref="AT6">INDEX(Transcriptome!M$2:M$28,MATCH(1,(Transcriptome!$A$2:$A$28=$B6)*(Transcriptome!$C$2:$C$28=$G6),0))</f>
        <v>0.93891873980212981</v>
      </c>
      <c r="AU6">
        <f t="array" ref="AU6">INDEX(Transcriptome!N$2:N$28,MATCH(1,(Transcriptome!$A$2:$A$28=$B6)*(Transcriptome!$C$2:$C$28=$G6),0))</f>
        <v>0.70695686220859</v>
      </c>
      <c r="AV6">
        <f t="array" ref="AV6">INDEX(Transcriptome!O$2:O$28,MATCH(1,(Transcriptome!$A$2:$A$28=$B6)*(Transcriptome!$C$2:$C$28=$G6),0))</f>
        <v>0.8593713480497972</v>
      </c>
      <c r="AW6">
        <f t="array" ref="AW6">INDEX(Transcriptome!P$2:P$28,MATCH(1,(Transcriptome!$A$2:$A$28=$B6)*(Transcriptome!$C$2:$C$28=$G6),0))</f>
        <v>0.79904520541729218</v>
      </c>
      <c r="AX6">
        <f t="array" ref="AX6">INDEX(Transcriptome!Q$2:Q$28,MATCH(1,(Transcriptome!$A$2:$A$28=$B6)*(Transcriptome!$C$2:$C$28=$G6),0))</f>
        <v>0.47872282221313689</v>
      </c>
      <c r="AY6">
        <f t="array" ref="AY6">INDEX(Transcriptome!R$2:R$28,MATCH(1,(Transcriptome!$A$2:$A$28=$B6)*(Transcriptome!$C$2:$C$28=$G6),0))</f>
        <v>0.41383633912857071</v>
      </c>
      <c r="AZ6">
        <f t="array" ref="AZ6">INDEX(Transcriptome!S$2:S$28,MATCH(1,(Transcriptome!$A$2:$A$28=$B6)*(Transcriptome!$C$2:$C$28=$G6),0))</f>
        <v>0.44645950550293145</v>
      </c>
      <c r="BA6">
        <f t="array" ref="BA6">INDEX(Transcriptome!T$2:T$28,MATCH(1,(Transcriptome!$A$2:$A$28=$B6)*(Transcriptome!$C$2:$C$28=$G6),0))</f>
        <v>1.008655396739049</v>
      </c>
      <c r="BB6">
        <f t="array" ref="BB6">INDEX(Transcriptome!U$2:U$28,MATCH(1,(Transcriptome!$A$2:$A$28=$B6)*(Transcriptome!$C$2:$C$28=$G6),0))</f>
        <v>2.62155377663843</v>
      </c>
      <c r="BC6">
        <f t="array" ref="BC6">INDEX(Transcriptome!V$2:V$28,MATCH(1,(Transcriptome!$A$2:$A$28=$B6)*(Transcriptome!$C$2:$C$28=$G6),0))</f>
        <v>0</v>
      </c>
      <c r="BD6">
        <f t="array" ref="BD6">INDEX(Transcriptome!W$2:W$28,MATCH(1,(Transcriptome!$A$2:$A$28=$B6)*(Transcriptome!$C$2:$C$28=$G6),0))</f>
        <v>0</v>
      </c>
      <c r="BE6">
        <f t="array" ref="BE6">INDEX(Transcriptome!X$2:X$28,MATCH(1,(Transcriptome!$A$2:$A$28=$B6)*(Transcriptome!$C$2:$C$28=$G6),0))</f>
        <v>0.59644766722058296</v>
      </c>
      <c r="BF6">
        <f t="array" ref="BF6">INDEX(Transcriptome!Y$2:Y$28,MATCH(1,(Transcriptome!$A$2:$A$28=$B6)*(Transcriptome!$C$2:$C$28=$G6),0))</f>
        <v>0</v>
      </c>
      <c r="BG6">
        <f t="array" ref="BG6">INDEX(Transcriptome!Z$2:Z$28,MATCH(1,(Transcriptome!$A$2:$A$28=$B6)*(Transcriptome!$C$2:$C$28=$G6),0))</f>
        <v>0.91328392911817136</v>
      </c>
      <c r="BH6">
        <f t="array" ref="BH6">INDEX(Transcriptome!AA$2:AA$28,MATCH(1,(Transcriptome!$A$2:$A$28=$B6)*(Transcriptome!$C$2:$C$28=$G6),0))</f>
        <v>1.061272583395289</v>
      </c>
      <c r="BI6">
        <f t="array" ref="BI6">INDEX(Transcriptome!AB$2:AB$28,MATCH(1,(Transcriptome!$A$2:$A$28=$B6)*(Transcriptome!$C$2:$C$28=$G6),0))</f>
        <v>0.40610812418406372</v>
      </c>
      <c r="BJ6">
        <f t="array" ref="BJ6">INDEX(Transcriptome!AC$2:AC$28,MATCH(1,(Transcriptome!$A$2:$A$28=$B6)*(Transcriptome!$C$2:$C$28=$G6),0))</f>
        <v>0.96854091898455463</v>
      </c>
      <c r="BK6">
        <f t="array" ref="BK6">INDEX(Transcriptome!AD$2:AD$28,MATCH(1,(Transcriptome!$A$2:$A$28=$B6)*(Transcriptome!$C$2:$C$28=$G6),0))</f>
        <v>0.74430848274637873</v>
      </c>
      <c r="BL6">
        <f t="array" ref="BL6">INDEX(Transcriptome!AE$2:AE$28,MATCH(1,(Transcriptome!$A$2:$A$28=$B6)*(Transcriptome!$C$2:$C$28=$G6),0))</f>
        <v>1.2431887576302834</v>
      </c>
      <c r="BM6">
        <f t="array" ref="BM6">INDEX(Transcriptome!AF$2:AF$28,MATCH(1,(Transcriptome!$A$2:$A$28=$B6)*(Transcriptome!$C$2:$C$28=$G6),0))</f>
        <v>0.49714311780941689</v>
      </c>
      <c r="BN6">
        <f t="array" ref="BN6">INDEX(Transcriptome!AG$2:AG$28,MATCH(1,(Transcriptome!$A$2:$A$28=$B6)*(Transcriptome!$C$2:$C$28=$G6),0))</f>
        <v>0.567414845207453</v>
      </c>
      <c r="BO6">
        <f t="array" ref="BO6">INDEX(Transcriptome!AH$2:AH$28,MATCH(1,(Transcriptome!$A$2:$A$28=$B6)*(Transcriptome!$C$2:$C$28=$G6),0))</f>
        <v>1.7504787263397232</v>
      </c>
      <c r="BP6">
        <f t="array" ref="BP6">INDEX(Transcriptome!AI$2:AI$28,MATCH(1,(Transcriptome!$A$2:$A$28=$B6)*(Transcriptome!$C$2:$C$28=$G6),0))</f>
        <v>0.56812861528565461</v>
      </c>
      <c r="BQ6">
        <f t="array" ref="BQ6">INDEX(Transcriptome!AJ$2:AJ$28,MATCH(1,(Transcriptome!$A$2:$A$28=$B6)*(Transcriptome!$C$2:$C$28=$G6),0))</f>
        <v>0.82144460906259187</v>
      </c>
      <c r="BR6">
        <f t="array" ref="BR6">INDEX(Transcriptome!AK$2:AK$28,MATCH(1,(Transcriptome!$A$2:$A$28=$B6)*(Transcriptome!$C$2:$C$28=$G6),0))</f>
        <v>0.4273004653597422</v>
      </c>
      <c r="BS6">
        <f t="array" ref="BS6">INDEX(Transcriptome!AL$2:AL$28,MATCH(1,(Transcriptome!$A$2:$A$28=$B6)*(Transcriptome!$C$2:$C$28=$G6),0))</f>
        <v>1</v>
      </c>
      <c r="BT6">
        <f t="array" ref="BT6">INDEX(Transcriptome!AM$2:AM$28,MATCH(1,(Transcriptome!$A$2:$A$28=$B6)*(Transcriptome!$C$2:$C$28=$G6),0))</f>
        <v>0.53518948544168743</v>
      </c>
      <c r="BU6">
        <f t="array" ref="BU6">INDEX(Transcriptome!AN$2:AN$28,MATCH(1,(Transcriptome!$A$2:$A$28=$B6)*(Transcriptome!$C$2:$C$28=$G6),0))</f>
        <v>0.73171138313074335</v>
      </c>
      <c r="BV6">
        <f t="array" ref="BV6">INDEX(Transcriptome!AO$2:AO$28,MATCH(1,(Transcriptome!$A$2:$A$28=$B6)*(Transcriptome!$C$2:$C$28=$G6),0))</f>
        <v>0.79282459441774966</v>
      </c>
      <c r="BW6">
        <f t="array" ref="BW6">INDEX(Transcriptome!AP$2:AP$28,MATCH(1,(Transcriptome!$A$2:$A$28=$B6)*(Transcriptome!$C$2:$C$28=$G6),0))</f>
        <v>0.94021059648890959</v>
      </c>
      <c r="BX6">
        <f t="array" ref="BX6">INDEX(Transcriptome!AQ$2:AQ$28,MATCH(1,(Transcriptome!$A$2:$A$28=$B6)*(Transcriptome!$C$2:$C$28=$G6),0))</f>
        <v>1.47708404581313</v>
      </c>
      <c r="BY6">
        <f t="array" ref="BY6">INDEX(Transcriptome!AR$2:AR$28,MATCH(1,(Transcriptome!$A$2:$A$28=$B6)*(Transcriptome!$C$2:$C$28=$G6),0))</f>
        <v>0.58760190296554049</v>
      </c>
      <c r="BZ6">
        <f t="array" ref="BZ6">INDEX(Transcriptome!AS$2:AS$28,MATCH(1,(Transcriptome!$A$2:$A$28=$B6)*(Transcriptome!$C$2:$C$28=$G6),0))</f>
        <v>0.72689778127724192</v>
      </c>
      <c r="CA6">
        <f t="array" ref="CA6">INDEX(Transcriptome!AT$2:AT$28,MATCH(1,(Transcriptome!$A$2:$A$28=$B6)*(Transcriptome!$C$2:$C$28=$G6),0))</f>
        <v>0.52996440534176203</v>
      </c>
      <c r="CB6">
        <f t="array" ref="CB6">INDEX(Transcriptome!AU$2:AU$28,MATCH(1,(Transcriptome!$A$2:$A$28=$B6)*(Transcriptome!$C$2:$C$28=$G6),0))</f>
        <v>1.2346382979140564</v>
      </c>
      <c r="CC6">
        <f t="array" ref="CC6">INDEX(Transcriptome!AV$2:AV$28,MATCH(1,(Transcriptome!$A$2:$A$28=$B6)*(Transcriptome!$C$2:$C$28=$G6),0))</f>
        <v>0.59394270175385044</v>
      </c>
      <c r="CD6">
        <f t="array" ref="CD6">INDEX(Transcriptome!AW$2:AW$28,MATCH(1,(Transcriptome!$A$2:$A$28=$B6)*(Transcriptome!$C$2:$C$28=$G6),0))</f>
        <v>0.79380009303939492</v>
      </c>
      <c r="CE6">
        <f t="array" ref="CE6">INDEX(Transcriptome!AX$2:AX$28,MATCH(1,(Transcriptome!$A$2:$A$28=$B6)*(Transcriptome!$C$2:$C$28=$G6),0))</f>
        <v>0.66411075288126009</v>
      </c>
      <c r="CF6">
        <f t="array" ref="CF6">INDEX(Transcriptome!AY$2:AY$28,MATCH(1,(Transcriptome!$A$2:$A$28=$B6)*(Transcriptome!$C$2:$C$28=$G6),0))</f>
        <v>0.91230940759148649</v>
      </c>
      <c r="CG6">
        <f t="array" ref="CG6">INDEX(Transcriptome!AZ$2:AZ$28,MATCH(1,(Transcriptome!$A$2:$A$28=$B6)*(Transcriptome!$C$2:$C$28=$G6),0))</f>
        <v>0.52236635594220548</v>
      </c>
      <c r="CH6">
        <f t="array" ref="CH6">INDEX(Transcriptome!BA$2:BA$28,MATCH(1,(Transcriptome!$A$2:$A$28=$B6)*(Transcriptome!$C$2:$C$28=$G6),0))</f>
        <v>1.4722765738374801</v>
      </c>
      <c r="CI6">
        <f t="array" ref="CI6">INDEX(Transcriptome!BB$2:BB$28,MATCH(1,(Transcriptome!$A$2:$A$28=$B6)*(Transcriptome!$C$2:$C$28=$G6),0))</f>
        <v>1.7837978141567536</v>
      </c>
      <c r="CJ6">
        <f t="array" ref="CJ6">INDEX(Transcriptome!BC$2:BC$28,MATCH(1,(Transcriptome!$A$2:$A$28=$B6)*(Transcriptome!$C$2:$C$28=$G6),0))</f>
        <v>0</v>
      </c>
      <c r="CK6">
        <f t="array" ref="CK6">INDEX(Transcriptome!BD$2:BD$28,MATCH(1,(Transcriptome!$A$2:$A$28=$B6)*(Transcriptome!$C$2:$C$28=$G6),0))</f>
        <v>0.89732664094598091</v>
      </c>
      <c r="CL6">
        <f t="array" ref="CL6">INDEX(Transcriptome!BE$2:BE$28,MATCH(1,(Transcriptome!$A$2:$A$28=$B6)*(Transcriptome!$C$2:$C$28=$G6),0))</f>
        <v>1.4278341624379669</v>
      </c>
      <c r="CM6">
        <f t="array" ref="CM6">INDEX(Transcriptome!BF$2:BF$28,MATCH(1,(Transcriptome!$A$2:$A$28=$B6)*(Transcriptome!$C$2:$C$28=$G6),0))</f>
        <v>1.0547210245064886</v>
      </c>
      <c r="CN6">
        <f t="array" ref="CN6">INDEX(Transcriptome!BG$2:BG$28,MATCH(1,(Transcriptome!$A$2:$A$28=$B6)*(Transcriptome!$C$2:$C$28=$G6),0))</f>
        <v>2.2222015287581018</v>
      </c>
      <c r="CO6">
        <f t="array" ref="CO6">INDEX(Transcriptome!BH$2:BH$28,MATCH(1,(Transcriptome!$A$2:$A$28=$B6)*(Transcriptome!$C$2:$C$28=$G6),0))</f>
        <v>0.40924168851755272</v>
      </c>
      <c r="CP6">
        <f t="array" ref="CP6">INDEX(Transcriptome!BI$2:BI$28,MATCH(1,(Transcriptome!$A$2:$A$28=$B6)*(Transcriptome!$C$2:$C$28=$G6),0))</f>
        <v>0</v>
      </c>
      <c r="CQ6">
        <f t="array" ref="CQ6">INDEX(Transcriptome!BJ$2:BJ$28,MATCH(1,(Transcriptome!$A$2:$A$28=$B6)*(Transcriptome!$C$2:$C$28=$G6),0))</f>
        <v>0</v>
      </c>
      <c r="CR6">
        <f t="array" ref="CR6">INDEX(Transcriptome!BK$2:BK$28,MATCH(1,(Transcriptome!$A$2:$A$28=$B6)*(Transcriptome!$C$2:$C$28=$G6),0))</f>
        <v>2.7449342282819935</v>
      </c>
      <c r="CS6">
        <f t="array" ref="CS6">INDEX(Transcriptome!BL$2:BL$28,MATCH(1,(Transcriptome!$A$2:$A$28=$B6)*(Transcriptome!$C$2:$C$28=$G6),0))</f>
        <v>1.9495020029319203</v>
      </c>
      <c r="CT6">
        <f t="array" ref="CT6">INDEX(Transcriptome!BM$2:BM$28,MATCH(1,(Transcriptome!$A$2:$A$28=$B6)*(Transcriptome!$C$2:$C$28=$G6),0))</f>
        <v>0.84121164659459347</v>
      </c>
      <c r="CU6">
        <f t="array" ref="CU6">INDEX(Transcriptome!BN$2:BN$28,MATCH(1,(Transcriptome!$A$2:$A$28=$B6)*(Transcriptome!$C$2:$C$28=$G6),0))</f>
        <v>31.952489188561209</v>
      </c>
      <c r="CV6">
        <f t="array" ref="CV6">INDEX(Transcriptome!BO$2:BO$28,MATCH(1,(Transcriptome!$A$2:$A$28=$B6)*(Transcriptome!$C$2:$C$28=$G6),0))</f>
        <v>0.74951232158557368</v>
      </c>
      <c r="CW6">
        <f t="array" ref="CW6">INDEX(Transcriptome!BP$2:BP$28,MATCH(1,(Transcriptome!$A$2:$A$28=$B6)*(Transcriptome!$C$2:$C$28=$G6),0))</f>
        <v>0.40924168851755272</v>
      </c>
      <c r="CX6">
        <f t="array" ref="CX6">INDEX(Transcriptome!BQ$2:BQ$28,MATCH(1,(Transcriptome!$A$2:$A$28=$B6)*(Transcriptome!$C$2:$C$28=$G6),0))</f>
        <v>1</v>
      </c>
      <c r="CY6">
        <f t="array" ref="CY6">INDEX(Transcriptome!BR$2:BR$28,MATCH(1,(Transcriptome!$A$2:$A$28=$B6)*(Transcriptome!$C$2:$C$28=$G6),0))</f>
        <v>1.3819649840367882</v>
      </c>
    </row>
    <row r="7" spans="1:103">
      <c r="A7">
        <f>'Measured Data'!A12</f>
        <v>5</v>
      </c>
      <c r="B7" t="s">
        <v>584</v>
      </c>
      <c r="C7" s="324" t="s">
        <v>586</v>
      </c>
      <c r="D7">
        <v>1</v>
      </c>
      <c r="E7">
        <f>'Measured Data'!H12</f>
        <v>4.0441001487731931</v>
      </c>
      <c r="F7" s="477">
        <f>'Measured Data'!K12</f>
        <v>99.258903503417969</v>
      </c>
      <c r="G7" t="s">
        <v>513</v>
      </c>
      <c r="H7" s="321">
        <f>'Measured Data'!B12</f>
        <v>4.8250000000043656</v>
      </c>
      <c r="I7" s="322">
        <f>'Measured Data'!C12</f>
        <v>115.80000000010477</v>
      </c>
      <c r="J7">
        <f>'In Process Calc.'!B8</f>
        <v>4.8250000000043656</v>
      </c>
      <c r="K7">
        <f>'In Process Calc.'!C8</f>
        <v>115.80000000010477</v>
      </c>
      <c r="L7">
        <f>'Measured Data'!Z12</f>
        <v>34.192588645396214</v>
      </c>
      <c r="M7">
        <f>'Measured Data'!AF12</f>
        <v>7.215808170515098</v>
      </c>
      <c r="N7">
        <f>'Measured Data'!AA12</f>
        <v>1.006</v>
      </c>
      <c r="O7">
        <f>'Measured Data'!W12</f>
        <v>6.4779999999999998</v>
      </c>
      <c r="P7">
        <f>'Measured Data'!X12</f>
        <v>1.7450000000000001</v>
      </c>
      <c r="Q7">
        <f>'Growth Regression'!P7</f>
        <v>2.0268260681068424E-2</v>
      </c>
      <c r="R7">
        <f>Q7/'Growth Regression'!$O$24</f>
        <v>0.75317905189589274</v>
      </c>
      <c r="S7">
        <f>'Post Process Calc.'!K8</f>
        <v>6.5145019234047877E-2</v>
      </c>
      <c r="T7">
        <f>'Post Process Calc.'!Q8</f>
        <v>2.1061226621527995E-2</v>
      </c>
      <c r="U7">
        <f>'Post Process Calc.'!L8</f>
        <v>-7.7113372375799466E-3</v>
      </c>
      <c r="V7">
        <f>'Post Process Calc.'!H8</f>
        <v>4.1171193990807891E-3</v>
      </c>
      <c r="W7">
        <f>'Post Process Calc.'!I8</f>
        <v>-7.9029694298539364E-3</v>
      </c>
      <c r="X7">
        <f>'Post Process Calc.'!AG8</f>
        <v>0.32329757315537638</v>
      </c>
      <c r="Y7">
        <f t="shared" si="2"/>
        <v>40.715637021279925</v>
      </c>
      <c r="Z7">
        <f t="shared" si="2"/>
        <v>13.163266638454996</v>
      </c>
      <c r="AA7">
        <f t="shared" si="0"/>
        <v>-4.8195857734874661</v>
      </c>
      <c r="AB7">
        <f t="shared" si="0"/>
        <v>2.5731996244254929</v>
      </c>
      <c r="AC7">
        <f t="shared" si="0"/>
        <v>-4.9393558936587096</v>
      </c>
      <c r="AD7">
        <v>100</v>
      </c>
      <c r="AE7">
        <v>0.32</v>
      </c>
      <c r="AF7">
        <v>7</v>
      </c>
      <c r="AG7">
        <v>0.7</v>
      </c>
      <c r="AH7">
        <f t="shared" si="1"/>
        <v>5.0118723362727164E-8</v>
      </c>
      <c r="AI7">
        <v>1</v>
      </c>
      <c r="AJ7">
        <v>0.311</v>
      </c>
      <c r="AK7">
        <f t="array" ref="AK7">INDEX(Transcriptome!D$2:D$28,MATCH(1,(Transcriptome!$A$2:$A$28=$B7)*(Transcriptome!$C$2:$C$28=$G7),0))</f>
        <v>0.70792899137635334</v>
      </c>
      <c r="AL7">
        <f t="array" ref="AL7">INDEX(Transcriptome!E$2:E$28,MATCH(1,(Transcriptome!$A$2:$A$28=$B7)*(Transcriptome!$C$2:$C$28=$G7),0))</f>
        <v>1.5892398211913721</v>
      </c>
      <c r="AM7">
        <f t="array" ref="AM7">INDEX(Transcriptome!F$2:F$28,MATCH(1,(Transcriptome!$A$2:$A$28=$B7)*(Transcriptome!$C$2:$C$28=$G7),0))</f>
        <v>1.0699878087137091</v>
      </c>
      <c r="AN7">
        <f t="array" ref="AN7">INDEX(Transcriptome!G$2:G$28,MATCH(1,(Transcriptome!$A$2:$A$28=$B7)*(Transcriptome!$C$2:$C$28=$G7),0))</f>
        <v>0.70940308754432024</v>
      </c>
      <c r="AO7">
        <f t="array" ref="AO7">INDEX(Transcriptome!H$2:H$28,MATCH(1,(Transcriptome!$A$2:$A$28=$B7)*(Transcriptome!$C$2:$C$28=$G7),0))</f>
        <v>0</v>
      </c>
      <c r="AP7">
        <f t="array" ref="AP7">INDEX(Transcriptome!I$2:I$28,MATCH(1,(Transcriptome!$A$2:$A$28=$B7)*(Transcriptome!$C$2:$C$28=$G7),0))</f>
        <v>0.93552032018387032</v>
      </c>
      <c r="AQ7">
        <f t="array" ref="AQ7">INDEX(Transcriptome!J$2:J$28,MATCH(1,(Transcriptome!$A$2:$A$28=$B7)*(Transcriptome!$C$2:$C$28=$G7),0))</f>
        <v>1.0834614534636753</v>
      </c>
      <c r="AR7">
        <f t="array" ref="AR7">INDEX(Transcriptome!K$2:K$28,MATCH(1,(Transcriptome!$A$2:$A$28=$B7)*(Transcriptome!$C$2:$C$28=$G7),0))</f>
        <v>0.80377161141689246</v>
      </c>
      <c r="AS7">
        <f t="array" ref="AS7">INDEX(Transcriptome!L$2:L$28,MATCH(1,(Transcriptome!$A$2:$A$28=$B7)*(Transcriptome!$C$2:$C$28=$G7),0))</f>
        <v>0.85695479911735994</v>
      </c>
      <c r="AT7">
        <f t="array" ref="AT7">INDEX(Transcriptome!M$2:M$28,MATCH(1,(Transcriptome!$A$2:$A$28=$B7)*(Transcriptome!$C$2:$C$28=$G7),0))</f>
        <v>0.93891873980212981</v>
      </c>
      <c r="AU7">
        <f t="array" ref="AU7">INDEX(Transcriptome!N$2:N$28,MATCH(1,(Transcriptome!$A$2:$A$28=$B7)*(Transcriptome!$C$2:$C$28=$G7),0))</f>
        <v>0.70695686220859</v>
      </c>
      <c r="AV7">
        <f t="array" ref="AV7">INDEX(Transcriptome!O$2:O$28,MATCH(1,(Transcriptome!$A$2:$A$28=$B7)*(Transcriptome!$C$2:$C$28=$G7),0))</f>
        <v>0.8593713480497972</v>
      </c>
      <c r="AW7">
        <f t="array" ref="AW7">INDEX(Transcriptome!P$2:P$28,MATCH(1,(Transcriptome!$A$2:$A$28=$B7)*(Transcriptome!$C$2:$C$28=$G7),0))</f>
        <v>0.79904520541729218</v>
      </c>
      <c r="AX7">
        <f t="array" ref="AX7">INDEX(Transcriptome!Q$2:Q$28,MATCH(1,(Transcriptome!$A$2:$A$28=$B7)*(Transcriptome!$C$2:$C$28=$G7),0))</f>
        <v>0.47872282221313689</v>
      </c>
      <c r="AY7">
        <f t="array" ref="AY7">INDEX(Transcriptome!R$2:R$28,MATCH(1,(Transcriptome!$A$2:$A$28=$B7)*(Transcriptome!$C$2:$C$28=$G7),0))</f>
        <v>0.41383633912857071</v>
      </c>
      <c r="AZ7">
        <f t="array" ref="AZ7">INDEX(Transcriptome!S$2:S$28,MATCH(1,(Transcriptome!$A$2:$A$28=$B7)*(Transcriptome!$C$2:$C$28=$G7),0))</f>
        <v>0.44645950550293145</v>
      </c>
      <c r="BA7">
        <f t="array" ref="BA7">INDEX(Transcriptome!T$2:T$28,MATCH(1,(Transcriptome!$A$2:$A$28=$B7)*(Transcriptome!$C$2:$C$28=$G7),0))</f>
        <v>1.008655396739049</v>
      </c>
      <c r="BB7">
        <f t="array" ref="BB7">INDEX(Transcriptome!U$2:U$28,MATCH(1,(Transcriptome!$A$2:$A$28=$B7)*(Transcriptome!$C$2:$C$28=$G7),0))</f>
        <v>2.62155377663843</v>
      </c>
      <c r="BC7">
        <f t="array" ref="BC7">INDEX(Transcriptome!V$2:V$28,MATCH(1,(Transcriptome!$A$2:$A$28=$B7)*(Transcriptome!$C$2:$C$28=$G7),0))</f>
        <v>0</v>
      </c>
      <c r="BD7">
        <f t="array" ref="BD7">INDEX(Transcriptome!W$2:W$28,MATCH(1,(Transcriptome!$A$2:$A$28=$B7)*(Transcriptome!$C$2:$C$28=$G7),0))</f>
        <v>0</v>
      </c>
      <c r="BE7">
        <f t="array" ref="BE7">INDEX(Transcriptome!X$2:X$28,MATCH(1,(Transcriptome!$A$2:$A$28=$B7)*(Transcriptome!$C$2:$C$28=$G7),0))</f>
        <v>0.59644766722058296</v>
      </c>
      <c r="BF7">
        <f t="array" ref="BF7">INDEX(Transcriptome!Y$2:Y$28,MATCH(1,(Transcriptome!$A$2:$A$28=$B7)*(Transcriptome!$C$2:$C$28=$G7),0))</f>
        <v>0</v>
      </c>
      <c r="BG7">
        <f t="array" ref="BG7">INDEX(Transcriptome!Z$2:Z$28,MATCH(1,(Transcriptome!$A$2:$A$28=$B7)*(Transcriptome!$C$2:$C$28=$G7),0))</f>
        <v>0.91328392911817136</v>
      </c>
      <c r="BH7">
        <f t="array" ref="BH7">INDEX(Transcriptome!AA$2:AA$28,MATCH(1,(Transcriptome!$A$2:$A$28=$B7)*(Transcriptome!$C$2:$C$28=$G7),0))</f>
        <v>1.061272583395289</v>
      </c>
      <c r="BI7">
        <f t="array" ref="BI7">INDEX(Transcriptome!AB$2:AB$28,MATCH(1,(Transcriptome!$A$2:$A$28=$B7)*(Transcriptome!$C$2:$C$28=$G7),0))</f>
        <v>0.40610812418406372</v>
      </c>
      <c r="BJ7">
        <f t="array" ref="BJ7">INDEX(Transcriptome!AC$2:AC$28,MATCH(1,(Transcriptome!$A$2:$A$28=$B7)*(Transcriptome!$C$2:$C$28=$G7),0))</f>
        <v>0.96854091898455463</v>
      </c>
      <c r="BK7">
        <f t="array" ref="BK7">INDEX(Transcriptome!AD$2:AD$28,MATCH(1,(Transcriptome!$A$2:$A$28=$B7)*(Transcriptome!$C$2:$C$28=$G7),0))</f>
        <v>0.74430848274637873</v>
      </c>
      <c r="BL7">
        <f t="array" ref="BL7">INDEX(Transcriptome!AE$2:AE$28,MATCH(1,(Transcriptome!$A$2:$A$28=$B7)*(Transcriptome!$C$2:$C$28=$G7),0))</f>
        <v>1.2431887576302834</v>
      </c>
      <c r="BM7">
        <f t="array" ref="BM7">INDEX(Transcriptome!AF$2:AF$28,MATCH(1,(Transcriptome!$A$2:$A$28=$B7)*(Transcriptome!$C$2:$C$28=$G7),0))</f>
        <v>0.49714311780941689</v>
      </c>
      <c r="BN7">
        <f t="array" ref="BN7">INDEX(Transcriptome!AG$2:AG$28,MATCH(1,(Transcriptome!$A$2:$A$28=$B7)*(Transcriptome!$C$2:$C$28=$G7),0))</f>
        <v>0.567414845207453</v>
      </c>
      <c r="BO7">
        <f t="array" ref="BO7">INDEX(Transcriptome!AH$2:AH$28,MATCH(1,(Transcriptome!$A$2:$A$28=$B7)*(Transcriptome!$C$2:$C$28=$G7),0))</f>
        <v>1.7504787263397232</v>
      </c>
      <c r="BP7">
        <f t="array" ref="BP7">INDEX(Transcriptome!AI$2:AI$28,MATCH(1,(Transcriptome!$A$2:$A$28=$B7)*(Transcriptome!$C$2:$C$28=$G7),0))</f>
        <v>0.56812861528565461</v>
      </c>
      <c r="BQ7">
        <f t="array" ref="BQ7">INDEX(Transcriptome!AJ$2:AJ$28,MATCH(1,(Transcriptome!$A$2:$A$28=$B7)*(Transcriptome!$C$2:$C$28=$G7),0))</f>
        <v>0.82144460906259187</v>
      </c>
      <c r="BR7">
        <f t="array" ref="BR7">INDEX(Transcriptome!AK$2:AK$28,MATCH(1,(Transcriptome!$A$2:$A$28=$B7)*(Transcriptome!$C$2:$C$28=$G7),0))</f>
        <v>0.4273004653597422</v>
      </c>
      <c r="BS7">
        <f t="array" ref="BS7">INDEX(Transcriptome!AL$2:AL$28,MATCH(1,(Transcriptome!$A$2:$A$28=$B7)*(Transcriptome!$C$2:$C$28=$G7),0))</f>
        <v>1</v>
      </c>
      <c r="BT7">
        <f t="array" ref="BT7">INDEX(Transcriptome!AM$2:AM$28,MATCH(1,(Transcriptome!$A$2:$A$28=$B7)*(Transcriptome!$C$2:$C$28=$G7),0))</f>
        <v>0.53518948544168743</v>
      </c>
      <c r="BU7">
        <f t="array" ref="BU7">INDEX(Transcriptome!AN$2:AN$28,MATCH(1,(Transcriptome!$A$2:$A$28=$B7)*(Transcriptome!$C$2:$C$28=$G7),0))</f>
        <v>0.73171138313074335</v>
      </c>
      <c r="BV7">
        <f t="array" ref="BV7">INDEX(Transcriptome!AO$2:AO$28,MATCH(1,(Transcriptome!$A$2:$A$28=$B7)*(Transcriptome!$C$2:$C$28=$G7),0))</f>
        <v>0.79282459441774966</v>
      </c>
      <c r="BW7">
        <f t="array" ref="BW7">INDEX(Transcriptome!AP$2:AP$28,MATCH(1,(Transcriptome!$A$2:$A$28=$B7)*(Transcriptome!$C$2:$C$28=$G7),0))</f>
        <v>0.94021059648890959</v>
      </c>
      <c r="BX7">
        <f t="array" ref="BX7">INDEX(Transcriptome!AQ$2:AQ$28,MATCH(1,(Transcriptome!$A$2:$A$28=$B7)*(Transcriptome!$C$2:$C$28=$G7),0))</f>
        <v>1.47708404581313</v>
      </c>
      <c r="BY7">
        <f t="array" ref="BY7">INDEX(Transcriptome!AR$2:AR$28,MATCH(1,(Transcriptome!$A$2:$A$28=$B7)*(Transcriptome!$C$2:$C$28=$G7),0))</f>
        <v>0.58760190296554049</v>
      </c>
      <c r="BZ7">
        <f t="array" ref="BZ7">INDEX(Transcriptome!AS$2:AS$28,MATCH(1,(Transcriptome!$A$2:$A$28=$B7)*(Transcriptome!$C$2:$C$28=$G7),0))</f>
        <v>0.72689778127724192</v>
      </c>
      <c r="CA7">
        <f t="array" ref="CA7">INDEX(Transcriptome!AT$2:AT$28,MATCH(1,(Transcriptome!$A$2:$A$28=$B7)*(Transcriptome!$C$2:$C$28=$G7),0))</f>
        <v>0.52996440534176203</v>
      </c>
      <c r="CB7">
        <f t="array" ref="CB7">INDEX(Transcriptome!AU$2:AU$28,MATCH(1,(Transcriptome!$A$2:$A$28=$B7)*(Transcriptome!$C$2:$C$28=$G7),0))</f>
        <v>1.2346382979140564</v>
      </c>
      <c r="CC7">
        <f t="array" ref="CC7">INDEX(Transcriptome!AV$2:AV$28,MATCH(1,(Transcriptome!$A$2:$A$28=$B7)*(Transcriptome!$C$2:$C$28=$G7),0))</f>
        <v>0.59394270175385044</v>
      </c>
      <c r="CD7">
        <f t="array" ref="CD7">INDEX(Transcriptome!AW$2:AW$28,MATCH(1,(Transcriptome!$A$2:$A$28=$B7)*(Transcriptome!$C$2:$C$28=$G7),0))</f>
        <v>0.79380009303939492</v>
      </c>
      <c r="CE7">
        <f t="array" ref="CE7">INDEX(Transcriptome!AX$2:AX$28,MATCH(1,(Transcriptome!$A$2:$A$28=$B7)*(Transcriptome!$C$2:$C$28=$G7),0))</f>
        <v>0.66411075288126009</v>
      </c>
      <c r="CF7">
        <f t="array" ref="CF7">INDEX(Transcriptome!AY$2:AY$28,MATCH(1,(Transcriptome!$A$2:$A$28=$B7)*(Transcriptome!$C$2:$C$28=$G7),0))</f>
        <v>0.91230940759148649</v>
      </c>
      <c r="CG7">
        <f t="array" ref="CG7">INDEX(Transcriptome!AZ$2:AZ$28,MATCH(1,(Transcriptome!$A$2:$A$28=$B7)*(Transcriptome!$C$2:$C$28=$G7),0))</f>
        <v>0.52236635594220548</v>
      </c>
      <c r="CH7">
        <f t="array" ref="CH7">INDEX(Transcriptome!BA$2:BA$28,MATCH(1,(Transcriptome!$A$2:$A$28=$B7)*(Transcriptome!$C$2:$C$28=$G7),0))</f>
        <v>1.4722765738374801</v>
      </c>
      <c r="CI7">
        <f t="array" ref="CI7">INDEX(Transcriptome!BB$2:BB$28,MATCH(1,(Transcriptome!$A$2:$A$28=$B7)*(Transcriptome!$C$2:$C$28=$G7),0))</f>
        <v>1.7837978141567536</v>
      </c>
      <c r="CJ7">
        <f t="array" ref="CJ7">INDEX(Transcriptome!BC$2:BC$28,MATCH(1,(Transcriptome!$A$2:$A$28=$B7)*(Transcriptome!$C$2:$C$28=$G7),0))</f>
        <v>0</v>
      </c>
      <c r="CK7">
        <f t="array" ref="CK7">INDEX(Transcriptome!BD$2:BD$28,MATCH(1,(Transcriptome!$A$2:$A$28=$B7)*(Transcriptome!$C$2:$C$28=$G7),0))</f>
        <v>0.89732664094598091</v>
      </c>
      <c r="CL7">
        <f t="array" ref="CL7">INDEX(Transcriptome!BE$2:BE$28,MATCH(1,(Transcriptome!$A$2:$A$28=$B7)*(Transcriptome!$C$2:$C$28=$G7),0))</f>
        <v>1.4278341624379669</v>
      </c>
      <c r="CM7">
        <f t="array" ref="CM7">INDEX(Transcriptome!BF$2:BF$28,MATCH(1,(Transcriptome!$A$2:$A$28=$B7)*(Transcriptome!$C$2:$C$28=$G7),0))</f>
        <v>1.0547210245064886</v>
      </c>
      <c r="CN7">
        <f t="array" ref="CN7">INDEX(Transcriptome!BG$2:BG$28,MATCH(1,(Transcriptome!$A$2:$A$28=$B7)*(Transcriptome!$C$2:$C$28=$G7),0))</f>
        <v>2.2222015287581018</v>
      </c>
      <c r="CO7">
        <f t="array" ref="CO7">INDEX(Transcriptome!BH$2:BH$28,MATCH(1,(Transcriptome!$A$2:$A$28=$B7)*(Transcriptome!$C$2:$C$28=$G7),0))</f>
        <v>0.40924168851755272</v>
      </c>
      <c r="CP7">
        <f t="array" ref="CP7">INDEX(Transcriptome!BI$2:BI$28,MATCH(1,(Transcriptome!$A$2:$A$28=$B7)*(Transcriptome!$C$2:$C$28=$G7),0))</f>
        <v>0</v>
      </c>
      <c r="CQ7">
        <f t="array" ref="CQ7">INDEX(Transcriptome!BJ$2:BJ$28,MATCH(1,(Transcriptome!$A$2:$A$28=$B7)*(Transcriptome!$C$2:$C$28=$G7),0))</f>
        <v>0</v>
      </c>
      <c r="CR7">
        <f t="array" ref="CR7">INDEX(Transcriptome!BK$2:BK$28,MATCH(1,(Transcriptome!$A$2:$A$28=$B7)*(Transcriptome!$C$2:$C$28=$G7),0))</f>
        <v>2.7449342282819935</v>
      </c>
      <c r="CS7">
        <f t="array" ref="CS7">INDEX(Transcriptome!BL$2:BL$28,MATCH(1,(Transcriptome!$A$2:$A$28=$B7)*(Transcriptome!$C$2:$C$28=$G7),0))</f>
        <v>1.9495020029319203</v>
      </c>
      <c r="CT7">
        <f t="array" ref="CT7">INDEX(Transcriptome!BM$2:BM$28,MATCH(1,(Transcriptome!$A$2:$A$28=$B7)*(Transcriptome!$C$2:$C$28=$G7),0))</f>
        <v>0.84121164659459347</v>
      </c>
      <c r="CU7">
        <f t="array" ref="CU7">INDEX(Transcriptome!BN$2:BN$28,MATCH(1,(Transcriptome!$A$2:$A$28=$B7)*(Transcriptome!$C$2:$C$28=$G7),0))</f>
        <v>31.952489188561209</v>
      </c>
      <c r="CV7">
        <f t="array" ref="CV7">INDEX(Transcriptome!BO$2:BO$28,MATCH(1,(Transcriptome!$A$2:$A$28=$B7)*(Transcriptome!$C$2:$C$28=$G7),0))</f>
        <v>0.74951232158557368</v>
      </c>
      <c r="CW7">
        <f t="array" ref="CW7">INDEX(Transcriptome!BP$2:BP$28,MATCH(1,(Transcriptome!$A$2:$A$28=$B7)*(Transcriptome!$C$2:$C$28=$G7),0))</f>
        <v>0.40924168851755272</v>
      </c>
      <c r="CX7">
        <f t="array" ref="CX7">INDEX(Transcriptome!BQ$2:BQ$28,MATCH(1,(Transcriptome!$A$2:$A$28=$B7)*(Transcriptome!$C$2:$C$28=$G7),0))</f>
        <v>1</v>
      </c>
      <c r="CY7">
        <f t="array" ref="CY7">INDEX(Transcriptome!BR$2:BR$28,MATCH(1,(Transcriptome!$A$2:$A$28=$B7)*(Transcriptome!$C$2:$C$28=$G7),0))</f>
        <v>1.3819649840367882</v>
      </c>
    </row>
    <row r="8" spans="1:103">
      <c r="A8">
        <f>'Measured Data'!A13</f>
        <v>6</v>
      </c>
      <c r="B8" t="s">
        <v>584</v>
      </c>
      <c r="C8" s="324" t="s">
        <v>586</v>
      </c>
      <c r="D8">
        <v>1</v>
      </c>
      <c r="E8">
        <f>'Measured Data'!H13</f>
        <v>6.7267001701354987</v>
      </c>
      <c r="F8" s="477">
        <f>'Measured Data'!K13</f>
        <v>99.289901733398438</v>
      </c>
      <c r="G8" t="s">
        <v>511</v>
      </c>
      <c r="H8" s="321">
        <f>'Measured Data'!B13</f>
        <v>5.875</v>
      </c>
      <c r="I8" s="322">
        <f>'Measured Data'!C13</f>
        <v>141</v>
      </c>
      <c r="J8">
        <f>'In Process Calc.'!B9</f>
        <v>5.875</v>
      </c>
      <c r="K8">
        <f>'In Process Calc.'!C9</f>
        <v>141</v>
      </c>
      <c r="L8">
        <f>'Measured Data'!Z13</f>
        <v>33.91505139989787</v>
      </c>
      <c r="M8">
        <f>'Measured Data'!AF13</f>
        <v>9.4360568383658983</v>
      </c>
      <c r="N8">
        <f>'Measured Data'!AA13</f>
        <v>1.6870000000000001</v>
      </c>
      <c r="O8">
        <f>'Measured Data'!W13</f>
        <v>6.5449999999999999</v>
      </c>
      <c r="P8">
        <f>'Measured Data'!X13</f>
        <v>2.1829999999999998</v>
      </c>
      <c r="Q8">
        <f>'Growth Regression'!P8</f>
        <v>1.6352391818789065E-2</v>
      </c>
      <c r="R8">
        <f>Q8/'Growth Regression'!$O$24</f>
        <v>0.60766333925287075</v>
      </c>
      <c r="S8">
        <f>'Post Process Calc.'!K9</f>
        <v>5.2549552900225019E-2</v>
      </c>
      <c r="T8">
        <f>'Post Process Calc.'!Q9</f>
        <v>9.741820091299553E-3</v>
      </c>
      <c r="U8">
        <f>'Post Process Calc.'!L9</f>
        <v>-5.1343090476070278E-3</v>
      </c>
      <c r="V8">
        <f>'Post Process Calc.'!H9</f>
        <v>4.3902918478960426E-3</v>
      </c>
      <c r="W8">
        <f>'Post Process Calc.'!I9</f>
        <v>-3.754540503836726E-3</v>
      </c>
      <c r="X8">
        <f>'Post Process Calc.'!AG9</f>
        <v>0.18538350097471215</v>
      </c>
      <c r="Y8">
        <f t="shared" si="2"/>
        <v>32.843470562640633</v>
      </c>
      <c r="Z8">
        <f t="shared" si="2"/>
        <v>6.0886375570622207</v>
      </c>
      <c r="AA8">
        <f t="shared" si="0"/>
        <v>-3.2089431547543921</v>
      </c>
      <c r="AB8">
        <f t="shared" si="0"/>
        <v>2.7439324049350264</v>
      </c>
      <c r="AC8">
        <f t="shared" si="0"/>
        <v>-2.3465878148979535</v>
      </c>
      <c r="AD8">
        <v>100</v>
      </c>
      <c r="AE8">
        <v>0.32</v>
      </c>
      <c r="AF8">
        <v>7</v>
      </c>
      <c r="AG8">
        <v>0.7</v>
      </c>
      <c r="AH8">
        <f t="shared" si="1"/>
        <v>5.0118723362727164E-8</v>
      </c>
      <c r="AI8">
        <v>1</v>
      </c>
      <c r="AJ8">
        <v>0.311</v>
      </c>
      <c r="AK8">
        <f t="array" ref="AK8">INDEX(Transcriptome!D$2:D$28,MATCH(1,(Transcriptome!$A$2:$A$28=$B8)*(Transcriptome!$C$2:$C$28=$G8),0))</f>
        <v>0.92920540890907499</v>
      </c>
      <c r="AL8">
        <f t="array" ref="AL8">INDEX(Transcriptome!E$2:E$28,MATCH(1,(Transcriptome!$A$2:$A$28=$B8)*(Transcriptome!$C$2:$C$28=$G8),0))</f>
        <v>1.7329213892359023</v>
      </c>
      <c r="AM8">
        <f t="array" ref="AM8">INDEX(Transcriptome!F$2:F$28,MATCH(1,(Transcriptome!$A$2:$A$28=$B8)*(Transcriptome!$C$2:$C$28=$G8),0))</f>
        <v>1.248709181151141</v>
      </c>
      <c r="AN8">
        <f t="array" ref="AN8">INDEX(Transcriptome!G$2:G$28,MATCH(1,(Transcriptome!$A$2:$A$28=$B8)*(Transcriptome!$C$2:$C$28=$G8),0))</f>
        <v>0.4721791156252973</v>
      </c>
      <c r="AO8">
        <f t="array" ref="AO8">INDEX(Transcriptome!H$2:H$28,MATCH(1,(Transcriptome!$A$2:$A$28=$B8)*(Transcriptome!$C$2:$C$28=$G8),0))</f>
        <v>0</v>
      </c>
      <c r="AP8">
        <f t="array" ref="AP8">INDEX(Transcriptome!I$2:I$28,MATCH(1,(Transcriptome!$A$2:$A$28=$B8)*(Transcriptome!$C$2:$C$28=$G8),0))</f>
        <v>1.1226843694890076</v>
      </c>
      <c r="AQ8">
        <f t="array" ref="AQ8">INDEX(Transcriptome!J$2:J$28,MATCH(1,(Transcriptome!$A$2:$A$28=$B8)*(Transcriptome!$C$2:$C$28=$G8),0))</f>
        <v>1.3251398271295012</v>
      </c>
      <c r="AR8">
        <f t="array" ref="AR8">INDEX(Transcriptome!K$2:K$28,MATCH(1,(Transcriptome!$A$2:$A$28=$B8)*(Transcriptome!$C$2:$C$28=$G8),0))</f>
        <v>0.96530155174686461</v>
      </c>
      <c r="AS8">
        <f t="array" ref="AS8">INDEX(Transcriptome!L$2:L$28,MATCH(1,(Transcriptome!$A$2:$A$28=$B8)*(Transcriptome!$C$2:$C$28=$G8),0))</f>
        <v>1.2210153312207193</v>
      </c>
      <c r="AT8">
        <f t="array" ref="AT8">INDEX(Transcriptome!M$2:M$28,MATCH(1,(Transcriptome!$A$2:$A$28=$B8)*(Transcriptome!$C$2:$C$28=$G8),0))</f>
        <v>1.2244730900490455</v>
      </c>
      <c r="AU8">
        <f t="array" ref="AU8">INDEX(Transcriptome!N$2:N$28,MATCH(1,(Transcriptome!$A$2:$A$28=$B8)*(Transcriptome!$C$2:$C$28=$G8),0))</f>
        <v>0.73155313986543535</v>
      </c>
      <c r="AV8">
        <f t="array" ref="AV8">INDEX(Transcriptome!O$2:O$28,MATCH(1,(Transcriptome!$A$2:$A$28=$B8)*(Transcriptome!$C$2:$C$28=$G8),0))</f>
        <v>1.152318513561184</v>
      </c>
      <c r="AW8">
        <f t="array" ref="AW8">INDEX(Transcriptome!P$2:P$28,MATCH(1,(Transcriptome!$A$2:$A$28=$B8)*(Transcriptome!$C$2:$C$28=$G8),0))</f>
        <v>0.89618838062804274</v>
      </c>
      <c r="AX8">
        <f t="array" ref="AX8">INDEX(Transcriptome!Q$2:Q$28,MATCH(1,(Transcriptome!$A$2:$A$28=$B8)*(Transcriptome!$C$2:$C$28=$G8),0))</f>
        <v>0.65135227913388327</v>
      </c>
      <c r="AY8">
        <f t="array" ref="AY8">INDEX(Transcriptome!R$2:R$28,MATCH(1,(Transcriptome!$A$2:$A$28=$B8)*(Transcriptome!$C$2:$C$28=$G8),0))</f>
        <v>0.44670006467175033</v>
      </c>
      <c r="AZ8">
        <f t="array" ref="AZ8">INDEX(Transcriptome!S$2:S$28,MATCH(1,(Transcriptome!$A$2:$A$28=$B8)*(Transcriptome!$C$2:$C$28=$G8),0))</f>
        <v>0.54170910506007386</v>
      </c>
      <c r="BA8">
        <f t="array" ref="BA8">INDEX(Transcriptome!T$2:T$28,MATCH(1,(Transcriptome!$A$2:$A$28=$B8)*(Transcriptome!$C$2:$C$28=$G8),0))</f>
        <v>1.1524538892853755</v>
      </c>
      <c r="BB8">
        <f t="array" ref="BB8">INDEX(Transcriptome!U$2:U$28,MATCH(1,(Transcriptome!$A$2:$A$28=$B8)*(Transcriptome!$C$2:$C$28=$G8),0))</f>
        <v>3.717777936487666</v>
      </c>
      <c r="BC8">
        <f t="array" ref="BC8">INDEX(Transcriptome!V$2:V$28,MATCH(1,(Transcriptome!$A$2:$A$28=$B8)*(Transcriptome!$C$2:$C$28=$G8),0))</f>
        <v>0</v>
      </c>
      <c r="BD8">
        <f t="array" ref="BD8">INDEX(Transcriptome!W$2:W$28,MATCH(1,(Transcriptome!$A$2:$A$28=$B8)*(Transcriptome!$C$2:$C$28=$G8),0))</f>
        <v>0</v>
      </c>
      <c r="BE8">
        <f t="array" ref="BE8">INDEX(Transcriptome!X$2:X$28,MATCH(1,(Transcriptome!$A$2:$A$28=$B8)*(Transcriptome!$C$2:$C$28=$G8),0))</f>
        <v>0.76557540655216338</v>
      </c>
      <c r="BF8">
        <f t="array" ref="BF8">INDEX(Transcriptome!Y$2:Y$28,MATCH(1,(Transcriptome!$A$2:$A$28=$B8)*(Transcriptome!$C$2:$C$28=$G8),0))</f>
        <v>0</v>
      </c>
      <c r="BG8">
        <f t="array" ref="BG8">INDEX(Transcriptome!Z$2:Z$28,MATCH(1,(Transcriptome!$A$2:$A$28=$B8)*(Transcriptome!$C$2:$C$28=$G8),0))</f>
        <v>1.2179664020132115</v>
      </c>
      <c r="BH8">
        <f t="array" ref="BH8">INDEX(Transcriptome!AA$2:AA$28,MATCH(1,(Transcriptome!$A$2:$A$28=$B8)*(Transcriptome!$C$2:$C$28=$G8),0))</f>
        <v>1.4585553096187835</v>
      </c>
      <c r="BI8">
        <f t="array" ref="BI8">INDEX(Transcriptome!AB$2:AB$28,MATCH(1,(Transcriptome!$A$2:$A$28=$B8)*(Transcriptome!$C$2:$C$28=$G8),0))</f>
        <v>0.49899248340048019</v>
      </c>
      <c r="BJ8">
        <f t="array" ref="BJ8">INDEX(Transcriptome!AC$2:AC$28,MATCH(1,(Transcriptome!$A$2:$A$28=$B8)*(Transcriptome!$C$2:$C$28=$G8),0))</f>
        <v>1.0380961603134766</v>
      </c>
      <c r="BK8">
        <f t="array" ref="BK8">INDEX(Transcriptome!AD$2:AD$28,MATCH(1,(Transcriptome!$A$2:$A$28=$B8)*(Transcriptome!$C$2:$C$28=$G8),0))</f>
        <v>0.8468321289341687</v>
      </c>
      <c r="BL8">
        <f t="array" ref="BL8">INDEX(Transcriptome!AE$2:AE$28,MATCH(1,(Transcriptome!$A$2:$A$28=$B8)*(Transcriptome!$C$2:$C$28=$G8),0))</f>
        <v>1.3366947398587019</v>
      </c>
      <c r="BM8">
        <f t="array" ref="BM8">INDEX(Transcriptome!AF$2:AF$28,MATCH(1,(Transcriptome!$A$2:$A$28=$B8)*(Transcriptome!$C$2:$C$28=$G8),0))</f>
        <v>0.50618842957342058</v>
      </c>
      <c r="BN8">
        <f t="array" ref="BN8">INDEX(Transcriptome!AG$2:AG$28,MATCH(1,(Transcriptome!$A$2:$A$28=$B8)*(Transcriptome!$C$2:$C$28=$G8),0))</f>
        <v>0.66736997584655977</v>
      </c>
      <c r="BO8">
        <f t="array" ref="BO8">INDEX(Transcriptome!AH$2:AH$28,MATCH(1,(Transcriptome!$A$2:$A$28=$B8)*(Transcriptome!$C$2:$C$28=$G8),0))</f>
        <v>1.9306174267998168</v>
      </c>
      <c r="BP8">
        <f t="array" ref="BP8">INDEX(Transcriptome!AI$2:AI$28,MATCH(1,(Transcriptome!$A$2:$A$28=$B8)*(Transcriptome!$C$2:$C$28=$G8),0))</f>
        <v>0.77468008259435317</v>
      </c>
      <c r="BQ8">
        <f t="array" ref="BQ8">INDEX(Transcriptome!AJ$2:AJ$28,MATCH(1,(Transcriptome!$A$2:$A$28=$B8)*(Transcriptome!$C$2:$C$28=$G8),0))</f>
        <v>1.0628605890830978</v>
      </c>
      <c r="BR8">
        <f t="array" ref="BR8">INDEX(Transcriptome!AK$2:AK$28,MATCH(1,(Transcriptome!$A$2:$A$28=$B8)*(Transcriptome!$C$2:$C$28=$G8),0))</f>
        <v>0.55212849473227277</v>
      </c>
      <c r="BS8">
        <f t="array" ref="BS8">INDEX(Transcriptome!AL$2:AL$28,MATCH(1,(Transcriptome!$A$2:$A$28=$B8)*(Transcriptome!$C$2:$C$28=$G8),0))</f>
        <v>1</v>
      </c>
      <c r="BT8">
        <f t="array" ref="BT8">INDEX(Transcriptome!AM$2:AM$28,MATCH(1,(Transcriptome!$A$2:$A$28=$B8)*(Transcriptome!$C$2:$C$28=$G8),0))</f>
        <v>0.66472755238098791</v>
      </c>
      <c r="BU8">
        <f t="array" ref="BU8">INDEX(Transcriptome!AN$2:AN$28,MATCH(1,(Transcriptome!$A$2:$A$28=$B8)*(Transcriptome!$C$2:$C$28=$G8),0))</f>
        <v>1.0010669451153449</v>
      </c>
      <c r="BV8">
        <f t="array" ref="BV8">INDEX(Transcriptome!AO$2:AO$28,MATCH(1,(Transcriptome!$A$2:$A$28=$B8)*(Transcriptome!$C$2:$C$28=$G8),0))</f>
        <v>0.99858945685943101</v>
      </c>
      <c r="BW8">
        <f t="array" ref="BW8">INDEX(Transcriptome!AP$2:AP$28,MATCH(1,(Transcriptome!$A$2:$A$28=$B8)*(Transcriptome!$C$2:$C$28=$G8),0))</f>
        <v>1.1339345806169323</v>
      </c>
      <c r="BX8">
        <f t="array" ref="BX8">INDEX(Transcriptome!AQ$2:AQ$28,MATCH(1,(Transcriptome!$A$2:$A$28=$B8)*(Transcriptome!$C$2:$C$28=$G8),0))</f>
        <v>1.6048583301573733</v>
      </c>
      <c r="BY8">
        <f t="array" ref="BY8">INDEX(Transcriptome!AR$2:AR$28,MATCH(1,(Transcriptome!$A$2:$A$28=$B8)*(Transcriptome!$C$2:$C$28=$G8),0))</f>
        <v>0.83750658657958177</v>
      </c>
      <c r="BZ8">
        <f t="array" ref="BZ8">INDEX(Transcriptome!AS$2:AS$28,MATCH(1,(Transcriptome!$A$2:$A$28=$B8)*(Transcriptome!$C$2:$C$28=$G8),0))</f>
        <v>0.95672606842320829</v>
      </c>
      <c r="CA8">
        <f t="array" ref="CA8">INDEX(Transcriptome!AT$2:AT$28,MATCH(1,(Transcriptome!$A$2:$A$28=$B8)*(Transcriptome!$C$2:$C$28=$G8),0))</f>
        <v>0.68800520797646092</v>
      </c>
      <c r="CB8">
        <f t="array" ref="CB8">INDEX(Transcriptome!AU$2:AU$28,MATCH(1,(Transcriptome!$A$2:$A$28=$B8)*(Transcriptome!$C$2:$C$28=$G8),0))</f>
        <v>1.6867561981283563</v>
      </c>
      <c r="CC8">
        <f t="array" ref="CC8">INDEX(Transcriptome!AV$2:AV$28,MATCH(1,(Transcriptome!$A$2:$A$28=$B8)*(Transcriptome!$C$2:$C$28=$G8),0))</f>
        <v>0.72245781173202261</v>
      </c>
      <c r="CD8">
        <f t="array" ref="CD8">INDEX(Transcriptome!AW$2:AW$28,MATCH(1,(Transcriptome!$A$2:$A$28=$B8)*(Transcriptome!$C$2:$C$28=$G8),0))</f>
        <v>0.97913290067472636</v>
      </c>
      <c r="CE8">
        <f t="array" ref="CE8">INDEX(Transcriptome!AX$2:AX$28,MATCH(1,(Transcriptome!$A$2:$A$28=$B8)*(Transcriptome!$C$2:$C$28=$G8),0))</f>
        <v>0.91722492630928665</v>
      </c>
      <c r="CF8">
        <f t="array" ref="CF8">INDEX(Transcriptome!AY$2:AY$28,MATCH(1,(Transcriptome!$A$2:$A$28=$B8)*(Transcriptome!$C$2:$C$28=$G8),0))</f>
        <v>1.1415999188887762</v>
      </c>
      <c r="CG8">
        <f t="array" ref="CG8">INDEX(Transcriptome!AZ$2:AZ$28,MATCH(1,(Transcriptome!$A$2:$A$28=$B8)*(Transcriptome!$C$2:$C$28=$G8),0))</f>
        <v>0.54738994790393225</v>
      </c>
      <c r="CH8">
        <f t="array" ref="CH8">INDEX(Transcriptome!BA$2:BA$28,MATCH(1,(Transcriptome!$A$2:$A$28=$B8)*(Transcriptome!$C$2:$C$28=$G8),0))</f>
        <v>2.2110972178245372</v>
      </c>
      <c r="CI8">
        <f t="array" ref="CI8">INDEX(Transcriptome!BB$2:BB$28,MATCH(1,(Transcriptome!$A$2:$A$28=$B8)*(Transcriptome!$C$2:$C$28=$G8),0))</f>
        <v>2.0052625729406564</v>
      </c>
      <c r="CJ8">
        <f t="array" ref="CJ8">INDEX(Transcriptome!BC$2:BC$28,MATCH(1,(Transcriptome!$A$2:$A$28=$B8)*(Transcriptome!$C$2:$C$28=$G8),0))</f>
        <v>0</v>
      </c>
      <c r="CK8">
        <f t="array" ref="CK8">INDEX(Transcriptome!BD$2:BD$28,MATCH(1,(Transcriptome!$A$2:$A$28=$B8)*(Transcriptome!$C$2:$C$28=$G8),0))</f>
        <v>0.99946907963844456</v>
      </c>
      <c r="CL8">
        <f t="array" ref="CL8">INDEX(Transcriptome!BE$2:BE$28,MATCH(1,(Transcriptome!$A$2:$A$28=$B8)*(Transcriptome!$C$2:$C$28=$G8),0))</f>
        <v>1.4078816127558538</v>
      </c>
      <c r="CM8">
        <f t="array" ref="CM8">INDEX(Transcriptome!BF$2:BF$28,MATCH(1,(Transcriptome!$A$2:$A$28=$B8)*(Transcriptome!$C$2:$C$28=$G8),0))</f>
        <v>1.4576608642231981</v>
      </c>
      <c r="CN8">
        <f t="array" ref="CN8">INDEX(Transcriptome!BG$2:BG$28,MATCH(1,(Transcriptome!$A$2:$A$28=$B8)*(Transcriptome!$C$2:$C$28=$G8),0))</f>
        <v>2.9900144760241787</v>
      </c>
      <c r="CO8">
        <f t="array" ref="CO8">INDEX(Transcriptome!BH$2:BH$28,MATCH(1,(Transcriptome!$A$2:$A$28=$B8)*(Transcriptome!$C$2:$C$28=$G8),0))</f>
        <v>0.56887953529706936</v>
      </c>
      <c r="CP8">
        <f t="array" ref="CP8">INDEX(Transcriptome!BI$2:BI$28,MATCH(1,(Transcriptome!$A$2:$A$28=$B8)*(Transcriptome!$C$2:$C$28=$G8),0))</f>
        <v>0</v>
      </c>
      <c r="CQ8">
        <f t="array" ref="CQ8">INDEX(Transcriptome!BJ$2:BJ$28,MATCH(1,(Transcriptome!$A$2:$A$28=$B8)*(Transcriptome!$C$2:$C$28=$G8),0))</f>
        <v>0</v>
      </c>
      <c r="CR8">
        <f t="array" ref="CR8">INDEX(Transcriptome!BK$2:BK$28,MATCH(1,(Transcriptome!$A$2:$A$28=$B8)*(Transcriptome!$C$2:$C$28=$G8),0))</f>
        <v>4.080540530339805</v>
      </c>
      <c r="CS8">
        <f t="array" ref="CS8">INDEX(Transcriptome!BL$2:BL$28,MATCH(1,(Transcriptome!$A$2:$A$28=$B8)*(Transcriptome!$C$2:$C$28=$G8),0))</f>
        <v>2.731716075055703</v>
      </c>
      <c r="CT8">
        <f t="array" ref="CT8">INDEX(Transcriptome!BM$2:BM$28,MATCH(1,(Transcriptome!$A$2:$A$28=$B8)*(Transcriptome!$C$2:$C$28=$G8),0))</f>
        <v>1.1493512451322954</v>
      </c>
      <c r="CU8">
        <f t="array" ref="CU8">INDEX(Transcriptome!BN$2:BN$28,MATCH(1,(Transcriptome!$A$2:$A$28=$B8)*(Transcriptome!$C$2:$C$28=$G8),0))</f>
        <v>44.734751324798466</v>
      </c>
      <c r="CV8">
        <f t="array" ref="CV8">INDEX(Transcriptome!BO$2:BO$28,MATCH(1,(Transcriptome!$A$2:$A$28=$B8)*(Transcriptome!$C$2:$C$28=$G8),0))</f>
        <v>0.88062279532718779</v>
      </c>
      <c r="CW8">
        <f t="array" ref="CW8">INDEX(Transcriptome!BP$2:BP$28,MATCH(1,(Transcriptome!$A$2:$A$28=$B8)*(Transcriptome!$C$2:$C$28=$G8),0))</f>
        <v>0.56887953529706936</v>
      </c>
      <c r="CX8">
        <f t="array" ref="CX8">INDEX(Transcriptome!BQ$2:BQ$28,MATCH(1,(Transcriptome!$A$2:$A$28=$B8)*(Transcriptome!$C$2:$C$28=$G8),0))</f>
        <v>1</v>
      </c>
      <c r="CY8">
        <f t="array" ref="CY8">INDEX(Transcriptome!BR$2:BR$28,MATCH(1,(Transcriptome!$A$2:$A$28=$B8)*(Transcriptome!$C$2:$C$28=$G8),0))</f>
        <v>1.5039495013074526</v>
      </c>
    </row>
    <row r="9" spans="1:103">
      <c r="A9">
        <f>'Measured Data'!A14</f>
        <v>7</v>
      </c>
      <c r="B9" t="s">
        <v>584</v>
      </c>
      <c r="C9" s="324" t="s">
        <v>586</v>
      </c>
      <c r="D9">
        <v>1</v>
      </c>
      <c r="E9">
        <f>'Measured Data'!H14</f>
        <v>9.945699555969238</v>
      </c>
      <c r="F9" s="477">
        <f>'Measured Data'!K14</f>
        <v>99.193603515625</v>
      </c>
      <c r="G9" t="s">
        <v>511</v>
      </c>
      <c r="H9" s="321">
        <f>'Measured Data'!B14</f>
        <v>6.8604166666700621</v>
      </c>
      <c r="I9" s="322">
        <f>'Measured Data'!C14</f>
        <v>164.65000000008149</v>
      </c>
      <c r="J9">
        <f>'In Process Calc.'!B10</f>
        <v>6.8604166666700621</v>
      </c>
      <c r="K9">
        <f>'In Process Calc.'!C10</f>
        <v>164.65000000008149</v>
      </c>
      <c r="L9">
        <f>'Measured Data'!Z14</f>
        <v>31.250693843113741</v>
      </c>
      <c r="M9">
        <f>'Measured Data'!AF14</f>
        <v>10.990230905861457</v>
      </c>
      <c r="N9">
        <f>'Measured Data'!AA14</f>
        <v>2.6819999999999999</v>
      </c>
      <c r="O9">
        <f>'Measured Data'!W14</f>
        <v>5.5880000000000001</v>
      </c>
      <c r="P9">
        <f>'Measured Data'!X14</f>
        <v>2.8410000000000002</v>
      </c>
      <c r="Q9">
        <f>'Growth Regression'!P9</f>
        <v>1.2121238379291103E-2</v>
      </c>
      <c r="R9">
        <f>Q9/'Growth Regression'!$O$24</f>
        <v>0.45043148862033133</v>
      </c>
      <c r="S9">
        <f>'Post Process Calc.'!K10</f>
        <v>4.4157204002955426E-2</v>
      </c>
      <c r="T9">
        <f>'Post Process Calc.'!Q10</f>
        <v>3.290574235022793E-3</v>
      </c>
      <c r="U9">
        <f>'Post Process Calc.'!L10</f>
        <v>-2.930538987917751E-3</v>
      </c>
      <c r="V9">
        <f>'Post Process Calc.'!H10</f>
        <v>4.0691404102983098E-3</v>
      </c>
      <c r="W9">
        <f>'Post Process Calc.'!I10</f>
        <v>-1.4613276959805123E-3</v>
      </c>
      <c r="X9">
        <f>'Post Process Calc.'!AG10</f>
        <v>7.451953332014763E-2</v>
      </c>
      <c r="Y9">
        <f t="shared" si="2"/>
        <v>27.598252501847139</v>
      </c>
      <c r="Z9">
        <f t="shared" si="2"/>
        <v>2.0566088968892453</v>
      </c>
      <c r="AA9">
        <f t="shared" si="0"/>
        <v>-1.8315868674485942</v>
      </c>
      <c r="AB9">
        <f t="shared" si="0"/>
        <v>2.5432127564364437</v>
      </c>
      <c r="AC9">
        <f t="shared" si="0"/>
        <v>-0.9133298099878201</v>
      </c>
      <c r="AD9">
        <v>100</v>
      </c>
      <c r="AE9">
        <v>0.32</v>
      </c>
      <c r="AF9">
        <v>7</v>
      </c>
      <c r="AG9">
        <v>0.7</v>
      </c>
      <c r="AH9">
        <f t="shared" si="1"/>
        <v>5.0118723362727164E-8</v>
      </c>
      <c r="AI9">
        <v>1</v>
      </c>
      <c r="AJ9">
        <v>0.311</v>
      </c>
      <c r="AK9">
        <f t="array" ref="AK9">INDEX(Transcriptome!D$2:D$28,MATCH(1,(Transcriptome!$A$2:$A$28=$B9)*(Transcriptome!$C$2:$C$28=$G9),0))</f>
        <v>0.92920540890907499</v>
      </c>
      <c r="AL9">
        <f t="array" ref="AL9">INDEX(Transcriptome!E$2:E$28,MATCH(1,(Transcriptome!$A$2:$A$28=$B9)*(Transcriptome!$C$2:$C$28=$G9),0))</f>
        <v>1.7329213892359023</v>
      </c>
      <c r="AM9">
        <f t="array" ref="AM9">INDEX(Transcriptome!F$2:F$28,MATCH(1,(Transcriptome!$A$2:$A$28=$B9)*(Transcriptome!$C$2:$C$28=$G9),0))</f>
        <v>1.248709181151141</v>
      </c>
      <c r="AN9">
        <f t="array" ref="AN9">INDEX(Transcriptome!G$2:G$28,MATCH(1,(Transcriptome!$A$2:$A$28=$B9)*(Transcriptome!$C$2:$C$28=$G9),0))</f>
        <v>0.4721791156252973</v>
      </c>
      <c r="AO9">
        <f t="array" ref="AO9">INDEX(Transcriptome!H$2:H$28,MATCH(1,(Transcriptome!$A$2:$A$28=$B9)*(Transcriptome!$C$2:$C$28=$G9),0))</f>
        <v>0</v>
      </c>
      <c r="AP9">
        <f t="array" ref="AP9">INDEX(Transcriptome!I$2:I$28,MATCH(1,(Transcriptome!$A$2:$A$28=$B9)*(Transcriptome!$C$2:$C$28=$G9),0))</f>
        <v>1.1226843694890076</v>
      </c>
      <c r="AQ9">
        <f t="array" ref="AQ9">INDEX(Transcriptome!J$2:J$28,MATCH(1,(Transcriptome!$A$2:$A$28=$B9)*(Transcriptome!$C$2:$C$28=$G9),0))</f>
        <v>1.3251398271295012</v>
      </c>
      <c r="AR9">
        <f t="array" ref="AR9">INDEX(Transcriptome!K$2:K$28,MATCH(1,(Transcriptome!$A$2:$A$28=$B9)*(Transcriptome!$C$2:$C$28=$G9),0))</f>
        <v>0.96530155174686461</v>
      </c>
      <c r="AS9">
        <f t="array" ref="AS9">INDEX(Transcriptome!L$2:L$28,MATCH(1,(Transcriptome!$A$2:$A$28=$B9)*(Transcriptome!$C$2:$C$28=$G9),0))</f>
        <v>1.2210153312207193</v>
      </c>
      <c r="AT9">
        <f t="array" ref="AT9">INDEX(Transcriptome!M$2:M$28,MATCH(1,(Transcriptome!$A$2:$A$28=$B9)*(Transcriptome!$C$2:$C$28=$G9),0))</f>
        <v>1.2244730900490455</v>
      </c>
      <c r="AU9">
        <f t="array" ref="AU9">INDEX(Transcriptome!N$2:N$28,MATCH(1,(Transcriptome!$A$2:$A$28=$B9)*(Transcriptome!$C$2:$C$28=$G9),0))</f>
        <v>0.73155313986543535</v>
      </c>
      <c r="AV9">
        <f t="array" ref="AV9">INDEX(Transcriptome!O$2:O$28,MATCH(1,(Transcriptome!$A$2:$A$28=$B9)*(Transcriptome!$C$2:$C$28=$G9),0))</f>
        <v>1.152318513561184</v>
      </c>
      <c r="AW9">
        <f t="array" ref="AW9">INDEX(Transcriptome!P$2:P$28,MATCH(1,(Transcriptome!$A$2:$A$28=$B9)*(Transcriptome!$C$2:$C$28=$G9),0))</f>
        <v>0.89618838062804274</v>
      </c>
      <c r="AX9">
        <f t="array" ref="AX9">INDEX(Transcriptome!Q$2:Q$28,MATCH(1,(Transcriptome!$A$2:$A$28=$B9)*(Transcriptome!$C$2:$C$28=$G9),0))</f>
        <v>0.65135227913388327</v>
      </c>
      <c r="AY9">
        <f t="array" ref="AY9">INDEX(Transcriptome!R$2:R$28,MATCH(1,(Transcriptome!$A$2:$A$28=$B9)*(Transcriptome!$C$2:$C$28=$G9),0))</f>
        <v>0.44670006467175033</v>
      </c>
      <c r="AZ9">
        <f t="array" ref="AZ9">INDEX(Transcriptome!S$2:S$28,MATCH(1,(Transcriptome!$A$2:$A$28=$B9)*(Transcriptome!$C$2:$C$28=$G9),0))</f>
        <v>0.54170910506007386</v>
      </c>
      <c r="BA9">
        <f t="array" ref="BA9">INDEX(Transcriptome!T$2:T$28,MATCH(1,(Transcriptome!$A$2:$A$28=$B9)*(Transcriptome!$C$2:$C$28=$G9),0))</f>
        <v>1.1524538892853755</v>
      </c>
      <c r="BB9">
        <f t="array" ref="BB9">INDEX(Transcriptome!U$2:U$28,MATCH(1,(Transcriptome!$A$2:$A$28=$B9)*(Transcriptome!$C$2:$C$28=$G9),0))</f>
        <v>3.717777936487666</v>
      </c>
      <c r="BC9">
        <f t="array" ref="BC9">INDEX(Transcriptome!V$2:V$28,MATCH(1,(Transcriptome!$A$2:$A$28=$B9)*(Transcriptome!$C$2:$C$28=$G9),0))</f>
        <v>0</v>
      </c>
      <c r="BD9">
        <f t="array" ref="BD9">INDEX(Transcriptome!W$2:W$28,MATCH(1,(Transcriptome!$A$2:$A$28=$B9)*(Transcriptome!$C$2:$C$28=$G9),0))</f>
        <v>0</v>
      </c>
      <c r="BE9">
        <f t="array" ref="BE9">INDEX(Transcriptome!X$2:X$28,MATCH(1,(Transcriptome!$A$2:$A$28=$B9)*(Transcriptome!$C$2:$C$28=$G9),0))</f>
        <v>0.76557540655216338</v>
      </c>
      <c r="BF9">
        <f t="array" ref="BF9">INDEX(Transcriptome!Y$2:Y$28,MATCH(1,(Transcriptome!$A$2:$A$28=$B9)*(Transcriptome!$C$2:$C$28=$G9),0))</f>
        <v>0</v>
      </c>
      <c r="BG9">
        <f t="array" ref="BG9">INDEX(Transcriptome!Z$2:Z$28,MATCH(1,(Transcriptome!$A$2:$A$28=$B9)*(Transcriptome!$C$2:$C$28=$G9),0))</f>
        <v>1.2179664020132115</v>
      </c>
      <c r="BH9">
        <f t="array" ref="BH9">INDEX(Transcriptome!AA$2:AA$28,MATCH(1,(Transcriptome!$A$2:$A$28=$B9)*(Transcriptome!$C$2:$C$28=$G9),0))</f>
        <v>1.4585553096187835</v>
      </c>
      <c r="BI9">
        <f t="array" ref="BI9">INDEX(Transcriptome!AB$2:AB$28,MATCH(1,(Transcriptome!$A$2:$A$28=$B9)*(Transcriptome!$C$2:$C$28=$G9),0))</f>
        <v>0.49899248340048019</v>
      </c>
      <c r="BJ9">
        <f t="array" ref="BJ9">INDEX(Transcriptome!AC$2:AC$28,MATCH(1,(Transcriptome!$A$2:$A$28=$B9)*(Transcriptome!$C$2:$C$28=$G9),0))</f>
        <v>1.0380961603134766</v>
      </c>
      <c r="BK9">
        <f t="array" ref="BK9">INDEX(Transcriptome!AD$2:AD$28,MATCH(1,(Transcriptome!$A$2:$A$28=$B9)*(Transcriptome!$C$2:$C$28=$G9),0))</f>
        <v>0.8468321289341687</v>
      </c>
      <c r="BL9">
        <f t="array" ref="BL9">INDEX(Transcriptome!AE$2:AE$28,MATCH(1,(Transcriptome!$A$2:$A$28=$B9)*(Transcriptome!$C$2:$C$28=$G9),0))</f>
        <v>1.3366947398587019</v>
      </c>
      <c r="BM9">
        <f t="array" ref="BM9">INDEX(Transcriptome!AF$2:AF$28,MATCH(1,(Transcriptome!$A$2:$A$28=$B9)*(Transcriptome!$C$2:$C$28=$G9),0))</f>
        <v>0.50618842957342058</v>
      </c>
      <c r="BN9">
        <f t="array" ref="BN9">INDEX(Transcriptome!AG$2:AG$28,MATCH(1,(Transcriptome!$A$2:$A$28=$B9)*(Transcriptome!$C$2:$C$28=$G9),0))</f>
        <v>0.66736997584655977</v>
      </c>
      <c r="BO9">
        <f t="array" ref="BO9">INDEX(Transcriptome!AH$2:AH$28,MATCH(1,(Transcriptome!$A$2:$A$28=$B9)*(Transcriptome!$C$2:$C$28=$G9),0))</f>
        <v>1.9306174267998168</v>
      </c>
      <c r="BP9">
        <f t="array" ref="BP9">INDEX(Transcriptome!AI$2:AI$28,MATCH(1,(Transcriptome!$A$2:$A$28=$B9)*(Transcriptome!$C$2:$C$28=$G9),0))</f>
        <v>0.77468008259435317</v>
      </c>
      <c r="BQ9">
        <f t="array" ref="BQ9">INDEX(Transcriptome!AJ$2:AJ$28,MATCH(1,(Transcriptome!$A$2:$A$28=$B9)*(Transcriptome!$C$2:$C$28=$G9),0))</f>
        <v>1.0628605890830978</v>
      </c>
      <c r="BR9">
        <f t="array" ref="BR9">INDEX(Transcriptome!AK$2:AK$28,MATCH(1,(Transcriptome!$A$2:$A$28=$B9)*(Transcriptome!$C$2:$C$28=$G9),0))</f>
        <v>0.55212849473227277</v>
      </c>
      <c r="BS9">
        <f t="array" ref="BS9">INDEX(Transcriptome!AL$2:AL$28,MATCH(1,(Transcriptome!$A$2:$A$28=$B9)*(Transcriptome!$C$2:$C$28=$G9),0))</f>
        <v>1</v>
      </c>
      <c r="BT9">
        <f t="array" ref="BT9">INDEX(Transcriptome!AM$2:AM$28,MATCH(1,(Transcriptome!$A$2:$A$28=$B9)*(Transcriptome!$C$2:$C$28=$G9),0))</f>
        <v>0.66472755238098791</v>
      </c>
      <c r="BU9">
        <f t="array" ref="BU9">INDEX(Transcriptome!AN$2:AN$28,MATCH(1,(Transcriptome!$A$2:$A$28=$B9)*(Transcriptome!$C$2:$C$28=$G9),0))</f>
        <v>1.0010669451153449</v>
      </c>
      <c r="BV9">
        <f t="array" ref="BV9">INDEX(Transcriptome!AO$2:AO$28,MATCH(1,(Transcriptome!$A$2:$A$28=$B9)*(Transcriptome!$C$2:$C$28=$G9),0))</f>
        <v>0.99858945685943101</v>
      </c>
      <c r="BW9">
        <f t="array" ref="BW9">INDEX(Transcriptome!AP$2:AP$28,MATCH(1,(Transcriptome!$A$2:$A$28=$B9)*(Transcriptome!$C$2:$C$28=$G9),0))</f>
        <v>1.1339345806169323</v>
      </c>
      <c r="BX9">
        <f t="array" ref="BX9">INDEX(Transcriptome!AQ$2:AQ$28,MATCH(1,(Transcriptome!$A$2:$A$28=$B9)*(Transcriptome!$C$2:$C$28=$G9),0))</f>
        <v>1.6048583301573733</v>
      </c>
      <c r="BY9">
        <f t="array" ref="BY9">INDEX(Transcriptome!AR$2:AR$28,MATCH(1,(Transcriptome!$A$2:$A$28=$B9)*(Transcriptome!$C$2:$C$28=$G9),0))</f>
        <v>0.83750658657958177</v>
      </c>
      <c r="BZ9">
        <f t="array" ref="BZ9">INDEX(Transcriptome!AS$2:AS$28,MATCH(1,(Transcriptome!$A$2:$A$28=$B9)*(Transcriptome!$C$2:$C$28=$G9),0))</f>
        <v>0.95672606842320829</v>
      </c>
      <c r="CA9">
        <f t="array" ref="CA9">INDEX(Transcriptome!AT$2:AT$28,MATCH(1,(Transcriptome!$A$2:$A$28=$B9)*(Transcriptome!$C$2:$C$28=$G9),0))</f>
        <v>0.68800520797646092</v>
      </c>
      <c r="CB9">
        <f t="array" ref="CB9">INDEX(Transcriptome!AU$2:AU$28,MATCH(1,(Transcriptome!$A$2:$A$28=$B9)*(Transcriptome!$C$2:$C$28=$G9),0))</f>
        <v>1.6867561981283563</v>
      </c>
      <c r="CC9">
        <f t="array" ref="CC9">INDEX(Transcriptome!AV$2:AV$28,MATCH(1,(Transcriptome!$A$2:$A$28=$B9)*(Transcriptome!$C$2:$C$28=$G9),0))</f>
        <v>0.72245781173202261</v>
      </c>
      <c r="CD9">
        <f t="array" ref="CD9">INDEX(Transcriptome!AW$2:AW$28,MATCH(1,(Transcriptome!$A$2:$A$28=$B9)*(Transcriptome!$C$2:$C$28=$G9),0))</f>
        <v>0.97913290067472636</v>
      </c>
      <c r="CE9">
        <f t="array" ref="CE9">INDEX(Transcriptome!AX$2:AX$28,MATCH(1,(Transcriptome!$A$2:$A$28=$B9)*(Transcriptome!$C$2:$C$28=$G9),0))</f>
        <v>0.91722492630928665</v>
      </c>
      <c r="CF9">
        <f t="array" ref="CF9">INDEX(Transcriptome!AY$2:AY$28,MATCH(1,(Transcriptome!$A$2:$A$28=$B9)*(Transcriptome!$C$2:$C$28=$G9),0))</f>
        <v>1.1415999188887762</v>
      </c>
      <c r="CG9">
        <f t="array" ref="CG9">INDEX(Transcriptome!AZ$2:AZ$28,MATCH(1,(Transcriptome!$A$2:$A$28=$B9)*(Transcriptome!$C$2:$C$28=$G9),0))</f>
        <v>0.54738994790393225</v>
      </c>
      <c r="CH9">
        <f t="array" ref="CH9">INDEX(Transcriptome!BA$2:BA$28,MATCH(1,(Transcriptome!$A$2:$A$28=$B9)*(Transcriptome!$C$2:$C$28=$G9),0))</f>
        <v>2.2110972178245372</v>
      </c>
      <c r="CI9">
        <f t="array" ref="CI9">INDEX(Transcriptome!BB$2:BB$28,MATCH(1,(Transcriptome!$A$2:$A$28=$B9)*(Transcriptome!$C$2:$C$28=$G9),0))</f>
        <v>2.0052625729406564</v>
      </c>
      <c r="CJ9">
        <f t="array" ref="CJ9">INDEX(Transcriptome!BC$2:BC$28,MATCH(1,(Transcriptome!$A$2:$A$28=$B9)*(Transcriptome!$C$2:$C$28=$G9),0))</f>
        <v>0</v>
      </c>
      <c r="CK9">
        <f t="array" ref="CK9">INDEX(Transcriptome!BD$2:BD$28,MATCH(1,(Transcriptome!$A$2:$A$28=$B9)*(Transcriptome!$C$2:$C$28=$G9),0))</f>
        <v>0.99946907963844456</v>
      </c>
      <c r="CL9">
        <f t="array" ref="CL9">INDEX(Transcriptome!BE$2:BE$28,MATCH(1,(Transcriptome!$A$2:$A$28=$B9)*(Transcriptome!$C$2:$C$28=$G9),0))</f>
        <v>1.4078816127558538</v>
      </c>
      <c r="CM9">
        <f t="array" ref="CM9">INDEX(Transcriptome!BF$2:BF$28,MATCH(1,(Transcriptome!$A$2:$A$28=$B9)*(Transcriptome!$C$2:$C$28=$G9),0))</f>
        <v>1.4576608642231981</v>
      </c>
      <c r="CN9">
        <f t="array" ref="CN9">INDEX(Transcriptome!BG$2:BG$28,MATCH(1,(Transcriptome!$A$2:$A$28=$B9)*(Transcriptome!$C$2:$C$28=$G9),0))</f>
        <v>2.9900144760241787</v>
      </c>
      <c r="CO9">
        <f t="array" ref="CO9">INDEX(Transcriptome!BH$2:BH$28,MATCH(1,(Transcriptome!$A$2:$A$28=$B9)*(Transcriptome!$C$2:$C$28=$G9),0))</f>
        <v>0.56887953529706936</v>
      </c>
      <c r="CP9">
        <f t="array" ref="CP9">INDEX(Transcriptome!BI$2:BI$28,MATCH(1,(Transcriptome!$A$2:$A$28=$B9)*(Transcriptome!$C$2:$C$28=$G9),0))</f>
        <v>0</v>
      </c>
      <c r="CQ9">
        <f t="array" ref="CQ9">INDEX(Transcriptome!BJ$2:BJ$28,MATCH(1,(Transcriptome!$A$2:$A$28=$B9)*(Transcriptome!$C$2:$C$28=$G9),0))</f>
        <v>0</v>
      </c>
      <c r="CR9">
        <f t="array" ref="CR9">INDEX(Transcriptome!BK$2:BK$28,MATCH(1,(Transcriptome!$A$2:$A$28=$B9)*(Transcriptome!$C$2:$C$28=$G9),0))</f>
        <v>4.080540530339805</v>
      </c>
      <c r="CS9">
        <f t="array" ref="CS9">INDEX(Transcriptome!BL$2:BL$28,MATCH(1,(Transcriptome!$A$2:$A$28=$B9)*(Transcriptome!$C$2:$C$28=$G9),0))</f>
        <v>2.731716075055703</v>
      </c>
      <c r="CT9">
        <f t="array" ref="CT9">INDEX(Transcriptome!BM$2:BM$28,MATCH(1,(Transcriptome!$A$2:$A$28=$B9)*(Transcriptome!$C$2:$C$28=$G9),0))</f>
        <v>1.1493512451322954</v>
      </c>
      <c r="CU9">
        <f t="array" ref="CU9">INDEX(Transcriptome!BN$2:BN$28,MATCH(1,(Transcriptome!$A$2:$A$28=$B9)*(Transcriptome!$C$2:$C$28=$G9),0))</f>
        <v>44.734751324798466</v>
      </c>
      <c r="CV9">
        <f t="array" ref="CV9">INDEX(Transcriptome!BO$2:BO$28,MATCH(1,(Transcriptome!$A$2:$A$28=$B9)*(Transcriptome!$C$2:$C$28=$G9),0))</f>
        <v>0.88062279532718779</v>
      </c>
      <c r="CW9">
        <f t="array" ref="CW9">INDEX(Transcriptome!BP$2:BP$28,MATCH(1,(Transcriptome!$A$2:$A$28=$B9)*(Transcriptome!$C$2:$C$28=$G9),0))</f>
        <v>0.56887953529706936</v>
      </c>
      <c r="CX9">
        <f t="array" ref="CX9">INDEX(Transcriptome!BQ$2:BQ$28,MATCH(1,(Transcriptome!$A$2:$A$28=$B9)*(Transcriptome!$C$2:$C$28=$G9),0))</f>
        <v>1</v>
      </c>
      <c r="CY9">
        <f t="array" ref="CY9">INDEX(Transcriptome!BR$2:BR$28,MATCH(1,(Transcriptome!$A$2:$A$28=$B9)*(Transcriptome!$C$2:$C$28=$G9),0))</f>
        <v>1.5039495013074526</v>
      </c>
    </row>
    <row r="10" spans="1:103">
      <c r="A10">
        <f>'Measured Data'!A15</f>
        <v>8</v>
      </c>
      <c r="B10" t="s">
        <v>584</v>
      </c>
      <c r="C10" s="324" t="s">
        <v>586</v>
      </c>
      <c r="D10">
        <v>1</v>
      </c>
      <c r="E10">
        <f>'Measured Data'!H15</f>
        <v>12.503599984741211</v>
      </c>
      <c r="F10" s="477">
        <f>'Measured Data'!K15</f>
        <v>99.228302001953125</v>
      </c>
      <c r="G10" t="s">
        <v>511</v>
      </c>
      <c r="H10" s="321">
        <f>'Measured Data'!B15</f>
        <v>7.8763888888861402</v>
      </c>
      <c r="I10" s="322">
        <f>'Measured Data'!C15</f>
        <v>189.03333333326736</v>
      </c>
      <c r="J10">
        <f>'In Process Calc.'!B11</f>
        <v>7.8763888888861402</v>
      </c>
      <c r="K10">
        <f>'In Process Calc.'!C11</f>
        <v>189.03333333326736</v>
      </c>
      <c r="L10">
        <f>'Measured Data'!Z15</f>
        <v>20.260218921379249</v>
      </c>
      <c r="M10">
        <f>'Measured Data'!AF15</f>
        <v>12.655417406749555</v>
      </c>
      <c r="N10">
        <f>'Measured Data'!AA15</f>
        <v>3.4809999999999999</v>
      </c>
      <c r="O10">
        <f>'Measured Data'!W15</f>
        <v>1.1599999999999999</v>
      </c>
      <c r="P10">
        <f>'Measured Data'!X15</f>
        <v>3.5670000000000002</v>
      </c>
      <c r="Q10">
        <f>'Growth Regression'!P10</f>
        <v>8.029119649252462E-3</v>
      </c>
      <c r="R10">
        <f>Q10/'Growth Regression'!$O$24</f>
        <v>0.29836623971543824</v>
      </c>
      <c r="S10">
        <f>'Post Process Calc.'!K11</f>
        <v>4.1801149985527301E-2</v>
      </c>
      <c r="T10">
        <f>'Post Process Calc.'!Q11</f>
        <v>-8.4527404757693807E-4</v>
      </c>
      <c r="U10">
        <f>'Post Process Calc.'!L11</f>
        <v>-1.3336973026113314E-3</v>
      </c>
      <c r="V10">
        <f>'Post Process Calc.'!H11</f>
        <v>3.8451364505081302E-3</v>
      </c>
      <c r="W10">
        <f>'Post Process Calc.'!I11</f>
        <v>-1.2007641469649164E-4</v>
      </c>
      <c r="X10">
        <f>'Post Process Calc.'!AG11</f>
        <v>-2.0221310845983782E-2</v>
      </c>
      <c r="Y10">
        <f t="shared" si="2"/>
        <v>26.125718740954561</v>
      </c>
      <c r="Z10">
        <f t="shared" si="2"/>
        <v>-0.52829627973558624</v>
      </c>
      <c r="AA10">
        <f t="shared" si="0"/>
        <v>-0.83356081413208205</v>
      </c>
      <c r="AB10">
        <f t="shared" si="0"/>
        <v>2.4032102815675813</v>
      </c>
      <c r="AC10">
        <f t="shared" si="0"/>
        <v>-7.5047759185307275E-2</v>
      </c>
      <c r="AD10">
        <v>100</v>
      </c>
      <c r="AE10">
        <v>0.32</v>
      </c>
      <c r="AF10">
        <v>7</v>
      </c>
      <c r="AG10">
        <v>0.7</v>
      </c>
      <c r="AH10">
        <f t="shared" si="1"/>
        <v>5.0118723362727164E-8</v>
      </c>
      <c r="AI10">
        <v>1</v>
      </c>
      <c r="AJ10">
        <v>0.311</v>
      </c>
      <c r="AK10">
        <f t="array" ref="AK10">INDEX(Transcriptome!D$2:D$28,MATCH(1,(Transcriptome!$A$2:$A$28=$B10)*(Transcriptome!$C$2:$C$28=$G10),0))</f>
        <v>0.92920540890907499</v>
      </c>
      <c r="AL10">
        <f t="array" ref="AL10">INDEX(Transcriptome!E$2:E$28,MATCH(1,(Transcriptome!$A$2:$A$28=$B10)*(Transcriptome!$C$2:$C$28=$G10),0))</f>
        <v>1.7329213892359023</v>
      </c>
      <c r="AM10">
        <f t="array" ref="AM10">INDEX(Transcriptome!F$2:F$28,MATCH(1,(Transcriptome!$A$2:$A$28=$B10)*(Transcriptome!$C$2:$C$28=$G10),0))</f>
        <v>1.248709181151141</v>
      </c>
      <c r="AN10">
        <f t="array" ref="AN10">INDEX(Transcriptome!G$2:G$28,MATCH(1,(Transcriptome!$A$2:$A$28=$B10)*(Transcriptome!$C$2:$C$28=$G10),0))</f>
        <v>0.4721791156252973</v>
      </c>
      <c r="AO10">
        <f t="array" ref="AO10">INDEX(Transcriptome!H$2:H$28,MATCH(1,(Transcriptome!$A$2:$A$28=$B10)*(Transcriptome!$C$2:$C$28=$G10),0))</f>
        <v>0</v>
      </c>
      <c r="AP10">
        <f t="array" ref="AP10">INDEX(Transcriptome!I$2:I$28,MATCH(1,(Transcriptome!$A$2:$A$28=$B10)*(Transcriptome!$C$2:$C$28=$G10),0))</f>
        <v>1.1226843694890076</v>
      </c>
      <c r="AQ10">
        <f t="array" ref="AQ10">INDEX(Transcriptome!J$2:J$28,MATCH(1,(Transcriptome!$A$2:$A$28=$B10)*(Transcriptome!$C$2:$C$28=$G10),0))</f>
        <v>1.3251398271295012</v>
      </c>
      <c r="AR10">
        <f t="array" ref="AR10">INDEX(Transcriptome!K$2:K$28,MATCH(1,(Transcriptome!$A$2:$A$28=$B10)*(Transcriptome!$C$2:$C$28=$G10),0))</f>
        <v>0.96530155174686461</v>
      </c>
      <c r="AS10">
        <f t="array" ref="AS10">INDEX(Transcriptome!L$2:L$28,MATCH(1,(Transcriptome!$A$2:$A$28=$B10)*(Transcriptome!$C$2:$C$28=$G10),0))</f>
        <v>1.2210153312207193</v>
      </c>
      <c r="AT10">
        <f t="array" ref="AT10">INDEX(Transcriptome!M$2:M$28,MATCH(1,(Transcriptome!$A$2:$A$28=$B10)*(Transcriptome!$C$2:$C$28=$G10),0))</f>
        <v>1.2244730900490455</v>
      </c>
      <c r="AU10">
        <f t="array" ref="AU10">INDEX(Transcriptome!N$2:N$28,MATCH(1,(Transcriptome!$A$2:$A$28=$B10)*(Transcriptome!$C$2:$C$28=$G10),0))</f>
        <v>0.73155313986543535</v>
      </c>
      <c r="AV10">
        <f t="array" ref="AV10">INDEX(Transcriptome!O$2:O$28,MATCH(1,(Transcriptome!$A$2:$A$28=$B10)*(Transcriptome!$C$2:$C$28=$G10),0))</f>
        <v>1.152318513561184</v>
      </c>
      <c r="AW10">
        <f t="array" ref="AW10">INDEX(Transcriptome!P$2:P$28,MATCH(1,(Transcriptome!$A$2:$A$28=$B10)*(Transcriptome!$C$2:$C$28=$G10),0))</f>
        <v>0.89618838062804274</v>
      </c>
      <c r="AX10">
        <f t="array" ref="AX10">INDEX(Transcriptome!Q$2:Q$28,MATCH(1,(Transcriptome!$A$2:$A$28=$B10)*(Transcriptome!$C$2:$C$28=$G10),0))</f>
        <v>0.65135227913388327</v>
      </c>
      <c r="AY10">
        <f t="array" ref="AY10">INDEX(Transcriptome!R$2:R$28,MATCH(1,(Transcriptome!$A$2:$A$28=$B10)*(Transcriptome!$C$2:$C$28=$G10),0))</f>
        <v>0.44670006467175033</v>
      </c>
      <c r="AZ10">
        <f t="array" ref="AZ10">INDEX(Transcriptome!S$2:S$28,MATCH(1,(Transcriptome!$A$2:$A$28=$B10)*(Transcriptome!$C$2:$C$28=$G10),0))</f>
        <v>0.54170910506007386</v>
      </c>
      <c r="BA10">
        <f t="array" ref="BA10">INDEX(Transcriptome!T$2:T$28,MATCH(1,(Transcriptome!$A$2:$A$28=$B10)*(Transcriptome!$C$2:$C$28=$G10),0))</f>
        <v>1.1524538892853755</v>
      </c>
      <c r="BB10">
        <f t="array" ref="BB10">INDEX(Transcriptome!U$2:U$28,MATCH(1,(Transcriptome!$A$2:$A$28=$B10)*(Transcriptome!$C$2:$C$28=$G10),0))</f>
        <v>3.717777936487666</v>
      </c>
      <c r="BC10">
        <f t="array" ref="BC10">INDEX(Transcriptome!V$2:V$28,MATCH(1,(Transcriptome!$A$2:$A$28=$B10)*(Transcriptome!$C$2:$C$28=$G10),0))</f>
        <v>0</v>
      </c>
      <c r="BD10">
        <f t="array" ref="BD10">INDEX(Transcriptome!W$2:W$28,MATCH(1,(Transcriptome!$A$2:$A$28=$B10)*(Transcriptome!$C$2:$C$28=$G10),0))</f>
        <v>0</v>
      </c>
      <c r="BE10">
        <f t="array" ref="BE10">INDEX(Transcriptome!X$2:X$28,MATCH(1,(Transcriptome!$A$2:$A$28=$B10)*(Transcriptome!$C$2:$C$28=$G10),0))</f>
        <v>0.76557540655216338</v>
      </c>
      <c r="BF10">
        <f t="array" ref="BF10">INDEX(Transcriptome!Y$2:Y$28,MATCH(1,(Transcriptome!$A$2:$A$28=$B10)*(Transcriptome!$C$2:$C$28=$G10),0))</f>
        <v>0</v>
      </c>
      <c r="BG10">
        <f t="array" ref="BG10">INDEX(Transcriptome!Z$2:Z$28,MATCH(1,(Transcriptome!$A$2:$A$28=$B10)*(Transcriptome!$C$2:$C$28=$G10),0))</f>
        <v>1.2179664020132115</v>
      </c>
      <c r="BH10">
        <f t="array" ref="BH10">INDEX(Transcriptome!AA$2:AA$28,MATCH(1,(Transcriptome!$A$2:$A$28=$B10)*(Transcriptome!$C$2:$C$28=$G10),0))</f>
        <v>1.4585553096187835</v>
      </c>
      <c r="BI10">
        <f t="array" ref="BI10">INDEX(Transcriptome!AB$2:AB$28,MATCH(1,(Transcriptome!$A$2:$A$28=$B10)*(Transcriptome!$C$2:$C$28=$G10),0))</f>
        <v>0.49899248340048019</v>
      </c>
      <c r="BJ10">
        <f t="array" ref="BJ10">INDEX(Transcriptome!AC$2:AC$28,MATCH(1,(Transcriptome!$A$2:$A$28=$B10)*(Transcriptome!$C$2:$C$28=$G10),0))</f>
        <v>1.0380961603134766</v>
      </c>
      <c r="BK10">
        <f t="array" ref="BK10">INDEX(Transcriptome!AD$2:AD$28,MATCH(1,(Transcriptome!$A$2:$A$28=$B10)*(Transcriptome!$C$2:$C$28=$G10),0))</f>
        <v>0.8468321289341687</v>
      </c>
      <c r="BL10">
        <f t="array" ref="BL10">INDEX(Transcriptome!AE$2:AE$28,MATCH(1,(Transcriptome!$A$2:$A$28=$B10)*(Transcriptome!$C$2:$C$28=$G10),0))</f>
        <v>1.3366947398587019</v>
      </c>
      <c r="BM10">
        <f t="array" ref="BM10">INDEX(Transcriptome!AF$2:AF$28,MATCH(1,(Transcriptome!$A$2:$A$28=$B10)*(Transcriptome!$C$2:$C$28=$G10),0))</f>
        <v>0.50618842957342058</v>
      </c>
      <c r="BN10">
        <f t="array" ref="BN10">INDEX(Transcriptome!AG$2:AG$28,MATCH(1,(Transcriptome!$A$2:$A$28=$B10)*(Transcriptome!$C$2:$C$28=$G10),0))</f>
        <v>0.66736997584655977</v>
      </c>
      <c r="BO10">
        <f t="array" ref="BO10">INDEX(Transcriptome!AH$2:AH$28,MATCH(1,(Transcriptome!$A$2:$A$28=$B10)*(Transcriptome!$C$2:$C$28=$G10),0))</f>
        <v>1.9306174267998168</v>
      </c>
      <c r="BP10">
        <f t="array" ref="BP10">INDEX(Transcriptome!AI$2:AI$28,MATCH(1,(Transcriptome!$A$2:$A$28=$B10)*(Transcriptome!$C$2:$C$28=$G10),0))</f>
        <v>0.77468008259435317</v>
      </c>
      <c r="BQ10">
        <f t="array" ref="BQ10">INDEX(Transcriptome!AJ$2:AJ$28,MATCH(1,(Transcriptome!$A$2:$A$28=$B10)*(Transcriptome!$C$2:$C$28=$G10),0))</f>
        <v>1.0628605890830978</v>
      </c>
      <c r="BR10">
        <f t="array" ref="BR10">INDEX(Transcriptome!AK$2:AK$28,MATCH(1,(Transcriptome!$A$2:$A$28=$B10)*(Transcriptome!$C$2:$C$28=$G10),0))</f>
        <v>0.55212849473227277</v>
      </c>
      <c r="BS10">
        <f t="array" ref="BS10">INDEX(Transcriptome!AL$2:AL$28,MATCH(1,(Transcriptome!$A$2:$A$28=$B10)*(Transcriptome!$C$2:$C$28=$G10),0))</f>
        <v>1</v>
      </c>
      <c r="BT10">
        <f t="array" ref="BT10">INDEX(Transcriptome!AM$2:AM$28,MATCH(1,(Transcriptome!$A$2:$A$28=$B10)*(Transcriptome!$C$2:$C$28=$G10),0))</f>
        <v>0.66472755238098791</v>
      </c>
      <c r="BU10">
        <f t="array" ref="BU10">INDEX(Transcriptome!AN$2:AN$28,MATCH(1,(Transcriptome!$A$2:$A$28=$B10)*(Transcriptome!$C$2:$C$28=$G10),0))</f>
        <v>1.0010669451153449</v>
      </c>
      <c r="BV10">
        <f t="array" ref="BV10">INDEX(Transcriptome!AO$2:AO$28,MATCH(1,(Transcriptome!$A$2:$A$28=$B10)*(Transcriptome!$C$2:$C$28=$G10),0))</f>
        <v>0.99858945685943101</v>
      </c>
      <c r="BW10">
        <f t="array" ref="BW10">INDEX(Transcriptome!AP$2:AP$28,MATCH(1,(Transcriptome!$A$2:$A$28=$B10)*(Transcriptome!$C$2:$C$28=$G10),0))</f>
        <v>1.1339345806169323</v>
      </c>
      <c r="BX10">
        <f t="array" ref="BX10">INDEX(Transcriptome!AQ$2:AQ$28,MATCH(1,(Transcriptome!$A$2:$A$28=$B10)*(Transcriptome!$C$2:$C$28=$G10),0))</f>
        <v>1.6048583301573733</v>
      </c>
      <c r="BY10">
        <f t="array" ref="BY10">INDEX(Transcriptome!AR$2:AR$28,MATCH(1,(Transcriptome!$A$2:$A$28=$B10)*(Transcriptome!$C$2:$C$28=$G10),0))</f>
        <v>0.83750658657958177</v>
      </c>
      <c r="BZ10">
        <f t="array" ref="BZ10">INDEX(Transcriptome!AS$2:AS$28,MATCH(1,(Transcriptome!$A$2:$A$28=$B10)*(Transcriptome!$C$2:$C$28=$G10),0))</f>
        <v>0.95672606842320829</v>
      </c>
      <c r="CA10">
        <f t="array" ref="CA10">INDEX(Transcriptome!AT$2:AT$28,MATCH(1,(Transcriptome!$A$2:$A$28=$B10)*(Transcriptome!$C$2:$C$28=$G10),0))</f>
        <v>0.68800520797646092</v>
      </c>
      <c r="CB10">
        <f t="array" ref="CB10">INDEX(Transcriptome!AU$2:AU$28,MATCH(1,(Transcriptome!$A$2:$A$28=$B10)*(Transcriptome!$C$2:$C$28=$G10),0))</f>
        <v>1.6867561981283563</v>
      </c>
      <c r="CC10">
        <f t="array" ref="CC10">INDEX(Transcriptome!AV$2:AV$28,MATCH(1,(Transcriptome!$A$2:$A$28=$B10)*(Transcriptome!$C$2:$C$28=$G10),0))</f>
        <v>0.72245781173202261</v>
      </c>
      <c r="CD10">
        <f t="array" ref="CD10">INDEX(Transcriptome!AW$2:AW$28,MATCH(1,(Transcriptome!$A$2:$A$28=$B10)*(Transcriptome!$C$2:$C$28=$G10),0))</f>
        <v>0.97913290067472636</v>
      </c>
      <c r="CE10">
        <f t="array" ref="CE10">INDEX(Transcriptome!AX$2:AX$28,MATCH(1,(Transcriptome!$A$2:$A$28=$B10)*(Transcriptome!$C$2:$C$28=$G10),0))</f>
        <v>0.91722492630928665</v>
      </c>
      <c r="CF10">
        <f t="array" ref="CF10">INDEX(Transcriptome!AY$2:AY$28,MATCH(1,(Transcriptome!$A$2:$A$28=$B10)*(Transcriptome!$C$2:$C$28=$G10),0))</f>
        <v>1.1415999188887762</v>
      </c>
      <c r="CG10">
        <f t="array" ref="CG10">INDEX(Transcriptome!AZ$2:AZ$28,MATCH(1,(Transcriptome!$A$2:$A$28=$B10)*(Transcriptome!$C$2:$C$28=$G10),0))</f>
        <v>0.54738994790393225</v>
      </c>
      <c r="CH10">
        <f t="array" ref="CH10">INDEX(Transcriptome!BA$2:BA$28,MATCH(1,(Transcriptome!$A$2:$A$28=$B10)*(Transcriptome!$C$2:$C$28=$G10),0))</f>
        <v>2.2110972178245372</v>
      </c>
      <c r="CI10">
        <f t="array" ref="CI10">INDEX(Transcriptome!BB$2:BB$28,MATCH(1,(Transcriptome!$A$2:$A$28=$B10)*(Transcriptome!$C$2:$C$28=$G10),0))</f>
        <v>2.0052625729406564</v>
      </c>
      <c r="CJ10">
        <f t="array" ref="CJ10">INDEX(Transcriptome!BC$2:BC$28,MATCH(1,(Transcriptome!$A$2:$A$28=$B10)*(Transcriptome!$C$2:$C$28=$G10),0))</f>
        <v>0</v>
      </c>
      <c r="CK10">
        <f t="array" ref="CK10">INDEX(Transcriptome!BD$2:BD$28,MATCH(1,(Transcriptome!$A$2:$A$28=$B10)*(Transcriptome!$C$2:$C$28=$G10),0))</f>
        <v>0.99946907963844456</v>
      </c>
      <c r="CL10">
        <f t="array" ref="CL10">INDEX(Transcriptome!BE$2:BE$28,MATCH(1,(Transcriptome!$A$2:$A$28=$B10)*(Transcriptome!$C$2:$C$28=$G10),0))</f>
        <v>1.4078816127558538</v>
      </c>
      <c r="CM10">
        <f t="array" ref="CM10">INDEX(Transcriptome!BF$2:BF$28,MATCH(1,(Transcriptome!$A$2:$A$28=$B10)*(Transcriptome!$C$2:$C$28=$G10),0))</f>
        <v>1.4576608642231981</v>
      </c>
      <c r="CN10">
        <f t="array" ref="CN10">INDEX(Transcriptome!BG$2:BG$28,MATCH(1,(Transcriptome!$A$2:$A$28=$B10)*(Transcriptome!$C$2:$C$28=$G10),0))</f>
        <v>2.9900144760241787</v>
      </c>
      <c r="CO10">
        <f t="array" ref="CO10">INDEX(Transcriptome!BH$2:BH$28,MATCH(1,(Transcriptome!$A$2:$A$28=$B10)*(Transcriptome!$C$2:$C$28=$G10),0))</f>
        <v>0.56887953529706936</v>
      </c>
      <c r="CP10">
        <f t="array" ref="CP10">INDEX(Transcriptome!BI$2:BI$28,MATCH(1,(Transcriptome!$A$2:$A$28=$B10)*(Transcriptome!$C$2:$C$28=$G10),0))</f>
        <v>0</v>
      </c>
      <c r="CQ10">
        <f t="array" ref="CQ10">INDEX(Transcriptome!BJ$2:BJ$28,MATCH(1,(Transcriptome!$A$2:$A$28=$B10)*(Transcriptome!$C$2:$C$28=$G10),0))</f>
        <v>0</v>
      </c>
      <c r="CR10">
        <f t="array" ref="CR10">INDEX(Transcriptome!BK$2:BK$28,MATCH(1,(Transcriptome!$A$2:$A$28=$B10)*(Transcriptome!$C$2:$C$28=$G10),0))</f>
        <v>4.080540530339805</v>
      </c>
      <c r="CS10">
        <f t="array" ref="CS10">INDEX(Transcriptome!BL$2:BL$28,MATCH(1,(Transcriptome!$A$2:$A$28=$B10)*(Transcriptome!$C$2:$C$28=$G10),0))</f>
        <v>2.731716075055703</v>
      </c>
      <c r="CT10">
        <f t="array" ref="CT10">INDEX(Transcriptome!BM$2:BM$28,MATCH(1,(Transcriptome!$A$2:$A$28=$B10)*(Transcriptome!$C$2:$C$28=$G10),0))</f>
        <v>1.1493512451322954</v>
      </c>
      <c r="CU10">
        <f t="array" ref="CU10">INDEX(Transcriptome!BN$2:BN$28,MATCH(1,(Transcriptome!$A$2:$A$28=$B10)*(Transcriptome!$C$2:$C$28=$G10),0))</f>
        <v>44.734751324798466</v>
      </c>
      <c r="CV10">
        <f t="array" ref="CV10">INDEX(Transcriptome!BO$2:BO$28,MATCH(1,(Transcriptome!$A$2:$A$28=$B10)*(Transcriptome!$C$2:$C$28=$G10),0))</f>
        <v>0.88062279532718779</v>
      </c>
      <c r="CW10">
        <f t="array" ref="CW10">INDEX(Transcriptome!BP$2:BP$28,MATCH(1,(Transcriptome!$A$2:$A$28=$B10)*(Transcriptome!$C$2:$C$28=$G10),0))</f>
        <v>0.56887953529706936</v>
      </c>
      <c r="CX10">
        <f t="array" ref="CX10">INDEX(Transcriptome!BQ$2:BQ$28,MATCH(1,(Transcriptome!$A$2:$A$28=$B10)*(Transcriptome!$C$2:$C$28=$G10),0))</f>
        <v>1</v>
      </c>
      <c r="CY10">
        <f t="array" ref="CY10">INDEX(Transcriptome!BR$2:BR$28,MATCH(1,(Transcriptome!$A$2:$A$28=$B10)*(Transcriptome!$C$2:$C$28=$G10),0))</f>
        <v>1.5039495013074526</v>
      </c>
    </row>
    <row r="11" spans="1:103">
      <c r="A11">
        <f>'Measured Data'!A16</f>
        <v>9</v>
      </c>
      <c r="B11" t="s">
        <v>584</v>
      </c>
      <c r="C11" s="324" t="s">
        <v>586</v>
      </c>
      <c r="D11">
        <v>1</v>
      </c>
      <c r="E11">
        <f>'Measured Data'!H16</f>
        <v>15.666299684143066</v>
      </c>
      <c r="F11" s="477">
        <f>'Measured Data'!K16</f>
        <v>99.119300842285156</v>
      </c>
      <c r="G11" t="s">
        <v>511</v>
      </c>
      <c r="H11" s="321">
        <f>'Measured Data'!B16</f>
        <v>8.8743055555532919</v>
      </c>
      <c r="I11" s="322">
        <f>'Measured Data'!C16</f>
        <v>212.98333333327901</v>
      </c>
      <c r="J11">
        <f>'In Process Calc.'!B12</f>
        <v>8.8743055555532919</v>
      </c>
      <c r="K11">
        <f>'In Process Calc.'!C12</f>
        <v>212.98333333327901</v>
      </c>
      <c r="L11">
        <f>'Measured Data'!Z16</f>
        <v>9.8803259397411143</v>
      </c>
      <c r="M11">
        <f>'Measured Data'!AF16</f>
        <v>8.9920071047957375</v>
      </c>
      <c r="N11">
        <f>'Measured Data'!AA16</f>
        <v>3.5910000000000002</v>
      </c>
      <c r="O11">
        <f>'Measured Data'!W16</f>
        <v>0</v>
      </c>
      <c r="P11">
        <f>'Measured Data'!X16</f>
        <v>3.1579999999999999</v>
      </c>
      <c r="Q11">
        <f>'Growth Regression'!P11</f>
        <v>4.910763698539748E-3</v>
      </c>
      <c r="R11">
        <f>Q11/'Growth Regression'!$O$24</f>
        <v>0.18248651942816646</v>
      </c>
      <c r="S11">
        <f>'Post Process Calc.'!K12</f>
        <v>3.791441420650872E-2</v>
      </c>
      <c r="T11">
        <f>'Post Process Calc.'!Q12</f>
        <v>-3.5232107501196523E-3</v>
      </c>
      <c r="U11">
        <f>'Post Process Calc.'!L12</f>
        <v>-8.7606768564061542E-5</v>
      </c>
      <c r="V11">
        <f>'Post Process Calc.'!H12</f>
        <v>3.24532621318559E-3</v>
      </c>
      <c r="W11">
        <f>'Post Process Calc.'!I12</f>
        <v>6.9029737870183029E-4</v>
      </c>
      <c r="X11">
        <f>'Post Process Calc.'!AG12</f>
        <v>-9.2925364240886182E-2</v>
      </c>
      <c r="Y11">
        <f t="shared" si="2"/>
        <v>23.696508879067949</v>
      </c>
      <c r="Z11">
        <f t="shared" si="2"/>
        <v>-2.2020067188247827</v>
      </c>
      <c r="AA11">
        <f t="shared" si="0"/>
        <v>-5.4754230352538465E-2</v>
      </c>
      <c r="AB11">
        <f t="shared" si="0"/>
        <v>2.0283288832409938</v>
      </c>
      <c r="AC11">
        <f t="shared" si="0"/>
        <v>0.4314358616886439</v>
      </c>
      <c r="AD11">
        <v>100</v>
      </c>
      <c r="AE11">
        <v>0.32</v>
      </c>
      <c r="AF11">
        <v>7</v>
      </c>
      <c r="AG11">
        <v>0.7</v>
      </c>
      <c r="AH11">
        <f t="shared" si="1"/>
        <v>5.0118723362727164E-8</v>
      </c>
      <c r="AI11">
        <v>1</v>
      </c>
      <c r="AJ11">
        <v>0.311</v>
      </c>
      <c r="AK11">
        <f t="array" ref="AK11">INDEX(Transcriptome!D$2:D$28,MATCH(1,(Transcriptome!$A$2:$A$28=$B11)*(Transcriptome!$C$2:$C$28=$G11),0))</f>
        <v>0.92920540890907499</v>
      </c>
      <c r="AL11">
        <f t="array" ref="AL11">INDEX(Transcriptome!E$2:E$28,MATCH(1,(Transcriptome!$A$2:$A$28=$B11)*(Transcriptome!$C$2:$C$28=$G11),0))</f>
        <v>1.7329213892359023</v>
      </c>
      <c r="AM11">
        <f t="array" ref="AM11">INDEX(Transcriptome!F$2:F$28,MATCH(1,(Transcriptome!$A$2:$A$28=$B11)*(Transcriptome!$C$2:$C$28=$G11),0))</f>
        <v>1.248709181151141</v>
      </c>
      <c r="AN11">
        <f t="array" ref="AN11">INDEX(Transcriptome!G$2:G$28,MATCH(1,(Transcriptome!$A$2:$A$28=$B11)*(Transcriptome!$C$2:$C$28=$G11),0))</f>
        <v>0.4721791156252973</v>
      </c>
      <c r="AO11">
        <f t="array" ref="AO11">INDEX(Transcriptome!H$2:H$28,MATCH(1,(Transcriptome!$A$2:$A$28=$B11)*(Transcriptome!$C$2:$C$28=$G11),0))</f>
        <v>0</v>
      </c>
      <c r="AP11">
        <f t="array" ref="AP11">INDEX(Transcriptome!I$2:I$28,MATCH(1,(Transcriptome!$A$2:$A$28=$B11)*(Transcriptome!$C$2:$C$28=$G11),0))</f>
        <v>1.1226843694890076</v>
      </c>
      <c r="AQ11">
        <f t="array" ref="AQ11">INDEX(Transcriptome!J$2:J$28,MATCH(1,(Transcriptome!$A$2:$A$28=$B11)*(Transcriptome!$C$2:$C$28=$G11),0))</f>
        <v>1.3251398271295012</v>
      </c>
      <c r="AR11">
        <f t="array" ref="AR11">INDEX(Transcriptome!K$2:K$28,MATCH(1,(Transcriptome!$A$2:$A$28=$B11)*(Transcriptome!$C$2:$C$28=$G11),0))</f>
        <v>0.96530155174686461</v>
      </c>
      <c r="AS11">
        <f t="array" ref="AS11">INDEX(Transcriptome!L$2:L$28,MATCH(1,(Transcriptome!$A$2:$A$28=$B11)*(Transcriptome!$C$2:$C$28=$G11),0))</f>
        <v>1.2210153312207193</v>
      </c>
      <c r="AT11">
        <f t="array" ref="AT11">INDEX(Transcriptome!M$2:M$28,MATCH(1,(Transcriptome!$A$2:$A$28=$B11)*(Transcriptome!$C$2:$C$28=$G11),0))</f>
        <v>1.2244730900490455</v>
      </c>
      <c r="AU11">
        <f t="array" ref="AU11">INDEX(Transcriptome!N$2:N$28,MATCH(1,(Transcriptome!$A$2:$A$28=$B11)*(Transcriptome!$C$2:$C$28=$G11),0))</f>
        <v>0.73155313986543535</v>
      </c>
      <c r="AV11">
        <f t="array" ref="AV11">INDEX(Transcriptome!O$2:O$28,MATCH(1,(Transcriptome!$A$2:$A$28=$B11)*(Transcriptome!$C$2:$C$28=$G11),0))</f>
        <v>1.152318513561184</v>
      </c>
      <c r="AW11">
        <f t="array" ref="AW11">INDEX(Transcriptome!P$2:P$28,MATCH(1,(Transcriptome!$A$2:$A$28=$B11)*(Transcriptome!$C$2:$C$28=$G11),0))</f>
        <v>0.89618838062804274</v>
      </c>
      <c r="AX11">
        <f t="array" ref="AX11">INDEX(Transcriptome!Q$2:Q$28,MATCH(1,(Transcriptome!$A$2:$A$28=$B11)*(Transcriptome!$C$2:$C$28=$G11),0))</f>
        <v>0.65135227913388327</v>
      </c>
      <c r="AY11">
        <f t="array" ref="AY11">INDEX(Transcriptome!R$2:R$28,MATCH(1,(Transcriptome!$A$2:$A$28=$B11)*(Transcriptome!$C$2:$C$28=$G11),0))</f>
        <v>0.44670006467175033</v>
      </c>
      <c r="AZ11">
        <f t="array" ref="AZ11">INDEX(Transcriptome!S$2:S$28,MATCH(1,(Transcriptome!$A$2:$A$28=$B11)*(Transcriptome!$C$2:$C$28=$G11),0))</f>
        <v>0.54170910506007386</v>
      </c>
      <c r="BA11">
        <f t="array" ref="BA11">INDEX(Transcriptome!T$2:T$28,MATCH(1,(Transcriptome!$A$2:$A$28=$B11)*(Transcriptome!$C$2:$C$28=$G11),0))</f>
        <v>1.1524538892853755</v>
      </c>
      <c r="BB11">
        <f t="array" ref="BB11">INDEX(Transcriptome!U$2:U$28,MATCH(1,(Transcriptome!$A$2:$A$28=$B11)*(Transcriptome!$C$2:$C$28=$G11),0))</f>
        <v>3.717777936487666</v>
      </c>
      <c r="BC11">
        <f t="array" ref="BC11">INDEX(Transcriptome!V$2:V$28,MATCH(1,(Transcriptome!$A$2:$A$28=$B11)*(Transcriptome!$C$2:$C$28=$G11),0))</f>
        <v>0</v>
      </c>
      <c r="BD11">
        <f t="array" ref="BD11">INDEX(Transcriptome!W$2:W$28,MATCH(1,(Transcriptome!$A$2:$A$28=$B11)*(Transcriptome!$C$2:$C$28=$G11),0))</f>
        <v>0</v>
      </c>
      <c r="BE11">
        <f t="array" ref="BE11">INDEX(Transcriptome!X$2:X$28,MATCH(1,(Transcriptome!$A$2:$A$28=$B11)*(Transcriptome!$C$2:$C$28=$G11),0))</f>
        <v>0.76557540655216338</v>
      </c>
      <c r="BF11">
        <f t="array" ref="BF11">INDEX(Transcriptome!Y$2:Y$28,MATCH(1,(Transcriptome!$A$2:$A$28=$B11)*(Transcriptome!$C$2:$C$28=$G11),0))</f>
        <v>0</v>
      </c>
      <c r="BG11">
        <f t="array" ref="BG11">INDEX(Transcriptome!Z$2:Z$28,MATCH(1,(Transcriptome!$A$2:$A$28=$B11)*(Transcriptome!$C$2:$C$28=$G11),0))</f>
        <v>1.2179664020132115</v>
      </c>
      <c r="BH11">
        <f t="array" ref="BH11">INDEX(Transcriptome!AA$2:AA$28,MATCH(1,(Transcriptome!$A$2:$A$28=$B11)*(Transcriptome!$C$2:$C$28=$G11),0))</f>
        <v>1.4585553096187835</v>
      </c>
      <c r="BI11">
        <f t="array" ref="BI11">INDEX(Transcriptome!AB$2:AB$28,MATCH(1,(Transcriptome!$A$2:$A$28=$B11)*(Transcriptome!$C$2:$C$28=$G11),0))</f>
        <v>0.49899248340048019</v>
      </c>
      <c r="BJ11">
        <f t="array" ref="BJ11">INDEX(Transcriptome!AC$2:AC$28,MATCH(1,(Transcriptome!$A$2:$A$28=$B11)*(Transcriptome!$C$2:$C$28=$G11),0))</f>
        <v>1.0380961603134766</v>
      </c>
      <c r="BK11">
        <f t="array" ref="BK11">INDEX(Transcriptome!AD$2:AD$28,MATCH(1,(Transcriptome!$A$2:$A$28=$B11)*(Transcriptome!$C$2:$C$28=$G11),0))</f>
        <v>0.8468321289341687</v>
      </c>
      <c r="BL11">
        <f t="array" ref="BL11">INDEX(Transcriptome!AE$2:AE$28,MATCH(1,(Transcriptome!$A$2:$A$28=$B11)*(Transcriptome!$C$2:$C$28=$G11),0))</f>
        <v>1.3366947398587019</v>
      </c>
      <c r="BM11">
        <f t="array" ref="BM11">INDEX(Transcriptome!AF$2:AF$28,MATCH(1,(Transcriptome!$A$2:$A$28=$B11)*(Transcriptome!$C$2:$C$28=$G11),0))</f>
        <v>0.50618842957342058</v>
      </c>
      <c r="BN11">
        <f t="array" ref="BN11">INDEX(Transcriptome!AG$2:AG$28,MATCH(1,(Transcriptome!$A$2:$A$28=$B11)*(Transcriptome!$C$2:$C$28=$G11),0))</f>
        <v>0.66736997584655977</v>
      </c>
      <c r="BO11">
        <f t="array" ref="BO11">INDEX(Transcriptome!AH$2:AH$28,MATCH(1,(Transcriptome!$A$2:$A$28=$B11)*(Transcriptome!$C$2:$C$28=$G11),0))</f>
        <v>1.9306174267998168</v>
      </c>
      <c r="BP11">
        <f t="array" ref="BP11">INDEX(Transcriptome!AI$2:AI$28,MATCH(1,(Transcriptome!$A$2:$A$28=$B11)*(Transcriptome!$C$2:$C$28=$G11),0))</f>
        <v>0.77468008259435317</v>
      </c>
      <c r="BQ11">
        <f t="array" ref="BQ11">INDEX(Transcriptome!AJ$2:AJ$28,MATCH(1,(Transcriptome!$A$2:$A$28=$B11)*(Transcriptome!$C$2:$C$28=$G11),0))</f>
        <v>1.0628605890830978</v>
      </c>
      <c r="BR11">
        <f t="array" ref="BR11">INDEX(Transcriptome!AK$2:AK$28,MATCH(1,(Transcriptome!$A$2:$A$28=$B11)*(Transcriptome!$C$2:$C$28=$G11),0))</f>
        <v>0.55212849473227277</v>
      </c>
      <c r="BS11">
        <f t="array" ref="BS11">INDEX(Transcriptome!AL$2:AL$28,MATCH(1,(Transcriptome!$A$2:$A$28=$B11)*(Transcriptome!$C$2:$C$28=$G11),0))</f>
        <v>1</v>
      </c>
      <c r="BT11">
        <f t="array" ref="BT11">INDEX(Transcriptome!AM$2:AM$28,MATCH(1,(Transcriptome!$A$2:$A$28=$B11)*(Transcriptome!$C$2:$C$28=$G11),0))</f>
        <v>0.66472755238098791</v>
      </c>
      <c r="BU11">
        <f t="array" ref="BU11">INDEX(Transcriptome!AN$2:AN$28,MATCH(1,(Transcriptome!$A$2:$A$28=$B11)*(Transcriptome!$C$2:$C$28=$G11),0))</f>
        <v>1.0010669451153449</v>
      </c>
      <c r="BV11">
        <f t="array" ref="BV11">INDEX(Transcriptome!AO$2:AO$28,MATCH(1,(Transcriptome!$A$2:$A$28=$B11)*(Transcriptome!$C$2:$C$28=$G11),0))</f>
        <v>0.99858945685943101</v>
      </c>
      <c r="BW11">
        <f t="array" ref="BW11">INDEX(Transcriptome!AP$2:AP$28,MATCH(1,(Transcriptome!$A$2:$A$28=$B11)*(Transcriptome!$C$2:$C$28=$G11),0))</f>
        <v>1.1339345806169323</v>
      </c>
      <c r="BX11">
        <f t="array" ref="BX11">INDEX(Transcriptome!AQ$2:AQ$28,MATCH(1,(Transcriptome!$A$2:$A$28=$B11)*(Transcriptome!$C$2:$C$28=$G11),0))</f>
        <v>1.6048583301573733</v>
      </c>
      <c r="BY11">
        <f t="array" ref="BY11">INDEX(Transcriptome!AR$2:AR$28,MATCH(1,(Transcriptome!$A$2:$A$28=$B11)*(Transcriptome!$C$2:$C$28=$G11),0))</f>
        <v>0.83750658657958177</v>
      </c>
      <c r="BZ11">
        <f t="array" ref="BZ11">INDEX(Transcriptome!AS$2:AS$28,MATCH(1,(Transcriptome!$A$2:$A$28=$B11)*(Transcriptome!$C$2:$C$28=$G11),0))</f>
        <v>0.95672606842320829</v>
      </c>
      <c r="CA11">
        <f t="array" ref="CA11">INDEX(Transcriptome!AT$2:AT$28,MATCH(1,(Transcriptome!$A$2:$A$28=$B11)*(Transcriptome!$C$2:$C$28=$G11),0))</f>
        <v>0.68800520797646092</v>
      </c>
      <c r="CB11">
        <f t="array" ref="CB11">INDEX(Transcriptome!AU$2:AU$28,MATCH(1,(Transcriptome!$A$2:$A$28=$B11)*(Transcriptome!$C$2:$C$28=$G11),0))</f>
        <v>1.6867561981283563</v>
      </c>
      <c r="CC11">
        <f t="array" ref="CC11">INDEX(Transcriptome!AV$2:AV$28,MATCH(1,(Transcriptome!$A$2:$A$28=$B11)*(Transcriptome!$C$2:$C$28=$G11),0))</f>
        <v>0.72245781173202261</v>
      </c>
      <c r="CD11">
        <f t="array" ref="CD11">INDEX(Transcriptome!AW$2:AW$28,MATCH(1,(Transcriptome!$A$2:$A$28=$B11)*(Transcriptome!$C$2:$C$28=$G11),0))</f>
        <v>0.97913290067472636</v>
      </c>
      <c r="CE11">
        <f t="array" ref="CE11">INDEX(Transcriptome!AX$2:AX$28,MATCH(1,(Transcriptome!$A$2:$A$28=$B11)*(Transcriptome!$C$2:$C$28=$G11),0))</f>
        <v>0.91722492630928665</v>
      </c>
      <c r="CF11">
        <f t="array" ref="CF11">INDEX(Transcriptome!AY$2:AY$28,MATCH(1,(Transcriptome!$A$2:$A$28=$B11)*(Transcriptome!$C$2:$C$28=$G11),0))</f>
        <v>1.1415999188887762</v>
      </c>
      <c r="CG11">
        <f t="array" ref="CG11">INDEX(Transcriptome!AZ$2:AZ$28,MATCH(1,(Transcriptome!$A$2:$A$28=$B11)*(Transcriptome!$C$2:$C$28=$G11),0))</f>
        <v>0.54738994790393225</v>
      </c>
      <c r="CH11">
        <f t="array" ref="CH11">INDEX(Transcriptome!BA$2:BA$28,MATCH(1,(Transcriptome!$A$2:$A$28=$B11)*(Transcriptome!$C$2:$C$28=$G11),0))</f>
        <v>2.2110972178245372</v>
      </c>
      <c r="CI11">
        <f t="array" ref="CI11">INDEX(Transcriptome!BB$2:BB$28,MATCH(1,(Transcriptome!$A$2:$A$28=$B11)*(Transcriptome!$C$2:$C$28=$G11),0))</f>
        <v>2.0052625729406564</v>
      </c>
      <c r="CJ11">
        <f t="array" ref="CJ11">INDEX(Transcriptome!BC$2:BC$28,MATCH(1,(Transcriptome!$A$2:$A$28=$B11)*(Transcriptome!$C$2:$C$28=$G11),0))</f>
        <v>0</v>
      </c>
      <c r="CK11">
        <f t="array" ref="CK11">INDEX(Transcriptome!BD$2:BD$28,MATCH(1,(Transcriptome!$A$2:$A$28=$B11)*(Transcriptome!$C$2:$C$28=$G11),0))</f>
        <v>0.99946907963844456</v>
      </c>
      <c r="CL11">
        <f t="array" ref="CL11">INDEX(Transcriptome!BE$2:BE$28,MATCH(1,(Transcriptome!$A$2:$A$28=$B11)*(Transcriptome!$C$2:$C$28=$G11),0))</f>
        <v>1.4078816127558538</v>
      </c>
      <c r="CM11">
        <f t="array" ref="CM11">INDEX(Transcriptome!BF$2:BF$28,MATCH(1,(Transcriptome!$A$2:$A$28=$B11)*(Transcriptome!$C$2:$C$28=$G11),0))</f>
        <v>1.4576608642231981</v>
      </c>
      <c r="CN11">
        <f t="array" ref="CN11">INDEX(Transcriptome!BG$2:BG$28,MATCH(1,(Transcriptome!$A$2:$A$28=$B11)*(Transcriptome!$C$2:$C$28=$G11),0))</f>
        <v>2.9900144760241787</v>
      </c>
      <c r="CO11">
        <f t="array" ref="CO11">INDEX(Transcriptome!BH$2:BH$28,MATCH(1,(Transcriptome!$A$2:$A$28=$B11)*(Transcriptome!$C$2:$C$28=$G11),0))</f>
        <v>0.56887953529706936</v>
      </c>
      <c r="CP11">
        <f t="array" ref="CP11">INDEX(Transcriptome!BI$2:BI$28,MATCH(1,(Transcriptome!$A$2:$A$28=$B11)*(Transcriptome!$C$2:$C$28=$G11),0))</f>
        <v>0</v>
      </c>
      <c r="CQ11">
        <f t="array" ref="CQ11">INDEX(Transcriptome!BJ$2:BJ$28,MATCH(1,(Transcriptome!$A$2:$A$28=$B11)*(Transcriptome!$C$2:$C$28=$G11),0))</f>
        <v>0</v>
      </c>
      <c r="CR11">
        <f t="array" ref="CR11">INDEX(Transcriptome!BK$2:BK$28,MATCH(1,(Transcriptome!$A$2:$A$28=$B11)*(Transcriptome!$C$2:$C$28=$G11),0))</f>
        <v>4.080540530339805</v>
      </c>
      <c r="CS11">
        <f t="array" ref="CS11">INDEX(Transcriptome!BL$2:BL$28,MATCH(1,(Transcriptome!$A$2:$A$28=$B11)*(Transcriptome!$C$2:$C$28=$G11),0))</f>
        <v>2.731716075055703</v>
      </c>
      <c r="CT11">
        <f t="array" ref="CT11">INDEX(Transcriptome!BM$2:BM$28,MATCH(1,(Transcriptome!$A$2:$A$28=$B11)*(Transcriptome!$C$2:$C$28=$G11),0))</f>
        <v>1.1493512451322954</v>
      </c>
      <c r="CU11">
        <f t="array" ref="CU11">INDEX(Transcriptome!BN$2:BN$28,MATCH(1,(Transcriptome!$A$2:$A$28=$B11)*(Transcriptome!$C$2:$C$28=$G11),0))</f>
        <v>44.734751324798466</v>
      </c>
      <c r="CV11">
        <f t="array" ref="CV11">INDEX(Transcriptome!BO$2:BO$28,MATCH(1,(Transcriptome!$A$2:$A$28=$B11)*(Transcriptome!$C$2:$C$28=$G11),0))</f>
        <v>0.88062279532718779</v>
      </c>
      <c r="CW11">
        <f t="array" ref="CW11">INDEX(Transcriptome!BP$2:BP$28,MATCH(1,(Transcriptome!$A$2:$A$28=$B11)*(Transcriptome!$C$2:$C$28=$G11),0))</f>
        <v>0.56887953529706936</v>
      </c>
      <c r="CX11">
        <f t="array" ref="CX11">INDEX(Transcriptome!BQ$2:BQ$28,MATCH(1,(Transcriptome!$A$2:$A$28=$B11)*(Transcriptome!$C$2:$C$28=$G11),0))</f>
        <v>1</v>
      </c>
      <c r="CY11">
        <f t="array" ref="CY11">INDEX(Transcriptome!BR$2:BR$28,MATCH(1,(Transcriptome!$A$2:$A$28=$B11)*(Transcriptome!$C$2:$C$28=$G11),0))</f>
        <v>1.5039495013074526</v>
      </c>
    </row>
    <row r="12" spans="1:103">
      <c r="A12">
        <f>'Measured Data'!A17</f>
        <v>10</v>
      </c>
      <c r="B12" t="s">
        <v>584</v>
      </c>
      <c r="C12" s="324" t="s">
        <v>586</v>
      </c>
      <c r="D12">
        <v>1</v>
      </c>
      <c r="E12">
        <f>'Measured Data'!H17</f>
        <v>16.470799310302734</v>
      </c>
      <c r="F12" s="477">
        <f>'Measured Data'!K17</f>
        <v>98.199798583984375</v>
      </c>
      <c r="G12" t="s">
        <v>512</v>
      </c>
      <c r="H12" s="321">
        <f>'Measured Data'!B17</f>
        <v>9.9208333333372138</v>
      </c>
      <c r="I12" s="322">
        <f>'Measured Data'!C17</f>
        <v>238.10000000009313</v>
      </c>
      <c r="J12">
        <f>'In Process Calc.'!B13</f>
        <v>9.9208333333372138</v>
      </c>
      <c r="K12">
        <f>'In Process Calc.'!C13</f>
        <v>238.10000000009313</v>
      </c>
      <c r="L12">
        <f>'Measured Data'!Z17</f>
        <v>5.4952374608672478</v>
      </c>
      <c r="M12">
        <f>'Measured Data'!AF17</f>
        <v>7.3268206039076382</v>
      </c>
      <c r="N12">
        <f>'Measured Data'!AA17</f>
        <v>3.4980000000000002</v>
      </c>
      <c r="O12">
        <f>'Measured Data'!W17</f>
        <v>0</v>
      </c>
      <c r="P12">
        <f>'Measured Data'!X17</f>
        <v>2.6589999999999998</v>
      </c>
      <c r="Q12">
        <f>'Growth Regression'!P12</f>
        <v>2.7441330068173207E-3</v>
      </c>
      <c r="R12">
        <f>Q12/'Growth Regression'!$O$24</f>
        <v>0.10197340210259938</v>
      </c>
      <c r="S12">
        <f>'Post Process Calc.'!K13</f>
        <v>3.9523240928229945E-2</v>
      </c>
      <c r="T12">
        <f>'Post Process Calc.'!Q13</f>
        <v>-5.8502441791246553E-3</v>
      </c>
      <c r="U12">
        <f>'Post Process Calc.'!L13</f>
        <v>8.5858801908902797E-4</v>
      </c>
      <c r="V12">
        <f>'Post Process Calc.'!H13</f>
        <v>2.8595167128545669E-3</v>
      </c>
      <c r="W12">
        <f>'Post Process Calc.'!I13</f>
        <v>1.2484241344287452E-3</v>
      </c>
      <c r="X12">
        <f>'Post Process Calc.'!AG13</f>
        <v>-0.14802035566233257</v>
      </c>
      <c r="Y12">
        <f t="shared" si="2"/>
        <v>24.702025580143715</v>
      </c>
      <c r="Z12">
        <f t="shared" si="2"/>
        <v>-3.6564026119529096</v>
      </c>
      <c r="AA12">
        <f t="shared" si="0"/>
        <v>0.53661751193064244</v>
      </c>
      <c r="AB12">
        <f t="shared" si="0"/>
        <v>1.7871979455341043</v>
      </c>
      <c r="AC12">
        <f t="shared" si="0"/>
        <v>0.78026508401796568</v>
      </c>
      <c r="AD12">
        <v>100</v>
      </c>
      <c r="AE12">
        <v>0.32</v>
      </c>
      <c r="AF12">
        <v>7</v>
      </c>
      <c r="AG12">
        <v>0.7</v>
      </c>
      <c r="AH12">
        <f t="shared" si="1"/>
        <v>5.0118723362727164E-8</v>
      </c>
      <c r="AI12">
        <v>1</v>
      </c>
      <c r="AJ12">
        <v>0.311</v>
      </c>
      <c r="AK12">
        <f t="array" ref="AK12">INDEX(Transcriptome!D$2:D$28,MATCH(1,(Transcriptome!$A$2:$A$28=$B12)*(Transcriptome!$C$2:$C$28=$G12),0))</f>
        <v>0.80405817319109352</v>
      </c>
      <c r="AL12">
        <f t="array" ref="AL12">INDEX(Transcriptome!E$2:E$28,MATCH(1,(Transcriptome!$A$2:$A$28=$B12)*(Transcriptome!$C$2:$C$28=$G12),0))</f>
        <v>1.4298002071539264</v>
      </c>
      <c r="AM12">
        <f t="array" ref="AM12">INDEX(Transcriptome!F$2:F$28,MATCH(1,(Transcriptome!$A$2:$A$28=$B12)*(Transcriptome!$C$2:$C$28=$G12),0))</f>
        <v>1.0670774563510854</v>
      </c>
      <c r="AN12">
        <f t="array" ref="AN12">INDEX(Transcriptome!G$2:G$28,MATCH(1,(Transcriptome!$A$2:$A$28=$B12)*(Transcriptome!$C$2:$C$28=$G12),0))</f>
        <v>1.0781450807881872</v>
      </c>
      <c r="AO12">
        <f t="array" ref="AO12">INDEX(Transcriptome!H$2:H$28,MATCH(1,(Transcriptome!$A$2:$A$28=$B12)*(Transcriptome!$C$2:$C$28=$G12),0))</f>
        <v>0</v>
      </c>
      <c r="AP12">
        <f t="array" ref="AP12">INDEX(Transcriptome!I$2:I$28,MATCH(1,(Transcriptome!$A$2:$A$28=$B12)*(Transcriptome!$C$2:$C$28=$G12),0))</f>
        <v>0.96817721241980881</v>
      </c>
      <c r="AQ12">
        <f t="array" ref="AQ12">INDEX(Transcriptome!J$2:J$28,MATCH(1,(Transcriptome!$A$2:$A$28=$B12)*(Transcriptome!$C$2:$C$28=$G12),0))</f>
        <v>1.1419941878058468</v>
      </c>
      <c r="AR12">
        <f t="array" ref="AR12">INDEX(Transcriptome!K$2:K$28,MATCH(1,(Transcriptome!$A$2:$A$28=$B12)*(Transcriptome!$C$2:$C$28=$G12),0))</f>
        <v>0.80519947219679278</v>
      </c>
      <c r="AS12">
        <f t="array" ref="AS12">INDEX(Transcriptome!L$2:L$28,MATCH(1,(Transcriptome!$A$2:$A$28=$B12)*(Transcriptome!$C$2:$C$28=$G12),0))</f>
        <v>0.94825319986319523</v>
      </c>
      <c r="AT12">
        <f t="array" ref="AT12">INDEX(Transcriptome!M$2:M$28,MATCH(1,(Transcriptome!$A$2:$A$28=$B12)*(Transcriptome!$C$2:$C$28=$G12),0))</f>
        <v>0.89840163701205955</v>
      </c>
      <c r="AU12">
        <f t="array" ref="AU12">INDEX(Transcriptome!N$2:N$28,MATCH(1,(Transcriptome!$A$2:$A$28=$B12)*(Transcriptome!$C$2:$C$28=$G12),0))</f>
        <v>0.66021886320115053</v>
      </c>
      <c r="AV12">
        <f t="array" ref="AV12">INDEX(Transcriptome!O$2:O$28,MATCH(1,(Transcriptome!$A$2:$A$28=$B12)*(Transcriptome!$C$2:$C$28=$G12),0))</f>
        <v>0.93150284359136615</v>
      </c>
      <c r="AW12">
        <f t="array" ref="AW12">INDEX(Transcriptome!P$2:P$28,MATCH(1,(Transcriptome!$A$2:$A$28=$B12)*(Transcriptome!$C$2:$C$28=$G12),0))</f>
        <v>0.77308616179216261</v>
      </c>
      <c r="AX12">
        <f t="array" ref="AX12">INDEX(Transcriptome!Q$2:Q$28,MATCH(1,(Transcriptome!$A$2:$A$28=$B12)*(Transcriptome!$C$2:$C$28=$G12),0))</f>
        <v>0.50425498290943815</v>
      </c>
      <c r="AY12">
        <f t="array" ref="AY12">INDEX(Transcriptome!R$2:R$28,MATCH(1,(Transcriptome!$A$2:$A$28=$B12)*(Transcriptome!$C$2:$C$28=$G12),0))</f>
        <v>0.37906477416228462</v>
      </c>
      <c r="AZ12">
        <f t="array" ref="AZ12">INDEX(Transcriptome!S$2:S$28,MATCH(1,(Transcriptome!$A$2:$A$28=$B12)*(Transcriptome!$C$2:$C$28=$G12),0))</f>
        <v>0.47600993683093695</v>
      </c>
      <c r="BA12">
        <f t="array" ref="BA12">INDEX(Transcriptome!T$2:T$28,MATCH(1,(Transcriptome!$A$2:$A$28=$B12)*(Transcriptome!$C$2:$C$28=$G12),0))</f>
        <v>0.97812301555614323</v>
      </c>
      <c r="BB12">
        <f t="array" ref="BB12">INDEX(Transcriptome!U$2:U$28,MATCH(1,(Transcriptome!$A$2:$A$28=$B12)*(Transcriptome!$C$2:$C$28=$G12),0))</f>
        <v>3.5655604776642109</v>
      </c>
      <c r="BC12">
        <f t="array" ref="BC12">INDEX(Transcriptome!V$2:V$28,MATCH(1,(Transcriptome!$A$2:$A$28=$B12)*(Transcriptome!$C$2:$C$28=$G12),0))</f>
        <v>0</v>
      </c>
      <c r="BD12">
        <f t="array" ref="BD12">INDEX(Transcriptome!W$2:W$28,MATCH(1,(Transcriptome!$A$2:$A$28=$B12)*(Transcriptome!$C$2:$C$28=$G12),0))</f>
        <v>0</v>
      </c>
      <c r="BE12">
        <f t="array" ref="BE12">INDEX(Transcriptome!X$2:X$28,MATCH(1,(Transcriptome!$A$2:$A$28=$B12)*(Transcriptome!$C$2:$C$28=$G12),0))</f>
        <v>0.60505302891513024</v>
      </c>
      <c r="BF12">
        <f t="array" ref="BF12">INDEX(Transcriptome!Y$2:Y$28,MATCH(1,(Transcriptome!$A$2:$A$28=$B12)*(Transcriptome!$C$2:$C$28=$G12),0))</f>
        <v>0</v>
      </c>
      <c r="BG12">
        <f t="array" ref="BG12">INDEX(Transcriptome!Z$2:Z$28,MATCH(1,(Transcriptome!$A$2:$A$28=$B12)*(Transcriptome!$C$2:$C$28=$G12),0))</f>
        <v>0.91458665240641712</v>
      </c>
      <c r="BH12">
        <f t="array" ref="BH12">INDEX(Transcriptome!AA$2:AA$28,MATCH(1,(Transcriptome!$A$2:$A$28=$B12)*(Transcriptome!$C$2:$C$28=$G12),0))</f>
        <v>1.1828097150558938</v>
      </c>
      <c r="BI12">
        <f t="array" ref="BI12">INDEX(Transcriptome!AB$2:AB$28,MATCH(1,(Transcriptome!$A$2:$A$28=$B12)*(Transcriptome!$C$2:$C$28=$G12),0))</f>
        <v>0.39742902714099099</v>
      </c>
      <c r="BJ12">
        <f t="array" ref="BJ12">INDEX(Transcriptome!AC$2:AC$28,MATCH(1,(Transcriptome!$A$2:$A$28=$B12)*(Transcriptome!$C$2:$C$28=$G12),0))</f>
        <v>0.88287815493621413</v>
      </c>
      <c r="BK12">
        <f t="array" ref="BK12">INDEX(Transcriptome!AD$2:AD$28,MATCH(1,(Transcriptome!$A$2:$A$28=$B12)*(Transcriptome!$C$2:$C$28=$G12),0))</f>
        <v>0.68110348686631206</v>
      </c>
      <c r="BL12">
        <f t="array" ref="BL12">INDEX(Transcriptome!AE$2:AE$28,MATCH(1,(Transcriptome!$A$2:$A$28=$B12)*(Transcriptome!$C$2:$C$28=$G12),0))</f>
        <v>1.1804974792973464</v>
      </c>
      <c r="BM12">
        <f t="array" ref="BM12">INDEX(Transcriptome!AF$2:AF$28,MATCH(1,(Transcriptome!$A$2:$A$28=$B12)*(Transcriptome!$C$2:$C$28=$G12),0))</f>
        <v>0.41354036163430702</v>
      </c>
      <c r="BN12">
        <f t="array" ref="BN12">INDEX(Transcriptome!AG$2:AG$28,MATCH(1,(Transcriptome!$A$2:$A$28=$B12)*(Transcriptome!$C$2:$C$28=$G12),0))</f>
        <v>0.47954980313717949</v>
      </c>
      <c r="BO12">
        <f t="array" ref="BO12">INDEX(Transcriptome!AH$2:AH$28,MATCH(1,(Transcriptome!$A$2:$A$28=$B12)*(Transcriptome!$C$2:$C$28=$G12),0))</f>
        <v>1.4712509003322132</v>
      </c>
      <c r="BP12">
        <f t="array" ref="BP12">INDEX(Transcriptome!AI$2:AI$28,MATCH(1,(Transcriptome!$A$2:$A$28=$B12)*(Transcriptome!$C$2:$C$28=$G12),0))</f>
        <v>0.61348296884797748</v>
      </c>
      <c r="BQ12">
        <f t="array" ref="BQ12">INDEX(Transcriptome!AJ$2:AJ$28,MATCH(1,(Transcriptome!$A$2:$A$28=$B12)*(Transcriptome!$C$2:$C$28=$G12),0))</f>
        <v>0.87690372243192172</v>
      </c>
      <c r="BR12">
        <f t="array" ref="BR12">INDEX(Transcriptome!AK$2:AK$28,MATCH(1,(Transcriptome!$A$2:$A$28=$B12)*(Transcriptome!$C$2:$C$28=$G12),0))</f>
        <v>0.46290432007199001</v>
      </c>
      <c r="BS12">
        <f t="array" ref="BS12">INDEX(Transcriptome!AL$2:AL$28,MATCH(1,(Transcriptome!$A$2:$A$28=$B12)*(Transcriptome!$C$2:$C$28=$G12),0))</f>
        <v>1</v>
      </c>
      <c r="BT12">
        <f t="array" ref="BT12">INDEX(Transcriptome!AM$2:AM$28,MATCH(1,(Transcriptome!$A$2:$A$28=$B12)*(Transcriptome!$C$2:$C$28=$G12),0))</f>
        <v>0.47060026111851089</v>
      </c>
      <c r="BU12">
        <f t="array" ref="BU12">INDEX(Transcriptome!AN$2:AN$28,MATCH(1,(Transcriptome!$A$2:$A$28=$B12)*(Transcriptome!$C$2:$C$28=$G12),0))</f>
        <v>0.81490174493105216</v>
      </c>
      <c r="BV12">
        <f t="array" ref="BV12">INDEX(Transcriptome!AO$2:AO$28,MATCH(1,(Transcriptome!$A$2:$A$28=$B12)*(Transcriptome!$C$2:$C$28=$G12),0))</f>
        <v>0.84347055456963871</v>
      </c>
      <c r="BW12">
        <f t="array" ref="BW12">INDEX(Transcriptome!AP$2:AP$28,MATCH(1,(Transcriptome!$A$2:$A$28=$B12)*(Transcriptome!$C$2:$C$28=$G12),0))</f>
        <v>0.94157586893589507</v>
      </c>
      <c r="BX12">
        <f t="array" ref="BX12">INDEX(Transcriptome!AQ$2:AQ$28,MATCH(1,(Transcriptome!$A$2:$A$28=$B12)*(Transcriptome!$C$2:$C$28=$G12),0))</f>
        <v>1.3941488677060316</v>
      </c>
      <c r="BY12">
        <f t="array" ref="BY12">INDEX(Transcriptome!AR$2:AR$28,MATCH(1,(Transcriptome!$A$2:$A$28=$B12)*(Transcriptome!$C$2:$C$28=$G12),0))</f>
        <v>0.65105549195123524</v>
      </c>
      <c r="BZ12">
        <f t="array" ref="BZ12">INDEX(Transcriptome!AS$2:AS$28,MATCH(1,(Transcriptome!$A$2:$A$28=$B12)*(Transcriptome!$C$2:$C$28=$G12),0))</f>
        <v>0.74865097843497297</v>
      </c>
      <c r="CA12">
        <f t="array" ref="CA12">INDEX(Transcriptome!AT$2:AT$28,MATCH(1,(Transcriptome!$A$2:$A$28=$B12)*(Transcriptome!$C$2:$C$28=$G12),0))</f>
        <v>0.57519358588280989</v>
      </c>
      <c r="CB12">
        <f t="array" ref="CB12">INDEX(Transcriptome!AU$2:AU$28,MATCH(1,(Transcriptome!$A$2:$A$28=$B12)*(Transcriptome!$C$2:$C$28=$G12),0))</f>
        <v>1.3600560267668953</v>
      </c>
      <c r="CC12">
        <f t="array" ref="CC12">INDEX(Transcriptome!AV$2:AV$28,MATCH(1,(Transcriptome!$A$2:$A$28=$B12)*(Transcriptome!$C$2:$C$28=$G12),0))</f>
        <v>0.63065751621815513</v>
      </c>
      <c r="CD12">
        <f t="array" ref="CD12">INDEX(Transcriptome!AW$2:AW$28,MATCH(1,(Transcriptome!$A$2:$A$28=$B12)*(Transcriptome!$C$2:$C$28=$G12),0))</f>
        <v>0.78705678834872239</v>
      </c>
      <c r="CE12">
        <f t="array" ref="CE12">INDEX(Transcriptome!AX$2:AX$28,MATCH(1,(Transcriptome!$A$2:$A$28=$B12)*(Transcriptome!$C$2:$C$28=$G12),0))</f>
        <v>0.69164128672141545</v>
      </c>
      <c r="CF12">
        <f t="array" ref="CF12">INDEX(Transcriptome!AY$2:AY$28,MATCH(1,(Transcriptome!$A$2:$A$28=$B12)*(Transcriptome!$C$2:$C$28=$G12),0))</f>
        <v>0.99089806815963755</v>
      </c>
      <c r="CG12">
        <f t="array" ref="CG12">INDEX(Transcriptome!AZ$2:AZ$28,MATCH(1,(Transcriptome!$A$2:$A$28=$B12)*(Transcriptome!$C$2:$C$28=$G12),0))</f>
        <v>0.45310281880283021</v>
      </c>
      <c r="CH12">
        <f t="array" ref="CH12">INDEX(Transcriptome!BA$2:BA$28,MATCH(1,(Transcriptome!$A$2:$A$28=$B12)*(Transcriptome!$C$2:$C$28=$G12),0))</f>
        <v>1.5134916222954586</v>
      </c>
      <c r="CI12">
        <f t="array" ref="CI12">INDEX(Transcriptome!BB$2:BB$28,MATCH(1,(Transcriptome!$A$2:$A$28=$B12)*(Transcriptome!$C$2:$C$28=$G12),0))</f>
        <v>1.6719635554907832</v>
      </c>
      <c r="CJ12">
        <f t="array" ref="CJ12">INDEX(Transcriptome!BC$2:BC$28,MATCH(1,(Transcriptome!$A$2:$A$28=$B12)*(Transcriptome!$C$2:$C$28=$G12),0))</f>
        <v>0</v>
      </c>
      <c r="CK12">
        <f t="array" ref="CK12">INDEX(Transcriptome!BD$2:BD$28,MATCH(1,(Transcriptome!$A$2:$A$28=$B12)*(Transcriptome!$C$2:$C$28=$G12),0))</f>
        <v>0.84632079917465686</v>
      </c>
      <c r="CL12">
        <f t="array" ref="CL12">INDEX(Transcriptome!BE$2:BE$28,MATCH(1,(Transcriptome!$A$2:$A$28=$B12)*(Transcriptome!$C$2:$C$28=$G12),0))</f>
        <v>1.1369151512835534</v>
      </c>
      <c r="CM12">
        <f t="array" ref="CM12">INDEX(Transcriptome!BF$2:BF$28,MATCH(1,(Transcriptome!$A$2:$A$28=$B12)*(Transcriptome!$C$2:$C$28=$G12),0))</f>
        <v>1.3015890144199895</v>
      </c>
      <c r="CN12">
        <f t="array" ref="CN12">INDEX(Transcriptome!BG$2:BG$28,MATCH(1,(Transcriptome!$A$2:$A$28=$B12)*(Transcriptome!$C$2:$C$28=$G12),0))</f>
        <v>2.4160142270418321</v>
      </c>
      <c r="CO12">
        <f t="array" ref="CO12">INDEX(Transcriptome!BH$2:BH$28,MATCH(1,(Transcriptome!$A$2:$A$28=$B12)*(Transcriptome!$C$2:$C$28=$G12),0))</f>
        <v>0.46651821183567305</v>
      </c>
      <c r="CP12">
        <f t="array" ref="CP12">INDEX(Transcriptome!BI$2:BI$28,MATCH(1,(Transcriptome!$A$2:$A$28=$B12)*(Transcriptome!$C$2:$C$28=$G12),0))</f>
        <v>0</v>
      </c>
      <c r="CQ12">
        <f t="array" ref="CQ12">INDEX(Transcriptome!BJ$2:BJ$28,MATCH(1,(Transcriptome!$A$2:$A$28=$B12)*(Transcriptome!$C$2:$C$28=$G12),0))</f>
        <v>0</v>
      </c>
      <c r="CR12">
        <f t="array" ref="CR12">INDEX(Transcriptome!BK$2:BK$28,MATCH(1,(Transcriptome!$A$2:$A$28=$B12)*(Transcriptome!$C$2:$C$28=$G12),0))</f>
        <v>3.9186431888175837</v>
      </c>
      <c r="CS12">
        <f t="array" ref="CS12">INDEX(Transcriptome!BL$2:BL$28,MATCH(1,(Transcriptome!$A$2:$A$28=$B12)*(Transcriptome!$C$2:$C$28=$G12),0))</f>
        <v>2.1859284806526076</v>
      </c>
      <c r="CT12">
        <f t="array" ref="CT12">INDEX(Transcriptome!BM$2:BM$28,MATCH(1,(Transcriptome!$A$2:$A$28=$B12)*(Transcriptome!$C$2:$C$28=$G12),0))</f>
        <v>0.82694614561725766</v>
      </c>
      <c r="CU12">
        <f t="array" ref="CU12">INDEX(Transcriptome!BN$2:BN$28,MATCH(1,(Transcriptome!$A$2:$A$28=$B12)*(Transcriptome!$C$2:$C$28=$G12),0))</f>
        <v>34.197717837116315</v>
      </c>
      <c r="CV12">
        <f t="array" ref="CV12">INDEX(Transcriptome!BO$2:BO$28,MATCH(1,(Transcriptome!$A$2:$A$28=$B12)*(Transcriptome!$C$2:$C$28=$G12),0))</f>
        <v>0.93477609147985707</v>
      </c>
      <c r="CW12">
        <f t="array" ref="CW12">INDEX(Transcriptome!BP$2:BP$28,MATCH(1,(Transcriptome!$A$2:$A$28=$B12)*(Transcriptome!$C$2:$C$28=$G12),0))</f>
        <v>0.46651821183567305</v>
      </c>
      <c r="CX12">
        <f t="array" ref="CX12">INDEX(Transcriptome!BQ$2:BQ$28,MATCH(1,(Transcriptome!$A$2:$A$28=$B12)*(Transcriptome!$C$2:$C$28=$G12),0))</f>
        <v>1</v>
      </c>
      <c r="CY12">
        <f t="array" ref="CY12">INDEX(Transcriptome!BR$2:BR$28,MATCH(1,(Transcriptome!$A$2:$A$28=$B12)*(Transcriptome!$C$2:$C$28=$G12),0))</f>
        <v>1.6237859342813912</v>
      </c>
    </row>
    <row r="13" spans="1:103">
      <c r="A13">
        <f>'Measured Data'!A18</f>
        <v>11</v>
      </c>
      <c r="B13" t="s">
        <v>584</v>
      </c>
      <c r="C13" s="324" t="s">
        <v>586</v>
      </c>
      <c r="D13">
        <v>1</v>
      </c>
      <c r="E13">
        <f>'Measured Data'!H18</f>
        <v>15.796199662780761</v>
      </c>
      <c r="F13" s="477">
        <f>'Measured Data'!K18</f>
        <v>97.856796264648438</v>
      </c>
      <c r="G13" t="s">
        <v>512</v>
      </c>
      <c r="H13" s="321">
        <f>'Measured Data'!B18</f>
        <v>10.90625</v>
      </c>
      <c r="I13" s="322">
        <f>'Measured Data'!C18</f>
        <v>261.75</v>
      </c>
      <c r="J13">
        <f>'In Process Calc.'!B14</f>
        <v>10.90625</v>
      </c>
      <c r="K13">
        <f>'In Process Calc.'!C14</f>
        <v>261.75</v>
      </c>
      <c r="L13">
        <f>'Measured Data'!Z18</f>
        <v>7.0494460356579856</v>
      </c>
      <c r="M13">
        <f>'Measured Data'!AF18</f>
        <v>5.8836589698046184</v>
      </c>
      <c r="N13">
        <f>'Measured Data'!AA18</f>
        <v>2.5630000000000002</v>
      </c>
      <c r="O13">
        <f>'Measured Data'!W18</f>
        <v>6.8000000000000005E-2</v>
      </c>
      <c r="P13">
        <f>'Measured Data'!X18</f>
        <v>2.4900000000000002</v>
      </c>
      <c r="Q13">
        <f>'Growth Regression'!P13</f>
        <v>1.5253730757170826E-3</v>
      </c>
      <c r="R13">
        <f>Q13/'Growth Regression'!$O$24</f>
        <v>5.6683652585405371E-2</v>
      </c>
      <c r="S13">
        <f>'Post Process Calc.'!K14</f>
        <v>4.3179612487732548E-2</v>
      </c>
      <c r="T13">
        <f>'Post Process Calc.'!Q14</f>
        <v>-7.1231738177513285E-3</v>
      </c>
      <c r="U13">
        <f>'Post Process Calc.'!L14</f>
        <v>1.4807072490990378E-3</v>
      </c>
      <c r="V13">
        <f>'Post Process Calc.'!H14</f>
        <v>2.0517262868168973E-3</v>
      </c>
      <c r="W13">
        <f>'Post Process Calc.'!I14</f>
        <v>1.5396615856187272E-3</v>
      </c>
      <c r="X13">
        <f>'Post Process Calc.'!AG14</f>
        <v>-0.16496613580714839</v>
      </c>
      <c r="Y13">
        <f t="shared" si="2"/>
        <v>26.98725780483284</v>
      </c>
      <c r="Z13">
        <f t="shared" si="2"/>
        <v>-4.4519836360945799</v>
      </c>
      <c r="AA13">
        <f t="shared" si="0"/>
        <v>0.92544203068689856</v>
      </c>
      <c r="AB13">
        <f t="shared" si="0"/>
        <v>1.2823289292605609</v>
      </c>
      <c r="AC13">
        <f t="shared" si="0"/>
        <v>0.96228849101170444</v>
      </c>
      <c r="AD13">
        <v>100</v>
      </c>
      <c r="AE13">
        <v>0.32</v>
      </c>
      <c r="AF13">
        <v>7</v>
      </c>
      <c r="AG13">
        <v>0.7</v>
      </c>
      <c r="AH13">
        <f t="shared" si="1"/>
        <v>5.0118723362727164E-8</v>
      </c>
      <c r="AI13">
        <v>1</v>
      </c>
      <c r="AJ13">
        <v>0.311</v>
      </c>
      <c r="AK13">
        <f t="array" ref="AK13">INDEX(Transcriptome!D$2:D$28,MATCH(1,(Transcriptome!$A$2:$A$28=$B13)*(Transcriptome!$C$2:$C$28=$G13),0))</f>
        <v>0.80405817319109352</v>
      </c>
      <c r="AL13">
        <f t="array" ref="AL13">INDEX(Transcriptome!E$2:E$28,MATCH(1,(Transcriptome!$A$2:$A$28=$B13)*(Transcriptome!$C$2:$C$28=$G13),0))</f>
        <v>1.4298002071539264</v>
      </c>
      <c r="AM13">
        <f t="array" ref="AM13">INDEX(Transcriptome!F$2:F$28,MATCH(1,(Transcriptome!$A$2:$A$28=$B13)*(Transcriptome!$C$2:$C$28=$G13),0))</f>
        <v>1.0670774563510854</v>
      </c>
      <c r="AN13">
        <f t="array" ref="AN13">INDEX(Transcriptome!G$2:G$28,MATCH(1,(Transcriptome!$A$2:$A$28=$B13)*(Transcriptome!$C$2:$C$28=$G13),0))</f>
        <v>1.0781450807881872</v>
      </c>
      <c r="AO13">
        <f t="array" ref="AO13">INDEX(Transcriptome!H$2:H$28,MATCH(1,(Transcriptome!$A$2:$A$28=$B13)*(Transcriptome!$C$2:$C$28=$G13),0))</f>
        <v>0</v>
      </c>
      <c r="AP13">
        <f t="array" ref="AP13">INDEX(Transcriptome!I$2:I$28,MATCH(1,(Transcriptome!$A$2:$A$28=$B13)*(Transcriptome!$C$2:$C$28=$G13),0))</f>
        <v>0.96817721241980881</v>
      </c>
      <c r="AQ13">
        <f t="array" ref="AQ13">INDEX(Transcriptome!J$2:J$28,MATCH(1,(Transcriptome!$A$2:$A$28=$B13)*(Transcriptome!$C$2:$C$28=$G13),0))</f>
        <v>1.1419941878058468</v>
      </c>
      <c r="AR13">
        <f t="array" ref="AR13">INDEX(Transcriptome!K$2:K$28,MATCH(1,(Transcriptome!$A$2:$A$28=$B13)*(Transcriptome!$C$2:$C$28=$G13),0))</f>
        <v>0.80519947219679278</v>
      </c>
      <c r="AS13">
        <f t="array" ref="AS13">INDEX(Transcriptome!L$2:L$28,MATCH(1,(Transcriptome!$A$2:$A$28=$B13)*(Transcriptome!$C$2:$C$28=$G13),0))</f>
        <v>0.94825319986319523</v>
      </c>
      <c r="AT13">
        <f t="array" ref="AT13">INDEX(Transcriptome!M$2:M$28,MATCH(1,(Transcriptome!$A$2:$A$28=$B13)*(Transcriptome!$C$2:$C$28=$G13),0))</f>
        <v>0.89840163701205955</v>
      </c>
      <c r="AU13">
        <f t="array" ref="AU13">INDEX(Transcriptome!N$2:N$28,MATCH(1,(Transcriptome!$A$2:$A$28=$B13)*(Transcriptome!$C$2:$C$28=$G13),0))</f>
        <v>0.66021886320115053</v>
      </c>
      <c r="AV13">
        <f t="array" ref="AV13">INDEX(Transcriptome!O$2:O$28,MATCH(1,(Transcriptome!$A$2:$A$28=$B13)*(Transcriptome!$C$2:$C$28=$G13),0))</f>
        <v>0.93150284359136615</v>
      </c>
      <c r="AW13">
        <f t="array" ref="AW13">INDEX(Transcriptome!P$2:P$28,MATCH(1,(Transcriptome!$A$2:$A$28=$B13)*(Transcriptome!$C$2:$C$28=$G13),0))</f>
        <v>0.77308616179216261</v>
      </c>
      <c r="AX13">
        <f t="array" ref="AX13">INDEX(Transcriptome!Q$2:Q$28,MATCH(1,(Transcriptome!$A$2:$A$28=$B13)*(Transcriptome!$C$2:$C$28=$G13),0))</f>
        <v>0.50425498290943815</v>
      </c>
      <c r="AY13">
        <f t="array" ref="AY13">INDEX(Transcriptome!R$2:R$28,MATCH(1,(Transcriptome!$A$2:$A$28=$B13)*(Transcriptome!$C$2:$C$28=$G13),0))</f>
        <v>0.37906477416228462</v>
      </c>
      <c r="AZ13">
        <f t="array" ref="AZ13">INDEX(Transcriptome!S$2:S$28,MATCH(1,(Transcriptome!$A$2:$A$28=$B13)*(Transcriptome!$C$2:$C$28=$G13),0))</f>
        <v>0.47600993683093695</v>
      </c>
      <c r="BA13">
        <f t="array" ref="BA13">INDEX(Transcriptome!T$2:T$28,MATCH(1,(Transcriptome!$A$2:$A$28=$B13)*(Transcriptome!$C$2:$C$28=$G13),0))</f>
        <v>0.97812301555614323</v>
      </c>
      <c r="BB13">
        <f t="array" ref="BB13">INDEX(Transcriptome!U$2:U$28,MATCH(1,(Transcriptome!$A$2:$A$28=$B13)*(Transcriptome!$C$2:$C$28=$G13),0))</f>
        <v>3.5655604776642109</v>
      </c>
      <c r="BC13">
        <f t="array" ref="BC13">INDEX(Transcriptome!V$2:V$28,MATCH(1,(Transcriptome!$A$2:$A$28=$B13)*(Transcriptome!$C$2:$C$28=$G13),0))</f>
        <v>0</v>
      </c>
      <c r="BD13">
        <f t="array" ref="BD13">INDEX(Transcriptome!W$2:W$28,MATCH(1,(Transcriptome!$A$2:$A$28=$B13)*(Transcriptome!$C$2:$C$28=$G13),0))</f>
        <v>0</v>
      </c>
      <c r="BE13">
        <f t="array" ref="BE13">INDEX(Transcriptome!X$2:X$28,MATCH(1,(Transcriptome!$A$2:$A$28=$B13)*(Transcriptome!$C$2:$C$28=$G13),0))</f>
        <v>0.60505302891513024</v>
      </c>
      <c r="BF13">
        <f t="array" ref="BF13">INDEX(Transcriptome!Y$2:Y$28,MATCH(1,(Transcriptome!$A$2:$A$28=$B13)*(Transcriptome!$C$2:$C$28=$G13),0))</f>
        <v>0</v>
      </c>
      <c r="BG13">
        <f t="array" ref="BG13">INDEX(Transcriptome!Z$2:Z$28,MATCH(1,(Transcriptome!$A$2:$A$28=$B13)*(Transcriptome!$C$2:$C$28=$G13),0))</f>
        <v>0.91458665240641712</v>
      </c>
      <c r="BH13">
        <f t="array" ref="BH13">INDEX(Transcriptome!AA$2:AA$28,MATCH(1,(Transcriptome!$A$2:$A$28=$B13)*(Transcriptome!$C$2:$C$28=$G13),0))</f>
        <v>1.1828097150558938</v>
      </c>
      <c r="BI13">
        <f t="array" ref="BI13">INDEX(Transcriptome!AB$2:AB$28,MATCH(1,(Transcriptome!$A$2:$A$28=$B13)*(Transcriptome!$C$2:$C$28=$G13),0))</f>
        <v>0.39742902714099099</v>
      </c>
      <c r="BJ13">
        <f t="array" ref="BJ13">INDEX(Transcriptome!AC$2:AC$28,MATCH(1,(Transcriptome!$A$2:$A$28=$B13)*(Transcriptome!$C$2:$C$28=$G13),0))</f>
        <v>0.88287815493621413</v>
      </c>
      <c r="BK13">
        <f t="array" ref="BK13">INDEX(Transcriptome!AD$2:AD$28,MATCH(1,(Transcriptome!$A$2:$A$28=$B13)*(Transcriptome!$C$2:$C$28=$G13),0))</f>
        <v>0.68110348686631206</v>
      </c>
      <c r="BL13">
        <f t="array" ref="BL13">INDEX(Transcriptome!AE$2:AE$28,MATCH(1,(Transcriptome!$A$2:$A$28=$B13)*(Transcriptome!$C$2:$C$28=$G13),0))</f>
        <v>1.1804974792973464</v>
      </c>
      <c r="BM13">
        <f t="array" ref="BM13">INDEX(Transcriptome!AF$2:AF$28,MATCH(1,(Transcriptome!$A$2:$A$28=$B13)*(Transcriptome!$C$2:$C$28=$G13),0))</f>
        <v>0.41354036163430702</v>
      </c>
      <c r="BN13">
        <f t="array" ref="BN13">INDEX(Transcriptome!AG$2:AG$28,MATCH(1,(Transcriptome!$A$2:$A$28=$B13)*(Transcriptome!$C$2:$C$28=$G13),0))</f>
        <v>0.47954980313717949</v>
      </c>
      <c r="BO13">
        <f t="array" ref="BO13">INDEX(Transcriptome!AH$2:AH$28,MATCH(1,(Transcriptome!$A$2:$A$28=$B13)*(Transcriptome!$C$2:$C$28=$G13),0))</f>
        <v>1.4712509003322132</v>
      </c>
      <c r="BP13">
        <f t="array" ref="BP13">INDEX(Transcriptome!AI$2:AI$28,MATCH(1,(Transcriptome!$A$2:$A$28=$B13)*(Transcriptome!$C$2:$C$28=$G13),0))</f>
        <v>0.61348296884797748</v>
      </c>
      <c r="BQ13">
        <f t="array" ref="BQ13">INDEX(Transcriptome!AJ$2:AJ$28,MATCH(1,(Transcriptome!$A$2:$A$28=$B13)*(Transcriptome!$C$2:$C$28=$G13),0))</f>
        <v>0.87690372243192172</v>
      </c>
      <c r="BR13">
        <f t="array" ref="BR13">INDEX(Transcriptome!AK$2:AK$28,MATCH(1,(Transcriptome!$A$2:$A$28=$B13)*(Transcriptome!$C$2:$C$28=$G13),0))</f>
        <v>0.46290432007199001</v>
      </c>
      <c r="BS13">
        <f t="array" ref="BS13">INDEX(Transcriptome!AL$2:AL$28,MATCH(1,(Transcriptome!$A$2:$A$28=$B13)*(Transcriptome!$C$2:$C$28=$G13),0))</f>
        <v>1</v>
      </c>
      <c r="BT13">
        <f t="array" ref="BT13">INDEX(Transcriptome!AM$2:AM$28,MATCH(1,(Transcriptome!$A$2:$A$28=$B13)*(Transcriptome!$C$2:$C$28=$G13),0))</f>
        <v>0.47060026111851089</v>
      </c>
      <c r="BU13">
        <f t="array" ref="BU13">INDEX(Transcriptome!AN$2:AN$28,MATCH(1,(Transcriptome!$A$2:$A$28=$B13)*(Transcriptome!$C$2:$C$28=$G13),0))</f>
        <v>0.81490174493105216</v>
      </c>
      <c r="BV13">
        <f t="array" ref="BV13">INDEX(Transcriptome!AO$2:AO$28,MATCH(1,(Transcriptome!$A$2:$A$28=$B13)*(Transcriptome!$C$2:$C$28=$G13),0))</f>
        <v>0.84347055456963871</v>
      </c>
      <c r="BW13">
        <f t="array" ref="BW13">INDEX(Transcriptome!AP$2:AP$28,MATCH(1,(Transcriptome!$A$2:$A$28=$B13)*(Transcriptome!$C$2:$C$28=$G13),0))</f>
        <v>0.94157586893589507</v>
      </c>
      <c r="BX13">
        <f t="array" ref="BX13">INDEX(Transcriptome!AQ$2:AQ$28,MATCH(1,(Transcriptome!$A$2:$A$28=$B13)*(Transcriptome!$C$2:$C$28=$G13),0))</f>
        <v>1.3941488677060316</v>
      </c>
      <c r="BY13">
        <f t="array" ref="BY13">INDEX(Transcriptome!AR$2:AR$28,MATCH(1,(Transcriptome!$A$2:$A$28=$B13)*(Transcriptome!$C$2:$C$28=$G13),0))</f>
        <v>0.65105549195123524</v>
      </c>
      <c r="BZ13">
        <f t="array" ref="BZ13">INDEX(Transcriptome!AS$2:AS$28,MATCH(1,(Transcriptome!$A$2:$A$28=$B13)*(Transcriptome!$C$2:$C$28=$G13),0))</f>
        <v>0.74865097843497297</v>
      </c>
      <c r="CA13">
        <f t="array" ref="CA13">INDEX(Transcriptome!AT$2:AT$28,MATCH(1,(Transcriptome!$A$2:$A$28=$B13)*(Transcriptome!$C$2:$C$28=$G13),0))</f>
        <v>0.57519358588280989</v>
      </c>
      <c r="CB13">
        <f t="array" ref="CB13">INDEX(Transcriptome!AU$2:AU$28,MATCH(1,(Transcriptome!$A$2:$A$28=$B13)*(Transcriptome!$C$2:$C$28=$G13),0))</f>
        <v>1.3600560267668953</v>
      </c>
      <c r="CC13">
        <f t="array" ref="CC13">INDEX(Transcriptome!AV$2:AV$28,MATCH(1,(Transcriptome!$A$2:$A$28=$B13)*(Transcriptome!$C$2:$C$28=$G13),0))</f>
        <v>0.63065751621815513</v>
      </c>
      <c r="CD13">
        <f t="array" ref="CD13">INDEX(Transcriptome!AW$2:AW$28,MATCH(1,(Transcriptome!$A$2:$A$28=$B13)*(Transcriptome!$C$2:$C$28=$G13),0))</f>
        <v>0.78705678834872239</v>
      </c>
      <c r="CE13">
        <f t="array" ref="CE13">INDEX(Transcriptome!AX$2:AX$28,MATCH(1,(Transcriptome!$A$2:$A$28=$B13)*(Transcriptome!$C$2:$C$28=$G13),0))</f>
        <v>0.69164128672141545</v>
      </c>
      <c r="CF13">
        <f t="array" ref="CF13">INDEX(Transcriptome!AY$2:AY$28,MATCH(1,(Transcriptome!$A$2:$A$28=$B13)*(Transcriptome!$C$2:$C$28=$G13),0))</f>
        <v>0.99089806815963755</v>
      </c>
      <c r="CG13">
        <f t="array" ref="CG13">INDEX(Transcriptome!AZ$2:AZ$28,MATCH(1,(Transcriptome!$A$2:$A$28=$B13)*(Transcriptome!$C$2:$C$28=$G13),0))</f>
        <v>0.45310281880283021</v>
      </c>
      <c r="CH13">
        <f t="array" ref="CH13">INDEX(Transcriptome!BA$2:BA$28,MATCH(1,(Transcriptome!$A$2:$A$28=$B13)*(Transcriptome!$C$2:$C$28=$G13),0))</f>
        <v>1.5134916222954586</v>
      </c>
      <c r="CI13">
        <f t="array" ref="CI13">INDEX(Transcriptome!BB$2:BB$28,MATCH(1,(Transcriptome!$A$2:$A$28=$B13)*(Transcriptome!$C$2:$C$28=$G13),0))</f>
        <v>1.6719635554907832</v>
      </c>
      <c r="CJ13">
        <f t="array" ref="CJ13">INDEX(Transcriptome!BC$2:BC$28,MATCH(1,(Transcriptome!$A$2:$A$28=$B13)*(Transcriptome!$C$2:$C$28=$G13),0))</f>
        <v>0</v>
      </c>
      <c r="CK13">
        <f t="array" ref="CK13">INDEX(Transcriptome!BD$2:BD$28,MATCH(1,(Transcriptome!$A$2:$A$28=$B13)*(Transcriptome!$C$2:$C$28=$G13),0))</f>
        <v>0.84632079917465686</v>
      </c>
      <c r="CL13">
        <f t="array" ref="CL13">INDEX(Transcriptome!BE$2:BE$28,MATCH(1,(Transcriptome!$A$2:$A$28=$B13)*(Transcriptome!$C$2:$C$28=$G13),0))</f>
        <v>1.1369151512835534</v>
      </c>
      <c r="CM13">
        <f t="array" ref="CM13">INDEX(Transcriptome!BF$2:BF$28,MATCH(1,(Transcriptome!$A$2:$A$28=$B13)*(Transcriptome!$C$2:$C$28=$G13),0))</f>
        <v>1.3015890144199895</v>
      </c>
      <c r="CN13">
        <f t="array" ref="CN13">INDEX(Transcriptome!BG$2:BG$28,MATCH(1,(Transcriptome!$A$2:$A$28=$B13)*(Transcriptome!$C$2:$C$28=$G13),0))</f>
        <v>2.4160142270418321</v>
      </c>
      <c r="CO13">
        <f t="array" ref="CO13">INDEX(Transcriptome!BH$2:BH$28,MATCH(1,(Transcriptome!$A$2:$A$28=$B13)*(Transcriptome!$C$2:$C$28=$G13),0))</f>
        <v>0.46651821183567305</v>
      </c>
      <c r="CP13">
        <f t="array" ref="CP13">INDEX(Transcriptome!BI$2:BI$28,MATCH(1,(Transcriptome!$A$2:$A$28=$B13)*(Transcriptome!$C$2:$C$28=$G13),0))</f>
        <v>0</v>
      </c>
      <c r="CQ13">
        <f t="array" ref="CQ13">INDEX(Transcriptome!BJ$2:BJ$28,MATCH(1,(Transcriptome!$A$2:$A$28=$B13)*(Transcriptome!$C$2:$C$28=$G13),0))</f>
        <v>0</v>
      </c>
      <c r="CR13">
        <f t="array" ref="CR13">INDEX(Transcriptome!BK$2:BK$28,MATCH(1,(Transcriptome!$A$2:$A$28=$B13)*(Transcriptome!$C$2:$C$28=$G13),0))</f>
        <v>3.9186431888175837</v>
      </c>
      <c r="CS13">
        <f t="array" ref="CS13">INDEX(Transcriptome!BL$2:BL$28,MATCH(1,(Transcriptome!$A$2:$A$28=$B13)*(Transcriptome!$C$2:$C$28=$G13),0))</f>
        <v>2.1859284806526076</v>
      </c>
      <c r="CT13">
        <f t="array" ref="CT13">INDEX(Transcriptome!BM$2:BM$28,MATCH(1,(Transcriptome!$A$2:$A$28=$B13)*(Transcriptome!$C$2:$C$28=$G13),0))</f>
        <v>0.82694614561725766</v>
      </c>
      <c r="CU13">
        <f t="array" ref="CU13">INDEX(Transcriptome!BN$2:BN$28,MATCH(1,(Transcriptome!$A$2:$A$28=$B13)*(Transcriptome!$C$2:$C$28=$G13),0))</f>
        <v>34.197717837116315</v>
      </c>
      <c r="CV13">
        <f t="array" ref="CV13">INDEX(Transcriptome!BO$2:BO$28,MATCH(1,(Transcriptome!$A$2:$A$28=$B13)*(Transcriptome!$C$2:$C$28=$G13),0))</f>
        <v>0.93477609147985707</v>
      </c>
      <c r="CW13">
        <f t="array" ref="CW13">INDEX(Transcriptome!BP$2:BP$28,MATCH(1,(Transcriptome!$A$2:$A$28=$B13)*(Transcriptome!$C$2:$C$28=$G13),0))</f>
        <v>0.46651821183567305</v>
      </c>
      <c r="CX13">
        <f t="array" ref="CX13">INDEX(Transcriptome!BQ$2:BQ$28,MATCH(1,(Transcriptome!$A$2:$A$28=$B13)*(Transcriptome!$C$2:$C$28=$G13),0))</f>
        <v>1</v>
      </c>
      <c r="CY13">
        <f t="array" ref="CY13">INDEX(Transcriptome!BR$2:BR$28,MATCH(1,(Transcriptome!$A$2:$A$28=$B13)*(Transcriptome!$C$2:$C$28=$G13),0))</f>
        <v>1.6237859342813912</v>
      </c>
    </row>
    <row r="14" spans="1:103">
      <c r="A14">
        <f>'Measured Data'!A19</f>
        <v>12</v>
      </c>
      <c r="B14" t="s">
        <v>584</v>
      </c>
      <c r="C14" s="324" t="s">
        <v>586</v>
      </c>
      <c r="D14">
        <v>1</v>
      </c>
      <c r="E14">
        <f>'Measured Data'!H19</f>
        <v>16.004000527954101</v>
      </c>
      <c r="F14" s="477">
        <f>'Measured Data'!K19</f>
        <v>96.566200256347656</v>
      </c>
      <c r="G14" t="s">
        <v>512</v>
      </c>
      <c r="H14" s="321">
        <f>'Measured Data'!B19</f>
        <v>11.864583333335759</v>
      </c>
      <c r="I14" s="322">
        <f>'Measured Data'!C19</f>
        <v>284.75000000005821</v>
      </c>
      <c r="J14">
        <f>'In Process Calc.'!B15</f>
        <v>11.864583333335759</v>
      </c>
      <c r="K14">
        <f>'In Process Calc.'!C15</f>
        <v>284.75000000005821</v>
      </c>
      <c r="L14">
        <f>'Measured Data'!Z19</f>
        <v>8.6591620595483914</v>
      </c>
      <c r="M14">
        <f>'Measured Data'!AF19</f>
        <v>4.4404973357015995</v>
      </c>
      <c r="N14">
        <f>'Measured Data'!AA19</f>
        <v>2.4649999999999999</v>
      </c>
      <c r="O14">
        <f>'Measured Data'!W19</f>
        <v>6.3E-2</v>
      </c>
      <c r="P14">
        <f>'Measured Data'!X19</f>
        <v>2.056</v>
      </c>
      <c r="Q14">
        <f>'Growth Regression'!P14</f>
        <v>8.4350394953332426E-4</v>
      </c>
      <c r="R14">
        <f>Q14/'Growth Regression'!$O$24</f>
        <v>3.1345043118246513E-2</v>
      </c>
      <c r="S14">
        <f>'Post Process Calc.'!K15</f>
        <v>4.2855703956809273E-2</v>
      </c>
      <c r="T14">
        <f>'Post Process Calc.'!Q15</f>
        <v>-5.9164468412406714E-3</v>
      </c>
      <c r="U14">
        <f>'Post Process Calc.'!L15</f>
        <v>1.5029904364080862E-3</v>
      </c>
      <c r="V14">
        <f>'Post Process Calc.'!H15</f>
        <v>4.2136038626518224E-4</v>
      </c>
      <c r="W14">
        <f>'Post Process Calc.'!I15</f>
        <v>1.2920330690850638E-3</v>
      </c>
      <c r="X14">
        <f>'Post Process Calc.'!AG15</f>
        <v>-0.13805506140334015</v>
      </c>
      <c r="Y14">
        <f t="shared" si="2"/>
        <v>26.784814973005794</v>
      </c>
      <c r="Z14">
        <f t="shared" si="2"/>
        <v>-3.6977792757754195</v>
      </c>
      <c r="AA14">
        <f t="shared" si="0"/>
        <v>0.93936902275505385</v>
      </c>
      <c r="AB14">
        <f t="shared" si="0"/>
        <v>0.26335024141573887</v>
      </c>
      <c r="AC14">
        <f t="shared" si="0"/>
        <v>0.80752066817816481</v>
      </c>
      <c r="AD14">
        <v>100</v>
      </c>
      <c r="AE14">
        <v>0.32</v>
      </c>
      <c r="AF14">
        <v>7</v>
      </c>
      <c r="AG14">
        <v>0.7</v>
      </c>
      <c r="AH14">
        <f t="shared" si="1"/>
        <v>5.0118723362727164E-8</v>
      </c>
      <c r="AI14">
        <v>1</v>
      </c>
      <c r="AJ14">
        <v>0.311</v>
      </c>
      <c r="AK14">
        <f t="array" ref="AK14">INDEX(Transcriptome!D$2:D$28,MATCH(1,(Transcriptome!$A$2:$A$28=$B14)*(Transcriptome!$C$2:$C$28=$G14),0))</f>
        <v>0.80405817319109352</v>
      </c>
      <c r="AL14">
        <f t="array" ref="AL14">INDEX(Transcriptome!E$2:E$28,MATCH(1,(Transcriptome!$A$2:$A$28=$B14)*(Transcriptome!$C$2:$C$28=$G14),0))</f>
        <v>1.4298002071539264</v>
      </c>
      <c r="AM14">
        <f t="array" ref="AM14">INDEX(Transcriptome!F$2:F$28,MATCH(1,(Transcriptome!$A$2:$A$28=$B14)*(Transcriptome!$C$2:$C$28=$G14),0))</f>
        <v>1.0670774563510854</v>
      </c>
      <c r="AN14">
        <f t="array" ref="AN14">INDEX(Transcriptome!G$2:G$28,MATCH(1,(Transcriptome!$A$2:$A$28=$B14)*(Transcriptome!$C$2:$C$28=$G14),0))</f>
        <v>1.0781450807881872</v>
      </c>
      <c r="AO14">
        <f t="array" ref="AO14">INDEX(Transcriptome!H$2:H$28,MATCH(1,(Transcriptome!$A$2:$A$28=$B14)*(Transcriptome!$C$2:$C$28=$G14),0))</f>
        <v>0</v>
      </c>
      <c r="AP14">
        <f t="array" ref="AP14">INDEX(Transcriptome!I$2:I$28,MATCH(1,(Transcriptome!$A$2:$A$28=$B14)*(Transcriptome!$C$2:$C$28=$G14),0))</f>
        <v>0.96817721241980881</v>
      </c>
      <c r="AQ14">
        <f t="array" ref="AQ14">INDEX(Transcriptome!J$2:J$28,MATCH(1,(Transcriptome!$A$2:$A$28=$B14)*(Transcriptome!$C$2:$C$28=$G14),0))</f>
        <v>1.1419941878058468</v>
      </c>
      <c r="AR14">
        <f t="array" ref="AR14">INDEX(Transcriptome!K$2:K$28,MATCH(1,(Transcriptome!$A$2:$A$28=$B14)*(Transcriptome!$C$2:$C$28=$G14),0))</f>
        <v>0.80519947219679278</v>
      </c>
      <c r="AS14">
        <f t="array" ref="AS14">INDEX(Transcriptome!L$2:L$28,MATCH(1,(Transcriptome!$A$2:$A$28=$B14)*(Transcriptome!$C$2:$C$28=$G14),0))</f>
        <v>0.94825319986319523</v>
      </c>
      <c r="AT14">
        <f t="array" ref="AT14">INDEX(Transcriptome!M$2:M$28,MATCH(1,(Transcriptome!$A$2:$A$28=$B14)*(Transcriptome!$C$2:$C$28=$G14),0))</f>
        <v>0.89840163701205955</v>
      </c>
      <c r="AU14">
        <f t="array" ref="AU14">INDEX(Transcriptome!N$2:N$28,MATCH(1,(Transcriptome!$A$2:$A$28=$B14)*(Transcriptome!$C$2:$C$28=$G14),0))</f>
        <v>0.66021886320115053</v>
      </c>
      <c r="AV14">
        <f t="array" ref="AV14">INDEX(Transcriptome!O$2:O$28,MATCH(1,(Transcriptome!$A$2:$A$28=$B14)*(Transcriptome!$C$2:$C$28=$G14),0))</f>
        <v>0.93150284359136615</v>
      </c>
      <c r="AW14">
        <f t="array" ref="AW14">INDEX(Transcriptome!P$2:P$28,MATCH(1,(Transcriptome!$A$2:$A$28=$B14)*(Transcriptome!$C$2:$C$28=$G14),0))</f>
        <v>0.77308616179216261</v>
      </c>
      <c r="AX14">
        <f t="array" ref="AX14">INDEX(Transcriptome!Q$2:Q$28,MATCH(1,(Transcriptome!$A$2:$A$28=$B14)*(Transcriptome!$C$2:$C$28=$G14),0))</f>
        <v>0.50425498290943815</v>
      </c>
      <c r="AY14">
        <f t="array" ref="AY14">INDEX(Transcriptome!R$2:R$28,MATCH(1,(Transcriptome!$A$2:$A$28=$B14)*(Transcriptome!$C$2:$C$28=$G14),0))</f>
        <v>0.37906477416228462</v>
      </c>
      <c r="AZ14">
        <f t="array" ref="AZ14">INDEX(Transcriptome!S$2:S$28,MATCH(1,(Transcriptome!$A$2:$A$28=$B14)*(Transcriptome!$C$2:$C$28=$G14),0))</f>
        <v>0.47600993683093695</v>
      </c>
      <c r="BA14">
        <f t="array" ref="BA14">INDEX(Transcriptome!T$2:T$28,MATCH(1,(Transcriptome!$A$2:$A$28=$B14)*(Transcriptome!$C$2:$C$28=$G14),0))</f>
        <v>0.97812301555614323</v>
      </c>
      <c r="BB14">
        <f t="array" ref="BB14">INDEX(Transcriptome!U$2:U$28,MATCH(1,(Transcriptome!$A$2:$A$28=$B14)*(Transcriptome!$C$2:$C$28=$G14),0))</f>
        <v>3.5655604776642109</v>
      </c>
      <c r="BC14">
        <f t="array" ref="BC14">INDEX(Transcriptome!V$2:V$28,MATCH(1,(Transcriptome!$A$2:$A$28=$B14)*(Transcriptome!$C$2:$C$28=$G14),0))</f>
        <v>0</v>
      </c>
      <c r="BD14">
        <f t="array" ref="BD14">INDEX(Transcriptome!W$2:W$28,MATCH(1,(Transcriptome!$A$2:$A$28=$B14)*(Transcriptome!$C$2:$C$28=$G14),0))</f>
        <v>0</v>
      </c>
      <c r="BE14">
        <f t="array" ref="BE14">INDEX(Transcriptome!X$2:X$28,MATCH(1,(Transcriptome!$A$2:$A$28=$B14)*(Transcriptome!$C$2:$C$28=$G14),0))</f>
        <v>0.60505302891513024</v>
      </c>
      <c r="BF14">
        <f t="array" ref="BF14">INDEX(Transcriptome!Y$2:Y$28,MATCH(1,(Transcriptome!$A$2:$A$28=$B14)*(Transcriptome!$C$2:$C$28=$G14),0))</f>
        <v>0</v>
      </c>
      <c r="BG14">
        <f t="array" ref="BG14">INDEX(Transcriptome!Z$2:Z$28,MATCH(1,(Transcriptome!$A$2:$A$28=$B14)*(Transcriptome!$C$2:$C$28=$G14),0))</f>
        <v>0.91458665240641712</v>
      </c>
      <c r="BH14">
        <f t="array" ref="BH14">INDEX(Transcriptome!AA$2:AA$28,MATCH(1,(Transcriptome!$A$2:$A$28=$B14)*(Transcriptome!$C$2:$C$28=$G14),0))</f>
        <v>1.1828097150558938</v>
      </c>
      <c r="BI14">
        <f t="array" ref="BI14">INDEX(Transcriptome!AB$2:AB$28,MATCH(1,(Transcriptome!$A$2:$A$28=$B14)*(Transcriptome!$C$2:$C$28=$G14),0))</f>
        <v>0.39742902714099099</v>
      </c>
      <c r="BJ14">
        <f t="array" ref="BJ14">INDEX(Transcriptome!AC$2:AC$28,MATCH(1,(Transcriptome!$A$2:$A$28=$B14)*(Transcriptome!$C$2:$C$28=$G14),0))</f>
        <v>0.88287815493621413</v>
      </c>
      <c r="BK14">
        <f t="array" ref="BK14">INDEX(Transcriptome!AD$2:AD$28,MATCH(1,(Transcriptome!$A$2:$A$28=$B14)*(Transcriptome!$C$2:$C$28=$G14),0))</f>
        <v>0.68110348686631206</v>
      </c>
      <c r="BL14">
        <f t="array" ref="BL14">INDEX(Transcriptome!AE$2:AE$28,MATCH(1,(Transcriptome!$A$2:$A$28=$B14)*(Transcriptome!$C$2:$C$28=$G14),0))</f>
        <v>1.1804974792973464</v>
      </c>
      <c r="BM14">
        <f t="array" ref="BM14">INDEX(Transcriptome!AF$2:AF$28,MATCH(1,(Transcriptome!$A$2:$A$28=$B14)*(Transcriptome!$C$2:$C$28=$G14),0))</f>
        <v>0.41354036163430702</v>
      </c>
      <c r="BN14">
        <f t="array" ref="BN14">INDEX(Transcriptome!AG$2:AG$28,MATCH(1,(Transcriptome!$A$2:$A$28=$B14)*(Transcriptome!$C$2:$C$28=$G14),0))</f>
        <v>0.47954980313717949</v>
      </c>
      <c r="BO14">
        <f t="array" ref="BO14">INDEX(Transcriptome!AH$2:AH$28,MATCH(1,(Transcriptome!$A$2:$A$28=$B14)*(Transcriptome!$C$2:$C$28=$G14),0))</f>
        <v>1.4712509003322132</v>
      </c>
      <c r="BP14">
        <f t="array" ref="BP14">INDEX(Transcriptome!AI$2:AI$28,MATCH(1,(Transcriptome!$A$2:$A$28=$B14)*(Transcriptome!$C$2:$C$28=$G14),0))</f>
        <v>0.61348296884797748</v>
      </c>
      <c r="BQ14">
        <f t="array" ref="BQ14">INDEX(Transcriptome!AJ$2:AJ$28,MATCH(1,(Transcriptome!$A$2:$A$28=$B14)*(Transcriptome!$C$2:$C$28=$G14),0))</f>
        <v>0.87690372243192172</v>
      </c>
      <c r="BR14">
        <f t="array" ref="BR14">INDEX(Transcriptome!AK$2:AK$28,MATCH(1,(Transcriptome!$A$2:$A$28=$B14)*(Transcriptome!$C$2:$C$28=$G14),0))</f>
        <v>0.46290432007199001</v>
      </c>
      <c r="BS14">
        <f t="array" ref="BS14">INDEX(Transcriptome!AL$2:AL$28,MATCH(1,(Transcriptome!$A$2:$A$28=$B14)*(Transcriptome!$C$2:$C$28=$G14),0))</f>
        <v>1</v>
      </c>
      <c r="BT14">
        <f t="array" ref="BT14">INDEX(Transcriptome!AM$2:AM$28,MATCH(1,(Transcriptome!$A$2:$A$28=$B14)*(Transcriptome!$C$2:$C$28=$G14),0))</f>
        <v>0.47060026111851089</v>
      </c>
      <c r="BU14">
        <f t="array" ref="BU14">INDEX(Transcriptome!AN$2:AN$28,MATCH(1,(Transcriptome!$A$2:$A$28=$B14)*(Transcriptome!$C$2:$C$28=$G14),0))</f>
        <v>0.81490174493105216</v>
      </c>
      <c r="BV14">
        <f t="array" ref="BV14">INDEX(Transcriptome!AO$2:AO$28,MATCH(1,(Transcriptome!$A$2:$A$28=$B14)*(Transcriptome!$C$2:$C$28=$G14),0))</f>
        <v>0.84347055456963871</v>
      </c>
      <c r="BW14">
        <f t="array" ref="BW14">INDEX(Transcriptome!AP$2:AP$28,MATCH(1,(Transcriptome!$A$2:$A$28=$B14)*(Transcriptome!$C$2:$C$28=$G14),0))</f>
        <v>0.94157586893589507</v>
      </c>
      <c r="BX14">
        <f t="array" ref="BX14">INDEX(Transcriptome!AQ$2:AQ$28,MATCH(1,(Transcriptome!$A$2:$A$28=$B14)*(Transcriptome!$C$2:$C$28=$G14),0))</f>
        <v>1.3941488677060316</v>
      </c>
      <c r="BY14">
        <f t="array" ref="BY14">INDEX(Transcriptome!AR$2:AR$28,MATCH(1,(Transcriptome!$A$2:$A$28=$B14)*(Transcriptome!$C$2:$C$28=$G14),0))</f>
        <v>0.65105549195123524</v>
      </c>
      <c r="BZ14">
        <f t="array" ref="BZ14">INDEX(Transcriptome!AS$2:AS$28,MATCH(1,(Transcriptome!$A$2:$A$28=$B14)*(Transcriptome!$C$2:$C$28=$G14),0))</f>
        <v>0.74865097843497297</v>
      </c>
      <c r="CA14">
        <f t="array" ref="CA14">INDEX(Transcriptome!AT$2:AT$28,MATCH(1,(Transcriptome!$A$2:$A$28=$B14)*(Transcriptome!$C$2:$C$28=$G14),0))</f>
        <v>0.57519358588280989</v>
      </c>
      <c r="CB14">
        <f t="array" ref="CB14">INDEX(Transcriptome!AU$2:AU$28,MATCH(1,(Transcriptome!$A$2:$A$28=$B14)*(Transcriptome!$C$2:$C$28=$G14),0))</f>
        <v>1.3600560267668953</v>
      </c>
      <c r="CC14">
        <f t="array" ref="CC14">INDEX(Transcriptome!AV$2:AV$28,MATCH(1,(Transcriptome!$A$2:$A$28=$B14)*(Transcriptome!$C$2:$C$28=$G14),0))</f>
        <v>0.63065751621815513</v>
      </c>
      <c r="CD14">
        <f t="array" ref="CD14">INDEX(Transcriptome!AW$2:AW$28,MATCH(1,(Transcriptome!$A$2:$A$28=$B14)*(Transcriptome!$C$2:$C$28=$G14),0))</f>
        <v>0.78705678834872239</v>
      </c>
      <c r="CE14">
        <f t="array" ref="CE14">INDEX(Transcriptome!AX$2:AX$28,MATCH(1,(Transcriptome!$A$2:$A$28=$B14)*(Transcriptome!$C$2:$C$28=$G14),0))</f>
        <v>0.69164128672141545</v>
      </c>
      <c r="CF14">
        <f t="array" ref="CF14">INDEX(Transcriptome!AY$2:AY$28,MATCH(1,(Transcriptome!$A$2:$A$28=$B14)*(Transcriptome!$C$2:$C$28=$G14),0))</f>
        <v>0.99089806815963755</v>
      </c>
      <c r="CG14">
        <f t="array" ref="CG14">INDEX(Transcriptome!AZ$2:AZ$28,MATCH(1,(Transcriptome!$A$2:$A$28=$B14)*(Transcriptome!$C$2:$C$28=$G14),0))</f>
        <v>0.45310281880283021</v>
      </c>
      <c r="CH14">
        <f t="array" ref="CH14">INDEX(Transcriptome!BA$2:BA$28,MATCH(1,(Transcriptome!$A$2:$A$28=$B14)*(Transcriptome!$C$2:$C$28=$G14),0))</f>
        <v>1.5134916222954586</v>
      </c>
      <c r="CI14">
        <f t="array" ref="CI14">INDEX(Transcriptome!BB$2:BB$28,MATCH(1,(Transcriptome!$A$2:$A$28=$B14)*(Transcriptome!$C$2:$C$28=$G14),0))</f>
        <v>1.6719635554907832</v>
      </c>
      <c r="CJ14">
        <f t="array" ref="CJ14">INDEX(Transcriptome!BC$2:BC$28,MATCH(1,(Transcriptome!$A$2:$A$28=$B14)*(Transcriptome!$C$2:$C$28=$G14),0))</f>
        <v>0</v>
      </c>
      <c r="CK14">
        <f t="array" ref="CK14">INDEX(Transcriptome!BD$2:BD$28,MATCH(1,(Transcriptome!$A$2:$A$28=$B14)*(Transcriptome!$C$2:$C$28=$G14),0))</f>
        <v>0.84632079917465686</v>
      </c>
      <c r="CL14">
        <f t="array" ref="CL14">INDEX(Transcriptome!BE$2:BE$28,MATCH(1,(Transcriptome!$A$2:$A$28=$B14)*(Transcriptome!$C$2:$C$28=$G14),0))</f>
        <v>1.1369151512835534</v>
      </c>
      <c r="CM14">
        <f t="array" ref="CM14">INDEX(Transcriptome!BF$2:BF$28,MATCH(1,(Transcriptome!$A$2:$A$28=$B14)*(Transcriptome!$C$2:$C$28=$G14),0))</f>
        <v>1.3015890144199895</v>
      </c>
      <c r="CN14">
        <f t="array" ref="CN14">INDEX(Transcriptome!BG$2:BG$28,MATCH(1,(Transcriptome!$A$2:$A$28=$B14)*(Transcriptome!$C$2:$C$28=$G14),0))</f>
        <v>2.4160142270418321</v>
      </c>
      <c r="CO14">
        <f t="array" ref="CO14">INDEX(Transcriptome!BH$2:BH$28,MATCH(1,(Transcriptome!$A$2:$A$28=$B14)*(Transcriptome!$C$2:$C$28=$G14),0))</f>
        <v>0.46651821183567305</v>
      </c>
      <c r="CP14">
        <f t="array" ref="CP14">INDEX(Transcriptome!BI$2:BI$28,MATCH(1,(Transcriptome!$A$2:$A$28=$B14)*(Transcriptome!$C$2:$C$28=$G14),0))</f>
        <v>0</v>
      </c>
      <c r="CQ14">
        <f t="array" ref="CQ14">INDEX(Transcriptome!BJ$2:BJ$28,MATCH(1,(Transcriptome!$A$2:$A$28=$B14)*(Transcriptome!$C$2:$C$28=$G14),0))</f>
        <v>0</v>
      </c>
      <c r="CR14">
        <f t="array" ref="CR14">INDEX(Transcriptome!BK$2:BK$28,MATCH(1,(Transcriptome!$A$2:$A$28=$B14)*(Transcriptome!$C$2:$C$28=$G14),0))</f>
        <v>3.9186431888175837</v>
      </c>
      <c r="CS14">
        <f t="array" ref="CS14">INDEX(Transcriptome!BL$2:BL$28,MATCH(1,(Transcriptome!$A$2:$A$28=$B14)*(Transcriptome!$C$2:$C$28=$G14),0))</f>
        <v>2.1859284806526076</v>
      </c>
      <c r="CT14">
        <f t="array" ref="CT14">INDEX(Transcriptome!BM$2:BM$28,MATCH(1,(Transcriptome!$A$2:$A$28=$B14)*(Transcriptome!$C$2:$C$28=$G14),0))</f>
        <v>0.82694614561725766</v>
      </c>
      <c r="CU14">
        <f t="array" ref="CU14">INDEX(Transcriptome!BN$2:BN$28,MATCH(1,(Transcriptome!$A$2:$A$28=$B14)*(Transcriptome!$C$2:$C$28=$G14),0))</f>
        <v>34.197717837116315</v>
      </c>
      <c r="CV14">
        <f t="array" ref="CV14">INDEX(Transcriptome!BO$2:BO$28,MATCH(1,(Transcriptome!$A$2:$A$28=$B14)*(Transcriptome!$C$2:$C$28=$G14),0))</f>
        <v>0.93477609147985707</v>
      </c>
      <c r="CW14">
        <f t="array" ref="CW14">INDEX(Transcriptome!BP$2:BP$28,MATCH(1,(Transcriptome!$A$2:$A$28=$B14)*(Transcriptome!$C$2:$C$28=$G14),0))</f>
        <v>0.46651821183567305</v>
      </c>
      <c r="CX14">
        <f t="array" ref="CX14">INDEX(Transcriptome!BQ$2:BQ$28,MATCH(1,(Transcriptome!$A$2:$A$28=$B14)*(Transcriptome!$C$2:$C$28=$G14),0))</f>
        <v>1</v>
      </c>
      <c r="CY14">
        <f t="array" ref="CY14">INDEX(Transcriptome!BR$2:BR$28,MATCH(1,(Transcriptome!$A$2:$A$28=$B14)*(Transcriptome!$C$2:$C$28=$G14),0))</f>
        <v>1.6237859342813912</v>
      </c>
    </row>
    <row r="15" spans="1:103">
      <c r="A15">
        <f>'Measured Data'!A20</f>
        <v>13</v>
      </c>
      <c r="B15" t="s">
        <v>584</v>
      </c>
      <c r="C15" s="324" t="s">
        <v>586</v>
      </c>
      <c r="D15">
        <v>1</v>
      </c>
      <c r="E15">
        <f>'Measured Data'!H20</f>
        <v>15.927300317382812</v>
      </c>
      <c r="F15" s="477">
        <f>'Measured Data'!K20</f>
        <v>93.397796630859375</v>
      </c>
      <c r="G15" t="s">
        <v>712</v>
      </c>
      <c r="H15" s="321">
        <f>'Measured Data'!B20</f>
        <v>12.857638888890506</v>
      </c>
      <c r="I15" s="322">
        <f>'Measured Data'!C20</f>
        <v>308.58333333337214</v>
      </c>
      <c r="J15">
        <f>'In Process Calc.'!B16</f>
        <v>12.857638888890506</v>
      </c>
      <c r="K15">
        <f>'In Process Calc.'!C16</f>
        <v>308.58333333337214</v>
      </c>
      <c r="L15">
        <f>'Measured Data'!Z20</f>
        <v>12.988743089322586</v>
      </c>
      <c r="M15">
        <f>'Measured Data'!AF20</f>
        <v>1.9982238010657194</v>
      </c>
      <c r="N15">
        <f>'Measured Data'!AA20</f>
        <v>2.2559999999999998</v>
      </c>
      <c r="O15">
        <f>'Measured Data'!W20</f>
        <v>7.0999999999999994E-2</v>
      </c>
      <c r="P15">
        <f>'Measured Data'!X20</f>
        <v>1.48</v>
      </c>
      <c r="Q15">
        <f>'Growth Regression'!P15</f>
        <v>4.5085852626342119E-4</v>
      </c>
      <c r="R15">
        <f>Q15/'Growth Regression'!$O$24</f>
        <v>1.6754136069872302E-2</v>
      </c>
      <c r="S15">
        <f>'Post Process Calc.'!K16</f>
        <v>4.1231543662370175E-2</v>
      </c>
      <c r="T15">
        <f>'Post Process Calc.'!Q16</f>
        <v>-1.0711425420801498E-3</v>
      </c>
      <c r="U15">
        <f>'Post Process Calc.'!L16</f>
        <v>7.6880888906818827E-4</v>
      </c>
      <c r="V15">
        <f>'Post Process Calc.'!H16</f>
        <v>-2.1971099744361533E-3</v>
      </c>
      <c r="W15">
        <f>'Post Process Calc.'!I16</f>
        <v>4.3988780188284834E-4</v>
      </c>
      <c r="X15">
        <f>'Post Process Calc.'!AG16</f>
        <v>-2.5978715491501821E-2</v>
      </c>
      <c r="Y15">
        <f t="shared" ref="Y15:Y16" si="3">S15/0.0016</f>
        <v>25.769714788981357</v>
      </c>
      <c r="Z15">
        <f t="shared" ref="Z15:Z16" si="4">T15/0.0016</f>
        <v>-0.66946408880009367</v>
      </c>
      <c r="AA15">
        <f t="shared" ref="AA15:AA16" si="5">U15/0.0016</f>
        <v>0.48050555566761766</v>
      </c>
      <c r="AB15">
        <f t="shared" ref="AB15:AB16" si="6">V15/0.0016</f>
        <v>-1.3731937340225957</v>
      </c>
      <c r="AC15">
        <f t="shared" ref="AC15:AC16" si="7">W15/0.0016</f>
        <v>0.27492987617678022</v>
      </c>
      <c r="AD15">
        <v>100</v>
      </c>
      <c r="AE15">
        <v>0.32</v>
      </c>
      <c r="AF15">
        <v>7</v>
      </c>
      <c r="AG15">
        <v>0.7</v>
      </c>
      <c r="AH15">
        <f t="shared" si="1"/>
        <v>5.0118723362727164E-8</v>
      </c>
      <c r="AI15">
        <v>1</v>
      </c>
      <c r="AJ15">
        <v>0.311</v>
      </c>
      <c r="AK15" t="e">
        <f t="array" ref="AK15">INDEX(Transcriptome!D$2:D$28,MATCH(1,(Transcriptome!$A$2:$A$28=$B15)*(Transcriptome!$C$2:$C$28=$G15),0))</f>
        <v>#N/A</v>
      </c>
      <c r="AL15" t="e">
        <f t="array" ref="AL15">INDEX(Transcriptome!E$2:E$28,MATCH(1,(Transcriptome!$A$2:$A$28=$B15)*(Transcriptome!$C$2:$C$28=$G15),0))</f>
        <v>#N/A</v>
      </c>
      <c r="AM15" t="e">
        <f t="array" ref="AM15">INDEX(Transcriptome!F$2:F$28,MATCH(1,(Transcriptome!$A$2:$A$28=$B15)*(Transcriptome!$C$2:$C$28=$G15),0))</f>
        <v>#N/A</v>
      </c>
      <c r="AN15" t="e">
        <f t="array" ref="AN15">INDEX(Transcriptome!G$2:G$28,MATCH(1,(Transcriptome!$A$2:$A$28=$B15)*(Transcriptome!$C$2:$C$28=$G15),0))</f>
        <v>#N/A</v>
      </c>
      <c r="AO15" t="e">
        <f t="array" ref="AO15">INDEX(Transcriptome!H$2:H$28,MATCH(1,(Transcriptome!$A$2:$A$28=$B15)*(Transcriptome!$C$2:$C$28=$G15),0))</f>
        <v>#N/A</v>
      </c>
      <c r="AP15" t="e">
        <f t="array" ref="AP15">INDEX(Transcriptome!I$2:I$28,MATCH(1,(Transcriptome!$A$2:$A$28=$B15)*(Transcriptome!$C$2:$C$28=$G15),0))</f>
        <v>#N/A</v>
      </c>
      <c r="AQ15" t="e">
        <f t="array" ref="AQ15">INDEX(Transcriptome!J$2:J$28,MATCH(1,(Transcriptome!$A$2:$A$28=$B15)*(Transcriptome!$C$2:$C$28=$G15),0))</f>
        <v>#N/A</v>
      </c>
      <c r="AR15" t="e">
        <f t="array" ref="AR15">INDEX(Transcriptome!K$2:K$28,MATCH(1,(Transcriptome!$A$2:$A$28=$B15)*(Transcriptome!$C$2:$C$28=$G15),0))</f>
        <v>#N/A</v>
      </c>
      <c r="AS15" t="e">
        <f t="array" ref="AS15">INDEX(Transcriptome!L$2:L$28,MATCH(1,(Transcriptome!$A$2:$A$28=$B15)*(Transcriptome!$C$2:$C$28=$G15),0))</f>
        <v>#N/A</v>
      </c>
      <c r="AT15" t="e">
        <f t="array" ref="AT15">INDEX(Transcriptome!M$2:M$28,MATCH(1,(Transcriptome!$A$2:$A$28=$B15)*(Transcriptome!$C$2:$C$28=$G15),0))</f>
        <v>#N/A</v>
      </c>
      <c r="AU15" t="e">
        <f t="array" ref="AU15">INDEX(Transcriptome!N$2:N$28,MATCH(1,(Transcriptome!$A$2:$A$28=$B15)*(Transcriptome!$C$2:$C$28=$G15),0))</f>
        <v>#N/A</v>
      </c>
      <c r="AV15" t="e">
        <f t="array" ref="AV15">INDEX(Transcriptome!O$2:O$28,MATCH(1,(Transcriptome!$A$2:$A$28=$B15)*(Transcriptome!$C$2:$C$28=$G15),0))</f>
        <v>#N/A</v>
      </c>
      <c r="AW15" t="e">
        <f t="array" ref="AW15">INDEX(Transcriptome!P$2:P$28,MATCH(1,(Transcriptome!$A$2:$A$28=$B15)*(Transcriptome!$C$2:$C$28=$G15),0))</f>
        <v>#N/A</v>
      </c>
      <c r="AX15" t="e">
        <f t="array" ref="AX15">INDEX(Transcriptome!Q$2:Q$28,MATCH(1,(Transcriptome!$A$2:$A$28=$B15)*(Transcriptome!$C$2:$C$28=$G15),0))</f>
        <v>#N/A</v>
      </c>
      <c r="AY15" t="e">
        <f t="array" ref="AY15">INDEX(Transcriptome!R$2:R$28,MATCH(1,(Transcriptome!$A$2:$A$28=$B15)*(Transcriptome!$C$2:$C$28=$G15),0))</f>
        <v>#N/A</v>
      </c>
      <c r="AZ15" t="e">
        <f t="array" ref="AZ15">INDEX(Transcriptome!S$2:S$28,MATCH(1,(Transcriptome!$A$2:$A$28=$B15)*(Transcriptome!$C$2:$C$28=$G15),0))</f>
        <v>#N/A</v>
      </c>
      <c r="BA15" t="e">
        <f t="array" ref="BA15">INDEX(Transcriptome!T$2:T$28,MATCH(1,(Transcriptome!$A$2:$A$28=$B15)*(Transcriptome!$C$2:$C$28=$G15),0))</f>
        <v>#N/A</v>
      </c>
      <c r="BB15" t="e">
        <f t="array" ref="BB15">INDEX(Transcriptome!U$2:U$28,MATCH(1,(Transcriptome!$A$2:$A$28=$B15)*(Transcriptome!$C$2:$C$28=$G15),0))</f>
        <v>#N/A</v>
      </c>
      <c r="BC15" t="e">
        <f t="array" ref="BC15">INDEX(Transcriptome!V$2:V$28,MATCH(1,(Transcriptome!$A$2:$A$28=$B15)*(Transcriptome!$C$2:$C$28=$G15),0))</f>
        <v>#N/A</v>
      </c>
      <c r="BD15" t="e">
        <f t="array" ref="BD15">INDEX(Transcriptome!W$2:W$28,MATCH(1,(Transcriptome!$A$2:$A$28=$B15)*(Transcriptome!$C$2:$C$28=$G15),0))</f>
        <v>#N/A</v>
      </c>
      <c r="BE15" t="e">
        <f t="array" ref="BE15">INDEX(Transcriptome!X$2:X$28,MATCH(1,(Transcriptome!$A$2:$A$28=$B15)*(Transcriptome!$C$2:$C$28=$G15),0))</f>
        <v>#N/A</v>
      </c>
      <c r="BF15" t="e">
        <f t="array" ref="BF15">INDEX(Transcriptome!Y$2:Y$28,MATCH(1,(Transcriptome!$A$2:$A$28=$B15)*(Transcriptome!$C$2:$C$28=$G15),0))</f>
        <v>#N/A</v>
      </c>
      <c r="BG15" t="e">
        <f t="array" ref="BG15">INDEX(Transcriptome!Z$2:Z$28,MATCH(1,(Transcriptome!$A$2:$A$28=$B15)*(Transcriptome!$C$2:$C$28=$G15),0))</f>
        <v>#N/A</v>
      </c>
      <c r="BH15" t="e">
        <f t="array" ref="BH15">INDEX(Transcriptome!AA$2:AA$28,MATCH(1,(Transcriptome!$A$2:$A$28=$B15)*(Transcriptome!$C$2:$C$28=$G15),0))</f>
        <v>#N/A</v>
      </c>
      <c r="BI15" t="e">
        <f t="array" ref="BI15">INDEX(Transcriptome!AB$2:AB$28,MATCH(1,(Transcriptome!$A$2:$A$28=$B15)*(Transcriptome!$C$2:$C$28=$G15),0))</f>
        <v>#N/A</v>
      </c>
      <c r="BJ15" t="e">
        <f t="array" ref="BJ15">INDEX(Transcriptome!AC$2:AC$28,MATCH(1,(Transcriptome!$A$2:$A$28=$B15)*(Transcriptome!$C$2:$C$28=$G15),0))</f>
        <v>#N/A</v>
      </c>
      <c r="BK15" t="e">
        <f t="array" ref="BK15">INDEX(Transcriptome!AD$2:AD$28,MATCH(1,(Transcriptome!$A$2:$A$28=$B15)*(Transcriptome!$C$2:$C$28=$G15),0))</f>
        <v>#N/A</v>
      </c>
      <c r="BL15" t="e">
        <f t="array" ref="BL15">INDEX(Transcriptome!AE$2:AE$28,MATCH(1,(Transcriptome!$A$2:$A$28=$B15)*(Transcriptome!$C$2:$C$28=$G15),0))</f>
        <v>#N/A</v>
      </c>
      <c r="BM15" t="e">
        <f t="array" ref="BM15">INDEX(Transcriptome!AF$2:AF$28,MATCH(1,(Transcriptome!$A$2:$A$28=$B15)*(Transcriptome!$C$2:$C$28=$G15),0))</f>
        <v>#N/A</v>
      </c>
      <c r="BN15" t="e">
        <f t="array" ref="BN15">INDEX(Transcriptome!AG$2:AG$28,MATCH(1,(Transcriptome!$A$2:$A$28=$B15)*(Transcriptome!$C$2:$C$28=$G15),0))</f>
        <v>#N/A</v>
      </c>
      <c r="BO15" t="e">
        <f t="array" ref="BO15">INDEX(Transcriptome!AH$2:AH$28,MATCH(1,(Transcriptome!$A$2:$A$28=$B15)*(Transcriptome!$C$2:$C$28=$G15),0))</f>
        <v>#N/A</v>
      </c>
      <c r="BP15" t="e">
        <f t="array" ref="BP15">INDEX(Transcriptome!AI$2:AI$28,MATCH(1,(Transcriptome!$A$2:$A$28=$B15)*(Transcriptome!$C$2:$C$28=$G15),0))</f>
        <v>#N/A</v>
      </c>
      <c r="BQ15" t="e">
        <f t="array" ref="BQ15">INDEX(Transcriptome!AJ$2:AJ$28,MATCH(1,(Transcriptome!$A$2:$A$28=$B15)*(Transcriptome!$C$2:$C$28=$G15),0))</f>
        <v>#N/A</v>
      </c>
      <c r="BR15" t="e">
        <f t="array" ref="BR15">INDEX(Transcriptome!AK$2:AK$28,MATCH(1,(Transcriptome!$A$2:$A$28=$B15)*(Transcriptome!$C$2:$C$28=$G15),0))</f>
        <v>#N/A</v>
      </c>
      <c r="BS15" t="e">
        <f t="array" ref="BS15">INDEX(Transcriptome!AL$2:AL$28,MATCH(1,(Transcriptome!$A$2:$A$28=$B15)*(Transcriptome!$C$2:$C$28=$G15),0))</f>
        <v>#N/A</v>
      </c>
      <c r="BT15" t="e">
        <f t="array" ref="BT15">INDEX(Transcriptome!AM$2:AM$28,MATCH(1,(Transcriptome!$A$2:$A$28=$B15)*(Transcriptome!$C$2:$C$28=$G15),0))</f>
        <v>#N/A</v>
      </c>
      <c r="BU15" t="e">
        <f t="array" ref="BU15">INDEX(Transcriptome!AN$2:AN$28,MATCH(1,(Transcriptome!$A$2:$A$28=$B15)*(Transcriptome!$C$2:$C$28=$G15),0))</f>
        <v>#N/A</v>
      </c>
      <c r="BV15" t="e">
        <f t="array" ref="BV15">INDEX(Transcriptome!AO$2:AO$28,MATCH(1,(Transcriptome!$A$2:$A$28=$B15)*(Transcriptome!$C$2:$C$28=$G15),0))</f>
        <v>#N/A</v>
      </c>
      <c r="BW15" t="e">
        <f t="array" ref="BW15">INDEX(Transcriptome!AP$2:AP$28,MATCH(1,(Transcriptome!$A$2:$A$28=$B15)*(Transcriptome!$C$2:$C$28=$G15),0))</f>
        <v>#N/A</v>
      </c>
      <c r="BX15" t="e">
        <f t="array" ref="BX15">INDEX(Transcriptome!AQ$2:AQ$28,MATCH(1,(Transcriptome!$A$2:$A$28=$B15)*(Transcriptome!$C$2:$C$28=$G15),0))</f>
        <v>#N/A</v>
      </c>
      <c r="BY15" t="e">
        <f t="array" ref="BY15">INDEX(Transcriptome!AR$2:AR$28,MATCH(1,(Transcriptome!$A$2:$A$28=$B15)*(Transcriptome!$C$2:$C$28=$G15),0))</f>
        <v>#N/A</v>
      </c>
      <c r="BZ15" t="e">
        <f t="array" ref="BZ15">INDEX(Transcriptome!AS$2:AS$28,MATCH(1,(Transcriptome!$A$2:$A$28=$B15)*(Transcriptome!$C$2:$C$28=$G15),0))</f>
        <v>#N/A</v>
      </c>
      <c r="CA15" t="e">
        <f t="array" ref="CA15">INDEX(Transcriptome!AT$2:AT$28,MATCH(1,(Transcriptome!$A$2:$A$28=$B15)*(Transcriptome!$C$2:$C$28=$G15),0))</f>
        <v>#N/A</v>
      </c>
      <c r="CB15" t="e">
        <f t="array" ref="CB15">INDEX(Transcriptome!AU$2:AU$28,MATCH(1,(Transcriptome!$A$2:$A$28=$B15)*(Transcriptome!$C$2:$C$28=$G15),0))</f>
        <v>#N/A</v>
      </c>
      <c r="CC15" t="e">
        <f t="array" ref="CC15">INDEX(Transcriptome!AV$2:AV$28,MATCH(1,(Transcriptome!$A$2:$A$28=$B15)*(Transcriptome!$C$2:$C$28=$G15),0))</f>
        <v>#N/A</v>
      </c>
      <c r="CD15" t="e">
        <f t="array" ref="CD15">INDEX(Transcriptome!AW$2:AW$28,MATCH(1,(Transcriptome!$A$2:$A$28=$B15)*(Transcriptome!$C$2:$C$28=$G15),0))</f>
        <v>#N/A</v>
      </c>
      <c r="CE15" t="e">
        <f t="array" ref="CE15">INDEX(Transcriptome!AX$2:AX$28,MATCH(1,(Transcriptome!$A$2:$A$28=$B15)*(Transcriptome!$C$2:$C$28=$G15),0))</f>
        <v>#N/A</v>
      </c>
      <c r="CF15" t="e">
        <f t="array" ref="CF15">INDEX(Transcriptome!AY$2:AY$28,MATCH(1,(Transcriptome!$A$2:$A$28=$B15)*(Transcriptome!$C$2:$C$28=$G15),0))</f>
        <v>#N/A</v>
      </c>
      <c r="CG15" t="e">
        <f t="array" ref="CG15">INDEX(Transcriptome!AZ$2:AZ$28,MATCH(1,(Transcriptome!$A$2:$A$28=$B15)*(Transcriptome!$C$2:$C$28=$G15),0))</f>
        <v>#N/A</v>
      </c>
      <c r="CH15" t="e">
        <f t="array" ref="CH15">INDEX(Transcriptome!BA$2:BA$28,MATCH(1,(Transcriptome!$A$2:$A$28=$B15)*(Transcriptome!$C$2:$C$28=$G15),0))</f>
        <v>#N/A</v>
      </c>
      <c r="CI15" t="e">
        <f t="array" ref="CI15">INDEX(Transcriptome!BB$2:BB$28,MATCH(1,(Transcriptome!$A$2:$A$28=$B15)*(Transcriptome!$C$2:$C$28=$G15),0))</f>
        <v>#N/A</v>
      </c>
      <c r="CJ15" t="e">
        <f t="array" ref="CJ15">INDEX(Transcriptome!BC$2:BC$28,MATCH(1,(Transcriptome!$A$2:$A$28=$B15)*(Transcriptome!$C$2:$C$28=$G15),0))</f>
        <v>#N/A</v>
      </c>
      <c r="CK15" t="e">
        <f t="array" ref="CK15">INDEX(Transcriptome!BD$2:BD$28,MATCH(1,(Transcriptome!$A$2:$A$28=$B15)*(Transcriptome!$C$2:$C$28=$G15),0))</f>
        <v>#N/A</v>
      </c>
      <c r="CL15" t="e">
        <f t="array" ref="CL15">INDEX(Transcriptome!BE$2:BE$28,MATCH(1,(Transcriptome!$A$2:$A$28=$B15)*(Transcriptome!$C$2:$C$28=$G15),0))</f>
        <v>#N/A</v>
      </c>
      <c r="CM15" t="e">
        <f t="array" ref="CM15">INDEX(Transcriptome!BF$2:BF$28,MATCH(1,(Transcriptome!$A$2:$A$28=$B15)*(Transcriptome!$C$2:$C$28=$G15),0))</f>
        <v>#N/A</v>
      </c>
      <c r="CN15" t="e">
        <f t="array" ref="CN15">INDEX(Transcriptome!BG$2:BG$28,MATCH(1,(Transcriptome!$A$2:$A$28=$B15)*(Transcriptome!$C$2:$C$28=$G15),0))</f>
        <v>#N/A</v>
      </c>
      <c r="CO15" t="e">
        <f t="array" ref="CO15">INDEX(Transcriptome!BH$2:BH$28,MATCH(1,(Transcriptome!$A$2:$A$28=$B15)*(Transcriptome!$C$2:$C$28=$G15),0))</f>
        <v>#N/A</v>
      </c>
      <c r="CP15" t="e">
        <f t="array" ref="CP15">INDEX(Transcriptome!BI$2:BI$28,MATCH(1,(Transcriptome!$A$2:$A$28=$B15)*(Transcriptome!$C$2:$C$28=$G15),0))</f>
        <v>#N/A</v>
      </c>
      <c r="CQ15" t="e">
        <f t="array" ref="CQ15">INDEX(Transcriptome!BJ$2:BJ$28,MATCH(1,(Transcriptome!$A$2:$A$28=$B15)*(Transcriptome!$C$2:$C$28=$G15),0))</f>
        <v>#N/A</v>
      </c>
      <c r="CR15" t="e">
        <f t="array" ref="CR15">INDEX(Transcriptome!BK$2:BK$28,MATCH(1,(Transcriptome!$A$2:$A$28=$B15)*(Transcriptome!$C$2:$C$28=$G15),0))</f>
        <v>#N/A</v>
      </c>
      <c r="CS15" t="e">
        <f t="array" ref="CS15">INDEX(Transcriptome!BL$2:BL$28,MATCH(1,(Transcriptome!$A$2:$A$28=$B15)*(Transcriptome!$C$2:$C$28=$G15),0))</f>
        <v>#N/A</v>
      </c>
      <c r="CT15" t="e">
        <f t="array" ref="CT15">INDEX(Transcriptome!BM$2:BM$28,MATCH(1,(Transcriptome!$A$2:$A$28=$B15)*(Transcriptome!$C$2:$C$28=$G15),0))</f>
        <v>#N/A</v>
      </c>
      <c r="CU15" t="e">
        <f t="array" ref="CU15">INDEX(Transcriptome!BN$2:BN$28,MATCH(1,(Transcriptome!$A$2:$A$28=$B15)*(Transcriptome!$C$2:$C$28=$G15),0))</f>
        <v>#N/A</v>
      </c>
      <c r="CV15" t="e">
        <f t="array" ref="CV15">INDEX(Transcriptome!BO$2:BO$28,MATCH(1,(Transcriptome!$A$2:$A$28=$B15)*(Transcriptome!$C$2:$C$28=$G15),0))</f>
        <v>#N/A</v>
      </c>
      <c r="CW15" t="e">
        <f t="array" ref="CW15">INDEX(Transcriptome!BP$2:BP$28,MATCH(1,(Transcriptome!$A$2:$A$28=$B15)*(Transcriptome!$C$2:$C$28=$G15),0))</f>
        <v>#N/A</v>
      </c>
      <c r="CX15" t="e">
        <f t="array" ref="CX15">INDEX(Transcriptome!BQ$2:BQ$28,MATCH(1,(Transcriptome!$A$2:$A$28=$B15)*(Transcriptome!$C$2:$C$28=$G15),0))</f>
        <v>#N/A</v>
      </c>
      <c r="CY15" t="e">
        <f t="array" ref="CY15">INDEX(Transcriptome!BR$2:BR$28,MATCH(1,(Transcriptome!$A$2:$A$28=$B15)*(Transcriptome!$C$2:$C$28=$G15),0))</f>
        <v>#N/A</v>
      </c>
    </row>
    <row r="16" spans="1:103">
      <c r="A16">
        <f>'Measured Data'!A21</f>
        <v>14</v>
      </c>
      <c r="B16" t="s">
        <v>584</v>
      </c>
      <c r="C16" s="324" t="s">
        <v>586</v>
      </c>
      <c r="D16">
        <v>1</v>
      </c>
      <c r="E16">
        <f>'Measured Data'!H21</f>
        <v>13.334700448608398</v>
      </c>
      <c r="F16" s="477">
        <f>'Measured Data'!K21</f>
        <v>82.252700805664062</v>
      </c>
      <c r="G16" t="s">
        <v>712</v>
      </c>
      <c r="H16" s="321">
        <f>'Measured Data'!B21</f>
        <v>13.872222222220444</v>
      </c>
      <c r="I16" s="322">
        <f>'Measured Data'!C21</f>
        <v>332.93333333329065</v>
      </c>
      <c r="J16">
        <f>'In Process Calc.'!B17</f>
        <v>13.872222222220444</v>
      </c>
      <c r="K16">
        <f>'In Process Calc.'!C17</f>
        <v>332.93333333329065</v>
      </c>
      <c r="L16">
        <f>'Measured Data'!Z21</f>
        <v>14.709474011412331</v>
      </c>
      <c r="M16">
        <f>'Measured Data'!AF21</f>
        <v>3.3303730017761985</v>
      </c>
      <c r="N16">
        <f>'Measured Data'!AA21</f>
        <v>1.909</v>
      </c>
      <c r="O16">
        <f>'Measured Data'!W21</f>
        <v>8.5999999999999993E-2</v>
      </c>
      <c r="P16">
        <f>'Measured Data'!X21</f>
        <v>2.4860000000000002</v>
      </c>
      <c r="Q16">
        <f>'Growth Regression'!P16</f>
        <v>2.3603367431453538E-4</v>
      </c>
      <c r="R16">
        <f>Q16/'Growth Regression'!$O$24</f>
        <v>8.77113344026491E-3</v>
      </c>
      <c r="S16">
        <f>'Post Process Calc.'!K17</f>
        <v>4.396342073006148E-2</v>
      </c>
      <c r="T16">
        <f>'Post Process Calc.'!Q17</f>
        <v>1.0867214874817652E-2</v>
      </c>
      <c r="U16">
        <f>'Post Process Calc.'!L17</f>
        <v>-9.727627145118239E-4</v>
      </c>
      <c r="V16">
        <f>'Post Process Calc.'!H17</f>
        <v>-7.1264018794326969E-3</v>
      </c>
      <c r="W16">
        <f>'Post Process Calc.'!I17</f>
        <v>-1.4855981652993732E-3</v>
      </c>
      <c r="X16">
        <f>'Post Process Calc.'!AG17</f>
        <v>0.24718765497214429</v>
      </c>
      <c r="Y16">
        <f t="shared" si="3"/>
        <v>27.477137956288423</v>
      </c>
      <c r="Z16">
        <f t="shared" si="4"/>
        <v>6.7920092967610328</v>
      </c>
      <c r="AA16">
        <f t="shared" si="5"/>
        <v>-0.60797669656988995</v>
      </c>
      <c r="AB16">
        <f t="shared" si="6"/>
        <v>-4.4540011746454358</v>
      </c>
      <c r="AC16">
        <f t="shared" si="7"/>
        <v>-0.92849885331210824</v>
      </c>
      <c r="AD16">
        <v>100</v>
      </c>
      <c r="AE16">
        <v>0.32</v>
      </c>
      <c r="AF16">
        <v>7</v>
      </c>
      <c r="AG16">
        <v>0.7</v>
      </c>
      <c r="AH16">
        <f t="shared" si="1"/>
        <v>5.0118723362727164E-8</v>
      </c>
      <c r="AI16">
        <v>1</v>
      </c>
      <c r="AJ16">
        <v>0.311</v>
      </c>
      <c r="AK16" t="e">
        <f t="array" ref="AK16">INDEX(Transcriptome!D$2:D$28,MATCH(1,(Transcriptome!$A$2:$A$28=$B16)*(Transcriptome!$C$2:$C$28=$G16),0))</f>
        <v>#N/A</v>
      </c>
      <c r="AL16" t="e">
        <f t="array" ref="AL16">INDEX(Transcriptome!E$2:E$28,MATCH(1,(Transcriptome!$A$2:$A$28=$B16)*(Transcriptome!$C$2:$C$28=$G16),0))</f>
        <v>#N/A</v>
      </c>
      <c r="AM16" t="e">
        <f t="array" ref="AM16">INDEX(Transcriptome!F$2:F$28,MATCH(1,(Transcriptome!$A$2:$A$28=$B16)*(Transcriptome!$C$2:$C$28=$G16),0))</f>
        <v>#N/A</v>
      </c>
      <c r="AN16" t="e">
        <f t="array" ref="AN16">INDEX(Transcriptome!G$2:G$28,MATCH(1,(Transcriptome!$A$2:$A$28=$B16)*(Transcriptome!$C$2:$C$28=$G16),0))</f>
        <v>#N/A</v>
      </c>
      <c r="AO16" t="e">
        <f t="array" ref="AO16">INDEX(Transcriptome!H$2:H$28,MATCH(1,(Transcriptome!$A$2:$A$28=$B16)*(Transcriptome!$C$2:$C$28=$G16),0))</f>
        <v>#N/A</v>
      </c>
      <c r="AP16" t="e">
        <f t="array" ref="AP16">INDEX(Transcriptome!I$2:I$28,MATCH(1,(Transcriptome!$A$2:$A$28=$B16)*(Transcriptome!$C$2:$C$28=$G16),0))</f>
        <v>#N/A</v>
      </c>
      <c r="AQ16" t="e">
        <f t="array" ref="AQ16">INDEX(Transcriptome!J$2:J$28,MATCH(1,(Transcriptome!$A$2:$A$28=$B16)*(Transcriptome!$C$2:$C$28=$G16),0))</f>
        <v>#N/A</v>
      </c>
      <c r="AR16" t="e">
        <f t="array" ref="AR16">INDEX(Transcriptome!K$2:K$28,MATCH(1,(Transcriptome!$A$2:$A$28=$B16)*(Transcriptome!$C$2:$C$28=$G16),0))</f>
        <v>#N/A</v>
      </c>
      <c r="AS16" t="e">
        <f t="array" ref="AS16">INDEX(Transcriptome!L$2:L$28,MATCH(1,(Transcriptome!$A$2:$A$28=$B16)*(Transcriptome!$C$2:$C$28=$G16),0))</f>
        <v>#N/A</v>
      </c>
      <c r="AT16" t="e">
        <f t="array" ref="AT16">INDEX(Transcriptome!M$2:M$28,MATCH(1,(Transcriptome!$A$2:$A$28=$B16)*(Transcriptome!$C$2:$C$28=$G16),0))</f>
        <v>#N/A</v>
      </c>
      <c r="AU16" t="e">
        <f t="array" ref="AU16">INDEX(Transcriptome!N$2:N$28,MATCH(1,(Transcriptome!$A$2:$A$28=$B16)*(Transcriptome!$C$2:$C$28=$G16),0))</f>
        <v>#N/A</v>
      </c>
      <c r="AV16" t="e">
        <f t="array" ref="AV16">INDEX(Transcriptome!O$2:O$28,MATCH(1,(Transcriptome!$A$2:$A$28=$B16)*(Transcriptome!$C$2:$C$28=$G16),0))</f>
        <v>#N/A</v>
      </c>
      <c r="AW16" t="e">
        <f t="array" ref="AW16">INDEX(Transcriptome!P$2:P$28,MATCH(1,(Transcriptome!$A$2:$A$28=$B16)*(Transcriptome!$C$2:$C$28=$G16),0))</f>
        <v>#N/A</v>
      </c>
      <c r="AX16" t="e">
        <f t="array" ref="AX16">INDEX(Transcriptome!Q$2:Q$28,MATCH(1,(Transcriptome!$A$2:$A$28=$B16)*(Transcriptome!$C$2:$C$28=$G16),0))</f>
        <v>#N/A</v>
      </c>
      <c r="AY16" t="e">
        <f t="array" ref="AY16">INDEX(Transcriptome!R$2:R$28,MATCH(1,(Transcriptome!$A$2:$A$28=$B16)*(Transcriptome!$C$2:$C$28=$G16),0))</f>
        <v>#N/A</v>
      </c>
      <c r="AZ16" t="e">
        <f t="array" ref="AZ16">INDEX(Transcriptome!S$2:S$28,MATCH(1,(Transcriptome!$A$2:$A$28=$B16)*(Transcriptome!$C$2:$C$28=$G16),0))</f>
        <v>#N/A</v>
      </c>
      <c r="BA16" t="e">
        <f t="array" ref="BA16">INDEX(Transcriptome!T$2:T$28,MATCH(1,(Transcriptome!$A$2:$A$28=$B16)*(Transcriptome!$C$2:$C$28=$G16),0))</f>
        <v>#N/A</v>
      </c>
      <c r="BB16" t="e">
        <f t="array" ref="BB16">INDEX(Transcriptome!U$2:U$28,MATCH(1,(Transcriptome!$A$2:$A$28=$B16)*(Transcriptome!$C$2:$C$28=$G16),0))</f>
        <v>#N/A</v>
      </c>
      <c r="BC16" t="e">
        <f t="array" ref="BC16">INDEX(Transcriptome!V$2:V$28,MATCH(1,(Transcriptome!$A$2:$A$28=$B16)*(Transcriptome!$C$2:$C$28=$G16),0))</f>
        <v>#N/A</v>
      </c>
      <c r="BD16" t="e">
        <f t="array" ref="BD16">INDEX(Transcriptome!W$2:W$28,MATCH(1,(Transcriptome!$A$2:$A$28=$B16)*(Transcriptome!$C$2:$C$28=$G16),0))</f>
        <v>#N/A</v>
      </c>
      <c r="BE16" t="e">
        <f t="array" ref="BE16">INDEX(Transcriptome!X$2:X$28,MATCH(1,(Transcriptome!$A$2:$A$28=$B16)*(Transcriptome!$C$2:$C$28=$G16),0))</f>
        <v>#N/A</v>
      </c>
      <c r="BF16" t="e">
        <f t="array" ref="BF16">INDEX(Transcriptome!Y$2:Y$28,MATCH(1,(Transcriptome!$A$2:$A$28=$B16)*(Transcriptome!$C$2:$C$28=$G16),0))</f>
        <v>#N/A</v>
      </c>
      <c r="BG16" t="e">
        <f t="array" ref="BG16">INDEX(Transcriptome!Z$2:Z$28,MATCH(1,(Transcriptome!$A$2:$A$28=$B16)*(Transcriptome!$C$2:$C$28=$G16),0))</f>
        <v>#N/A</v>
      </c>
      <c r="BH16" t="e">
        <f t="array" ref="BH16">INDEX(Transcriptome!AA$2:AA$28,MATCH(1,(Transcriptome!$A$2:$A$28=$B16)*(Transcriptome!$C$2:$C$28=$G16),0))</f>
        <v>#N/A</v>
      </c>
      <c r="BI16" t="e">
        <f t="array" ref="BI16">INDEX(Transcriptome!AB$2:AB$28,MATCH(1,(Transcriptome!$A$2:$A$28=$B16)*(Transcriptome!$C$2:$C$28=$G16),0))</f>
        <v>#N/A</v>
      </c>
      <c r="BJ16" t="e">
        <f t="array" ref="BJ16">INDEX(Transcriptome!AC$2:AC$28,MATCH(1,(Transcriptome!$A$2:$A$28=$B16)*(Transcriptome!$C$2:$C$28=$G16),0))</f>
        <v>#N/A</v>
      </c>
      <c r="BK16" t="e">
        <f t="array" ref="BK16">INDEX(Transcriptome!AD$2:AD$28,MATCH(1,(Transcriptome!$A$2:$A$28=$B16)*(Transcriptome!$C$2:$C$28=$G16),0))</f>
        <v>#N/A</v>
      </c>
      <c r="BL16" t="e">
        <f t="array" ref="BL16">INDEX(Transcriptome!AE$2:AE$28,MATCH(1,(Transcriptome!$A$2:$A$28=$B16)*(Transcriptome!$C$2:$C$28=$G16),0))</f>
        <v>#N/A</v>
      </c>
      <c r="BM16" t="e">
        <f t="array" ref="BM16">INDEX(Transcriptome!AF$2:AF$28,MATCH(1,(Transcriptome!$A$2:$A$28=$B16)*(Transcriptome!$C$2:$C$28=$G16),0))</f>
        <v>#N/A</v>
      </c>
      <c r="BN16" t="e">
        <f t="array" ref="BN16">INDEX(Transcriptome!AG$2:AG$28,MATCH(1,(Transcriptome!$A$2:$A$28=$B16)*(Transcriptome!$C$2:$C$28=$G16),0))</f>
        <v>#N/A</v>
      </c>
      <c r="BO16" t="e">
        <f t="array" ref="BO16">INDEX(Transcriptome!AH$2:AH$28,MATCH(1,(Transcriptome!$A$2:$A$28=$B16)*(Transcriptome!$C$2:$C$28=$G16),0))</f>
        <v>#N/A</v>
      </c>
      <c r="BP16" t="e">
        <f t="array" ref="BP16">INDEX(Transcriptome!AI$2:AI$28,MATCH(1,(Transcriptome!$A$2:$A$28=$B16)*(Transcriptome!$C$2:$C$28=$G16),0))</f>
        <v>#N/A</v>
      </c>
      <c r="BQ16" t="e">
        <f t="array" ref="BQ16">INDEX(Transcriptome!AJ$2:AJ$28,MATCH(1,(Transcriptome!$A$2:$A$28=$B16)*(Transcriptome!$C$2:$C$28=$G16),0))</f>
        <v>#N/A</v>
      </c>
      <c r="BR16" t="e">
        <f t="array" ref="BR16">INDEX(Transcriptome!AK$2:AK$28,MATCH(1,(Transcriptome!$A$2:$A$28=$B16)*(Transcriptome!$C$2:$C$28=$G16),0))</f>
        <v>#N/A</v>
      </c>
      <c r="BS16" t="e">
        <f t="array" ref="BS16">INDEX(Transcriptome!AL$2:AL$28,MATCH(1,(Transcriptome!$A$2:$A$28=$B16)*(Transcriptome!$C$2:$C$28=$G16),0))</f>
        <v>#N/A</v>
      </c>
      <c r="BT16" t="e">
        <f t="array" ref="BT16">INDEX(Transcriptome!AM$2:AM$28,MATCH(1,(Transcriptome!$A$2:$A$28=$B16)*(Transcriptome!$C$2:$C$28=$G16),0))</f>
        <v>#N/A</v>
      </c>
      <c r="BU16" t="e">
        <f t="array" ref="BU16">INDEX(Transcriptome!AN$2:AN$28,MATCH(1,(Transcriptome!$A$2:$A$28=$B16)*(Transcriptome!$C$2:$C$28=$G16),0))</f>
        <v>#N/A</v>
      </c>
      <c r="BV16" t="e">
        <f t="array" ref="BV16">INDEX(Transcriptome!AO$2:AO$28,MATCH(1,(Transcriptome!$A$2:$A$28=$B16)*(Transcriptome!$C$2:$C$28=$G16),0))</f>
        <v>#N/A</v>
      </c>
      <c r="BW16" t="e">
        <f t="array" ref="BW16">INDEX(Transcriptome!AP$2:AP$28,MATCH(1,(Transcriptome!$A$2:$A$28=$B16)*(Transcriptome!$C$2:$C$28=$G16),0))</f>
        <v>#N/A</v>
      </c>
      <c r="BX16" t="e">
        <f t="array" ref="BX16">INDEX(Transcriptome!AQ$2:AQ$28,MATCH(1,(Transcriptome!$A$2:$A$28=$B16)*(Transcriptome!$C$2:$C$28=$G16),0))</f>
        <v>#N/A</v>
      </c>
      <c r="BY16" t="e">
        <f t="array" ref="BY16">INDEX(Transcriptome!AR$2:AR$28,MATCH(1,(Transcriptome!$A$2:$A$28=$B16)*(Transcriptome!$C$2:$C$28=$G16),0))</f>
        <v>#N/A</v>
      </c>
      <c r="BZ16" t="e">
        <f t="array" ref="BZ16">INDEX(Transcriptome!AS$2:AS$28,MATCH(1,(Transcriptome!$A$2:$A$28=$B16)*(Transcriptome!$C$2:$C$28=$G16),0))</f>
        <v>#N/A</v>
      </c>
      <c r="CA16" t="e">
        <f t="array" ref="CA16">INDEX(Transcriptome!AT$2:AT$28,MATCH(1,(Transcriptome!$A$2:$A$28=$B16)*(Transcriptome!$C$2:$C$28=$G16),0))</f>
        <v>#N/A</v>
      </c>
      <c r="CB16" t="e">
        <f t="array" ref="CB16">INDEX(Transcriptome!AU$2:AU$28,MATCH(1,(Transcriptome!$A$2:$A$28=$B16)*(Transcriptome!$C$2:$C$28=$G16),0))</f>
        <v>#N/A</v>
      </c>
      <c r="CC16" t="e">
        <f t="array" ref="CC16">INDEX(Transcriptome!AV$2:AV$28,MATCH(1,(Transcriptome!$A$2:$A$28=$B16)*(Transcriptome!$C$2:$C$28=$G16),0))</f>
        <v>#N/A</v>
      </c>
      <c r="CD16" t="e">
        <f t="array" ref="CD16">INDEX(Transcriptome!AW$2:AW$28,MATCH(1,(Transcriptome!$A$2:$A$28=$B16)*(Transcriptome!$C$2:$C$28=$G16),0))</f>
        <v>#N/A</v>
      </c>
      <c r="CE16" t="e">
        <f t="array" ref="CE16">INDEX(Transcriptome!AX$2:AX$28,MATCH(1,(Transcriptome!$A$2:$A$28=$B16)*(Transcriptome!$C$2:$C$28=$G16),0))</f>
        <v>#N/A</v>
      </c>
      <c r="CF16" t="e">
        <f t="array" ref="CF16">INDEX(Transcriptome!AY$2:AY$28,MATCH(1,(Transcriptome!$A$2:$A$28=$B16)*(Transcriptome!$C$2:$C$28=$G16),0))</f>
        <v>#N/A</v>
      </c>
      <c r="CG16" t="e">
        <f t="array" ref="CG16">INDEX(Transcriptome!AZ$2:AZ$28,MATCH(1,(Transcriptome!$A$2:$A$28=$B16)*(Transcriptome!$C$2:$C$28=$G16),0))</f>
        <v>#N/A</v>
      </c>
      <c r="CH16" t="e">
        <f t="array" ref="CH16">INDEX(Transcriptome!BA$2:BA$28,MATCH(1,(Transcriptome!$A$2:$A$28=$B16)*(Transcriptome!$C$2:$C$28=$G16),0))</f>
        <v>#N/A</v>
      </c>
      <c r="CI16" t="e">
        <f t="array" ref="CI16">INDEX(Transcriptome!BB$2:BB$28,MATCH(1,(Transcriptome!$A$2:$A$28=$B16)*(Transcriptome!$C$2:$C$28=$G16),0))</f>
        <v>#N/A</v>
      </c>
      <c r="CJ16" t="e">
        <f t="array" ref="CJ16">INDEX(Transcriptome!BC$2:BC$28,MATCH(1,(Transcriptome!$A$2:$A$28=$B16)*(Transcriptome!$C$2:$C$28=$G16),0))</f>
        <v>#N/A</v>
      </c>
      <c r="CK16" t="e">
        <f t="array" ref="CK16">INDEX(Transcriptome!BD$2:BD$28,MATCH(1,(Transcriptome!$A$2:$A$28=$B16)*(Transcriptome!$C$2:$C$28=$G16),0))</f>
        <v>#N/A</v>
      </c>
      <c r="CL16" t="e">
        <f t="array" ref="CL16">INDEX(Transcriptome!BE$2:BE$28,MATCH(1,(Transcriptome!$A$2:$A$28=$B16)*(Transcriptome!$C$2:$C$28=$G16),0))</f>
        <v>#N/A</v>
      </c>
      <c r="CM16" t="e">
        <f t="array" ref="CM16">INDEX(Transcriptome!BF$2:BF$28,MATCH(1,(Transcriptome!$A$2:$A$28=$B16)*(Transcriptome!$C$2:$C$28=$G16),0))</f>
        <v>#N/A</v>
      </c>
      <c r="CN16" t="e">
        <f t="array" ref="CN16">INDEX(Transcriptome!BG$2:BG$28,MATCH(1,(Transcriptome!$A$2:$A$28=$B16)*(Transcriptome!$C$2:$C$28=$G16),0))</f>
        <v>#N/A</v>
      </c>
      <c r="CO16" t="e">
        <f t="array" ref="CO16">INDEX(Transcriptome!BH$2:BH$28,MATCH(1,(Transcriptome!$A$2:$A$28=$B16)*(Transcriptome!$C$2:$C$28=$G16),0))</f>
        <v>#N/A</v>
      </c>
      <c r="CP16" t="e">
        <f t="array" ref="CP16">INDEX(Transcriptome!BI$2:BI$28,MATCH(1,(Transcriptome!$A$2:$A$28=$B16)*(Transcriptome!$C$2:$C$28=$G16),0))</f>
        <v>#N/A</v>
      </c>
      <c r="CQ16" t="e">
        <f t="array" ref="CQ16">INDEX(Transcriptome!BJ$2:BJ$28,MATCH(1,(Transcriptome!$A$2:$A$28=$B16)*(Transcriptome!$C$2:$C$28=$G16),0))</f>
        <v>#N/A</v>
      </c>
      <c r="CR16" t="e">
        <f t="array" ref="CR16">INDEX(Transcriptome!BK$2:BK$28,MATCH(1,(Transcriptome!$A$2:$A$28=$B16)*(Transcriptome!$C$2:$C$28=$G16),0))</f>
        <v>#N/A</v>
      </c>
      <c r="CS16" t="e">
        <f t="array" ref="CS16">INDEX(Transcriptome!BL$2:BL$28,MATCH(1,(Transcriptome!$A$2:$A$28=$B16)*(Transcriptome!$C$2:$C$28=$G16),0))</f>
        <v>#N/A</v>
      </c>
      <c r="CT16" t="e">
        <f t="array" ref="CT16">INDEX(Transcriptome!BM$2:BM$28,MATCH(1,(Transcriptome!$A$2:$A$28=$B16)*(Transcriptome!$C$2:$C$28=$G16),0))</f>
        <v>#N/A</v>
      </c>
      <c r="CU16" t="e">
        <f t="array" ref="CU16">INDEX(Transcriptome!BN$2:BN$28,MATCH(1,(Transcriptome!$A$2:$A$28=$B16)*(Transcriptome!$C$2:$C$28=$G16),0))</f>
        <v>#N/A</v>
      </c>
      <c r="CV16" t="e">
        <f t="array" ref="CV16">INDEX(Transcriptome!BO$2:BO$28,MATCH(1,(Transcriptome!$A$2:$A$28=$B16)*(Transcriptome!$C$2:$C$28=$G16),0))</f>
        <v>#N/A</v>
      </c>
      <c r="CW16" t="e">
        <f t="array" ref="CW16">INDEX(Transcriptome!BP$2:BP$28,MATCH(1,(Transcriptome!$A$2:$A$28=$B16)*(Transcriptome!$C$2:$C$28=$G16),0))</f>
        <v>#N/A</v>
      </c>
      <c r="CX16" t="e">
        <f t="array" ref="CX16">INDEX(Transcriptome!BQ$2:BQ$28,MATCH(1,(Transcriptome!$A$2:$A$28=$B16)*(Transcriptome!$C$2:$C$28=$G16),0))</f>
        <v>#N/A</v>
      </c>
      <c r="CY16" t="e">
        <f t="array" ref="CY16">INDEX(Transcriptome!BR$2:BR$28,MATCH(1,(Transcriptome!$A$2:$A$28=$B16)*(Transcriptome!$C$2:$C$28=$G16),0))</f>
        <v>#N/A</v>
      </c>
    </row>
  </sheetData>
  <conditionalFormatting sqref="Q1:R1">
    <cfRule type="cellIs" dxfId="1" priority="1" operator="lessThan">
      <formula>0</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tint="0.79998168889431442"/>
  </sheetPr>
  <dimension ref="A1:CU15"/>
  <sheetViews>
    <sheetView workbookViewId="0">
      <selection activeCell="A2" sqref="A2:XFD15"/>
    </sheetView>
  </sheetViews>
  <sheetFormatPr baseColWidth="10" defaultColWidth="8.83203125" defaultRowHeight="13"/>
  <cols>
    <col min="14" max="14" width="20.5" customWidth="1"/>
  </cols>
  <sheetData>
    <row r="1" spans="1:99">
      <c r="A1" t="str">
        <f>'Measured Data'!A6</f>
        <v>SAMPLE #</v>
      </c>
      <c r="B1" t="s">
        <v>112</v>
      </c>
      <c r="C1" t="s">
        <v>507</v>
      </c>
      <c r="D1" t="s">
        <v>508</v>
      </c>
      <c r="E1" t="s">
        <v>509</v>
      </c>
      <c r="F1" t="str">
        <f>'In Process Calc.'!B2</f>
        <v>RUN TIME (DAYS)</v>
      </c>
      <c r="G1" t="str">
        <f>'In Process Calc.'!C2</f>
        <v>RUN TIME (HOURS)</v>
      </c>
      <c r="H1" t="s">
        <v>489</v>
      </c>
      <c r="I1" t="s">
        <v>491</v>
      </c>
      <c r="J1" t="s">
        <v>490</v>
      </c>
      <c r="K1" t="s">
        <v>492</v>
      </c>
      <c r="L1" t="s">
        <v>493</v>
      </c>
      <c r="M1" t="s">
        <v>494</v>
      </c>
      <c r="N1" t="s">
        <v>711</v>
      </c>
      <c r="O1" t="str">
        <f>'Post Process Calc.'!K2</f>
        <v>qGlucose (mmol/109 cells/hr)</v>
      </c>
      <c r="P1" t="str">
        <f>'Post Process Calc.'!Q2</f>
        <v>qLactate (mmol/109 cells/hr)</v>
      </c>
      <c r="Q1" t="str">
        <f>'Post Process Calc.'!L2</f>
        <v>qGlutamine (mmol/109 cell/hr)</v>
      </c>
      <c r="R1" t="str">
        <f>'Post Process Calc.'!H2</f>
        <v>qAsparagine (mmol/109 cell/hr)</v>
      </c>
      <c r="S1" t="str">
        <f>'Post Process Calc.'!I2</f>
        <v>qAspartate (mmol/109 cell/hr)</v>
      </c>
      <c r="T1" t="str">
        <f>'Post Process Calc.'!AG2</f>
        <v>DL/DG (mol/mol)</v>
      </c>
      <c r="U1" t="s">
        <v>495</v>
      </c>
      <c r="V1" t="s">
        <v>496</v>
      </c>
      <c r="W1" t="s">
        <v>497</v>
      </c>
      <c r="X1" t="s">
        <v>498</v>
      </c>
      <c r="Y1" t="s">
        <v>499</v>
      </c>
      <c r="Z1" t="s">
        <v>500</v>
      </c>
      <c r="AA1" t="s">
        <v>501</v>
      </c>
      <c r="AB1" t="s">
        <v>502</v>
      </c>
      <c r="AC1" t="s">
        <v>503</v>
      </c>
      <c r="AD1" t="s">
        <v>504</v>
      </c>
      <c r="AE1" t="s">
        <v>505</v>
      </c>
      <c r="AF1" t="s">
        <v>506</v>
      </c>
      <c r="AG1" t="s">
        <v>514</v>
      </c>
      <c r="AH1" t="s">
        <v>515</v>
      </c>
      <c r="AI1" t="s">
        <v>516</v>
      </c>
      <c r="AJ1" t="s">
        <v>517</v>
      </c>
      <c r="AK1" t="s">
        <v>518</v>
      </c>
      <c r="AL1" t="s">
        <v>519</v>
      </c>
      <c r="AM1" t="s">
        <v>520</v>
      </c>
      <c r="AN1" t="s">
        <v>521</v>
      </c>
      <c r="AO1" t="s">
        <v>522</v>
      </c>
      <c r="AP1" t="s">
        <v>523</v>
      </c>
      <c r="AQ1" t="s">
        <v>524</v>
      </c>
      <c r="AR1" t="s">
        <v>525</v>
      </c>
      <c r="AS1" t="s">
        <v>526</v>
      </c>
      <c r="AT1" t="s">
        <v>527</v>
      </c>
      <c r="AU1" t="s">
        <v>528</v>
      </c>
      <c r="AV1" t="s">
        <v>529</v>
      </c>
      <c r="AW1" t="s">
        <v>530</v>
      </c>
      <c r="AX1" t="s">
        <v>531</v>
      </c>
      <c r="AY1" t="s">
        <v>532</v>
      </c>
      <c r="AZ1" t="s">
        <v>533</v>
      </c>
      <c r="BA1" t="s">
        <v>534</v>
      </c>
      <c r="BB1" t="s">
        <v>535</v>
      </c>
      <c r="BC1" t="s">
        <v>536</v>
      </c>
      <c r="BD1" t="s">
        <v>537</v>
      </c>
      <c r="BE1" t="s">
        <v>538</v>
      </c>
      <c r="BF1" t="s">
        <v>539</v>
      </c>
      <c r="BG1" t="s">
        <v>540</v>
      </c>
      <c r="BH1" t="s">
        <v>541</v>
      </c>
      <c r="BI1" t="s">
        <v>542</v>
      </c>
      <c r="BJ1" t="s">
        <v>543</v>
      </c>
      <c r="BK1" t="s">
        <v>544</v>
      </c>
      <c r="BL1" t="s">
        <v>545</v>
      </c>
      <c r="BM1" t="s">
        <v>546</v>
      </c>
      <c r="BN1" t="s">
        <v>547</v>
      </c>
      <c r="BO1" t="s">
        <v>548</v>
      </c>
      <c r="BP1" t="s">
        <v>549</v>
      </c>
      <c r="BQ1" t="s">
        <v>550</v>
      </c>
      <c r="BR1" t="s">
        <v>551</v>
      </c>
      <c r="BS1" t="s">
        <v>552</v>
      </c>
      <c r="BT1" t="s">
        <v>553</v>
      </c>
      <c r="BU1" t="s">
        <v>554</v>
      </c>
      <c r="BV1" t="s">
        <v>555</v>
      </c>
      <c r="BW1" t="s">
        <v>556</v>
      </c>
      <c r="BX1" t="s">
        <v>557</v>
      </c>
      <c r="BY1" t="s">
        <v>558</v>
      </c>
      <c r="BZ1" t="s">
        <v>559</v>
      </c>
      <c r="CA1" t="s">
        <v>560</v>
      </c>
      <c r="CB1" t="s">
        <v>561</v>
      </c>
      <c r="CC1" t="s">
        <v>562</v>
      </c>
      <c r="CD1" t="s">
        <v>563</v>
      </c>
      <c r="CE1" t="s">
        <v>564</v>
      </c>
      <c r="CF1" t="s">
        <v>565</v>
      </c>
      <c r="CG1" t="s">
        <v>566</v>
      </c>
      <c r="CH1" t="s">
        <v>567</v>
      </c>
      <c r="CI1" t="s">
        <v>568</v>
      </c>
      <c r="CJ1" t="s">
        <v>569</v>
      </c>
      <c r="CK1" t="s">
        <v>570</v>
      </c>
      <c r="CL1" t="s">
        <v>571</v>
      </c>
      <c r="CM1" t="s">
        <v>572</v>
      </c>
      <c r="CN1" t="s">
        <v>573</v>
      </c>
      <c r="CO1" t="s">
        <v>574</v>
      </c>
      <c r="CP1" t="s">
        <v>575</v>
      </c>
      <c r="CQ1" t="s">
        <v>576</v>
      </c>
      <c r="CR1" t="s">
        <v>587</v>
      </c>
      <c r="CS1" t="s">
        <v>588</v>
      </c>
      <c r="CT1" t="s">
        <v>577</v>
      </c>
      <c r="CU1" t="s">
        <v>709</v>
      </c>
    </row>
    <row r="2" spans="1:99">
      <c r="A2">
        <f>'Measured Data'!A7</f>
        <v>0</v>
      </c>
      <c r="B2" t="s">
        <v>584</v>
      </c>
      <c r="C2" s="324" t="s">
        <v>586</v>
      </c>
      <c r="D2">
        <v>1</v>
      </c>
      <c r="E2" t="s">
        <v>513</v>
      </c>
      <c r="F2" s="477">
        <f>'Growth Regression'!R2</f>
        <v>0.4493055555576575</v>
      </c>
      <c r="G2" s="477">
        <f>'Growth Regression'!S2</f>
        <v>10.78333333338378</v>
      </c>
      <c r="H2">
        <f>AVERAGE('TL input - regression'!L2:L3)</f>
        <v>33.69302160349919</v>
      </c>
      <c r="I2">
        <f>AVERAGE('TL input - regression'!M2:M3)</f>
        <v>1.2766429840142097</v>
      </c>
      <c r="J2">
        <f>AVERAGE('TL input - regression'!N2:N3)</f>
        <v>0</v>
      </c>
      <c r="K2">
        <f>AVERAGE('TL input - regression'!O2:O3)</f>
        <v>5.8294999999999995</v>
      </c>
      <c r="L2">
        <f>AVERAGE('TL input - regression'!P2:P3)</f>
        <v>1.762</v>
      </c>
      <c r="M2">
        <f>'Growth Regression'!P2</f>
        <v>2.6520367508222929E-2</v>
      </c>
      <c r="N2">
        <f>M2/'Growth Regression'!$O$24</f>
        <v>0.98551057587448809</v>
      </c>
      <c r="O2">
        <f>'Post Process Calc.'!C20</f>
        <v>0.14168145947515648</v>
      </c>
      <c r="P2">
        <f>'Post Process Calc.'!D20</f>
        <v>2.3868760813708263E-2</v>
      </c>
      <c r="Q2">
        <f>'Post Process Calc.'!E20</f>
        <v>-4.2635321586077531E-2</v>
      </c>
      <c r="R2">
        <f>'Post Process Calc.'!F20</f>
        <v>1.5869383937746361E-2</v>
      </c>
      <c r="S2">
        <f>'Post Process Calc.'!G20</f>
        <v>7.778113486920453E-2</v>
      </c>
      <c r="T2">
        <f>P2/O2</f>
        <v>0.16846777907375804</v>
      </c>
      <c r="U2">
        <f>O2/0.0016</f>
        <v>88.550912171972797</v>
      </c>
      <c r="V2">
        <f>P2/0.0016</f>
        <v>14.917975508567665</v>
      </c>
      <c r="W2">
        <f t="shared" ref="W2:Y13" si="0">Q2/0.0016</f>
        <v>-26.647075991298454</v>
      </c>
      <c r="X2">
        <f t="shared" si="0"/>
        <v>9.9183649610914753</v>
      </c>
      <c r="Y2">
        <f t="shared" si="0"/>
        <v>48.613209293252829</v>
      </c>
      <c r="Z2">
        <v>100</v>
      </c>
      <c r="AA2">
        <v>0.32</v>
      </c>
      <c r="AB2">
        <v>7</v>
      </c>
      <c r="AC2">
        <v>0.7</v>
      </c>
      <c r="AD2">
        <f t="shared" ref="AD2:AD15" si="1">10^(-7.3)</f>
        <v>5.0118723362727164E-8</v>
      </c>
      <c r="AE2">
        <v>1</v>
      </c>
      <c r="AF2">
        <v>0.311</v>
      </c>
      <c r="AG2">
        <f t="array" ref="AG2">INDEX(Transcriptome!D$2:D$28,MATCH(1,(Transcriptome!$A$2:$A$28=$B2)*(Transcriptome!$C$2:$C$28=$E2),0))</f>
        <v>0.70792899137635334</v>
      </c>
      <c r="AH2">
        <f t="array" ref="AH2">INDEX(Transcriptome!E$2:E$28,MATCH(1,(Transcriptome!$A$2:$A$28=$B2)*(Transcriptome!$C$2:$C$28=$E2),0))</f>
        <v>1.5892398211913721</v>
      </c>
      <c r="AI2">
        <f t="array" ref="AI2">INDEX(Transcriptome!F$2:F$28,MATCH(1,(Transcriptome!$A$2:$A$28=$B2)*(Transcriptome!$C$2:$C$28=$E2),0))</f>
        <v>1.0699878087137091</v>
      </c>
      <c r="AJ2">
        <f t="array" ref="AJ2">INDEX(Transcriptome!G$2:G$28,MATCH(1,(Transcriptome!$A$2:$A$28=$B2)*(Transcriptome!$C$2:$C$28=$E2),0))</f>
        <v>0.70940308754432024</v>
      </c>
      <c r="AK2">
        <f t="array" ref="AK2">INDEX(Transcriptome!H$2:H$28,MATCH(1,(Transcriptome!$A$2:$A$28=$B2)*(Transcriptome!$C$2:$C$28=$E2),0))</f>
        <v>0</v>
      </c>
      <c r="AL2">
        <f t="array" ref="AL2">INDEX(Transcriptome!I$2:I$28,MATCH(1,(Transcriptome!$A$2:$A$28=$B2)*(Transcriptome!$C$2:$C$28=$E2),0))</f>
        <v>0.93552032018387032</v>
      </c>
      <c r="AM2">
        <f t="array" ref="AM2">INDEX(Transcriptome!J$2:J$28,MATCH(1,(Transcriptome!$A$2:$A$28=$B2)*(Transcriptome!$C$2:$C$28=$E2),0))</f>
        <v>1.0834614534636753</v>
      </c>
      <c r="AN2">
        <f t="array" ref="AN2">INDEX(Transcriptome!K$2:K$28,MATCH(1,(Transcriptome!$A$2:$A$28=$B2)*(Transcriptome!$C$2:$C$28=$E2),0))</f>
        <v>0.80377161141689246</v>
      </c>
      <c r="AO2">
        <f t="array" ref="AO2">INDEX(Transcriptome!L$2:L$28,MATCH(1,(Transcriptome!$A$2:$A$28=$B2)*(Transcriptome!$C$2:$C$28=$E2),0))</f>
        <v>0.85695479911735994</v>
      </c>
      <c r="AP2">
        <f t="array" ref="AP2">INDEX(Transcriptome!M$2:M$28,MATCH(1,(Transcriptome!$A$2:$A$28=$B2)*(Transcriptome!$C$2:$C$28=$E2),0))</f>
        <v>0.93891873980212981</v>
      </c>
      <c r="AQ2">
        <f t="array" ref="AQ2">INDEX(Transcriptome!N$2:N$28,MATCH(1,(Transcriptome!$A$2:$A$28=$B2)*(Transcriptome!$C$2:$C$28=$E2),0))</f>
        <v>0.70695686220859</v>
      </c>
      <c r="AR2">
        <f t="array" ref="AR2">INDEX(Transcriptome!O$2:O$28,MATCH(1,(Transcriptome!$A$2:$A$28=$B2)*(Transcriptome!$C$2:$C$28=$E2),0))</f>
        <v>0.8593713480497972</v>
      </c>
      <c r="AS2">
        <f t="array" ref="AS2">INDEX(Transcriptome!P$2:P$28,MATCH(1,(Transcriptome!$A$2:$A$28=$B2)*(Transcriptome!$C$2:$C$28=$E2),0))</f>
        <v>0.79904520541729218</v>
      </c>
      <c r="AT2">
        <f t="array" ref="AT2">INDEX(Transcriptome!Q$2:Q$28,MATCH(1,(Transcriptome!$A$2:$A$28=$B2)*(Transcriptome!$C$2:$C$28=$E2),0))</f>
        <v>0.47872282221313689</v>
      </c>
      <c r="AU2">
        <f t="array" ref="AU2">INDEX(Transcriptome!R$2:R$28,MATCH(1,(Transcriptome!$A$2:$A$28=$B2)*(Transcriptome!$C$2:$C$28=$E2),0))</f>
        <v>0.41383633912857071</v>
      </c>
      <c r="AV2">
        <f t="array" ref="AV2">INDEX(Transcriptome!S$2:S$28,MATCH(1,(Transcriptome!$A$2:$A$28=$B2)*(Transcriptome!$C$2:$C$28=$E2),0))</f>
        <v>0.44645950550293145</v>
      </c>
      <c r="AW2">
        <f t="array" ref="AW2">INDEX(Transcriptome!T$2:T$28,MATCH(1,(Transcriptome!$A$2:$A$28=$B2)*(Transcriptome!$C$2:$C$28=$E2),0))</f>
        <v>1.008655396739049</v>
      </c>
      <c r="AX2">
        <f t="array" ref="AX2">INDEX(Transcriptome!U$2:U$28,MATCH(1,(Transcriptome!$A$2:$A$28=$B2)*(Transcriptome!$C$2:$C$28=$E2),0))</f>
        <v>2.62155377663843</v>
      </c>
      <c r="AY2">
        <f t="array" ref="AY2">INDEX(Transcriptome!V$2:V$28,MATCH(1,(Transcriptome!$A$2:$A$28=$B2)*(Transcriptome!$C$2:$C$28=$E2),0))</f>
        <v>0</v>
      </c>
      <c r="AZ2">
        <f t="array" ref="AZ2">INDEX(Transcriptome!W$2:W$28,MATCH(1,(Transcriptome!$A$2:$A$28=$B2)*(Transcriptome!$C$2:$C$28=$E2),0))</f>
        <v>0</v>
      </c>
      <c r="BA2">
        <f t="array" ref="BA2">INDEX(Transcriptome!X$2:X$28,MATCH(1,(Transcriptome!$A$2:$A$28=$B2)*(Transcriptome!$C$2:$C$28=$E2),0))</f>
        <v>0.59644766722058296</v>
      </c>
      <c r="BB2">
        <f t="array" ref="BB2">INDEX(Transcriptome!Y$2:Y$28,MATCH(1,(Transcriptome!$A$2:$A$28=$B2)*(Transcriptome!$C$2:$C$28=$E2),0))</f>
        <v>0</v>
      </c>
      <c r="BC2">
        <f t="array" ref="BC2">INDEX(Transcriptome!Z$2:Z$28,MATCH(1,(Transcriptome!$A$2:$A$28=$B2)*(Transcriptome!$C$2:$C$28=$E2),0))</f>
        <v>0.91328392911817136</v>
      </c>
      <c r="BD2">
        <f t="array" ref="BD2">INDEX(Transcriptome!AA$2:AA$28,MATCH(1,(Transcriptome!$A$2:$A$28=$B2)*(Transcriptome!$C$2:$C$28=$E2),0))</f>
        <v>1.061272583395289</v>
      </c>
      <c r="BE2">
        <f t="array" ref="BE2">INDEX(Transcriptome!AB$2:AB$28,MATCH(1,(Transcriptome!$A$2:$A$28=$B2)*(Transcriptome!$C$2:$C$28=$E2),0))</f>
        <v>0.40610812418406372</v>
      </c>
      <c r="BF2">
        <f t="array" ref="BF2">INDEX(Transcriptome!AC$2:AC$28,MATCH(1,(Transcriptome!$A$2:$A$28=$B2)*(Transcriptome!$C$2:$C$28=$E2),0))</f>
        <v>0.96854091898455463</v>
      </c>
      <c r="BG2">
        <f t="array" ref="BG2">INDEX(Transcriptome!AD$2:AD$28,MATCH(1,(Transcriptome!$A$2:$A$28=$B2)*(Transcriptome!$C$2:$C$28=$E2),0))</f>
        <v>0.74430848274637873</v>
      </c>
      <c r="BH2">
        <f t="array" ref="BH2">INDEX(Transcriptome!AE$2:AE$28,MATCH(1,(Transcriptome!$A$2:$A$28=$B2)*(Transcriptome!$C$2:$C$28=$E2),0))</f>
        <v>1.2431887576302834</v>
      </c>
      <c r="BI2">
        <f t="array" ref="BI2">INDEX(Transcriptome!AF$2:AF$28,MATCH(1,(Transcriptome!$A$2:$A$28=$B2)*(Transcriptome!$C$2:$C$28=$E2),0))</f>
        <v>0.49714311780941689</v>
      </c>
      <c r="BJ2">
        <f t="array" ref="BJ2">INDEX(Transcriptome!AG$2:AG$28,MATCH(1,(Transcriptome!$A$2:$A$28=$B2)*(Transcriptome!$C$2:$C$28=$E2),0))</f>
        <v>0.567414845207453</v>
      </c>
      <c r="BK2">
        <f t="array" ref="BK2">INDEX(Transcriptome!AH$2:AH$28,MATCH(1,(Transcriptome!$A$2:$A$28=$B2)*(Transcriptome!$C$2:$C$28=$E2),0))</f>
        <v>1.7504787263397232</v>
      </c>
      <c r="BL2">
        <f t="array" ref="BL2">INDEX(Transcriptome!AI$2:AI$28,MATCH(1,(Transcriptome!$A$2:$A$28=$B2)*(Transcriptome!$C$2:$C$28=$E2),0))</f>
        <v>0.56812861528565461</v>
      </c>
      <c r="BM2">
        <f t="array" ref="BM2">INDEX(Transcriptome!AJ$2:AJ$28,MATCH(1,(Transcriptome!$A$2:$A$28=$B2)*(Transcriptome!$C$2:$C$28=$E2),0))</f>
        <v>0.82144460906259187</v>
      </c>
      <c r="BN2">
        <f t="array" ref="BN2">INDEX(Transcriptome!AK$2:AK$28,MATCH(1,(Transcriptome!$A$2:$A$28=$B2)*(Transcriptome!$C$2:$C$28=$E2),0))</f>
        <v>0.4273004653597422</v>
      </c>
      <c r="BO2">
        <f t="array" ref="BO2">INDEX(Transcriptome!AL$2:AL$28,MATCH(1,(Transcriptome!$A$2:$A$28=$B2)*(Transcriptome!$C$2:$C$28=$E2),0))</f>
        <v>1</v>
      </c>
      <c r="BP2">
        <f t="array" ref="BP2">INDEX(Transcriptome!AM$2:AM$28,MATCH(1,(Transcriptome!$A$2:$A$28=$B2)*(Transcriptome!$C$2:$C$28=$E2),0))</f>
        <v>0.53518948544168743</v>
      </c>
      <c r="BQ2">
        <f t="array" ref="BQ2">INDEX(Transcriptome!AN$2:AN$28,MATCH(1,(Transcriptome!$A$2:$A$28=$B2)*(Transcriptome!$C$2:$C$28=$E2),0))</f>
        <v>0.73171138313074335</v>
      </c>
      <c r="BR2">
        <f t="array" ref="BR2">INDEX(Transcriptome!AO$2:AO$28,MATCH(1,(Transcriptome!$A$2:$A$28=$B2)*(Transcriptome!$C$2:$C$28=$E2),0))</f>
        <v>0.79282459441774966</v>
      </c>
      <c r="BS2">
        <f t="array" ref="BS2">INDEX(Transcriptome!AP$2:AP$28,MATCH(1,(Transcriptome!$A$2:$A$28=$B2)*(Transcriptome!$C$2:$C$28=$E2),0))</f>
        <v>0.94021059648890959</v>
      </c>
      <c r="BT2">
        <f t="array" ref="BT2">INDEX(Transcriptome!AQ$2:AQ$28,MATCH(1,(Transcriptome!$A$2:$A$28=$B2)*(Transcriptome!$C$2:$C$28=$E2),0))</f>
        <v>1.47708404581313</v>
      </c>
      <c r="BU2">
        <f t="array" ref="BU2">INDEX(Transcriptome!AR$2:AR$28,MATCH(1,(Transcriptome!$A$2:$A$28=$B2)*(Transcriptome!$C$2:$C$28=$E2),0))</f>
        <v>0.58760190296554049</v>
      </c>
      <c r="BV2">
        <f t="array" ref="BV2">INDEX(Transcriptome!AS$2:AS$28,MATCH(1,(Transcriptome!$A$2:$A$28=$B2)*(Transcriptome!$C$2:$C$28=$E2),0))</f>
        <v>0.72689778127724192</v>
      </c>
      <c r="BW2">
        <f t="array" ref="BW2">INDEX(Transcriptome!AT$2:AT$28,MATCH(1,(Transcriptome!$A$2:$A$28=$B2)*(Transcriptome!$C$2:$C$28=$E2),0))</f>
        <v>0.52996440534176203</v>
      </c>
      <c r="BX2">
        <f t="array" ref="BX2">INDEX(Transcriptome!AU$2:AU$28,MATCH(1,(Transcriptome!$A$2:$A$28=$B2)*(Transcriptome!$C$2:$C$28=$E2),0))</f>
        <v>1.2346382979140564</v>
      </c>
      <c r="BY2">
        <f t="array" ref="BY2">INDEX(Transcriptome!AV$2:AV$28,MATCH(1,(Transcriptome!$A$2:$A$28=$B2)*(Transcriptome!$C$2:$C$28=$E2),0))</f>
        <v>0.59394270175385044</v>
      </c>
      <c r="BZ2">
        <f t="array" ref="BZ2">INDEX(Transcriptome!AW$2:AW$28,MATCH(1,(Transcriptome!$A$2:$A$28=$B2)*(Transcriptome!$C$2:$C$28=$E2),0))</f>
        <v>0.79380009303939492</v>
      </c>
      <c r="CA2">
        <f t="array" ref="CA2">INDEX(Transcriptome!AX$2:AX$28,MATCH(1,(Transcriptome!$A$2:$A$28=$B2)*(Transcriptome!$C$2:$C$28=$E2),0))</f>
        <v>0.66411075288126009</v>
      </c>
      <c r="CB2">
        <f t="array" ref="CB2">INDEX(Transcriptome!AY$2:AY$28,MATCH(1,(Transcriptome!$A$2:$A$28=$B2)*(Transcriptome!$C$2:$C$28=$E2),0))</f>
        <v>0.91230940759148649</v>
      </c>
      <c r="CC2">
        <f t="array" ref="CC2">INDEX(Transcriptome!AZ$2:AZ$28,MATCH(1,(Transcriptome!$A$2:$A$28=$B2)*(Transcriptome!$C$2:$C$28=$E2),0))</f>
        <v>0.52236635594220548</v>
      </c>
      <c r="CD2">
        <f t="array" ref="CD2">INDEX(Transcriptome!BA$2:BA$28,MATCH(1,(Transcriptome!$A$2:$A$28=$B2)*(Transcriptome!$C$2:$C$28=$E2),0))</f>
        <v>1.4722765738374801</v>
      </c>
      <c r="CE2">
        <f t="array" ref="CE2">INDEX(Transcriptome!BB$2:BB$28,MATCH(1,(Transcriptome!$A$2:$A$28=$B2)*(Transcriptome!$C$2:$C$28=$E2),0))</f>
        <v>1.7837978141567536</v>
      </c>
      <c r="CF2">
        <f t="array" ref="CF2">INDEX(Transcriptome!BC$2:BC$28,MATCH(1,(Transcriptome!$A$2:$A$28=$B2)*(Transcriptome!$C$2:$C$28=$E2),0))</f>
        <v>0</v>
      </c>
      <c r="CG2">
        <f t="array" ref="CG2">INDEX(Transcriptome!BD$2:BD$28,MATCH(1,(Transcriptome!$A$2:$A$28=$B2)*(Transcriptome!$C$2:$C$28=$E2),0))</f>
        <v>0.89732664094598091</v>
      </c>
      <c r="CH2">
        <f t="array" ref="CH2">INDEX(Transcriptome!BE$2:BE$28,MATCH(1,(Transcriptome!$A$2:$A$28=$B2)*(Transcriptome!$C$2:$C$28=$E2),0))</f>
        <v>1.4278341624379669</v>
      </c>
      <c r="CI2">
        <f t="array" ref="CI2">INDEX(Transcriptome!BF$2:BF$28,MATCH(1,(Transcriptome!$A$2:$A$28=$B2)*(Transcriptome!$C$2:$C$28=$E2),0))</f>
        <v>1.0547210245064886</v>
      </c>
      <c r="CJ2">
        <f t="array" ref="CJ2">INDEX(Transcriptome!BG$2:BG$28,MATCH(1,(Transcriptome!$A$2:$A$28=$B2)*(Transcriptome!$C$2:$C$28=$E2),0))</f>
        <v>2.2222015287581018</v>
      </c>
      <c r="CK2">
        <f t="array" ref="CK2">INDEX(Transcriptome!BH$2:BH$28,MATCH(1,(Transcriptome!$A$2:$A$28=$B2)*(Transcriptome!$C$2:$C$28=$E2),0))</f>
        <v>0.40924168851755272</v>
      </c>
      <c r="CL2">
        <f t="array" ref="CL2">INDEX(Transcriptome!BI$2:BI$28,MATCH(1,(Transcriptome!$A$2:$A$28=$B2)*(Transcriptome!$C$2:$C$28=$E2),0))</f>
        <v>0</v>
      </c>
      <c r="CM2">
        <f t="array" ref="CM2">INDEX(Transcriptome!BJ$2:BJ$28,MATCH(1,(Transcriptome!$A$2:$A$28=$B2)*(Transcriptome!$C$2:$C$28=$E2),0))</f>
        <v>0</v>
      </c>
      <c r="CN2">
        <f t="array" ref="CN2">INDEX(Transcriptome!BK$2:BK$28,MATCH(1,(Transcriptome!$A$2:$A$28=$B2)*(Transcriptome!$C$2:$C$28=$E2),0))</f>
        <v>2.7449342282819935</v>
      </c>
      <c r="CO2">
        <f t="array" ref="CO2">INDEX(Transcriptome!BL$2:BL$28,MATCH(1,(Transcriptome!$A$2:$A$28=$B2)*(Transcriptome!$C$2:$C$28=$E2),0))</f>
        <v>1.9495020029319203</v>
      </c>
      <c r="CP2">
        <f t="array" ref="CP2">INDEX(Transcriptome!BM$2:BM$28,MATCH(1,(Transcriptome!$A$2:$A$28=$B2)*(Transcriptome!$C$2:$C$28=$E2),0))</f>
        <v>0.84121164659459347</v>
      </c>
      <c r="CQ2">
        <f t="array" ref="CQ2">INDEX(Transcriptome!BN$2:BN$28,MATCH(1,(Transcriptome!$A$2:$A$28=$B2)*(Transcriptome!$C$2:$C$28=$E2),0))</f>
        <v>31.952489188561209</v>
      </c>
      <c r="CR2">
        <f t="array" ref="CR2">INDEX(Transcriptome!BO$2:BO$28,MATCH(1,(Transcriptome!$A$2:$A$28=$B2)*(Transcriptome!$C$2:$C$28=$E2),0))</f>
        <v>0.74951232158557368</v>
      </c>
      <c r="CS2">
        <f t="array" ref="CS2">INDEX(Transcriptome!BP$2:BP$28,MATCH(1,(Transcriptome!$A$2:$A$28=$B2)*(Transcriptome!$C$2:$C$28=$E2),0))</f>
        <v>0.40924168851755272</v>
      </c>
      <c r="CT2">
        <f t="array" ref="CT2">INDEX(Transcriptome!BQ$2:BQ$28,MATCH(1,(Transcriptome!$A$2:$A$28=$B2)*(Transcriptome!$C$2:$C$28=$E2),0))</f>
        <v>1</v>
      </c>
      <c r="CU2">
        <f t="array" ref="CU2">INDEX(Transcriptome!BR$2:BR$28,MATCH(1,(Transcriptome!$A$2:$A$28=$B2)*(Transcriptome!$C$2:$C$28=$E2),0))</f>
        <v>1.3819649840367882</v>
      </c>
    </row>
    <row r="3" spans="1:99">
      <c r="A3">
        <f>'Measured Data'!A8</f>
        <v>1</v>
      </c>
      <c r="B3" t="s">
        <v>584</v>
      </c>
      <c r="C3" s="324" t="s">
        <v>586</v>
      </c>
      <c r="D3">
        <v>1</v>
      </c>
      <c r="E3" t="s">
        <v>513</v>
      </c>
      <c r="F3" s="477">
        <f>'Growth Regression'!R3</f>
        <v>1.4479166666678793</v>
      </c>
      <c r="G3" s="477">
        <f>'Growth Regression'!S3</f>
        <v>34.750000000029104</v>
      </c>
      <c r="H3">
        <f>AVERAGE('TL input - regression'!L3:L4)</f>
        <v>32.999178489753326</v>
      </c>
      <c r="I3">
        <f>AVERAGE('TL input - regression'!M3:M4)</f>
        <v>2.1092362344582596</v>
      </c>
      <c r="J3">
        <f>AVERAGE('TL input - regression'!N3:N4)</f>
        <v>0.13750000000000001</v>
      </c>
      <c r="K3">
        <f>AVERAGE('TL input - regression'!O3:O4)</f>
        <v>5.5815000000000001</v>
      </c>
      <c r="L3">
        <f>AVERAGE('TL input - regression'!P3:P4)</f>
        <v>1.7665</v>
      </c>
      <c r="M3">
        <f>'Growth Regression'!P3</f>
        <v>2.62375468366388E-2</v>
      </c>
      <c r="N3">
        <f>M3/'Growth Regression'!$O$24</f>
        <v>0.97500081341227252</v>
      </c>
      <c r="O3">
        <f>'Post Process Calc.'!C21</f>
        <v>9.6502611716234005E-2</v>
      </c>
      <c r="P3">
        <f>'Post Process Calc.'!D21</f>
        <v>5.6760330276691424E-2</v>
      </c>
      <c r="Q3">
        <f>'Post Process Calc.'!E21</f>
        <v>6.1179004635509874E-3</v>
      </c>
      <c r="R3">
        <f>'Post Process Calc.'!F21</f>
        <v>-5.0216146734615988E-3</v>
      </c>
      <c r="S3">
        <f>'Post Process Calc.'!G21</f>
        <v>9.9977312225397602E-3</v>
      </c>
      <c r="T3">
        <f t="shared" ref="T3:T13" si="2">P3/O3</f>
        <v>0.58817403246655353</v>
      </c>
      <c r="U3">
        <f>O3/0.0016</f>
        <v>60.314132322646252</v>
      </c>
      <c r="V3">
        <f t="shared" ref="V3" si="3">P3/0.0016</f>
        <v>35.475206422932139</v>
      </c>
      <c r="W3">
        <f t="shared" si="0"/>
        <v>3.8236877897193668</v>
      </c>
      <c r="X3">
        <f t="shared" si="0"/>
        <v>-3.1385091709134989</v>
      </c>
      <c r="Y3">
        <f t="shared" si="0"/>
        <v>6.2485820140873498</v>
      </c>
      <c r="Z3">
        <v>100</v>
      </c>
      <c r="AA3">
        <v>0.32</v>
      </c>
      <c r="AB3">
        <v>7</v>
      </c>
      <c r="AC3">
        <v>0.7</v>
      </c>
      <c r="AD3">
        <f t="shared" si="1"/>
        <v>5.0118723362727164E-8</v>
      </c>
      <c r="AE3">
        <v>1</v>
      </c>
      <c r="AF3">
        <v>0.311</v>
      </c>
      <c r="AG3">
        <f t="array" ref="AG3">INDEX(Transcriptome!D$2:D$28,MATCH(1,(Transcriptome!$A$2:$A$28=$B3)*(Transcriptome!$C$2:$C$28=$E3),0))</f>
        <v>0.70792899137635334</v>
      </c>
      <c r="AH3">
        <f t="array" ref="AH3">INDEX(Transcriptome!E$2:E$28,MATCH(1,(Transcriptome!$A$2:$A$28=$B3)*(Transcriptome!$C$2:$C$28=$E3),0))</f>
        <v>1.5892398211913721</v>
      </c>
      <c r="AI3">
        <f t="array" ref="AI3">INDEX(Transcriptome!F$2:F$28,MATCH(1,(Transcriptome!$A$2:$A$28=$B3)*(Transcriptome!$C$2:$C$28=$E3),0))</f>
        <v>1.0699878087137091</v>
      </c>
      <c r="AJ3">
        <f t="array" ref="AJ3">INDEX(Transcriptome!G$2:G$28,MATCH(1,(Transcriptome!$A$2:$A$28=$B3)*(Transcriptome!$C$2:$C$28=$E3),0))</f>
        <v>0.70940308754432024</v>
      </c>
      <c r="AK3">
        <f t="array" ref="AK3">INDEX(Transcriptome!H$2:H$28,MATCH(1,(Transcriptome!$A$2:$A$28=$B3)*(Transcriptome!$C$2:$C$28=$E3),0))</f>
        <v>0</v>
      </c>
      <c r="AL3">
        <f t="array" ref="AL3">INDEX(Transcriptome!I$2:I$28,MATCH(1,(Transcriptome!$A$2:$A$28=$B3)*(Transcriptome!$C$2:$C$28=$E3),0))</f>
        <v>0.93552032018387032</v>
      </c>
      <c r="AM3">
        <f t="array" ref="AM3">INDEX(Transcriptome!J$2:J$28,MATCH(1,(Transcriptome!$A$2:$A$28=$B3)*(Transcriptome!$C$2:$C$28=$E3),0))</f>
        <v>1.0834614534636753</v>
      </c>
      <c r="AN3">
        <f t="array" ref="AN3">INDEX(Transcriptome!K$2:K$28,MATCH(1,(Transcriptome!$A$2:$A$28=$B3)*(Transcriptome!$C$2:$C$28=$E3),0))</f>
        <v>0.80377161141689246</v>
      </c>
      <c r="AO3">
        <f t="array" ref="AO3">INDEX(Transcriptome!L$2:L$28,MATCH(1,(Transcriptome!$A$2:$A$28=$B3)*(Transcriptome!$C$2:$C$28=$E3),0))</f>
        <v>0.85695479911735994</v>
      </c>
      <c r="AP3">
        <f t="array" ref="AP3">INDEX(Transcriptome!M$2:M$28,MATCH(1,(Transcriptome!$A$2:$A$28=$B3)*(Transcriptome!$C$2:$C$28=$E3),0))</f>
        <v>0.93891873980212981</v>
      </c>
      <c r="AQ3">
        <f t="array" ref="AQ3">INDEX(Transcriptome!N$2:N$28,MATCH(1,(Transcriptome!$A$2:$A$28=$B3)*(Transcriptome!$C$2:$C$28=$E3),0))</f>
        <v>0.70695686220859</v>
      </c>
      <c r="AR3">
        <f t="array" ref="AR3">INDEX(Transcriptome!O$2:O$28,MATCH(1,(Transcriptome!$A$2:$A$28=$B3)*(Transcriptome!$C$2:$C$28=$E3),0))</f>
        <v>0.8593713480497972</v>
      </c>
      <c r="AS3">
        <f t="array" ref="AS3">INDEX(Transcriptome!P$2:P$28,MATCH(1,(Transcriptome!$A$2:$A$28=$B3)*(Transcriptome!$C$2:$C$28=$E3),0))</f>
        <v>0.79904520541729218</v>
      </c>
      <c r="AT3">
        <f t="array" ref="AT3">INDEX(Transcriptome!Q$2:Q$28,MATCH(1,(Transcriptome!$A$2:$A$28=$B3)*(Transcriptome!$C$2:$C$28=$E3),0))</f>
        <v>0.47872282221313689</v>
      </c>
      <c r="AU3">
        <f t="array" ref="AU3">INDEX(Transcriptome!R$2:R$28,MATCH(1,(Transcriptome!$A$2:$A$28=$B3)*(Transcriptome!$C$2:$C$28=$E3),0))</f>
        <v>0.41383633912857071</v>
      </c>
      <c r="AV3">
        <f t="array" ref="AV3">INDEX(Transcriptome!S$2:S$28,MATCH(1,(Transcriptome!$A$2:$A$28=$B3)*(Transcriptome!$C$2:$C$28=$E3),0))</f>
        <v>0.44645950550293145</v>
      </c>
      <c r="AW3">
        <f t="array" ref="AW3">INDEX(Transcriptome!T$2:T$28,MATCH(1,(Transcriptome!$A$2:$A$28=$B3)*(Transcriptome!$C$2:$C$28=$E3),0))</f>
        <v>1.008655396739049</v>
      </c>
      <c r="AX3">
        <f t="array" ref="AX3">INDEX(Transcriptome!U$2:U$28,MATCH(1,(Transcriptome!$A$2:$A$28=$B3)*(Transcriptome!$C$2:$C$28=$E3),0))</f>
        <v>2.62155377663843</v>
      </c>
      <c r="AY3">
        <f t="array" ref="AY3">INDEX(Transcriptome!V$2:V$28,MATCH(1,(Transcriptome!$A$2:$A$28=$B3)*(Transcriptome!$C$2:$C$28=$E3),0))</f>
        <v>0</v>
      </c>
      <c r="AZ3">
        <f t="array" ref="AZ3">INDEX(Transcriptome!W$2:W$28,MATCH(1,(Transcriptome!$A$2:$A$28=$B3)*(Transcriptome!$C$2:$C$28=$E3),0))</f>
        <v>0</v>
      </c>
      <c r="BA3">
        <f t="array" ref="BA3">INDEX(Transcriptome!X$2:X$28,MATCH(1,(Transcriptome!$A$2:$A$28=$B3)*(Transcriptome!$C$2:$C$28=$E3),0))</f>
        <v>0.59644766722058296</v>
      </c>
      <c r="BB3">
        <f t="array" ref="BB3">INDEX(Transcriptome!Y$2:Y$28,MATCH(1,(Transcriptome!$A$2:$A$28=$B3)*(Transcriptome!$C$2:$C$28=$E3),0))</f>
        <v>0</v>
      </c>
      <c r="BC3">
        <f t="array" ref="BC3">INDEX(Transcriptome!Z$2:Z$28,MATCH(1,(Transcriptome!$A$2:$A$28=$B3)*(Transcriptome!$C$2:$C$28=$E3),0))</f>
        <v>0.91328392911817136</v>
      </c>
      <c r="BD3">
        <f t="array" ref="BD3">INDEX(Transcriptome!AA$2:AA$28,MATCH(1,(Transcriptome!$A$2:$A$28=$B3)*(Transcriptome!$C$2:$C$28=$E3),0))</f>
        <v>1.061272583395289</v>
      </c>
      <c r="BE3">
        <f t="array" ref="BE3">INDEX(Transcriptome!AB$2:AB$28,MATCH(1,(Transcriptome!$A$2:$A$28=$B3)*(Transcriptome!$C$2:$C$28=$E3),0))</f>
        <v>0.40610812418406372</v>
      </c>
      <c r="BF3">
        <f t="array" ref="BF3">INDEX(Transcriptome!AC$2:AC$28,MATCH(1,(Transcriptome!$A$2:$A$28=$B3)*(Transcriptome!$C$2:$C$28=$E3),0))</f>
        <v>0.96854091898455463</v>
      </c>
      <c r="BG3">
        <f t="array" ref="BG3">INDEX(Transcriptome!AD$2:AD$28,MATCH(1,(Transcriptome!$A$2:$A$28=$B3)*(Transcriptome!$C$2:$C$28=$E3),0))</f>
        <v>0.74430848274637873</v>
      </c>
      <c r="BH3">
        <f t="array" ref="BH3">INDEX(Transcriptome!AE$2:AE$28,MATCH(1,(Transcriptome!$A$2:$A$28=$B3)*(Transcriptome!$C$2:$C$28=$E3),0))</f>
        <v>1.2431887576302834</v>
      </c>
      <c r="BI3">
        <f t="array" ref="BI3">INDEX(Transcriptome!AF$2:AF$28,MATCH(1,(Transcriptome!$A$2:$A$28=$B3)*(Transcriptome!$C$2:$C$28=$E3),0))</f>
        <v>0.49714311780941689</v>
      </c>
      <c r="BJ3">
        <f t="array" ref="BJ3">INDEX(Transcriptome!AG$2:AG$28,MATCH(1,(Transcriptome!$A$2:$A$28=$B3)*(Transcriptome!$C$2:$C$28=$E3),0))</f>
        <v>0.567414845207453</v>
      </c>
      <c r="BK3">
        <f t="array" ref="BK3">INDEX(Transcriptome!AH$2:AH$28,MATCH(1,(Transcriptome!$A$2:$A$28=$B3)*(Transcriptome!$C$2:$C$28=$E3),0))</f>
        <v>1.7504787263397232</v>
      </c>
      <c r="BL3">
        <f t="array" ref="BL3">INDEX(Transcriptome!AI$2:AI$28,MATCH(1,(Transcriptome!$A$2:$A$28=$B3)*(Transcriptome!$C$2:$C$28=$E3),0))</f>
        <v>0.56812861528565461</v>
      </c>
      <c r="BM3">
        <f t="array" ref="BM3">INDEX(Transcriptome!AJ$2:AJ$28,MATCH(1,(Transcriptome!$A$2:$A$28=$B3)*(Transcriptome!$C$2:$C$28=$E3),0))</f>
        <v>0.82144460906259187</v>
      </c>
      <c r="BN3">
        <f t="array" ref="BN3">INDEX(Transcriptome!AK$2:AK$28,MATCH(1,(Transcriptome!$A$2:$A$28=$B3)*(Transcriptome!$C$2:$C$28=$E3),0))</f>
        <v>0.4273004653597422</v>
      </c>
      <c r="BO3">
        <f t="array" ref="BO3">INDEX(Transcriptome!AL$2:AL$28,MATCH(1,(Transcriptome!$A$2:$A$28=$B3)*(Transcriptome!$C$2:$C$28=$E3),0))</f>
        <v>1</v>
      </c>
      <c r="BP3">
        <f t="array" ref="BP3">INDEX(Transcriptome!AM$2:AM$28,MATCH(1,(Transcriptome!$A$2:$A$28=$B3)*(Transcriptome!$C$2:$C$28=$E3),0))</f>
        <v>0.53518948544168743</v>
      </c>
      <c r="BQ3">
        <f t="array" ref="BQ3">INDEX(Transcriptome!AN$2:AN$28,MATCH(1,(Transcriptome!$A$2:$A$28=$B3)*(Transcriptome!$C$2:$C$28=$E3),0))</f>
        <v>0.73171138313074335</v>
      </c>
      <c r="BR3">
        <f t="array" ref="BR3">INDEX(Transcriptome!AO$2:AO$28,MATCH(1,(Transcriptome!$A$2:$A$28=$B3)*(Transcriptome!$C$2:$C$28=$E3),0))</f>
        <v>0.79282459441774966</v>
      </c>
      <c r="BS3">
        <f t="array" ref="BS3">INDEX(Transcriptome!AP$2:AP$28,MATCH(1,(Transcriptome!$A$2:$A$28=$B3)*(Transcriptome!$C$2:$C$28=$E3),0))</f>
        <v>0.94021059648890959</v>
      </c>
      <c r="BT3">
        <f t="array" ref="BT3">INDEX(Transcriptome!AQ$2:AQ$28,MATCH(1,(Transcriptome!$A$2:$A$28=$B3)*(Transcriptome!$C$2:$C$28=$E3),0))</f>
        <v>1.47708404581313</v>
      </c>
      <c r="BU3">
        <f t="array" ref="BU3">INDEX(Transcriptome!AR$2:AR$28,MATCH(1,(Transcriptome!$A$2:$A$28=$B3)*(Transcriptome!$C$2:$C$28=$E3),0))</f>
        <v>0.58760190296554049</v>
      </c>
      <c r="BV3">
        <f t="array" ref="BV3">INDEX(Transcriptome!AS$2:AS$28,MATCH(1,(Transcriptome!$A$2:$A$28=$B3)*(Transcriptome!$C$2:$C$28=$E3),0))</f>
        <v>0.72689778127724192</v>
      </c>
      <c r="BW3">
        <f t="array" ref="BW3">INDEX(Transcriptome!AT$2:AT$28,MATCH(1,(Transcriptome!$A$2:$A$28=$B3)*(Transcriptome!$C$2:$C$28=$E3),0))</f>
        <v>0.52996440534176203</v>
      </c>
      <c r="BX3">
        <f t="array" ref="BX3">INDEX(Transcriptome!AU$2:AU$28,MATCH(1,(Transcriptome!$A$2:$A$28=$B3)*(Transcriptome!$C$2:$C$28=$E3),0))</f>
        <v>1.2346382979140564</v>
      </c>
      <c r="BY3">
        <f t="array" ref="BY3">INDEX(Transcriptome!AV$2:AV$28,MATCH(1,(Transcriptome!$A$2:$A$28=$B3)*(Transcriptome!$C$2:$C$28=$E3),0))</f>
        <v>0.59394270175385044</v>
      </c>
      <c r="BZ3">
        <f t="array" ref="BZ3">INDEX(Transcriptome!AW$2:AW$28,MATCH(1,(Transcriptome!$A$2:$A$28=$B3)*(Transcriptome!$C$2:$C$28=$E3),0))</f>
        <v>0.79380009303939492</v>
      </c>
      <c r="CA3">
        <f t="array" ref="CA3">INDEX(Transcriptome!AX$2:AX$28,MATCH(1,(Transcriptome!$A$2:$A$28=$B3)*(Transcriptome!$C$2:$C$28=$E3),0))</f>
        <v>0.66411075288126009</v>
      </c>
      <c r="CB3">
        <f t="array" ref="CB3">INDEX(Transcriptome!AY$2:AY$28,MATCH(1,(Transcriptome!$A$2:$A$28=$B3)*(Transcriptome!$C$2:$C$28=$E3),0))</f>
        <v>0.91230940759148649</v>
      </c>
      <c r="CC3">
        <f t="array" ref="CC3">INDEX(Transcriptome!AZ$2:AZ$28,MATCH(1,(Transcriptome!$A$2:$A$28=$B3)*(Transcriptome!$C$2:$C$28=$E3),0))</f>
        <v>0.52236635594220548</v>
      </c>
      <c r="CD3">
        <f t="array" ref="CD3">INDEX(Transcriptome!BA$2:BA$28,MATCH(1,(Transcriptome!$A$2:$A$28=$B3)*(Transcriptome!$C$2:$C$28=$E3),0))</f>
        <v>1.4722765738374801</v>
      </c>
      <c r="CE3">
        <f t="array" ref="CE3">INDEX(Transcriptome!BB$2:BB$28,MATCH(1,(Transcriptome!$A$2:$A$28=$B3)*(Transcriptome!$C$2:$C$28=$E3),0))</f>
        <v>1.7837978141567536</v>
      </c>
      <c r="CF3">
        <f t="array" ref="CF3">INDEX(Transcriptome!BC$2:BC$28,MATCH(1,(Transcriptome!$A$2:$A$28=$B3)*(Transcriptome!$C$2:$C$28=$E3),0))</f>
        <v>0</v>
      </c>
      <c r="CG3">
        <f t="array" ref="CG3">INDEX(Transcriptome!BD$2:BD$28,MATCH(1,(Transcriptome!$A$2:$A$28=$B3)*(Transcriptome!$C$2:$C$28=$E3),0))</f>
        <v>0.89732664094598091</v>
      </c>
      <c r="CH3">
        <f t="array" ref="CH3">INDEX(Transcriptome!BE$2:BE$28,MATCH(1,(Transcriptome!$A$2:$A$28=$B3)*(Transcriptome!$C$2:$C$28=$E3),0))</f>
        <v>1.4278341624379669</v>
      </c>
      <c r="CI3">
        <f t="array" ref="CI3">INDEX(Transcriptome!BF$2:BF$28,MATCH(1,(Transcriptome!$A$2:$A$28=$B3)*(Transcriptome!$C$2:$C$28=$E3),0))</f>
        <v>1.0547210245064886</v>
      </c>
      <c r="CJ3">
        <f t="array" ref="CJ3">INDEX(Transcriptome!BG$2:BG$28,MATCH(1,(Transcriptome!$A$2:$A$28=$B3)*(Transcriptome!$C$2:$C$28=$E3),0))</f>
        <v>2.2222015287581018</v>
      </c>
      <c r="CK3">
        <f t="array" ref="CK3">INDEX(Transcriptome!BH$2:BH$28,MATCH(1,(Transcriptome!$A$2:$A$28=$B3)*(Transcriptome!$C$2:$C$28=$E3),0))</f>
        <v>0.40924168851755272</v>
      </c>
      <c r="CL3">
        <f t="array" ref="CL3">INDEX(Transcriptome!BI$2:BI$28,MATCH(1,(Transcriptome!$A$2:$A$28=$B3)*(Transcriptome!$C$2:$C$28=$E3),0))</f>
        <v>0</v>
      </c>
      <c r="CM3">
        <f t="array" ref="CM3">INDEX(Transcriptome!BJ$2:BJ$28,MATCH(1,(Transcriptome!$A$2:$A$28=$B3)*(Transcriptome!$C$2:$C$28=$E3),0))</f>
        <v>0</v>
      </c>
      <c r="CN3">
        <f t="array" ref="CN3">INDEX(Transcriptome!BK$2:BK$28,MATCH(1,(Transcriptome!$A$2:$A$28=$B3)*(Transcriptome!$C$2:$C$28=$E3),0))</f>
        <v>2.7449342282819935</v>
      </c>
      <c r="CO3">
        <f t="array" ref="CO3">INDEX(Transcriptome!BL$2:BL$28,MATCH(1,(Transcriptome!$A$2:$A$28=$B3)*(Transcriptome!$C$2:$C$28=$E3),0))</f>
        <v>1.9495020029319203</v>
      </c>
      <c r="CP3">
        <f t="array" ref="CP3">INDEX(Transcriptome!BM$2:BM$28,MATCH(1,(Transcriptome!$A$2:$A$28=$B3)*(Transcriptome!$C$2:$C$28=$E3),0))</f>
        <v>0.84121164659459347</v>
      </c>
      <c r="CQ3">
        <f t="array" ref="CQ3">INDEX(Transcriptome!BN$2:BN$28,MATCH(1,(Transcriptome!$A$2:$A$28=$B3)*(Transcriptome!$C$2:$C$28=$E3),0))</f>
        <v>31.952489188561209</v>
      </c>
      <c r="CR3">
        <f t="array" ref="CR3">INDEX(Transcriptome!BO$2:BO$28,MATCH(1,(Transcriptome!$A$2:$A$28=$B3)*(Transcriptome!$C$2:$C$28=$E3),0))</f>
        <v>0.74951232158557368</v>
      </c>
      <c r="CS3">
        <f t="array" ref="CS3">INDEX(Transcriptome!BP$2:BP$28,MATCH(1,(Transcriptome!$A$2:$A$28=$B3)*(Transcriptome!$C$2:$C$28=$E3),0))</f>
        <v>0.40924168851755272</v>
      </c>
      <c r="CT3">
        <f t="array" ref="CT3">INDEX(Transcriptome!BQ$2:BQ$28,MATCH(1,(Transcriptome!$A$2:$A$28=$B3)*(Transcriptome!$C$2:$C$28=$E3),0))</f>
        <v>1</v>
      </c>
      <c r="CU3">
        <f t="array" ref="CU3">INDEX(Transcriptome!BR$2:BR$28,MATCH(1,(Transcriptome!$A$2:$A$28=$B3)*(Transcriptome!$C$2:$C$28=$E3),0))</f>
        <v>1.3819649840367882</v>
      </c>
    </row>
    <row r="4" spans="1:99">
      <c r="A4">
        <f>'Measured Data'!A9</f>
        <v>2</v>
      </c>
      <c r="B4" t="s">
        <v>584</v>
      </c>
      <c r="C4" s="324" t="s">
        <v>586</v>
      </c>
      <c r="D4">
        <v>1</v>
      </c>
      <c r="E4" t="s">
        <v>513</v>
      </c>
      <c r="F4" s="477">
        <f>'Growth Regression'!R4</f>
        <v>2.484722222223354</v>
      </c>
      <c r="G4" s="477">
        <f>'Growth Regression'!S4</f>
        <v>59.633333333360497</v>
      </c>
      <c r="H4">
        <f>AVERAGE('TL input - regression'!L4:L5)</f>
        <v>30.418082106618705</v>
      </c>
      <c r="I4">
        <f>AVERAGE('TL input - regression'!M4:M5)</f>
        <v>3.2748667850799289</v>
      </c>
      <c r="J4">
        <f>AVERAGE('TL input - regression'!N4:N5)</f>
        <v>0.32050000000000001</v>
      </c>
      <c r="K4">
        <f>AVERAGE('TL input - regression'!O4:O5)</f>
        <v>4.8104999999999993</v>
      </c>
      <c r="L4">
        <f>AVERAGE('TL input - regression'!P4:P5)</f>
        <v>1.6895</v>
      </c>
      <c r="M4">
        <f>'Growth Regression'!P4</f>
        <v>2.5545985573235321E-2</v>
      </c>
      <c r="N4">
        <f>M4/'Growth Regression'!$O$24</f>
        <v>0.9493020391121828</v>
      </c>
      <c r="O4">
        <f>'Post Process Calc.'!C22</f>
        <v>8.8933452765325743E-2</v>
      </c>
      <c r="P4">
        <f>'Post Process Calc.'!D22</f>
        <v>5.6962083011659413E-2</v>
      </c>
      <c r="Q4">
        <f>'Post Process Calc.'!E22</f>
        <v>-8.8274764218137039E-4</v>
      </c>
      <c r="R4">
        <f>'Post Process Calc.'!F22</f>
        <v>-3.2568936396333761E-3</v>
      </c>
      <c r="S4">
        <f>'Post Process Calc.'!G22</f>
        <v>-7.1214510274316793E-3</v>
      </c>
      <c r="T4">
        <f t="shared" si="2"/>
        <v>0.6405023221348306</v>
      </c>
      <c r="U4">
        <f t="shared" ref="U4:V13" si="4">O4/0.0016</f>
        <v>55.583407978328587</v>
      </c>
      <c r="V4">
        <f t="shared" si="4"/>
        <v>35.601301882287132</v>
      </c>
      <c r="W4">
        <f t="shared" si="0"/>
        <v>-0.55171727636335643</v>
      </c>
      <c r="X4">
        <f t="shared" si="0"/>
        <v>-2.0355585247708601</v>
      </c>
      <c r="Y4">
        <f t="shared" si="0"/>
        <v>-4.4509068921447996</v>
      </c>
      <c r="Z4">
        <v>100</v>
      </c>
      <c r="AA4">
        <v>0.32</v>
      </c>
      <c r="AB4">
        <v>7</v>
      </c>
      <c r="AC4">
        <v>0.7</v>
      </c>
      <c r="AD4">
        <f t="shared" si="1"/>
        <v>5.0118723362727164E-8</v>
      </c>
      <c r="AE4">
        <v>1</v>
      </c>
      <c r="AF4">
        <v>0.311</v>
      </c>
      <c r="AG4">
        <f t="array" ref="AG4">INDEX(Transcriptome!D$2:D$28,MATCH(1,(Transcriptome!$A$2:$A$28=$B4)*(Transcriptome!$C$2:$C$28=$E4),0))</f>
        <v>0.70792899137635334</v>
      </c>
      <c r="AH4">
        <f t="array" ref="AH4">INDEX(Transcriptome!E$2:E$28,MATCH(1,(Transcriptome!$A$2:$A$28=$B4)*(Transcriptome!$C$2:$C$28=$E4),0))</f>
        <v>1.5892398211913721</v>
      </c>
      <c r="AI4">
        <f t="array" ref="AI4">INDEX(Transcriptome!F$2:F$28,MATCH(1,(Transcriptome!$A$2:$A$28=$B4)*(Transcriptome!$C$2:$C$28=$E4),0))</f>
        <v>1.0699878087137091</v>
      </c>
      <c r="AJ4">
        <f t="array" ref="AJ4">INDEX(Transcriptome!G$2:G$28,MATCH(1,(Transcriptome!$A$2:$A$28=$B4)*(Transcriptome!$C$2:$C$28=$E4),0))</f>
        <v>0.70940308754432024</v>
      </c>
      <c r="AK4">
        <f t="array" ref="AK4">INDEX(Transcriptome!H$2:H$28,MATCH(1,(Transcriptome!$A$2:$A$28=$B4)*(Transcriptome!$C$2:$C$28=$E4),0))</f>
        <v>0</v>
      </c>
      <c r="AL4">
        <f t="array" ref="AL4">INDEX(Transcriptome!I$2:I$28,MATCH(1,(Transcriptome!$A$2:$A$28=$B4)*(Transcriptome!$C$2:$C$28=$E4),0))</f>
        <v>0.93552032018387032</v>
      </c>
      <c r="AM4">
        <f t="array" ref="AM4">INDEX(Transcriptome!J$2:J$28,MATCH(1,(Transcriptome!$A$2:$A$28=$B4)*(Transcriptome!$C$2:$C$28=$E4),0))</f>
        <v>1.0834614534636753</v>
      </c>
      <c r="AN4">
        <f t="array" ref="AN4">INDEX(Transcriptome!K$2:K$28,MATCH(1,(Transcriptome!$A$2:$A$28=$B4)*(Transcriptome!$C$2:$C$28=$E4),0))</f>
        <v>0.80377161141689246</v>
      </c>
      <c r="AO4">
        <f t="array" ref="AO4">INDEX(Transcriptome!L$2:L$28,MATCH(1,(Transcriptome!$A$2:$A$28=$B4)*(Transcriptome!$C$2:$C$28=$E4),0))</f>
        <v>0.85695479911735994</v>
      </c>
      <c r="AP4">
        <f t="array" ref="AP4">INDEX(Transcriptome!M$2:M$28,MATCH(1,(Transcriptome!$A$2:$A$28=$B4)*(Transcriptome!$C$2:$C$28=$E4),0))</f>
        <v>0.93891873980212981</v>
      </c>
      <c r="AQ4">
        <f t="array" ref="AQ4">INDEX(Transcriptome!N$2:N$28,MATCH(1,(Transcriptome!$A$2:$A$28=$B4)*(Transcriptome!$C$2:$C$28=$E4),0))</f>
        <v>0.70695686220859</v>
      </c>
      <c r="AR4">
        <f t="array" ref="AR4">INDEX(Transcriptome!O$2:O$28,MATCH(1,(Transcriptome!$A$2:$A$28=$B4)*(Transcriptome!$C$2:$C$28=$E4),0))</f>
        <v>0.8593713480497972</v>
      </c>
      <c r="AS4">
        <f t="array" ref="AS4">INDEX(Transcriptome!P$2:P$28,MATCH(1,(Transcriptome!$A$2:$A$28=$B4)*(Transcriptome!$C$2:$C$28=$E4),0))</f>
        <v>0.79904520541729218</v>
      </c>
      <c r="AT4">
        <f t="array" ref="AT4">INDEX(Transcriptome!Q$2:Q$28,MATCH(1,(Transcriptome!$A$2:$A$28=$B4)*(Transcriptome!$C$2:$C$28=$E4),0))</f>
        <v>0.47872282221313689</v>
      </c>
      <c r="AU4">
        <f t="array" ref="AU4">INDEX(Transcriptome!R$2:R$28,MATCH(1,(Transcriptome!$A$2:$A$28=$B4)*(Transcriptome!$C$2:$C$28=$E4),0))</f>
        <v>0.41383633912857071</v>
      </c>
      <c r="AV4">
        <f t="array" ref="AV4">INDEX(Transcriptome!S$2:S$28,MATCH(1,(Transcriptome!$A$2:$A$28=$B4)*(Transcriptome!$C$2:$C$28=$E4),0))</f>
        <v>0.44645950550293145</v>
      </c>
      <c r="AW4">
        <f t="array" ref="AW4">INDEX(Transcriptome!T$2:T$28,MATCH(1,(Transcriptome!$A$2:$A$28=$B4)*(Transcriptome!$C$2:$C$28=$E4),0))</f>
        <v>1.008655396739049</v>
      </c>
      <c r="AX4">
        <f t="array" ref="AX4">INDEX(Transcriptome!U$2:U$28,MATCH(1,(Transcriptome!$A$2:$A$28=$B4)*(Transcriptome!$C$2:$C$28=$E4),0))</f>
        <v>2.62155377663843</v>
      </c>
      <c r="AY4">
        <f t="array" ref="AY4">INDEX(Transcriptome!V$2:V$28,MATCH(1,(Transcriptome!$A$2:$A$28=$B4)*(Transcriptome!$C$2:$C$28=$E4),0))</f>
        <v>0</v>
      </c>
      <c r="AZ4">
        <f t="array" ref="AZ4">INDEX(Transcriptome!W$2:W$28,MATCH(1,(Transcriptome!$A$2:$A$28=$B4)*(Transcriptome!$C$2:$C$28=$E4),0))</f>
        <v>0</v>
      </c>
      <c r="BA4">
        <f t="array" ref="BA4">INDEX(Transcriptome!X$2:X$28,MATCH(1,(Transcriptome!$A$2:$A$28=$B4)*(Transcriptome!$C$2:$C$28=$E4),0))</f>
        <v>0.59644766722058296</v>
      </c>
      <c r="BB4">
        <f t="array" ref="BB4">INDEX(Transcriptome!Y$2:Y$28,MATCH(1,(Transcriptome!$A$2:$A$28=$B4)*(Transcriptome!$C$2:$C$28=$E4),0))</f>
        <v>0</v>
      </c>
      <c r="BC4">
        <f t="array" ref="BC4">INDEX(Transcriptome!Z$2:Z$28,MATCH(1,(Transcriptome!$A$2:$A$28=$B4)*(Transcriptome!$C$2:$C$28=$E4),0))</f>
        <v>0.91328392911817136</v>
      </c>
      <c r="BD4">
        <f t="array" ref="BD4">INDEX(Transcriptome!AA$2:AA$28,MATCH(1,(Transcriptome!$A$2:$A$28=$B4)*(Transcriptome!$C$2:$C$28=$E4),0))</f>
        <v>1.061272583395289</v>
      </c>
      <c r="BE4">
        <f t="array" ref="BE4">INDEX(Transcriptome!AB$2:AB$28,MATCH(1,(Transcriptome!$A$2:$A$28=$B4)*(Transcriptome!$C$2:$C$28=$E4),0))</f>
        <v>0.40610812418406372</v>
      </c>
      <c r="BF4">
        <f t="array" ref="BF4">INDEX(Transcriptome!AC$2:AC$28,MATCH(1,(Transcriptome!$A$2:$A$28=$B4)*(Transcriptome!$C$2:$C$28=$E4),0))</f>
        <v>0.96854091898455463</v>
      </c>
      <c r="BG4">
        <f t="array" ref="BG4">INDEX(Transcriptome!AD$2:AD$28,MATCH(1,(Transcriptome!$A$2:$A$28=$B4)*(Transcriptome!$C$2:$C$28=$E4),0))</f>
        <v>0.74430848274637873</v>
      </c>
      <c r="BH4">
        <f t="array" ref="BH4">INDEX(Transcriptome!AE$2:AE$28,MATCH(1,(Transcriptome!$A$2:$A$28=$B4)*(Transcriptome!$C$2:$C$28=$E4),0))</f>
        <v>1.2431887576302834</v>
      </c>
      <c r="BI4">
        <f t="array" ref="BI4">INDEX(Transcriptome!AF$2:AF$28,MATCH(1,(Transcriptome!$A$2:$A$28=$B4)*(Transcriptome!$C$2:$C$28=$E4),0))</f>
        <v>0.49714311780941689</v>
      </c>
      <c r="BJ4">
        <f t="array" ref="BJ4">INDEX(Transcriptome!AG$2:AG$28,MATCH(1,(Transcriptome!$A$2:$A$28=$B4)*(Transcriptome!$C$2:$C$28=$E4),0))</f>
        <v>0.567414845207453</v>
      </c>
      <c r="BK4">
        <f t="array" ref="BK4">INDEX(Transcriptome!AH$2:AH$28,MATCH(1,(Transcriptome!$A$2:$A$28=$B4)*(Transcriptome!$C$2:$C$28=$E4),0))</f>
        <v>1.7504787263397232</v>
      </c>
      <c r="BL4">
        <f t="array" ref="BL4">INDEX(Transcriptome!AI$2:AI$28,MATCH(1,(Transcriptome!$A$2:$A$28=$B4)*(Transcriptome!$C$2:$C$28=$E4),0))</f>
        <v>0.56812861528565461</v>
      </c>
      <c r="BM4">
        <f t="array" ref="BM4">INDEX(Transcriptome!AJ$2:AJ$28,MATCH(1,(Transcriptome!$A$2:$A$28=$B4)*(Transcriptome!$C$2:$C$28=$E4),0))</f>
        <v>0.82144460906259187</v>
      </c>
      <c r="BN4">
        <f t="array" ref="BN4">INDEX(Transcriptome!AK$2:AK$28,MATCH(1,(Transcriptome!$A$2:$A$28=$B4)*(Transcriptome!$C$2:$C$28=$E4),0))</f>
        <v>0.4273004653597422</v>
      </c>
      <c r="BO4">
        <f t="array" ref="BO4">INDEX(Transcriptome!AL$2:AL$28,MATCH(1,(Transcriptome!$A$2:$A$28=$B4)*(Transcriptome!$C$2:$C$28=$E4),0))</f>
        <v>1</v>
      </c>
      <c r="BP4">
        <f t="array" ref="BP4">INDEX(Transcriptome!AM$2:AM$28,MATCH(1,(Transcriptome!$A$2:$A$28=$B4)*(Transcriptome!$C$2:$C$28=$E4),0))</f>
        <v>0.53518948544168743</v>
      </c>
      <c r="BQ4">
        <f t="array" ref="BQ4">INDEX(Transcriptome!AN$2:AN$28,MATCH(1,(Transcriptome!$A$2:$A$28=$B4)*(Transcriptome!$C$2:$C$28=$E4),0))</f>
        <v>0.73171138313074335</v>
      </c>
      <c r="BR4">
        <f t="array" ref="BR4">INDEX(Transcriptome!AO$2:AO$28,MATCH(1,(Transcriptome!$A$2:$A$28=$B4)*(Transcriptome!$C$2:$C$28=$E4),0))</f>
        <v>0.79282459441774966</v>
      </c>
      <c r="BS4">
        <f t="array" ref="BS4">INDEX(Transcriptome!AP$2:AP$28,MATCH(1,(Transcriptome!$A$2:$A$28=$B4)*(Transcriptome!$C$2:$C$28=$E4),0))</f>
        <v>0.94021059648890959</v>
      </c>
      <c r="BT4">
        <f t="array" ref="BT4">INDEX(Transcriptome!AQ$2:AQ$28,MATCH(1,(Transcriptome!$A$2:$A$28=$B4)*(Transcriptome!$C$2:$C$28=$E4),0))</f>
        <v>1.47708404581313</v>
      </c>
      <c r="BU4">
        <f t="array" ref="BU4">INDEX(Transcriptome!AR$2:AR$28,MATCH(1,(Transcriptome!$A$2:$A$28=$B4)*(Transcriptome!$C$2:$C$28=$E4),0))</f>
        <v>0.58760190296554049</v>
      </c>
      <c r="BV4">
        <f t="array" ref="BV4">INDEX(Transcriptome!AS$2:AS$28,MATCH(1,(Transcriptome!$A$2:$A$28=$B4)*(Transcriptome!$C$2:$C$28=$E4),0))</f>
        <v>0.72689778127724192</v>
      </c>
      <c r="BW4">
        <f t="array" ref="BW4">INDEX(Transcriptome!AT$2:AT$28,MATCH(1,(Transcriptome!$A$2:$A$28=$B4)*(Transcriptome!$C$2:$C$28=$E4),0))</f>
        <v>0.52996440534176203</v>
      </c>
      <c r="BX4">
        <f t="array" ref="BX4">INDEX(Transcriptome!AU$2:AU$28,MATCH(1,(Transcriptome!$A$2:$A$28=$B4)*(Transcriptome!$C$2:$C$28=$E4),0))</f>
        <v>1.2346382979140564</v>
      </c>
      <c r="BY4">
        <f t="array" ref="BY4">INDEX(Transcriptome!AV$2:AV$28,MATCH(1,(Transcriptome!$A$2:$A$28=$B4)*(Transcriptome!$C$2:$C$28=$E4),0))</f>
        <v>0.59394270175385044</v>
      </c>
      <c r="BZ4">
        <f t="array" ref="BZ4">INDEX(Transcriptome!AW$2:AW$28,MATCH(1,(Transcriptome!$A$2:$A$28=$B4)*(Transcriptome!$C$2:$C$28=$E4),0))</f>
        <v>0.79380009303939492</v>
      </c>
      <c r="CA4">
        <f t="array" ref="CA4">INDEX(Transcriptome!AX$2:AX$28,MATCH(1,(Transcriptome!$A$2:$A$28=$B4)*(Transcriptome!$C$2:$C$28=$E4),0))</f>
        <v>0.66411075288126009</v>
      </c>
      <c r="CB4">
        <f t="array" ref="CB4">INDEX(Transcriptome!AY$2:AY$28,MATCH(1,(Transcriptome!$A$2:$A$28=$B4)*(Transcriptome!$C$2:$C$28=$E4),0))</f>
        <v>0.91230940759148649</v>
      </c>
      <c r="CC4">
        <f t="array" ref="CC4">INDEX(Transcriptome!AZ$2:AZ$28,MATCH(1,(Transcriptome!$A$2:$A$28=$B4)*(Transcriptome!$C$2:$C$28=$E4),0))</f>
        <v>0.52236635594220548</v>
      </c>
      <c r="CD4">
        <f t="array" ref="CD4">INDEX(Transcriptome!BA$2:BA$28,MATCH(1,(Transcriptome!$A$2:$A$28=$B4)*(Transcriptome!$C$2:$C$28=$E4),0))</f>
        <v>1.4722765738374801</v>
      </c>
      <c r="CE4">
        <f t="array" ref="CE4">INDEX(Transcriptome!BB$2:BB$28,MATCH(1,(Transcriptome!$A$2:$A$28=$B4)*(Transcriptome!$C$2:$C$28=$E4),0))</f>
        <v>1.7837978141567536</v>
      </c>
      <c r="CF4">
        <f t="array" ref="CF4">INDEX(Transcriptome!BC$2:BC$28,MATCH(1,(Transcriptome!$A$2:$A$28=$B4)*(Transcriptome!$C$2:$C$28=$E4),0))</f>
        <v>0</v>
      </c>
      <c r="CG4">
        <f t="array" ref="CG4">INDEX(Transcriptome!BD$2:BD$28,MATCH(1,(Transcriptome!$A$2:$A$28=$B4)*(Transcriptome!$C$2:$C$28=$E4),0))</f>
        <v>0.89732664094598091</v>
      </c>
      <c r="CH4">
        <f t="array" ref="CH4">INDEX(Transcriptome!BE$2:BE$28,MATCH(1,(Transcriptome!$A$2:$A$28=$B4)*(Transcriptome!$C$2:$C$28=$E4),0))</f>
        <v>1.4278341624379669</v>
      </c>
      <c r="CI4">
        <f t="array" ref="CI4">INDEX(Transcriptome!BF$2:BF$28,MATCH(1,(Transcriptome!$A$2:$A$28=$B4)*(Transcriptome!$C$2:$C$28=$E4),0))</f>
        <v>1.0547210245064886</v>
      </c>
      <c r="CJ4">
        <f t="array" ref="CJ4">INDEX(Transcriptome!BG$2:BG$28,MATCH(1,(Transcriptome!$A$2:$A$28=$B4)*(Transcriptome!$C$2:$C$28=$E4),0))</f>
        <v>2.2222015287581018</v>
      </c>
      <c r="CK4">
        <f t="array" ref="CK4">INDEX(Transcriptome!BH$2:BH$28,MATCH(1,(Transcriptome!$A$2:$A$28=$B4)*(Transcriptome!$C$2:$C$28=$E4),0))</f>
        <v>0.40924168851755272</v>
      </c>
      <c r="CL4">
        <f t="array" ref="CL4">INDEX(Transcriptome!BI$2:BI$28,MATCH(1,(Transcriptome!$A$2:$A$28=$B4)*(Transcriptome!$C$2:$C$28=$E4),0))</f>
        <v>0</v>
      </c>
      <c r="CM4">
        <f t="array" ref="CM4">INDEX(Transcriptome!BJ$2:BJ$28,MATCH(1,(Transcriptome!$A$2:$A$28=$B4)*(Transcriptome!$C$2:$C$28=$E4),0))</f>
        <v>0</v>
      </c>
      <c r="CN4">
        <f t="array" ref="CN4">INDEX(Transcriptome!BK$2:BK$28,MATCH(1,(Transcriptome!$A$2:$A$28=$B4)*(Transcriptome!$C$2:$C$28=$E4),0))</f>
        <v>2.7449342282819935</v>
      </c>
      <c r="CO4">
        <f t="array" ref="CO4">INDEX(Transcriptome!BL$2:BL$28,MATCH(1,(Transcriptome!$A$2:$A$28=$B4)*(Transcriptome!$C$2:$C$28=$E4),0))</f>
        <v>1.9495020029319203</v>
      </c>
      <c r="CP4">
        <f t="array" ref="CP4">INDEX(Transcriptome!BM$2:BM$28,MATCH(1,(Transcriptome!$A$2:$A$28=$B4)*(Transcriptome!$C$2:$C$28=$E4),0))</f>
        <v>0.84121164659459347</v>
      </c>
      <c r="CQ4">
        <f t="array" ref="CQ4">INDEX(Transcriptome!BN$2:BN$28,MATCH(1,(Transcriptome!$A$2:$A$28=$B4)*(Transcriptome!$C$2:$C$28=$E4),0))</f>
        <v>31.952489188561209</v>
      </c>
      <c r="CR4">
        <f t="array" ref="CR4">INDEX(Transcriptome!BO$2:BO$28,MATCH(1,(Transcriptome!$A$2:$A$28=$B4)*(Transcriptome!$C$2:$C$28=$E4),0))</f>
        <v>0.74951232158557368</v>
      </c>
      <c r="CS4">
        <f t="array" ref="CS4">INDEX(Transcriptome!BP$2:BP$28,MATCH(1,(Transcriptome!$A$2:$A$28=$B4)*(Transcriptome!$C$2:$C$28=$E4),0))</f>
        <v>0.40924168851755272</v>
      </c>
      <c r="CT4">
        <f t="array" ref="CT4">INDEX(Transcriptome!BQ$2:BQ$28,MATCH(1,(Transcriptome!$A$2:$A$28=$B4)*(Transcriptome!$C$2:$C$28=$E4),0))</f>
        <v>1</v>
      </c>
      <c r="CU4">
        <f t="array" ref="CU4">INDEX(Transcriptome!BR$2:BR$28,MATCH(1,(Transcriptome!$A$2:$A$28=$B4)*(Transcriptome!$C$2:$C$28=$E4),0))</f>
        <v>1.3819649840367882</v>
      </c>
    </row>
    <row r="5" spans="1:99">
      <c r="A5">
        <f>'Measured Data'!A10</f>
        <v>3</v>
      </c>
      <c r="B5" t="s">
        <v>584</v>
      </c>
      <c r="C5" s="324" t="s">
        <v>586</v>
      </c>
      <c r="D5">
        <v>1</v>
      </c>
      <c r="E5" t="s">
        <v>513</v>
      </c>
      <c r="F5" s="477">
        <f>'Growth Regression'!R5</f>
        <v>3.4635416666678793</v>
      </c>
      <c r="G5" s="477">
        <f>'Growth Regression'!S5</f>
        <v>83.125000000029104</v>
      </c>
      <c r="H5">
        <f>AVERAGE('TL input - regression'!L5:L6)</f>
        <v>30.806634250316392</v>
      </c>
      <c r="I5">
        <f>AVERAGE('TL input - regression'!M5:M6)</f>
        <v>4.7180284191829482</v>
      </c>
      <c r="J5">
        <f>AVERAGE('TL input - regression'!N5:N6)</f>
        <v>0.51700000000000002</v>
      </c>
      <c r="K5">
        <f>AVERAGE('TL input - regression'!O5:O6)</f>
        <v>4.9704999999999995</v>
      </c>
      <c r="L5">
        <f>AVERAGE('TL input - regression'!P5:P6)</f>
        <v>1.6564999999999999</v>
      </c>
      <c r="M5">
        <f>'Growth Regression'!P5</f>
        <v>2.4511890413168775E-2</v>
      </c>
      <c r="N5">
        <f>M5/'Growth Regression'!$O$24</f>
        <v>0.91087452801565616</v>
      </c>
      <c r="O5">
        <f>'Post Process Calc.'!C23</f>
        <v>7.6048059699223167E-2</v>
      </c>
      <c r="P5">
        <f>'Post Process Calc.'!D23</f>
        <v>3.9844846263097651E-2</v>
      </c>
      <c r="Q5">
        <f>'Post Process Calc.'!E23</f>
        <v>-7.0498276647476691E-3</v>
      </c>
      <c r="R5">
        <f>'Post Process Calc.'!F23</f>
        <v>1.0290447878109857E-3</v>
      </c>
      <c r="S5">
        <f>'Post Process Calc.'!G23</f>
        <v>-7.3770227471512129E-3</v>
      </c>
      <c r="T5">
        <f t="shared" si="2"/>
        <v>0.52394297002037338</v>
      </c>
      <c r="U5">
        <f t="shared" si="4"/>
        <v>47.530037312014478</v>
      </c>
      <c r="V5">
        <f t="shared" si="4"/>
        <v>24.903028914436032</v>
      </c>
      <c r="W5">
        <f t="shared" si="0"/>
        <v>-4.4061422904672929</v>
      </c>
      <c r="X5">
        <f t="shared" si="0"/>
        <v>0.64315299238186607</v>
      </c>
      <c r="Y5">
        <f t="shared" si="0"/>
        <v>-4.6106392169695081</v>
      </c>
      <c r="Z5">
        <v>100</v>
      </c>
      <c r="AA5">
        <v>0.32</v>
      </c>
      <c r="AB5">
        <v>7</v>
      </c>
      <c r="AC5">
        <v>0.7</v>
      </c>
      <c r="AD5">
        <f t="shared" si="1"/>
        <v>5.0118723362727164E-8</v>
      </c>
      <c r="AE5">
        <v>1</v>
      </c>
      <c r="AF5">
        <v>0.311</v>
      </c>
      <c r="AG5">
        <f t="array" ref="AG5">INDEX(Transcriptome!D$2:D$28,MATCH(1,(Transcriptome!$A$2:$A$28=$B5)*(Transcriptome!$C$2:$C$28=$E5),0))</f>
        <v>0.70792899137635334</v>
      </c>
      <c r="AH5">
        <f t="array" ref="AH5">INDEX(Transcriptome!E$2:E$28,MATCH(1,(Transcriptome!$A$2:$A$28=$B5)*(Transcriptome!$C$2:$C$28=$E5),0))</f>
        <v>1.5892398211913721</v>
      </c>
      <c r="AI5">
        <f t="array" ref="AI5">INDEX(Transcriptome!F$2:F$28,MATCH(1,(Transcriptome!$A$2:$A$28=$B5)*(Transcriptome!$C$2:$C$28=$E5),0))</f>
        <v>1.0699878087137091</v>
      </c>
      <c r="AJ5">
        <f t="array" ref="AJ5">INDEX(Transcriptome!G$2:G$28,MATCH(1,(Transcriptome!$A$2:$A$28=$B5)*(Transcriptome!$C$2:$C$28=$E5),0))</f>
        <v>0.70940308754432024</v>
      </c>
      <c r="AK5">
        <f t="array" ref="AK5">INDEX(Transcriptome!H$2:H$28,MATCH(1,(Transcriptome!$A$2:$A$28=$B5)*(Transcriptome!$C$2:$C$28=$E5),0))</f>
        <v>0</v>
      </c>
      <c r="AL5">
        <f t="array" ref="AL5">INDEX(Transcriptome!I$2:I$28,MATCH(1,(Transcriptome!$A$2:$A$28=$B5)*(Transcriptome!$C$2:$C$28=$E5),0))</f>
        <v>0.93552032018387032</v>
      </c>
      <c r="AM5">
        <f t="array" ref="AM5">INDEX(Transcriptome!J$2:J$28,MATCH(1,(Transcriptome!$A$2:$A$28=$B5)*(Transcriptome!$C$2:$C$28=$E5),0))</f>
        <v>1.0834614534636753</v>
      </c>
      <c r="AN5">
        <f t="array" ref="AN5">INDEX(Transcriptome!K$2:K$28,MATCH(1,(Transcriptome!$A$2:$A$28=$B5)*(Transcriptome!$C$2:$C$28=$E5),0))</f>
        <v>0.80377161141689246</v>
      </c>
      <c r="AO5">
        <f t="array" ref="AO5">INDEX(Transcriptome!L$2:L$28,MATCH(1,(Transcriptome!$A$2:$A$28=$B5)*(Transcriptome!$C$2:$C$28=$E5),0))</f>
        <v>0.85695479911735994</v>
      </c>
      <c r="AP5">
        <f t="array" ref="AP5">INDEX(Transcriptome!M$2:M$28,MATCH(1,(Transcriptome!$A$2:$A$28=$B5)*(Transcriptome!$C$2:$C$28=$E5),0))</f>
        <v>0.93891873980212981</v>
      </c>
      <c r="AQ5">
        <f t="array" ref="AQ5">INDEX(Transcriptome!N$2:N$28,MATCH(1,(Transcriptome!$A$2:$A$28=$B5)*(Transcriptome!$C$2:$C$28=$E5),0))</f>
        <v>0.70695686220859</v>
      </c>
      <c r="AR5">
        <f t="array" ref="AR5">INDEX(Transcriptome!O$2:O$28,MATCH(1,(Transcriptome!$A$2:$A$28=$B5)*(Transcriptome!$C$2:$C$28=$E5),0))</f>
        <v>0.8593713480497972</v>
      </c>
      <c r="AS5">
        <f t="array" ref="AS5">INDEX(Transcriptome!P$2:P$28,MATCH(1,(Transcriptome!$A$2:$A$28=$B5)*(Transcriptome!$C$2:$C$28=$E5),0))</f>
        <v>0.79904520541729218</v>
      </c>
      <c r="AT5">
        <f t="array" ref="AT5">INDEX(Transcriptome!Q$2:Q$28,MATCH(1,(Transcriptome!$A$2:$A$28=$B5)*(Transcriptome!$C$2:$C$28=$E5),0))</f>
        <v>0.47872282221313689</v>
      </c>
      <c r="AU5">
        <f t="array" ref="AU5">INDEX(Transcriptome!R$2:R$28,MATCH(1,(Transcriptome!$A$2:$A$28=$B5)*(Transcriptome!$C$2:$C$28=$E5),0))</f>
        <v>0.41383633912857071</v>
      </c>
      <c r="AV5">
        <f t="array" ref="AV5">INDEX(Transcriptome!S$2:S$28,MATCH(1,(Transcriptome!$A$2:$A$28=$B5)*(Transcriptome!$C$2:$C$28=$E5),0))</f>
        <v>0.44645950550293145</v>
      </c>
      <c r="AW5">
        <f t="array" ref="AW5">INDEX(Transcriptome!T$2:T$28,MATCH(1,(Transcriptome!$A$2:$A$28=$B5)*(Transcriptome!$C$2:$C$28=$E5),0))</f>
        <v>1.008655396739049</v>
      </c>
      <c r="AX5">
        <f t="array" ref="AX5">INDEX(Transcriptome!U$2:U$28,MATCH(1,(Transcriptome!$A$2:$A$28=$B5)*(Transcriptome!$C$2:$C$28=$E5),0))</f>
        <v>2.62155377663843</v>
      </c>
      <c r="AY5">
        <f t="array" ref="AY5">INDEX(Transcriptome!V$2:V$28,MATCH(1,(Transcriptome!$A$2:$A$28=$B5)*(Transcriptome!$C$2:$C$28=$E5),0))</f>
        <v>0</v>
      </c>
      <c r="AZ5">
        <f t="array" ref="AZ5">INDEX(Transcriptome!W$2:W$28,MATCH(1,(Transcriptome!$A$2:$A$28=$B5)*(Transcriptome!$C$2:$C$28=$E5),0))</f>
        <v>0</v>
      </c>
      <c r="BA5">
        <f t="array" ref="BA5">INDEX(Transcriptome!X$2:X$28,MATCH(1,(Transcriptome!$A$2:$A$28=$B5)*(Transcriptome!$C$2:$C$28=$E5),0))</f>
        <v>0.59644766722058296</v>
      </c>
      <c r="BB5">
        <f t="array" ref="BB5">INDEX(Transcriptome!Y$2:Y$28,MATCH(1,(Transcriptome!$A$2:$A$28=$B5)*(Transcriptome!$C$2:$C$28=$E5),0))</f>
        <v>0</v>
      </c>
      <c r="BC5">
        <f t="array" ref="BC5">INDEX(Transcriptome!Z$2:Z$28,MATCH(1,(Transcriptome!$A$2:$A$28=$B5)*(Transcriptome!$C$2:$C$28=$E5),0))</f>
        <v>0.91328392911817136</v>
      </c>
      <c r="BD5">
        <f t="array" ref="BD5">INDEX(Transcriptome!AA$2:AA$28,MATCH(1,(Transcriptome!$A$2:$A$28=$B5)*(Transcriptome!$C$2:$C$28=$E5),0))</f>
        <v>1.061272583395289</v>
      </c>
      <c r="BE5">
        <f t="array" ref="BE5">INDEX(Transcriptome!AB$2:AB$28,MATCH(1,(Transcriptome!$A$2:$A$28=$B5)*(Transcriptome!$C$2:$C$28=$E5),0))</f>
        <v>0.40610812418406372</v>
      </c>
      <c r="BF5">
        <f t="array" ref="BF5">INDEX(Transcriptome!AC$2:AC$28,MATCH(1,(Transcriptome!$A$2:$A$28=$B5)*(Transcriptome!$C$2:$C$28=$E5),0))</f>
        <v>0.96854091898455463</v>
      </c>
      <c r="BG5">
        <f t="array" ref="BG5">INDEX(Transcriptome!AD$2:AD$28,MATCH(1,(Transcriptome!$A$2:$A$28=$B5)*(Transcriptome!$C$2:$C$28=$E5),0))</f>
        <v>0.74430848274637873</v>
      </c>
      <c r="BH5">
        <f t="array" ref="BH5">INDEX(Transcriptome!AE$2:AE$28,MATCH(1,(Transcriptome!$A$2:$A$28=$B5)*(Transcriptome!$C$2:$C$28=$E5),0))</f>
        <v>1.2431887576302834</v>
      </c>
      <c r="BI5">
        <f t="array" ref="BI5">INDEX(Transcriptome!AF$2:AF$28,MATCH(1,(Transcriptome!$A$2:$A$28=$B5)*(Transcriptome!$C$2:$C$28=$E5),0))</f>
        <v>0.49714311780941689</v>
      </c>
      <c r="BJ5">
        <f t="array" ref="BJ5">INDEX(Transcriptome!AG$2:AG$28,MATCH(1,(Transcriptome!$A$2:$A$28=$B5)*(Transcriptome!$C$2:$C$28=$E5),0))</f>
        <v>0.567414845207453</v>
      </c>
      <c r="BK5">
        <f t="array" ref="BK5">INDEX(Transcriptome!AH$2:AH$28,MATCH(1,(Transcriptome!$A$2:$A$28=$B5)*(Transcriptome!$C$2:$C$28=$E5),0))</f>
        <v>1.7504787263397232</v>
      </c>
      <c r="BL5">
        <f t="array" ref="BL5">INDEX(Transcriptome!AI$2:AI$28,MATCH(1,(Transcriptome!$A$2:$A$28=$B5)*(Transcriptome!$C$2:$C$28=$E5),0))</f>
        <v>0.56812861528565461</v>
      </c>
      <c r="BM5">
        <f t="array" ref="BM5">INDEX(Transcriptome!AJ$2:AJ$28,MATCH(1,(Transcriptome!$A$2:$A$28=$B5)*(Transcriptome!$C$2:$C$28=$E5),0))</f>
        <v>0.82144460906259187</v>
      </c>
      <c r="BN5">
        <f t="array" ref="BN5">INDEX(Transcriptome!AK$2:AK$28,MATCH(1,(Transcriptome!$A$2:$A$28=$B5)*(Transcriptome!$C$2:$C$28=$E5),0))</f>
        <v>0.4273004653597422</v>
      </c>
      <c r="BO5">
        <f t="array" ref="BO5">INDEX(Transcriptome!AL$2:AL$28,MATCH(1,(Transcriptome!$A$2:$A$28=$B5)*(Transcriptome!$C$2:$C$28=$E5),0))</f>
        <v>1</v>
      </c>
      <c r="BP5">
        <f t="array" ref="BP5">INDEX(Transcriptome!AM$2:AM$28,MATCH(1,(Transcriptome!$A$2:$A$28=$B5)*(Transcriptome!$C$2:$C$28=$E5),0))</f>
        <v>0.53518948544168743</v>
      </c>
      <c r="BQ5">
        <f t="array" ref="BQ5">INDEX(Transcriptome!AN$2:AN$28,MATCH(1,(Transcriptome!$A$2:$A$28=$B5)*(Transcriptome!$C$2:$C$28=$E5),0))</f>
        <v>0.73171138313074335</v>
      </c>
      <c r="BR5">
        <f t="array" ref="BR5">INDEX(Transcriptome!AO$2:AO$28,MATCH(1,(Transcriptome!$A$2:$A$28=$B5)*(Transcriptome!$C$2:$C$28=$E5),0))</f>
        <v>0.79282459441774966</v>
      </c>
      <c r="BS5">
        <f t="array" ref="BS5">INDEX(Transcriptome!AP$2:AP$28,MATCH(1,(Transcriptome!$A$2:$A$28=$B5)*(Transcriptome!$C$2:$C$28=$E5),0))</f>
        <v>0.94021059648890959</v>
      </c>
      <c r="BT5">
        <f t="array" ref="BT5">INDEX(Transcriptome!AQ$2:AQ$28,MATCH(1,(Transcriptome!$A$2:$A$28=$B5)*(Transcriptome!$C$2:$C$28=$E5),0))</f>
        <v>1.47708404581313</v>
      </c>
      <c r="BU5">
        <f t="array" ref="BU5">INDEX(Transcriptome!AR$2:AR$28,MATCH(1,(Transcriptome!$A$2:$A$28=$B5)*(Transcriptome!$C$2:$C$28=$E5),0))</f>
        <v>0.58760190296554049</v>
      </c>
      <c r="BV5">
        <f t="array" ref="BV5">INDEX(Transcriptome!AS$2:AS$28,MATCH(1,(Transcriptome!$A$2:$A$28=$B5)*(Transcriptome!$C$2:$C$28=$E5),0))</f>
        <v>0.72689778127724192</v>
      </c>
      <c r="BW5">
        <f t="array" ref="BW5">INDEX(Transcriptome!AT$2:AT$28,MATCH(1,(Transcriptome!$A$2:$A$28=$B5)*(Transcriptome!$C$2:$C$28=$E5),0))</f>
        <v>0.52996440534176203</v>
      </c>
      <c r="BX5">
        <f t="array" ref="BX5">INDEX(Transcriptome!AU$2:AU$28,MATCH(1,(Transcriptome!$A$2:$A$28=$B5)*(Transcriptome!$C$2:$C$28=$E5),0))</f>
        <v>1.2346382979140564</v>
      </c>
      <c r="BY5">
        <f t="array" ref="BY5">INDEX(Transcriptome!AV$2:AV$28,MATCH(1,(Transcriptome!$A$2:$A$28=$B5)*(Transcriptome!$C$2:$C$28=$E5),0))</f>
        <v>0.59394270175385044</v>
      </c>
      <c r="BZ5">
        <f t="array" ref="BZ5">INDEX(Transcriptome!AW$2:AW$28,MATCH(1,(Transcriptome!$A$2:$A$28=$B5)*(Transcriptome!$C$2:$C$28=$E5),0))</f>
        <v>0.79380009303939492</v>
      </c>
      <c r="CA5">
        <f t="array" ref="CA5">INDEX(Transcriptome!AX$2:AX$28,MATCH(1,(Transcriptome!$A$2:$A$28=$B5)*(Transcriptome!$C$2:$C$28=$E5),0))</f>
        <v>0.66411075288126009</v>
      </c>
      <c r="CB5">
        <f t="array" ref="CB5">INDEX(Transcriptome!AY$2:AY$28,MATCH(1,(Transcriptome!$A$2:$A$28=$B5)*(Transcriptome!$C$2:$C$28=$E5),0))</f>
        <v>0.91230940759148649</v>
      </c>
      <c r="CC5">
        <f t="array" ref="CC5">INDEX(Transcriptome!AZ$2:AZ$28,MATCH(1,(Transcriptome!$A$2:$A$28=$B5)*(Transcriptome!$C$2:$C$28=$E5),0))</f>
        <v>0.52236635594220548</v>
      </c>
      <c r="CD5">
        <f t="array" ref="CD5">INDEX(Transcriptome!BA$2:BA$28,MATCH(1,(Transcriptome!$A$2:$A$28=$B5)*(Transcriptome!$C$2:$C$28=$E5),0))</f>
        <v>1.4722765738374801</v>
      </c>
      <c r="CE5">
        <f t="array" ref="CE5">INDEX(Transcriptome!BB$2:BB$28,MATCH(1,(Transcriptome!$A$2:$A$28=$B5)*(Transcriptome!$C$2:$C$28=$E5),0))</f>
        <v>1.7837978141567536</v>
      </c>
      <c r="CF5">
        <f t="array" ref="CF5">INDEX(Transcriptome!BC$2:BC$28,MATCH(1,(Transcriptome!$A$2:$A$28=$B5)*(Transcriptome!$C$2:$C$28=$E5),0))</f>
        <v>0</v>
      </c>
      <c r="CG5">
        <f t="array" ref="CG5">INDEX(Transcriptome!BD$2:BD$28,MATCH(1,(Transcriptome!$A$2:$A$28=$B5)*(Transcriptome!$C$2:$C$28=$E5),0))</f>
        <v>0.89732664094598091</v>
      </c>
      <c r="CH5">
        <f t="array" ref="CH5">INDEX(Transcriptome!BE$2:BE$28,MATCH(1,(Transcriptome!$A$2:$A$28=$B5)*(Transcriptome!$C$2:$C$28=$E5),0))</f>
        <v>1.4278341624379669</v>
      </c>
      <c r="CI5">
        <f t="array" ref="CI5">INDEX(Transcriptome!BF$2:BF$28,MATCH(1,(Transcriptome!$A$2:$A$28=$B5)*(Transcriptome!$C$2:$C$28=$E5),0))</f>
        <v>1.0547210245064886</v>
      </c>
      <c r="CJ5">
        <f t="array" ref="CJ5">INDEX(Transcriptome!BG$2:BG$28,MATCH(1,(Transcriptome!$A$2:$A$28=$B5)*(Transcriptome!$C$2:$C$28=$E5),0))</f>
        <v>2.2222015287581018</v>
      </c>
      <c r="CK5">
        <f t="array" ref="CK5">INDEX(Transcriptome!BH$2:BH$28,MATCH(1,(Transcriptome!$A$2:$A$28=$B5)*(Transcriptome!$C$2:$C$28=$E5),0))</f>
        <v>0.40924168851755272</v>
      </c>
      <c r="CL5">
        <f t="array" ref="CL5">INDEX(Transcriptome!BI$2:BI$28,MATCH(1,(Transcriptome!$A$2:$A$28=$B5)*(Transcriptome!$C$2:$C$28=$E5),0))</f>
        <v>0</v>
      </c>
      <c r="CM5">
        <f t="array" ref="CM5">INDEX(Transcriptome!BJ$2:BJ$28,MATCH(1,(Transcriptome!$A$2:$A$28=$B5)*(Transcriptome!$C$2:$C$28=$E5),0))</f>
        <v>0</v>
      </c>
      <c r="CN5">
        <f t="array" ref="CN5">INDEX(Transcriptome!BK$2:BK$28,MATCH(1,(Transcriptome!$A$2:$A$28=$B5)*(Transcriptome!$C$2:$C$28=$E5),0))</f>
        <v>2.7449342282819935</v>
      </c>
      <c r="CO5">
        <f t="array" ref="CO5">INDEX(Transcriptome!BL$2:BL$28,MATCH(1,(Transcriptome!$A$2:$A$28=$B5)*(Transcriptome!$C$2:$C$28=$E5),0))</f>
        <v>1.9495020029319203</v>
      </c>
      <c r="CP5">
        <f t="array" ref="CP5">INDEX(Transcriptome!BM$2:BM$28,MATCH(1,(Transcriptome!$A$2:$A$28=$B5)*(Transcriptome!$C$2:$C$28=$E5),0))</f>
        <v>0.84121164659459347</v>
      </c>
      <c r="CQ5">
        <f t="array" ref="CQ5">INDEX(Transcriptome!BN$2:BN$28,MATCH(1,(Transcriptome!$A$2:$A$28=$B5)*(Transcriptome!$C$2:$C$28=$E5),0))</f>
        <v>31.952489188561209</v>
      </c>
      <c r="CR5">
        <f t="array" ref="CR5">INDEX(Transcriptome!BO$2:BO$28,MATCH(1,(Transcriptome!$A$2:$A$28=$B5)*(Transcriptome!$C$2:$C$28=$E5),0))</f>
        <v>0.74951232158557368</v>
      </c>
      <c r="CS5">
        <f t="array" ref="CS5">INDEX(Transcriptome!BP$2:BP$28,MATCH(1,(Transcriptome!$A$2:$A$28=$B5)*(Transcriptome!$C$2:$C$28=$E5),0))</f>
        <v>0.40924168851755272</v>
      </c>
      <c r="CT5">
        <f t="array" ref="CT5">INDEX(Transcriptome!BQ$2:BQ$28,MATCH(1,(Transcriptome!$A$2:$A$28=$B5)*(Transcriptome!$C$2:$C$28=$E5),0))</f>
        <v>1</v>
      </c>
      <c r="CU5">
        <f t="array" ref="CU5">INDEX(Transcriptome!BR$2:BR$28,MATCH(1,(Transcriptome!$A$2:$A$28=$B5)*(Transcriptome!$C$2:$C$28=$E5),0))</f>
        <v>1.3819649840367882</v>
      </c>
    </row>
    <row r="6" spans="1:99">
      <c r="A6">
        <f>'Measured Data'!A11</f>
        <v>4</v>
      </c>
      <c r="B6" t="s">
        <v>584</v>
      </c>
      <c r="C6" s="324" t="s">
        <v>586</v>
      </c>
      <c r="D6">
        <v>1</v>
      </c>
      <c r="E6" t="s">
        <v>513</v>
      </c>
      <c r="F6" s="477">
        <f>'Growth Regression'!R6</f>
        <v>4.3993055555583851</v>
      </c>
      <c r="G6" s="477">
        <f>'Growth Regression'!S6</f>
        <v>105.58333333340124</v>
      </c>
      <c r="H6">
        <f>AVERAGE('TL input - regression'!L6:L7)</f>
        <v>33.526499256200182</v>
      </c>
      <c r="I6">
        <f>AVERAGE('TL input - regression'!M6:M7)</f>
        <v>6.3832149200710484</v>
      </c>
      <c r="J6">
        <f>AVERAGE('TL input - regression'!N6:N7)</f>
        <v>0.83699999999999997</v>
      </c>
      <c r="K6">
        <f>AVERAGE('TL input - regression'!O6:O7)</f>
        <v>6.0354999999999999</v>
      </c>
      <c r="L6">
        <f>AVERAGE('TL input - regression'!P6:P7)</f>
        <v>1.6935</v>
      </c>
      <c r="M6">
        <f>'Growth Regression'!P6</f>
        <v>2.2630896243082663E-2</v>
      </c>
      <c r="N6">
        <f>M6/'Growth Regression'!$O$24</f>
        <v>0.84097581159691315</v>
      </c>
      <c r="O6">
        <f>'Post Process Calc.'!C24</f>
        <v>6.751274483686158E-2</v>
      </c>
      <c r="P6">
        <f>'Post Process Calc.'!D24</f>
        <v>2.5972966531969826E-2</v>
      </c>
      <c r="Q6">
        <f>'Post Process Calc.'!E24</f>
        <v>-8.0374712413070325E-3</v>
      </c>
      <c r="R6">
        <f>'Post Process Calc.'!F24</f>
        <v>3.4329040275665854E-3</v>
      </c>
      <c r="S6">
        <f>'Post Process Calc.'!G24</f>
        <v>-5.1594592978489069E-3</v>
      </c>
      <c r="T6">
        <f t="shared" si="2"/>
        <v>0.38471205095765459</v>
      </c>
      <c r="U6">
        <f t="shared" si="4"/>
        <v>42.195465523038486</v>
      </c>
      <c r="V6">
        <f t="shared" si="4"/>
        <v>16.233104082481141</v>
      </c>
      <c r="W6">
        <f t="shared" si="0"/>
        <v>-5.0234195258168954</v>
      </c>
      <c r="X6">
        <f t="shared" si="0"/>
        <v>2.1455650172291159</v>
      </c>
      <c r="Y6">
        <f t="shared" si="0"/>
        <v>-3.2246620611555668</v>
      </c>
      <c r="Z6">
        <v>100</v>
      </c>
      <c r="AA6">
        <v>0.32</v>
      </c>
      <c r="AB6">
        <v>7</v>
      </c>
      <c r="AC6">
        <v>0.7</v>
      </c>
      <c r="AD6">
        <f t="shared" si="1"/>
        <v>5.0118723362727164E-8</v>
      </c>
      <c r="AE6">
        <v>1</v>
      </c>
      <c r="AF6">
        <v>0.311</v>
      </c>
      <c r="AG6">
        <f t="array" ref="AG6">INDEX(Transcriptome!D$2:D$28,MATCH(1,(Transcriptome!$A$2:$A$28=$B6)*(Transcriptome!$C$2:$C$28=$E6),0))</f>
        <v>0.70792899137635334</v>
      </c>
      <c r="AH6">
        <f t="array" ref="AH6">INDEX(Transcriptome!E$2:E$28,MATCH(1,(Transcriptome!$A$2:$A$28=$B6)*(Transcriptome!$C$2:$C$28=$E6),0))</f>
        <v>1.5892398211913721</v>
      </c>
      <c r="AI6">
        <f t="array" ref="AI6">INDEX(Transcriptome!F$2:F$28,MATCH(1,(Transcriptome!$A$2:$A$28=$B6)*(Transcriptome!$C$2:$C$28=$E6),0))</f>
        <v>1.0699878087137091</v>
      </c>
      <c r="AJ6">
        <f t="array" ref="AJ6">INDEX(Transcriptome!G$2:G$28,MATCH(1,(Transcriptome!$A$2:$A$28=$B6)*(Transcriptome!$C$2:$C$28=$E6),0))</f>
        <v>0.70940308754432024</v>
      </c>
      <c r="AK6">
        <f t="array" ref="AK6">INDEX(Transcriptome!H$2:H$28,MATCH(1,(Transcriptome!$A$2:$A$28=$B6)*(Transcriptome!$C$2:$C$28=$E6),0))</f>
        <v>0</v>
      </c>
      <c r="AL6">
        <f t="array" ref="AL6">INDEX(Transcriptome!I$2:I$28,MATCH(1,(Transcriptome!$A$2:$A$28=$B6)*(Transcriptome!$C$2:$C$28=$E6),0))</f>
        <v>0.93552032018387032</v>
      </c>
      <c r="AM6">
        <f t="array" ref="AM6">INDEX(Transcriptome!J$2:J$28,MATCH(1,(Transcriptome!$A$2:$A$28=$B6)*(Transcriptome!$C$2:$C$28=$E6),0))</f>
        <v>1.0834614534636753</v>
      </c>
      <c r="AN6">
        <f t="array" ref="AN6">INDEX(Transcriptome!K$2:K$28,MATCH(1,(Transcriptome!$A$2:$A$28=$B6)*(Transcriptome!$C$2:$C$28=$E6),0))</f>
        <v>0.80377161141689246</v>
      </c>
      <c r="AO6">
        <f t="array" ref="AO6">INDEX(Transcriptome!L$2:L$28,MATCH(1,(Transcriptome!$A$2:$A$28=$B6)*(Transcriptome!$C$2:$C$28=$E6),0))</f>
        <v>0.85695479911735994</v>
      </c>
      <c r="AP6">
        <f t="array" ref="AP6">INDEX(Transcriptome!M$2:M$28,MATCH(1,(Transcriptome!$A$2:$A$28=$B6)*(Transcriptome!$C$2:$C$28=$E6),0))</f>
        <v>0.93891873980212981</v>
      </c>
      <c r="AQ6">
        <f t="array" ref="AQ6">INDEX(Transcriptome!N$2:N$28,MATCH(1,(Transcriptome!$A$2:$A$28=$B6)*(Transcriptome!$C$2:$C$28=$E6),0))</f>
        <v>0.70695686220859</v>
      </c>
      <c r="AR6">
        <f t="array" ref="AR6">INDEX(Transcriptome!O$2:O$28,MATCH(1,(Transcriptome!$A$2:$A$28=$B6)*(Transcriptome!$C$2:$C$28=$E6),0))</f>
        <v>0.8593713480497972</v>
      </c>
      <c r="AS6">
        <f t="array" ref="AS6">INDEX(Transcriptome!P$2:P$28,MATCH(1,(Transcriptome!$A$2:$A$28=$B6)*(Transcriptome!$C$2:$C$28=$E6),0))</f>
        <v>0.79904520541729218</v>
      </c>
      <c r="AT6">
        <f t="array" ref="AT6">INDEX(Transcriptome!Q$2:Q$28,MATCH(1,(Transcriptome!$A$2:$A$28=$B6)*(Transcriptome!$C$2:$C$28=$E6),0))</f>
        <v>0.47872282221313689</v>
      </c>
      <c r="AU6">
        <f t="array" ref="AU6">INDEX(Transcriptome!R$2:R$28,MATCH(1,(Transcriptome!$A$2:$A$28=$B6)*(Transcriptome!$C$2:$C$28=$E6),0))</f>
        <v>0.41383633912857071</v>
      </c>
      <c r="AV6">
        <f t="array" ref="AV6">INDEX(Transcriptome!S$2:S$28,MATCH(1,(Transcriptome!$A$2:$A$28=$B6)*(Transcriptome!$C$2:$C$28=$E6),0))</f>
        <v>0.44645950550293145</v>
      </c>
      <c r="AW6">
        <f t="array" ref="AW6">INDEX(Transcriptome!T$2:T$28,MATCH(1,(Transcriptome!$A$2:$A$28=$B6)*(Transcriptome!$C$2:$C$28=$E6),0))</f>
        <v>1.008655396739049</v>
      </c>
      <c r="AX6">
        <f t="array" ref="AX6">INDEX(Transcriptome!U$2:U$28,MATCH(1,(Transcriptome!$A$2:$A$28=$B6)*(Transcriptome!$C$2:$C$28=$E6),0))</f>
        <v>2.62155377663843</v>
      </c>
      <c r="AY6">
        <f t="array" ref="AY6">INDEX(Transcriptome!V$2:V$28,MATCH(1,(Transcriptome!$A$2:$A$28=$B6)*(Transcriptome!$C$2:$C$28=$E6),0))</f>
        <v>0</v>
      </c>
      <c r="AZ6">
        <f t="array" ref="AZ6">INDEX(Transcriptome!W$2:W$28,MATCH(1,(Transcriptome!$A$2:$A$28=$B6)*(Transcriptome!$C$2:$C$28=$E6),0))</f>
        <v>0</v>
      </c>
      <c r="BA6">
        <f t="array" ref="BA6">INDEX(Transcriptome!X$2:X$28,MATCH(1,(Transcriptome!$A$2:$A$28=$B6)*(Transcriptome!$C$2:$C$28=$E6),0))</f>
        <v>0.59644766722058296</v>
      </c>
      <c r="BB6">
        <f t="array" ref="BB6">INDEX(Transcriptome!Y$2:Y$28,MATCH(1,(Transcriptome!$A$2:$A$28=$B6)*(Transcriptome!$C$2:$C$28=$E6),0))</f>
        <v>0</v>
      </c>
      <c r="BC6">
        <f t="array" ref="BC6">INDEX(Transcriptome!Z$2:Z$28,MATCH(1,(Transcriptome!$A$2:$A$28=$B6)*(Transcriptome!$C$2:$C$28=$E6),0))</f>
        <v>0.91328392911817136</v>
      </c>
      <c r="BD6">
        <f t="array" ref="BD6">INDEX(Transcriptome!AA$2:AA$28,MATCH(1,(Transcriptome!$A$2:$A$28=$B6)*(Transcriptome!$C$2:$C$28=$E6),0))</f>
        <v>1.061272583395289</v>
      </c>
      <c r="BE6">
        <f t="array" ref="BE6">INDEX(Transcriptome!AB$2:AB$28,MATCH(1,(Transcriptome!$A$2:$A$28=$B6)*(Transcriptome!$C$2:$C$28=$E6),0))</f>
        <v>0.40610812418406372</v>
      </c>
      <c r="BF6">
        <f t="array" ref="BF6">INDEX(Transcriptome!AC$2:AC$28,MATCH(1,(Transcriptome!$A$2:$A$28=$B6)*(Transcriptome!$C$2:$C$28=$E6),0))</f>
        <v>0.96854091898455463</v>
      </c>
      <c r="BG6">
        <f t="array" ref="BG6">INDEX(Transcriptome!AD$2:AD$28,MATCH(1,(Transcriptome!$A$2:$A$28=$B6)*(Transcriptome!$C$2:$C$28=$E6),0))</f>
        <v>0.74430848274637873</v>
      </c>
      <c r="BH6">
        <f t="array" ref="BH6">INDEX(Transcriptome!AE$2:AE$28,MATCH(1,(Transcriptome!$A$2:$A$28=$B6)*(Transcriptome!$C$2:$C$28=$E6),0))</f>
        <v>1.2431887576302834</v>
      </c>
      <c r="BI6">
        <f t="array" ref="BI6">INDEX(Transcriptome!AF$2:AF$28,MATCH(1,(Transcriptome!$A$2:$A$28=$B6)*(Transcriptome!$C$2:$C$28=$E6),0))</f>
        <v>0.49714311780941689</v>
      </c>
      <c r="BJ6">
        <f t="array" ref="BJ6">INDEX(Transcriptome!AG$2:AG$28,MATCH(1,(Transcriptome!$A$2:$A$28=$B6)*(Transcriptome!$C$2:$C$28=$E6),0))</f>
        <v>0.567414845207453</v>
      </c>
      <c r="BK6">
        <f t="array" ref="BK6">INDEX(Transcriptome!AH$2:AH$28,MATCH(1,(Transcriptome!$A$2:$A$28=$B6)*(Transcriptome!$C$2:$C$28=$E6),0))</f>
        <v>1.7504787263397232</v>
      </c>
      <c r="BL6">
        <f t="array" ref="BL6">INDEX(Transcriptome!AI$2:AI$28,MATCH(1,(Transcriptome!$A$2:$A$28=$B6)*(Transcriptome!$C$2:$C$28=$E6),0))</f>
        <v>0.56812861528565461</v>
      </c>
      <c r="BM6">
        <f t="array" ref="BM6">INDEX(Transcriptome!AJ$2:AJ$28,MATCH(1,(Transcriptome!$A$2:$A$28=$B6)*(Transcriptome!$C$2:$C$28=$E6),0))</f>
        <v>0.82144460906259187</v>
      </c>
      <c r="BN6">
        <f t="array" ref="BN6">INDEX(Transcriptome!AK$2:AK$28,MATCH(1,(Transcriptome!$A$2:$A$28=$B6)*(Transcriptome!$C$2:$C$28=$E6),0))</f>
        <v>0.4273004653597422</v>
      </c>
      <c r="BO6">
        <f t="array" ref="BO6">INDEX(Transcriptome!AL$2:AL$28,MATCH(1,(Transcriptome!$A$2:$A$28=$B6)*(Transcriptome!$C$2:$C$28=$E6),0))</f>
        <v>1</v>
      </c>
      <c r="BP6">
        <f t="array" ref="BP6">INDEX(Transcriptome!AM$2:AM$28,MATCH(1,(Transcriptome!$A$2:$A$28=$B6)*(Transcriptome!$C$2:$C$28=$E6),0))</f>
        <v>0.53518948544168743</v>
      </c>
      <c r="BQ6">
        <f t="array" ref="BQ6">INDEX(Transcriptome!AN$2:AN$28,MATCH(1,(Transcriptome!$A$2:$A$28=$B6)*(Transcriptome!$C$2:$C$28=$E6),0))</f>
        <v>0.73171138313074335</v>
      </c>
      <c r="BR6">
        <f t="array" ref="BR6">INDEX(Transcriptome!AO$2:AO$28,MATCH(1,(Transcriptome!$A$2:$A$28=$B6)*(Transcriptome!$C$2:$C$28=$E6),0))</f>
        <v>0.79282459441774966</v>
      </c>
      <c r="BS6">
        <f t="array" ref="BS6">INDEX(Transcriptome!AP$2:AP$28,MATCH(1,(Transcriptome!$A$2:$A$28=$B6)*(Transcriptome!$C$2:$C$28=$E6),0))</f>
        <v>0.94021059648890959</v>
      </c>
      <c r="BT6">
        <f t="array" ref="BT6">INDEX(Transcriptome!AQ$2:AQ$28,MATCH(1,(Transcriptome!$A$2:$A$28=$B6)*(Transcriptome!$C$2:$C$28=$E6),0))</f>
        <v>1.47708404581313</v>
      </c>
      <c r="BU6">
        <f t="array" ref="BU6">INDEX(Transcriptome!AR$2:AR$28,MATCH(1,(Transcriptome!$A$2:$A$28=$B6)*(Transcriptome!$C$2:$C$28=$E6),0))</f>
        <v>0.58760190296554049</v>
      </c>
      <c r="BV6">
        <f t="array" ref="BV6">INDEX(Transcriptome!AS$2:AS$28,MATCH(1,(Transcriptome!$A$2:$A$28=$B6)*(Transcriptome!$C$2:$C$28=$E6),0))</f>
        <v>0.72689778127724192</v>
      </c>
      <c r="BW6">
        <f t="array" ref="BW6">INDEX(Transcriptome!AT$2:AT$28,MATCH(1,(Transcriptome!$A$2:$A$28=$B6)*(Transcriptome!$C$2:$C$28=$E6),0))</f>
        <v>0.52996440534176203</v>
      </c>
      <c r="BX6">
        <f t="array" ref="BX6">INDEX(Transcriptome!AU$2:AU$28,MATCH(1,(Transcriptome!$A$2:$A$28=$B6)*(Transcriptome!$C$2:$C$28=$E6),0))</f>
        <v>1.2346382979140564</v>
      </c>
      <c r="BY6">
        <f t="array" ref="BY6">INDEX(Transcriptome!AV$2:AV$28,MATCH(1,(Transcriptome!$A$2:$A$28=$B6)*(Transcriptome!$C$2:$C$28=$E6),0))</f>
        <v>0.59394270175385044</v>
      </c>
      <c r="BZ6">
        <f t="array" ref="BZ6">INDEX(Transcriptome!AW$2:AW$28,MATCH(1,(Transcriptome!$A$2:$A$28=$B6)*(Transcriptome!$C$2:$C$28=$E6),0))</f>
        <v>0.79380009303939492</v>
      </c>
      <c r="CA6">
        <f t="array" ref="CA6">INDEX(Transcriptome!AX$2:AX$28,MATCH(1,(Transcriptome!$A$2:$A$28=$B6)*(Transcriptome!$C$2:$C$28=$E6),0))</f>
        <v>0.66411075288126009</v>
      </c>
      <c r="CB6">
        <f t="array" ref="CB6">INDEX(Transcriptome!AY$2:AY$28,MATCH(1,(Transcriptome!$A$2:$A$28=$B6)*(Transcriptome!$C$2:$C$28=$E6),0))</f>
        <v>0.91230940759148649</v>
      </c>
      <c r="CC6">
        <f t="array" ref="CC6">INDEX(Transcriptome!AZ$2:AZ$28,MATCH(1,(Transcriptome!$A$2:$A$28=$B6)*(Transcriptome!$C$2:$C$28=$E6),0))</f>
        <v>0.52236635594220548</v>
      </c>
      <c r="CD6">
        <f t="array" ref="CD6">INDEX(Transcriptome!BA$2:BA$28,MATCH(1,(Transcriptome!$A$2:$A$28=$B6)*(Transcriptome!$C$2:$C$28=$E6),0))</f>
        <v>1.4722765738374801</v>
      </c>
      <c r="CE6">
        <f t="array" ref="CE6">INDEX(Transcriptome!BB$2:BB$28,MATCH(1,(Transcriptome!$A$2:$A$28=$B6)*(Transcriptome!$C$2:$C$28=$E6),0))</f>
        <v>1.7837978141567536</v>
      </c>
      <c r="CF6">
        <f t="array" ref="CF6">INDEX(Transcriptome!BC$2:BC$28,MATCH(1,(Transcriptome!$A$2:$A$28=$B6)*(Transcriptome!$C$2:$C$28=$E6),0))</f>
        <v>0</v>
      </c>
      <c r="CG6">
        <f t="array" ref="CG6">INDEX(Transcriptome!BD$2:BD$28,MATCH(1,(Transcriptome!$A$2:$A$28=$B6)*(Transcriptome!$C$2:$C$28=$E6),0))</f>
        <v>0.89732664094598091</v>
      </c>
      <c r="CH6">
        <f t="array" ref="CH6">INDEX(Transcriptome!BE$2:BE$28,MATCH(1,(Transcriptome!$A$2:$A$28=$B6)*(Transcriptome!$C$2:$C$28=$E6),0))</f>
        <v>1.4278341624379669</v>
      </c>
      <c r="CI6">
        <f t="array" ref="CI6">INDEX(Transcriptome!BF$2:BF$28,MATCH(1,(Transcriptome!$A$2:$A$28=$B6)*(Transcriptome!$C$2:$C$28=$E6),0))</f>
        <v>1.0547210245064886</v>
      </c>
      <c r="CJ6">
        <f t="array" ref="CJ6">INDEX(Transcriptome!BG$2:BG$28,MATCH(1,(Transcriptome!$A$2:$A$28=$B6)*(Transcriptome!$C$2:$C$28=$E6),0))</f>
        <v>2.2222015287581018</v>
      </c>
      <c r="CK6">
        <f t="array" ref="CK6">INDEX(Transcriptome!BH$2:BH$28,MATCH(1,(Transcriptome!$A$2:$A$28=$B6)*(Transcriptome!$C$2:$C$28=$E6),0))</f>
        <v>0.40924168851755272</v>
      </c>
      <c r="CL6">
        <f t="array" ref="CL6">INDEX(Transcriptome!BI$2:BI$28,MATCH(1,(Transcriptome!$A$2:$A$28=$B6)*(Transcriptome!$C$2:$C$28=$E6),0))</f>
        <v>0</v>
      </c>
      <c r="CM6">
        <f t="array" ref="CM6">INDEX(Transcriptome!BJ$2:BJ$28,MATCH(1,(Transcriptome!$A$2:$A$28=$B6)*(Transcriptome!$C$2:$C$28=$E6),0))</f>
        <v>0</v>
      </c>
      <c r="CN6">
        <f t="array" ref="CN6">INDEX(Transcriptome!BK$2:BK$28,MATCH(1,(Transcriptome!$A$2:$A$28=$B6)*(Transcriptome!$C$2:$C$28=$E6),0))</f>
        <v>2.7449342282819935</v>
      </c>
      <c r="CO6">
        <f t="array" ref="CO6">INDEX(Transcriptome!BL$2:BL$28,MATCH(1,(Transcriptome!$A$2:$A$28=$B6)*(Transcriptome!$C$2:$C$28=$E6),0))</f>
        <v>1.9495020029319203</v>
      </c>
      <c r="CP6">
        <f t="array" ref="CP6">INDEX(Transcriptome!BM$2:BM$28,MATCH(1,(Transcriptome!$A$2:$A$28=$B6)*(Transcriptome!$C$2:$C$28=$E6),0))</f>
        <v>0.84121164659459347</v>
      </c>
      <c r="CQ6">
        <f t="array" ref="CQ6">INDEX(Transcriptome!BN$2:BN$28,MATCH(1,(Transcriptome!$A$2:$A$28=$B6)*(Transcriptome!$C$2:$C$28=$E6),0))</f>
        <v>31.952489188561209</v>
      </c>
      <c r="CR6">
        <f t="array" ref="CR6">INDEX(Transcriptome!BO$2:BO$28,MATCH(1,(Transcriptome!$A$2:$A$28=$B6)*(Transcriptome!$C$2:$C$28=$E6),0))</f>
        <v>0.74951232158557368</v>
      </c>
      <c r="CS6">
        <f t="array" ref="CS6">INDEX(Transcriptome!BP$2:BP$28,MATCH(1,(Transcriptome!$A$2:$A$28=$B6)*(Transcriptome!$C$2:$C$28=$E6),0))</f>
        <v>0.40924168851755272</v>
      </c>
      <c r="CT6">
        <f t="array" ref="CT6">INDEX(Transcriptome!BQ$2:BQ$28,MATCH(1,(Transcriptome!$A$2:$A$28=$B6)*(Transcriptome!$C$2:$C$28=$E6),0))</f>
        <v>1</v>
      </c>
      <c r="CU6">
        <f t="array" ref="CU6">INDEX(Transcriptome!BR$2:BR$28,MATCH(1,(Transcriptome!$A$2:$A$28=$B6)*(Transcriptome!$C$2:$C$28=$E6),0))</f>
        <v>1.3819649840367882</v>
      </c>
    </row>
    <row r="7" spans="1:99">
      <c r="A7">
        <f>'Measured Data'!A12</f>
        <v>5</v>
      </c>
      <c r="B7" t="s">
        <v>584</v>
      </c>
      <c r="C7" s="324" t="s">
        <v>586</v>
      </c>
      <c r="D7">
        <v>1</v>
      </c>
      <c r="E7" t="s">
        <v>513</v>
      </c>
      <c r="F7" s="477">
        <f>'Growth Regression'!R7</f>
        <v>5.3500000000021828</v>
      </c>
      <c r="G7" s="477">
        <f>'Growth Regression'!S7</f>
        <v>128.40000000005239</v>
      </c>
      <c r="H7">
        <f>AVERAGE('TL input - regression'!L7:L8)</f>
        <v>34.053820022647045</v>
      </c>
      <c r="I7">
        <f>AVERAGE('TL input - regression'!M7:M8)</f>
        <v>8.3259325044404981</v>
      </c>
      <c r="J7">
        <f>AVERAGE('TL input - regression'!N7:N8)</f>
        <v>1.3465</v>
      </c>
      <c r="K7">
        <f>AVERAGE('TL input - regression'!O7:O8)</f>
        <v>6.5114999999999998</v>
      </c>
      <c r="L7">
        <f>AVERAGE('TL input - regression'!P7:P8)</f>
        <v>1.964</v>
      </c>
      <c r="M7">
        <f>'Growth Regression'!P7</f>
        <v>2.0268260681068424E-2</v>
      </c>
      <c r="N7">
        <f>M7/'Growth Regression'!$O$24</f>
        <v>0.75317905189589274</v>
      </c>
      <c r="O7">
        <f>'Post Process Calc.'!C25</f>
        <v>5.7172683262818207E-2</v>
      </c>
      <c r="P7">
        <f>'Post Process Calc.'!D25</f>
        <v>1.4386234443646301E-2</v>
      </c>
      <c r="Q7">
        <f>'Post Process Calc.'!E25</f>
        <v>-6.3188815405761751E-3</v>
      </c>
      <c r="R7">
        <f>'Post Process Calc.'!F25</f>
        <v>4.2852971946348148E-3</v>
      </c>
      <c r="S7">
        <f>'Post Process Calc.'!G25</f>
        <v>-2.9030930592888636E-3</v>
      </c>
      <c r="T7">
        <f t="shared" si="2"/>
        <v>0.25162776386607472</v>
      </c>
      <c r="U7">
        <f t="shared" si="4"/>
        <v>35.732927039261376</v>
      </c>
      <c r="V7">
        <f t="shared" si="4"/>
        <v>8.9913965272789387</v>
      </c>
      <c r="W7">
        <f t="shared" si="0"/>
        <v>-3.9493009628601095</v>
      </c>
      <c r="X7">
        <f t="shared" si="0"/>
        <v>2.6783107466467593</v>
      </c>
      <c r="Y7">
        <f t="shared" si="0"/>
        <v>-1.8144331620555396</v>
      </c>
      <c r="Z7">
        <v>100</v>
      </c>
      <c r="AA7">
        <v>0.32</v>
      </c>
      <c r="AB7">
        <v>7</v>
      </c>
      <c r="AC7">
        <v>0.7</v>
      </c>
      <c r="AD7">
        <f t="shared" si="1"/>
        <v>5.0118723362727164E-8</v>
      </c>
      <c r="AE7">
        <v>1</v>
      </c>
      <c r="AF7">
        <v>0.311</v>
      </c>
      <c r="AG7">
        <f t="array" ref="AG7">INDEX(Transcriptome!D$2:D$28,MATCH(1,(Transcriptome!$A$2:$A$28=$B7)*(Transcriptome!$C$2:$C$28=$E7),0))</f>
        <v>0.70792899137635334</v>
      </c>
      <c r="AH7">
        <f t="array" ref="AH7">INDEX(Transcriptome!E$2:E$28,MATCH(1,(Transcriptome!$A$2:$A$28=$B7)*(Transcriptome!$C$2:$C$28=$E7),0))</f>
        <v>1.5892398211913721</v>
      </c>
      <c r="AI7">
        <f t="array" ref="AI7">INDEX(Transcriptome!F$2:F$28,MATCH(1,(Transcriptome!$A$2:$A$28=$B7)*(Transcriptome!$C$2:$C$28=$E7),0))</f>
        <v>1.0699878087137091</v>
      </c>
      <c r="AJ7">
        <f t="array" ref="AJ7">INDEX(Transcriptome!G$2:G$28,MATCH(1,(Transcriptome!$A$2:$A$28=$B7)*(Transcriptome!$C$2:$C$28=$E7),0))</f>
        <v>0.70940308754432024</v>
      </c>
      <c r="AK7">
        <f t="array" ref="AK7">INDEX(Transcriptome!H$2:H$28,MATCH(1,(Transcriptome!$A$2:$A$28=$B7)*(Transcriptome!$C$2:$C$28=$E7),0))</f>
        <v>0</v>
      </c>
      <c r="AL7">
        <f t="array" ref="AL7">INDEX(Transcriptome!I$2:I$28,MATCH(1,(Transcriptome!$A$2:$A$28=$B7)*(Transcriptome!$C$2:$C$28=$E7),0))</f>
        <v>0.93552032018387032</v>
      </c>
      <c r="AM7">
        <f t="array" ref="AM7">INDEX(Transcriptome!J$2:J$28,MATCH(1,(Transcriptome!$A$2:$A$28=$B7)*(Transcriptome!$C$2:$C$28=$E7),0))</f>
        <v>1.0834614534636753</v>
      </c>
      <c r="AN7">
        <f t="array" ref="AN7">INDEX(Transcriptome!K$2:K$28,MATCH(1,(Transcriptome!$A$2:$A$28=$B7)*(Transcriptome!$C$2:$C$28=$E7),0))</f>
        <v>0.80377161141689246</v>
      </c>
      <c r="AO7">
        <f t="array" ref="AO7">INDEX(Transcriptome!L$2:L$28,MATCH(1,(Transcriptome!$A$2:$A$28=$B7)*(Transcriptome!$C$2:$C$28=$E7),0))</f>
        <v>0.85695479911735994</v>
      </c>
      <c r="AP7">
        <f t="array" ref="AP7">INDEX(Transcriptome!M$2:M$28,MATCH(1,(Transcriptome!$A$2:$A$28=$B7)*(Transcriptome!$C$2:$C$28=$E7),0))</f>
        <v>0.93891873980212981</v>
      </c>
      <c r="AQ7">
        <f t="array" ref="AQ7">INDEX(Transcriptome!N$2:N$28,MATCH(1,(Transcriptome!$A$2:$A$28=$B7)*(Transcriptome!$C$2:$C$28=$E7),0))</f>
        <v>0.70695686220859</v>
      </c>
      <c r="AR7">
        <f t="array" ref="AR7">INDEX(Transcriptome!O$2:O$28,MATCH(1,(Transcriptome!$A$2:$A$28=$B7)*(Transcriptome!$C$2:$C$28=$E7),0))</f>
        <v>0.8593713480497972</v>
      </c>
      <c r="AS7">
        <f t="array" ref="AS7">INDEX(Transcriptome!P$2:P$28,MATCH(1,(Transcriptome!$A$2:$A$28=$B7)*(Transcriptome!$C$2:$C$28=$E7),0))</f>
        <v>0.79904520541729218</v>
      </c>
      <c r="AT7">
        <f t="array" ref="AT7">INDEX(Transcriptome!Q$2:Q$28,MATCH(1,(Transcriptome!$A$2:$A$28=$B7)*(Transcriptome!$C$2:$C$28=$E7),0))</f>
        <v>0.47872282221313689</v>
      </c>
      <c r="AU7">
        <f t="array" ref="AU7">INDEX(Transcriptome!R$2:R$28,MATCH(1,(Transcriptome!$A$2:$A$28=$B7)*(Transcriptome!$C$2:$C$28=$E7),0))</f>
        <v>0.41383633912857071</v>
      </c>
      <c r="AV7">
        <f t="array" ref="AV7">INDEX(Transcriptome!S$2:S$28,MATCH(1,(Transcriptome!$A$2:$A$28=$B7)*(Transcriptome!$C$2:$C$28=$E7),0))</f>
        <v>0.44645950550293145</v>
      </c>
      <c r="AW7">
        <f t="array" ref="AW7">INDEX(Transcriptome!T$2:T$28,MATCH(1,(Transcriptome!$A$2:$A$28=$B7)*(Transcriptome!$C$2:$C$28=$E7),0))</f>
        <v>1.008655396739049</v>
      </c>
      <c r="AX7">
        <f t="array" ref="AX7">INDEX(Transcriptome!U$2:U$28,MATCH(1,(Transcriptome!$A$2:$A$28=$B7)*(Transcriptome!$C$2:$C$28=$E7),0))</f>
        <v>2.62155377663843</v>
      </c>
      <c r="AY7">
        <f t="array" ref="AY7">INDEX(Transcriptome!V$2:V$28,MATCH(1,(Transcriptome!$A$2:$A$28=$B7)*(Transcriptome!$C$2:$C$28=$E7),0))</f>
        <v>0</v>
      </c>
      <c r="AZ7">
        <f t="array" ref="AZ7">INDEX(Transcriptome!W$2:W$28,MATCH(1,(Transcriptome!$A$2:$A$28=$B7)*(Transcriptome!$C$2:$C$28=$E7),0))</f>
        <v>0</v>
      </c>
      <c r="BA7">
        <f t="array" ref="BA7">INDEX(Transcriptome!X$2:X$28,MATCH(1,(Transcriptome!$A$2:$A$28=$B7)*(Transcriptome!$C$2:$C$28=$E7),0))</f>
        <v>0.59644766722058296</v>
      </c>
      <c r="BB7">
        <f t="array" ref="BB7">INDEX(Transcriptome!Y$2:Y$28,MATCH(1,(Transcriptome!$A$2:$A$28=$B7)*(Transcriptome!$C$2:$C$28=$E7),0))</f>
        <v>0</v>
      </c>
      <c r="BC7">
        <f t="array" ref="BC7">INDEX(Transcriptome!Z$2:Z$28,MATCH(1,(Transcriptome!$A$2:$A$28=$B7)*(Transcriptome!$C$2:$C$28=$E7),0))</f>
        <v>0.91328392911817136</v>
      </c>
      <c r="BD7">
        <f t="array" ref="BD7">INDEX(Transcriptome!AA$2:AA$28,MATCH(1,(Transcriptome!$A$2:$A$28=$B7)*(Transcriptome!$C$2:$C$28=$E7),0))</f>
        <v>1.061272583395289</v>
      </c>
      <c r="BE7">
        <f t="array" ref="BE7">INDEX(Transcriptome!AB$2:AB$28,MATCH(1,(Transcriptome!$A$2:$A$28=$B7)*(Transcriptome!$C$2:$C$28=$E7),0))</f>
        <v>0.40610812418406372</v>
      </c>
      <c r="BF7">
        <f t="array" ref="BF7">INDEX(Transcriptome!AC$2:AC$28,MATCH(1,(Transcriptome!$A$2:$A$28=$B7)*(Transcriptome!$C$2:$C$28=$E7),0))</f>
        <v>0.96854091898455463</v>
      </c>
      <c r="BG7">
        <f t="array" ref="BG7">INDEX(Transcriptome!AD$2:AD$28,MATCH(1,(Transcriptome!$A$2:$A$28=$B7)*(Transcriptome!$C$2:$C$28=$E7),0))</f>
        <v>0.74430848274637873</v>
      </c>
      <c r="BH7">
        <f t="array" ref="BH7">INDEX(Transcriptome!AE$2:AE$28,MATCH(1,(Transcriptome!$A$2:$A$28=$B7)*(Transcriptome!$C$2:$C$28=$E7),0))</f>
        <v>1.2431887576302834</v>
      </c>
      <c r="BI7">
        <f t="array" ref="BI7">INDEX(Transcriptome!AF$2:AF$28,MATCH(1,(Transcriptome!$A$2:$A$28=$B7)*(Transcriptome!$C$2:$C$28=$E7),0))</f>
        <v>0.49714311780941689</v>
      </c>
      <c r="BJ7">
        <f t="array" ref="BJ7">INDEX(Transcriptome!AG$2:AG$28,MATCH(1,(Transcriptome!$A$2:$A$28=$B7)*(Transcriptome!$C$2:$C$28=$E7),0))</f>
        <v>0.567414845207453</v>
      </c>
      <c r="BK7">
        <f t="array" ref="BK7">INDEX(Transcriptome!AH$2:AH$28,MATCH(1,(Transcriptome!$A$2:$A$28=$B7)*(Transcriptome!$C$2:$C$28=$E7),0))</f>
        <v>1.7504787263397232</v>
      </c>
      <c r="BL7">
        <f t="array" ref="BL7">INDEX(Transcriptome!AI$2:AI$28,MATCH(1,(Transcriptome!$A$2:$A$28=$B7)*(Transcriptome!$C$2:$C$28=$E7),0))</f>
        <v>0.56812861528565461</v>
      </c>
      <c r="BM7">
        <f t="array" ref="BM7">INDEX(Transcriptome!AJ$2:AJ$28,MATCH(1,(Transcriptome!$A$2:$A$28=$B7)*(Transcriptome!$C$2:$C$28=$E7),0))</f>
        <v>0.82144460906259187</v>
      </c>
      <c r="BN7">
        <f t="array" ref="BN7">INDEX(Transcriptome!AK$2:AK$28,MATCH(1,(Transcriptome!$A$2:$A$28=$B7)*(Transcriptome!$C$2:$C$28=$E7),0))</f>
        <v>0.4273004653597422</v>
      </c>
      <c r="BO7">
        <f t="array" ref="BO7">INDEX(Transcriptome!AL$2:AL$28,MATCH(1,(Transcriptome!$A$2:$A$28=$B7)*(Transcriptome!$C$2:$C$28=$E7),0))</f>
        <v>1</v>
      </c>
      <c r="BP7">
        <f t="array" ref="BP7">INDEX(Transcriptome!AM$2:AM$28,MATCH(1,(Transcriptome!$A$2:$A$28=$B7)*(Transcriptome!$C$2:$C$28=$E7),0))</f>
        <v>0.53518948544168743</v>
      </c>
      <c r="BQ7">
        <f t="array" ref="BQ7">INDEX(Transcriptome!AN$2:AN$28,MATCH(1,(Transcriptome!$A$2:$A$28=$B7)*(Transcriptome!$C$2:$C$28=$E7),0))</f>
        <v>0.73171138313074335</v>
      </c>
      <c r="BR7">
        <f t="array" ref="BR7">INDEX(Transcriptome!AO$2:AO$28,MATCH(1,(Transcriptome!$A$2:$A$28=$B7)*(Transcriptome!$C$2:$C$28=$E7),0))</f>
        <v>0.79282459441774966</v>
      </c>
      <c r="BS7">
        <f t="array" ref="BS7">INDEX(Transcriptome!AP$2:AP$28,MATCH(1,(Transcriptome!$A$2:$A$28=$B7)*(Transcriptome!$C$2:$C$28=$E7),0))</f>
        <v>0.94021059648890959</v>
      </c>
      <c r="BT7">
        <f t="array" ref="BT7">INDEX(Transcriptome!AQ$2:AQ$28,MATCH(1,(Transcriptome!$A$2:$A$28=$B7)*(Transcriptome!$C$2:$C$28=$E7),0))</f>
        <v>1.47708404581313</v>
      </c>
      <c r="BU7">
        <f t="array" ref="BU7">INDEX(Transcriptome!AR$2:AR$28,MATCH(1,(Transcriptome!$A$2:$A$28=$B7)*(Transcriptome!$C$2:$C$28=$E7),0))</f>
        <v>0.58760190296554049</v>
      </c>
      <c r="BV7">
        <f t="array" ref="BV7">INDEX(Transcriptome!AS$2:AS$28,MATCH(1,(Transcriptome!$A$2:$A$28=$B7)*(Transcriptome!$C$2:$C$28=$E7),0))</f>
        <v>0.72689778127724192</v>
      </c>
      <c r="BW7">
        <f t="array" ref="BW7">INDEX(Transcriptome!AT$2:AT$28,MATCH(1,(Transcriptome!$A$2:$A$28=$B7)*(Transcriptome!$C$2:$C$28=$E7),0))</f>
        <v>0.52996440534176203</v>
      </c>
      <c r="BX7">
        <f t="array" ref="BX7">INDEX(Transcriptome!AU$2:AU$28,MATCH(1,(Transcriptome!$A$2:$A$28=$B7)*(Transcriptome!$C$2:$C$28=$E7),0))</f>
        <v>1.2346382979140564</v>
      </c>
      <c r="BY7">
        <f t="array" ref="BY7">INDEX(Transcriptome!AV$2:AV$28,MATCH(1,(Transcriptome!$A$2:$A$28=$B7)*(Transcriptome!$C$2:$C$28=$E7),0))</f>
        <v>0.59394270175385044</v>
      </c>
      <c r="BZ7">
        <f t="array" ref="BZ7">INDEX(Transcriptome!AW$2:AW$28,MATCH(1,(Transcriptome!$A$2:$A$28=$B7)*(Transcriptome!$C$2:$C$28=$E7),0))</f>
        <v>0.79380009303939492</v>
      </c>
      <c r="CA7">
        <f t="array" ref="CA7">INDEX(Transcriptome!AX$2:AX$28,MATCH(1,(Transcriptome!$A$2:$A$28=$B7)*(Transcriptome!$C$2:$C$28=$E7),0))</f>
        <v>0.66411075288126009</v>
      </c>
      <c r="CB7">
        <f t="array" ref="CB7">INDEX(Transcriptome!AY$2:AY$28,MATCH(1,(Transcriptome!$A$2:$A$28=$B7)*(Transcriptome!$C$2:$C$28=$E7),0))</f>
        <v>0.91230940759148649</v>
      </c>
      <c r="CC7">
        <f t="array" ref="CC7">INDEX(Transcriptome!AZ$2:AZ$28,MATCH(1,(Transcriptome!$A$2:$A$28=$B7)*(Transcriptome!$C$2:$C$28=$E7),0))</f>
        <v>0.52236635594220548</v>
      </c>
      <c r="CD7">
        <f t="array" ref="CD7">INDEX(Transcriptome!BA$2:BA$28,MATCH(1,(Transcriptome!$A$2:$A$28=$B7)*(Transcriptome!$C$2:$C$28=$E7),0))</f>
        <v>1.4722765738374801</v>
      </c>
      <c r="CE7">
        <f t="array" ref="CE7">INDEX(Transcriptome!BB$2:BB$28,MATCH(1,(Transcriptome!$A$2:$A$28=$B7)*(Transcriptome!$C$2:$C$28=$E7),0))</f>
        <v>1.7837978141567536</v>
      </c>
      <c r="CF7">
        <f t="array" ref="CF7">INDEX(Transcriptome!BC$2:BC$28,MATCH(1,(Transcriptome!$A$2:$A$28=$B7)*(Transcriptome!$C$2:$C$28=$E7),0))</f>
        <v>0</v>
      </c>
      <c r="CG7">
        <f t="array" ref="CG7">INDEX(Transcriptome!BD$2:BD$28,MATCH(1,(Transcriptome!$A$2:$A$28=$B7)*(Transcriptome!$C$2:$C$28=$E7),0))</f>
        <v>0.89732664094598091</v>
      </c>
      <c r="CH7">
        <f t="array" ref="CH7">INDEX(Transcriptome!BE$2:BE$28,MATCH(1,(Transcriptome!$A$2:$A$28=$B7)*(Transcriptome!$C$2:$C$28=$E7),0))</f>
        <v>1.4278341624379669</v>
      </c>
      <c r="CI7">
        <f t="array" ref="CI7">INDEX(Transcriptome!BF$2:BF$28,MATCH(1,(Transcriptome!$A$2:$A$28=$B7)*(Transcriptome!$C$2:$C$28=$E7),0))</f>
        <v>1.0547210245064886</v>
      </c>
      <c r="CJ7">
        <f t="array" ref="CJ7">INDEX(Transcriptome!BG$2:BG$28,MATCH(1,(Transcriptome!$A$2:$A$28=$B7)*(Transcriptome!$C$2:$C$28=$E7),0))</f>
        <v>2.2222015287581018</v>
      </c>
      <c r="CK7">
        <f t="array" ref="CK7">INDEX(Transcriptome!BH$2:BH$28,MATCH(1,(Transcriptome!$A$2:$A$28=$B7)*(Transcriptome!$C$2:$C$28=$E7),0))</f>
        <v>0.40924168851755272</v>
      </c>
      <c r="CL7">
        <f t="array" ref="CL7">INDEX(Transcriptome!BI$2:BI$28,MATCH(1,(Transcriptome!$A$2:$A$28=$B7)*(Transcriptome!$C$2:$C$28=$E7),0))</f>
        <v>0</v>
      </c>
      <c r="CM7">
        <f t="array" ref="CM7">INDEX(Transcriptome!BJ$2:BJ$28,MATCH(1,(Transcriptome!$A$2:$A$28=$B7)*(Transcriptome!$C$2:$C$28=$E7),0))</f>
        <v>0</v>
      </c>
      <c r="CN7">
        <f t="array" ref="CN7">INDEX(Transcriptome!BK$2:BK$28,MATCH(1,(Transcriptome!$A$2:$A$28=$B7)*(Transcriptome!$C$2:$C$28=$E7),0))</f>
        <v>2.7449342282819935</v>
      </c>
      <c r="CO7">
        <f t="array" ref="CO7">INDEX(Transcriptome!BL$2:BL$28,MATCH(1,(Transcriptome!$A$2:$A$28=$B7)*(Transcriptome!$C$2:$C$28=$E7),0))</f>
        <v>1.9495020029319203</v>
      </c>
      <c r="CP7">
        <f t="array" ref="CP7">INDEX(Transcriptome!BM$2:BM$28,MATCH(1,(Transcriptome!$A$2:$A$28=$B7)*(Transcriptome!$C$2:$C$28=$E7),0))</f>
        <v>0.84121164659459347</v>
      </c>
      <c r="CQ7">
        <f t="array" ref="CQ7">INDEX(Transcriptome!BN$2:BN$28,MATCH(1,(Transcriptome!$A$2:$A$28=$B7)*(Transcriptome!$C$2:$C$28=$E7),0))</f>
        <v>31.952489188561209</v>
      </c>
      <c r="CR7">
        <f t="array" ref="CR7">INDEX(Transcriptome!BO$2:BO$28,MATCH(1,(Transcriptome!$A$2:$A$28=$B7)*(Transcriptome!$C$2:$C$28=$E7),0))</f>
        <v>0.74951232158557368</v>
      </c>
      <c r="CS7">
        <f t="array" ref="CS7">INDEX(Transcriptome!BP$2:BP$28,MATCH(1,(Transcriptome!$A$2:$A$28=$B7)*(Transcriptome!$C$2:$C$28=$E7),0))</f>
        <v>0.40924168851755272</v>
      </c>
      <c r="CT7">
        <f t="array" ref="CT7">INDEX(Transcriptome!BQ$2:BQ$28,MATCH(1,(Transcriptome!$A$2:$A$28=$B7)*(Transcriptome!$C$2:$C$28=$E7),0))</f>
        <v>1</v>
      </c>
      <c r="CU7">
        <f t="array" ref="CU7">INDEX(Transcriptome!BR$2:BR$28,MATCH(1,(Transcriptome!$A$2:$A$28=$B7)*(Transcriptome!$C$2:$C$28=$E7),0))</f>
        <v>1.3819649840367882</v>
      </c>
    </row>
    <row r="8" spans="1:99">
      <c r="A8">
        <f>'Measured Data'!A13</f>
        <v>6</v>
      </c>
      <c r="B8" t="s">
        <v>584</v>
      </c>
      <c r="C8" s="324" t="s">
        <v>586</v>
      </c>
      <c r="D8">
        <v>1</v>
      </c>
      <c r="E8" t="s">
        <v>511</v>
      </c>
      <c r="F8" s="477">
        <f>'Growth Regression'!R8</f>
        <v>6.3677083333350311</v>
      </c>
      <c r="G8" s="477">
        <f>'Growth Regression'!S8</f>
        <v>152.82500000004075</v>
      </c>
      <c r="H8">
        <f>AVERAGE('TL input - regression'!L8:L9)</f>
        <v>32.582872621505807</v>
      </c>
      <c r="I8">
        <f>AVERAGE('TL input - regression'!M8:M9)</f>
        <v>10.213143872113678</v>
      </c>
      <c r="J8">
        <f>AVERAGE('TL input - regression'!N8:N9)</f>
        <v>2.1844999999999999</v>
      </c>
      <c r="K8">
        <f>AVERAGE('TL input - regression'!O8:O9)</f>
        <v>6.0664999999999996</v>
      </c>
      <c r="L8">
        <f>AVERAGE('TL input - regression'!P8:P9)</f>
        <v>2.512</v>
      </c>
      <c r="M8">
        <f>'Growth Regression'!P8</f>
        <v>1.6352391818789065E-2</v>
      </c>
      <c r="N8">
        <f>M8/'Growth Regression'!$O$24</f>
        <v>0.60766333925287075</v>
      </c>
      <c r="O8">
        <f>'Post Process Calc.'!C26</f>
        <v>4.7569789983488348E-2</v>
      </c>
      <c r="P8">
        <f>'Post Process Calc.'!D26</f>
        <v>6.0691215806835492E-3</v>
      </c>
      <c r="Q8">
        <f>'Post Process Calc.'!E26</f>
        <v>-3.9333998407575371E-3</v>
      </c>
      <c r="R8">
        <f>'Post Process Calc.'!F26</f>
        <v>4.2286911415685743E-3</v>
      </c>
      <c r="S8">
        <f>'Post Process Calc.'!G26</f>
        <v>-1.2864779853748109E-3</v>
      </c>
      <c r="T8">
        <f t="shared" si="2"/>
        <v>0.12758352691466926</v>
      </c>
      <c r="U8">
        <f t="shared" si="4"/>
        <v>29.731118739680216</v>
      </c>
      <c r="V8">
        <f t="shared" si="4"/>
        <v>3.7932009879272179</v>
      </c>
      <c r="W8">
        <f t="shared" si="0"/>
        <v>-2.4583749004734607</v>
      </c>
      <c r="X8">
        <f t="shared" si="0"/>
        <v>2.642931963480359</v>
      </c>
      <c r="Y8">
        <f t="shared" si="0"/>
        <v>-0.80404874085925682</v>
      </c>
      <c r="Z8">
        <v>100</v>
      </c>
      <c r="AA8">
        <v>0.32</v>
      </c>
      <c r="AB8">
        <v>7</v>
      </c>
      <c r="AC8">
        <v>0.7</v>
      </c>
      <c r="AD8">
        <f t="shared" si="1"/>
        <v>5.0118723362727164E-8</v>
      </c>
      <c r="AE8">
        <v>1</v>
      </c>
      <c r="AF8">
        <v>0.311</v>
      </c>
      <c r="AG8">
        <f t="array" ref="AG8">INDEX(Transcriptome!D$2:D$28,MATCH(1,(Transcriptome!$A$2:$A$28=$B8)*(Transcriptome!$C$2:$C$28=$E8),0))</f>
        <v>0.92920540890907499</v>
      </c>
      <c r="AH8">
        <f t="array" ref="AH8">INDEX(Transcriptome!E$2:E$28,MATCH(1,(Transcriptome!$A$2:$A$28=$B8)*(Transcriptome!$C$2:$C$28=$E8),0))</f>
        <v>1.7329213892359023</v>
      </c>
      <c r="AI8">
        <f t="array" ref="AI8">INDEX(Transcriptome!F$2:F$28,MATCH(1,(Transcriptome!$A$2:$A$28=$B8)*(Transcriptome!$C$2:$C$28=$E8),0))</f>
        <v>1.248709181151141</v>
      </c>
      <c r="AJ8">
        <f t="array" ref="AJ8">INDEX(Transcriptome!G$2:G$28,MATCH(1,(Transcriptome!$A$2:$A$28=$B8)*(Transcriptome!$C$2:$C$28=$E8),0))</f>
        <v>0.4721791156252973</v>
      </c>
      <c r="AK8">
        <f t="array" ref="AK8">INDEX(Transcriptome!H$2:H$28,MATCH(1,(Transcriptome!$A$2:$A$28=$B8)*(Transcriptome!$C$2:$C$28=$E8),0))</f>
        <v>0</v>
      </c>
      <c r="AL8">
        <f t="array" ref="AL8">INDEX(Transcriptome!I$2:I$28,MATCH(1,(Transcriptome!$A$2:$A$28=$B8)*(Transcriptome!$C$2:$C$28=$E8),0))</f>
        <v>1.1226843694890076</v>
      </c>
      <c r="AM8">
        <f t="array" ref="AM8">INDEX(Transcriptome!J$2:J$28,MATCH(1,(Transcriptome!$A$2:$A$28=$B8)*(Transcriptome!$C$2:$C$28=$E8),0))</f>
        <v>1.3251398271295012</v>
      </c>
      <c r="AN8">
        <f t="array" ref="AN8">INDEX(Transcriptome!K$2:K$28,MATCH(1,(Transcriptome!$A$2:$A$28=$B8)*(Transcriptome!$C$2:$C$28=$E8),0))</f>
        <v>0.96530155174686461</v>
      </c>
      <c r="AO8">
        <f t="array" ref="AO8">INDEX(Transcriptome!L$2:L$28,MATCH(1,(Transcriptome!$A$2:$A$28=$B8)*(Transcriptome!$C$2:$C$28=$E8),0))</f>
        <v>1.2210153312207193</v>
      </c>
      <c r="AP8">
        <f t="array" ref="AP8">INDEX(Transcriptome!M$2:M$28,MATCH(1,(Transcriptome!$A$2:$A$28=$B8)*(Transcriptome!$C$2:$C$28=$E8),0))</f>
        <v>1.2244730900490455</v>
      </c>
      <c r="AQ8">
        <f t="array" ref="AQ8">INDEX(Transcriptome!N$2:N$28,MATCH(1,(Transcriptome!$A$2:$A$28=$B8)*(Transcriptome!$C$2:$C$28=$E8),0))</f>
        <v>0.73155313986543535</v>
      </c>
      <c r="AR8">
        <f t="array" ref="AR8">INDEX(Transcriptome!O$2:O$28,MATCH(1,(Transcriptome!$A$2:$A$28=$B8)*(Transcriptome!$C$2:$C$28=$E8),0))</f>
        <v>1.152318513561184</v>
      </c>
      <c r="AS8">
        <f t="array" ref="AS8">INDEX(Transcriptome!P$2:P$28,MATCH(1,(Transcriptome!$A$2:$A$28=$B8)*(Transcriptome!$C$2:$C$28=$E8),0))</f>
        <v>0.89618838062804274</v>
      </c>
      <c r="AT8">
        <f t="array" ref="AT8">INDEX(Transcriptome!Q$2:Q$28,MATCH(1,(Transcriptome!$A$2:$A$28=$B8)*(Transcriptome!$C$2:$C$28=$E8),0))</f>
        <v>0.65135227913388327</v>
      </c>
      <c r="AU8">
        <f t="array" ref="AU8">INDEX(Transcriptome!R$2:R$28,MATCH(1,(Transcriptome!$A$2:$A$28=$B8)*(Transcriptome!$C$2:$C$28=$E8),0))</f>
        <v>0.44670006467175033</v>
      </c>
      <c r="AV8">
        <f t="array" ref="AV8">INDEX(Transcriptome!S$2:S$28,MATCH(1,(Transcriptome!$A$2:$A$28=$B8)*(Transcriptome!$C$2:$C$28=$E8),0))</f>
        <v>0.54170910506007386</v>
      </c>
      <c r="AW8">
        <f t="array" ref="AW8">INDEX(Transcriptome!T$2:T$28,MATCH(1,(Transcriptome!$A$2:$A$28=$B8)*(Transcriptome!$C$2:$C$28=$E8),0))</f>
        <v>1.1524538892853755</v>
      </c>
      <c r="AX8">
        <f t="array" ref="AX8">INDEX(Transcriptome!U$2:U$28,MATCH(1,(Transcriptome!$A$2:$A$28=$B8)*(Transcriptome!$C$2:$C$28=$E8),0))</f>
        <v>3.717777936487666</v>
      </c>
      <c r="AY8">
        <f t="array" ref="AY8">INDEX(Transcriptome!V$2:V$28,MATCH(1,(Transcriptome!$A$2:$A$28=$B8)*(Transcriptome!$C$2:$C$28=$E8),0))</f>
        <v>0</v>
      </c>
      <c r="AZ8">
        <f t="array" ref="AZ8">INDEX(Transcriptome!W$2:W$28,MATCH(1,(Transcriptome!$A$2:$A$28=$B8)*(Transcriptome!$C$2:$C$28=$E8),0))</f>
        <v>0</v>
      </c>
      <c r="BA8">
        <f t="array" ref="BA8">INDEX(Transcriptome!X$2:X$28,MATCH(1,(Transcriptome!$A$2:$A$28=$B8)*(Transcriptome!$C$2:$C$28=$E8),0))</f>
        <v>0.76557540655216338</v>
      </c>
      <c r="BB8">
        <f t="array" ref="BB8">INDEX(Transcriptome!Y$2:Y$28,MATCH(1,(Transcriptome!$A$2:$A$28=$B8)*(Transcriptome!$C$2:$C$28=$E8),0))</f>
        <v>0</v>
      </c>
      <c r="BC8">
        <f t="array" ref="BC8">INDEX(Transcriptome!Z$2:Z$28,MATCH(1,(Transcriptome!$A$2:$A$28=$B8)*(Transcriptome!$C$2:$C$28=$E8),0))</f>
        <v>1.2179664020132115</v>
      </c>
      <c r="BD8">
        <f t="array" ref="BD8">INDEX(Transcriptome!AA$2:AA$28,MATCH(1,(Transcriptome!$A$2:$A$28=$B8)*(Transcriptome!$C$2:$C$28=$E8),0))</f>
        <v>1.4585553096187835</v>
      </c>
      <c r="BE8">
        <f t="array" ref="BE8">INDEX(Transcriptome!AB$2:AB$28,MATCH(1,(Transcriptome!$A$2:$A$28=$B8)*(Transcriptome!$C$2:$C$28=$E8),0))</f>
        <v>0.49899248340048019</v>
      </c>
      <c r="BF8">
        <f t="array" ref="BF8">INDEX(Transcriptome!AC$2:AC$28,MATCH(1,(Transcriptome!$A$2:$A$28=$B8)*(Transcriptome!$C$2:$C$28=$E8),0))</f>
        <v>1.0380961603134766</v>
      </c>
      <c r="BG8">
        <f t="array" ref="BG8">INDEX(Transcriptome!AD$2:AD$28,MATCH(1,(Transcriptome!$A$2:$A$28=$B8)*(Transcriptome!$C$2:$C$28=$E8),0))</f>
        <v>0.8468321289341687</v>
      </c>
      <c r="BH8">
        <f t="array" ref="BH8">INDEX(Transcriptome!AE$2:AE$28,MATCH(1,(Transcriptome!$A$2:$A$28=$B8)*(Transcriptome!$C$2:$C$28=$E8),0))</f>
        <v>1.3366947398587019</v>
      </c>
      <c r="BI8">
        <f t="array" ref="BI8">INDEX(Transcriptome!AF$2:AF$28,MATCH(1,(Transcriptome!$A$2:$A$28=$B8)*(Transcriptome!$C$2:$C$28=$E8),0))</f>
        <v>0.50618842957342058</v>
      </c>
      <c r="BJ8">
        <f t="array" ref="BJ8">INDEX(Transcriptome!AG$2:AG$28,MATCH(1,(Transcriptome!$A$2:$A$28=$B8)*(Transcriptome!$C$2:$C$28=$E8),0))</f>
        <v>0.66736997584655977</v>
      </c>
      <c r="BK8">
        <f t="array" ref="BK8">INDEX(Transcriptome!AH$2:AH$28,MATCH(1,(Transcriptome!$A$2:$A$28=$B8)*(Transcriptome!$C$2:$C$28=$E8),0))</f>
        <v>1.9306174267998168</v>
      </c>
      <c r="BL8">
        <f t="array" ref="BL8">INDEX(Transcriptome!AI$2:AI$28,MATCH(1,(Transcriptome!$A$2:$A$28=$B8)*(Transcriptome!$C$2:$C$28=$E8),0))</f>
        <v>0.77468008259435317</v>
      </c>
      <c r="BM8">
        <f t="array" ref="BM8">INDEX(Transcriptome!AJ$2:AJ$28,MATCH(1,(Transcriptome!$A$2:$A$28=$B8)*(Transcriptome!$C$2:$C$28=$E8),0))</f>
        <v>1.0628605890830978</v>
      </c>
      <c r="BN8">
        <f t="array" ref="BN8">INDEX(Transcriptome!AK$2:AK$28,MATCH(1,(Transcriptome!$A$2:$A$28=$B8)*(Transcriptome!$C$2:$C$28=$E8),0))</f>
        <v>0.55212849473227277</v>
      </c>
      <c r="BO8">
        <f t="array" ref="BO8">INDEX(Transcriptome!AL$2:AL$28,MATCH(1,(Transcriptome!$A$2:$A$28=$B8)*(Transcriptome!$C$2:$C$28=$E8),0))</f>
        <v>1</v>
      </c>
      <c r="BP8">
        <f t="array" ref="BP8">INDEX(Transcriptome!AM$2:AM$28,MATCH(1,(Transcriptome!$A$2:$A$28=$B8)*(Transcriptome!$C$2:$C$28=$E8),0))</f>
        <v>0.66472755238098791</v>
      </c>
      <c r="BQ8">
        <f t="array" ref="BQ8">INDEX(Transcriptome!AN$2:AN$28,MATCH(1,(Transcriptome!$A$2:$A$28=$B8)*(Transcriptome!$C$2:$C$28=$E8),0))</f>
        <v>1.0010669451153449</v>
      </c>
      <c r="BR8">
        <f t="array" ref="BR8">INDEX(Transcriptome!AO$2:AO$28,MATCH(1,(Transcriptome!$A$2:$A$28=$B8)*(Transcriptome!$C$2:$C$28=$E8),0))</f>
        <v>0.99858945685943101</v>
      </c>
      <c r="BS8">
        <f t="array" ref="BS8">INDEX(Transcriptome!AP$2:AP$28,MATCH(1,(Transcriptome!$A$2:$A$28=$B8)*(Transcriptome!$C$2:$C$28=$E8),0))</f>
        <v>1.1339345806169323</v>
      </c>
      <c r="BT8">
        <f t="array" ref="BT8">INDEX(Transcriptome!AQ$2:AQ$28,MATCH(1,(Transcriptome!$A$2:$A$28=$B8)*(Transcriptome!$C$2:$C$28=$E8),0))</f>
        <v>1.6048583301573733</v>
      </c>
      <c r="BU8">
        <f t="array" ref="BU8">INDEX(Transcriptome!AR$2:AR$28,MATCH(1,(Transcriptome!$A$2:$A$28=$B8)*(Transcriptome!$C$2:$C$28=$E8),0))</f>
        <v>0.83750658657958177</v>
      </c>
      <c r="BV8">
        <f t="array" ref="BV8">INDEX(Transcriptome!AS$2:AS$28,MATCH(1,(Transcriptome!$A$2:$A$28=$B8)*(Transcriptome!$C$2:$C$28=$E8),0))</f>
        <v>0.95672606842320829</v>
      </c>
      <c r="BW8">
        <f t="array" ref="BW8">INDEX(Transcriptome!AT$2:AT$28,MATCH(1,(Transcriptome!$A$2:$A$28=$B8)*(Transcriptome!$C$2:$C$28=$E8),0))</f>
        <v>0.68800520797646092</v>
      </c>
      <c r="BX8">
        <f t="array" ref="BX8">INDEX(Transcriptome!AU$2:AU$28,MATCH(1,(Transcriptome!$A$2:$A$28=$B8)*(Transcriptome!$C$2:$C$28=$E8),0))</f>
        <v>1.6867561981283563</v>
      </c>
      <c r="BY8">
        <f t="array" ref="BY8">INDEX(Transcriptome!AV$2:AV$28,MATCH(1,(Transcriptome!$A$2:$A$28=$B8)*(Transcriptome!$C$2:$C$28=$E8),0))</f>
        <v>0.72245781173202261</v>
      </c>
      <c r="BZ8">
        <f t="array" ref="BZ8">INDEX(Transcriptome!AW$2:AW$28,MATCH(1,(Transcriptome!$A$2:$A$28=$B8)*(Transcriptome!$C$2:$C$28=$E8),0))</f>
        <v>0.97913290067472636</v>
      </c>
      <c r="CA8">
        <f t="array" ref="CA8">INDEX(Transcriptome!AX$2:AX$28,MATCH(1,(Transcriptome!$A$2:$A$28=$B8)*(Transcriptome!$C$2:$C$28=$E8),0))</f>
        <v>0.91722492630928665</v>
      </c>
      <c r="CB8">
        <f t="array" ref="CB8">INDEX(Transcriptome!AY$2:AY$28,MATCH(1,(Transcriptome!$A$2:$A$28=$B8)*(Transcriptome!$C$2:$C$28=$E8),0))</f>
        <v>1.1415999188887762</v>
      </c>
      <c r="CC8">
        <f t="array" ref="CC8">INDEX(Transcriptome!AZ$2:AZ$28,MATCH(1,(Transcriptome!$A$2:$A$28=$B8)*(Transcriptome!$C$2:$C$28=$E8),0))</f>
        <v>0.54738994790393225</v>
      </c>
      <c r="CD8">
        <f t="array" ref="CD8">INDEX(Transcriptome!BA$2:BA$28,MATCH(1,(Transcriptome!$A$2:$A$28=$B8)*(Transcriptome!$C$2:$C$28=$E8),0))</f>
        <v>2.2110972178245372</v>
      </c>
      <c r="CE8">
        <f t="array" ref="CE8">INDEX(Transcriptome!BB$2:BB$28,MATCH(1,(Transcriptome!$A$2:$A$28=$B8)*(Transcriptome!$C$2:$C$28=$E8),0))</f>
        <v>2.0052625729406564</v>
      </c>
      <c r="CF8">
        <f t="array" ref="CF8">INDEX(Transcriptome!BC$2:BC$28,MATCH(1,(Transcriptome!$A$2:$A$28=$B8)*(Transcriptome!$C$2:$C$28=$E8),0))</f>
        <v>0</v>
      </c>
      <c r="CG8">
        <f t="array" ref="CG8">INDEX(Transcriptome!BD$2:BD$28,MATCH(1,(Transcriptome!$A$2:$A$28=$B8)*(Transcriptome!$C$2:$C$28=$E8),0))</f>
        <v>0.99946907963844456</v>
      </c>
      <c r="CH8">
        <f t="array" ref="CH8">INDEX(Transcriptome!BE$2:BE$28,MATCH(1,(Transcriptome!$A$2:$A$28=$B8)*(Transcriptome!$C$2:$C$28=$E8),0))</f>
        <v>1.4078816127558538</v>
      </c>
      <c r="CI8">
        <f t="array" ref="CI8">INDEX(Transcriptome!BF$2:BF$28,MATCH(1,(Transcriptome!$A$2:$A$28=$B8)*(Transcriptome!$C$2:$C$28=$E8),0))</f>
        <v>1.4576608642231981</v>
      </c>
      <c r="CJ8">
        <f t="array" ref="CJ8">INDEX(Transcriptome!BG$2:BG$28,MATCH(1,(Transcriptome!$A$2:$A$28=$B8)*(Transcriptome!$C$2:$C$28=$E8),0))</f>
        <v>2.9900144760241787</v>
      </c>
      <c r="CK8">
        <f t="array" ref="CK8">INDEX(Transcriptome!BH$2:BH$28,MATCH(1,(Transcriptome!$A$2:$A$28=$B8)*(Transcriptome!$C$2:$C$28=$E8),0))</f>
        <v>0.56887953529706936</v>
      </c>
      <c r="CL8">
        <f t="array" ref="CL8">INDEX(Transcriptome!BI$2:BI$28,MATCH(1,(Transcriptome!$A$2:$A$28=$B8)*(Transcriptome!$C$2:$C$28=$E8),0))</f>
        <v>0</v>
      </c>
      <c r="CM8">
        <f t="array" ref="CM8">INDEX(Transcriptome!BJ$2:BJ$28,MATCH(1,(Transcriptome!$A$2:$A$28=$B8)*(Transcriptome!$C$2:$C$28=$E8),0))</f>
        <v>0</v>
      </c>
      <c r="CN8">
        <f t="array" ref="CN8">INDEX(Transcriptome!BK$2:BK$28,MATCH(1,(Transcriptome!$A$2:$A$28=$B8)*(Transcriptome!$C$2:$C$28=$E8),0))</f>
        <v>4.080540530339805</v>
      </c>
      <c r="CO8">
        <f t="array" ref="CO8">INDEX(Transcriptome!BL$2:BL$28,MATCH(1,(Transcriptome!$A$2:$A$28=$B8)*(Transcriptome!$C$2:$C$28=$E8),0))</f>
        <v>2.731716075055703</v>
      </c>
      <c r="CP8">
        <f t="array" ref="CP8">INDEX(Transcriptome!BM$2:BM$28,MATCH(1,(Transcriptome!$A$2:$A$28=$B8)*(Transcriptome!$C$2:$C$28=$E8),0))</f>
        <v>1.1493512451322954</v>
      </c>
      <c r="CQ8">
        <f t="array" ref="CQ8">INDEX(Transcriptome!BN$2:BN$28,MATCH(1,(Transcriptome!$A$2:$A$28=$B8)*(Transcriptome!$C$2:$C$28=$E8),0))</f>
        <v>44.734751324798466</v>
      </c>
      <c r="CR8">
        <f t="array" ref="CR8">INDEX(Transcriptome!BO$2:BO$28,MATCH(1,(Transcriptome!$A$2:$A$28=$B8)*(Transcriptome!$C$2:$C$28=$E8),0))</f>
        <v>0.88062279532718779</v>
      </c>
      <c r="CS8">
        <f t="array" ref="CS8">INDEX(Transcriptome!BP$2:BP$28,MATCH(1,(Transcriptome!$A$2:$A$28=$B8)*(Transcriptome!$C$2:$C$28=$E8),0))</f>
        <v>0.56887953529706936</v>
      </c>
      <c r="CT8">
        <f t="array" ref="CT8">INDEX(Transcriptome!BQ$2:BQ$28,MATCH(1,(Transcriptome!$A$2:$A$28=$B8)*(Transcriptome!$C$2:$C$28=$E8),0))</f>
        <v>1</v>
      </c>
      <c r="CU8">
        <f t="array" ref="CU8">INDEX(Transcriptome!BR$2:BR$28,MATCH(1,(Transcriptome!$A$2:$A$28=$B8)*(Transcriptome!$C$2:$C$28=$E8),0))</f>
        <v>1.5039495013074526</v>
      </c>
    </row>
    <row r="9" spans="1:99">
      <c r="A9">
        <f>'Measured Data'!A14</f>
        <v>7</v>
      </c>
      <c r="B9" t="s">
        <v>584</v>
      </c>
      <c r="C9" s="324" t="s">
        <v>586</v>
      </c>
      <c r="D9">
        <v>1</v>
      </c>
      <c r="E9" t="s">
        <v>511</v>
      </c>
      <c r="F9" s="477">
        <f>'Growth Regression'!R9</f>
        <v>7.3684027777781012</v>
      </c>
      <c r="G9" s="477">
        <f>'Growth Regression'!S9</f>
        <v>176.84166666667443</v>
      </c>
      <c r="H9">
        <f>AVERAGE('TL input - regression'!L9:L10)</f>
        <v>25.755456382246493</v>
      </c>
      <c r="I9">
        <f>AVERAGE('TL input - regression'!M9:M10)</f>
        <v>11.822824156305506</v>
      </c>
      <c r="J9">
        <f>AVERAGE('TL input - regression'!N9:N10)</f>
        <v>3.0815000000000001</v>
      </c>
      <c r="K9">
        <f>AVERAGE('TL input - regression'!O9:O10)</f>
        <v>3.3740000000000001</v>
      </c>
      <c r="L9">
        <f>AVERAGE('TL input - regression'!P9:P10)</f>
        <v>3.2040000000000002</v>
      </c>
      <c r="M9">
        <f>'Growth Regression'!P9</f>
        <v>1.2121238379291103E-2</v>
      </c>
      <c r="N9">
        <f>M9/'Growth Regression'!$O$24</f>
        <v>0.45043148862033133</v>
      </c>
      <c r="O9">
        <f>'Post Process Calc.'!C27</f>
        <v>4.2933421169757249E-2</v>
      </c>
      <c r="P9">
        <f>'Post Process Calc.'!D27</f>
        <v>1.0503141586855438E-3</v>
      </c>
      <c r="Q9">
        <f>'Post Process Calc.'!E27</f>
        <v>-2.0974193157728346E-3</v>
      </c>
      <c r="R9">
        <f>'Post Process Calc.'!F27</f>
        <v>3.992106310231283E-3</v>
      </c>
      <c r="S9">
        <f>'Post Process Calc.'!G27</f>
        <v>-3.7844230722389063E-4</v>
      </c>
      <c r="T9">
        <f t="shared" si="2"/>
        <v>2.4463789049855546E-2</v>
      </c>
      <c r="U9">
        <f t="shared" si="4"/>
        <v>26.833388231098279</v>
      </c>
      <c r="V9">
        <f t="shared" si="4"/>
        <v>0.65644634917846478</v>
      </c>
      <c r="W9">
        <f t="shared" si="0"/>
        <v>-1.3108870723580215</v>
      </c>
      <c r="X9">
        <f t="shared" si="0"/>
        <v>2.4950664438945518</v>
      </c>
      <c r="Y9">
        <f t="shared" si="0"/>
        <v>-0.23652644201493164</v>
      </c>
      <c r="Z9">
        <v>100</v>
      </c>
      <c r="AA9">
        <v>0.32</v>
      </c>
      <c r="AB9">
        <v>7</v>
      </c>
      <c r="AC9">
        <v>0.7</v>
      </c>
      <c r="AD9">
        <f t="shared" si="1"/>
        <v>5.0118723362727164E-8</v>
      </c>
      <c r="AE9">
        <v>1</v>
      </c>
      <c r="AF9">
        <v>0.311</v>
      </c>
      <c r="AG9">
        <f t="array" ref="AG9">INDEX(Transcriptome!D$2:D$28,MATCH(1,(Transcriptome!$A$2:$A$28=$B9)*(Transcriptome!$C$2:$C$28=$E9),0))</f>
        <v>0.92920540890907499</v>
      </c>
      <c r="AH9">
        <f t="array" ref="AH9">INDEX(Transcriptome!E$2:E$28,MATCH(1,(Transcriptome!$A$2:$A$28=$B9)*(Transcriptome!$C$2:$C$28=$E9),0))</f>
        <v>1.7329213892359023</v>
      </c>
      <c r="AI9">
        <f t="array" ref="AI9">INDEX(Transcriptome!F$2:F$28,MATCH(1,(Transcriptome!$A$2:$A$28=$B9)*(Transcriptome!$C$2:$C$28=$E9),0))</f>
        <v>1.248709181151141</v>
      </c>
      <c r="AJ9">
        <f t="array" ref="AJ9">INDEX(Transcriptome!G$2:G$28,MATCH(1,(Transcriptome!$A$2:$A$28=$B9)*(Transcriptome!$C$2:$C$28=$E9),0))</f>
        <v>0.4721791156252973</v>
      </c>
      <c r="AK9">
        <f t="array" ref="AK9">INDEX(Transcriptome!H$2:H$28,MATCH(1,(Transcriptome!$A$2:$A$28=$B9)*(Transcriptome!$C$2:$C$28=$E9),0))</f>
        <v>0</v>
      </c>
      <c r="AL9">
        <f t="array" ref="AL9">INDEX(Transcriptome!I$2:I$28,MATCH(1,(Transcriptome!$A$2:$A$28=$B9)*(Transcriptome!$C$2:$C$28=$E9),0))</f>
        <v>1.1226843694890076</v>
      </c>
      <c r="AM9">
        <f t="array" ref="AM9">INDEX(Transcriptome!J$2:J$28,MATCH(1,(Transcriptome!$A$2:$A$28=$B9)*(Transcriptome!$C$2:$C$28=$E9),0))</f>
        <v>1.3251398271295012</v>
      </c>
      <c r="AN9">
        <f t="array" ref="AN9">INDEX(Transcriptome!K$2:K$28,MATCH(1,(Transcriptome!$A$2:$A$28=$B9)*(Transcriptome!$C$2:$C$28=$E9),0))</f>
        <v>0.96530155174686461</v>
      </c>
      <c r="AO9">
        <f t="array" ref="AO9">INDEX(Transcriptome!L$2:L$28,MATCH(1,(Transcriptome!$A$2:$A$28=$B9)*(Transcriptome!$C$2:$C$28=$E9),0))</f>
        <v>1.2210153312207193</v>
      </c>
      <c r="AP9">
        <f t="array" ref="AP9">INDEX(Transcriptome!M$2:M$28,MATCH(1,(Transcriptome!$A$2:$A$28=$B9)*(Transcriptome!$C$2:$C$28=$E9),0))</f>
        <v>1.2244730900490455</v>
      </c>
      <c r="AQ9">
        <f t="array" ref="AQ9">INDEX(Transcriptome!N$2:N$28,MATCH(1,(Transcriptome!$A$2:$A$28=$B9)*(Transcriptome!$C$2:$C$28=$E9),0))</f>
        <v>0.73155313986543535</v>
      </c>
      <c r="AR9">
        <f t="array" ref="AR9">INDEX(Transcriptome!O$2:O$28,MATCH(1,(Transcriptome!$A$2:$A$28=$B9)*(Transcriptome!$C$2:$C$28=$E9),0))</f>
        <v>1.152318513561184</v>
      </c>
      <c r="AS9">
        <f t="array" ref="AS9">INDEX(Transcriptome!P$2:P$28,MATCH(1,(Transcriptome!$A$2:$A$28=$B9)*(Transcriptome!$C$2:$C$28=$E9),0))</f>
        <v>0.89618838062804274</v>
      </c>
      <c r="AT9">
        <f t="array" ref="AT9">INDEX(Transcriptome!Q$2:Q$28,MATCH(1,(Transcriptome!$A$2:$A$28=$B9)*(Transcriptome!$C$2:$C$28=$E9),0))</f>
        <v>0.65135227913388327</v>
      </c>
      <c r="AU9">
        <f t="array" ref="AU9">INDEX(Transcriptome!R$2:R$28,MATCH(1,(Transcriptome!$A$2:$A$28=$B9)*(Transcriptome!$C$2:$C$28=$E9),0))</f>
        <v>0.44670006467175033</v>
      </c>
      <c r="AV9">
        <f t="array" ref="AV9">INDEX(Transcriptome!S$2:S$28,MATCH(1,(Transcriptome!$A$2:$A$28=$B9)*(Transcriptome!$C$2:$C$28=$E9),0))</f>
        <v>0.54170910506007386</v>
      </c>
      <c r="AW9">
        <f t="array" ref="AW9">INDEX(Transcriptome!T$2:T$28,MATCH(1,(Transcriptome!$A$2:$A$28=$B9)*(Transcriptome!$C$2:$C$28=$E9),0))</f>
        <v>1.1524538892853755</v>
      </c>
      <c r="AX9">
        <f t="array" ref="AX9">INDEX(Transcriptome!U$2:U$28,MATCH(1,(Transcriptome!$A$2:$A$28=$B9)*(Transcriptome!$C$2:$C$28=$E9),0))</f>
        <v>3.717777936487666</v>
      </c>
      <c r="AY9">
        <f t="array" ref="AY9">INDEX(Transcriptome!V$2:V$28,MATCH(1,(Transcriptome!$A$2:$A$28=$B9)*(Transcriptome!$C$2:$C$28=$E9),0))</f>
        <v>0</v>
      </c>
      <c r="AZ9">
        <f t="array" ref="AZ9">INDEX(Transcriptome!W$2:W$28,MATCH(1,(Transcriptome!$A$2:$A$28=$B9)*(Transcriptome!$C$2:$C$28=$E9),0))</f>
        <v>0</v>
      </c>
      <c r="BA9">
        <f t="array" ref="BA9">INDEX(Transcriptome!X$2:X$28,MATCH(1,(Transcriptome!$A$2:$A$28=$B9)*(Transcriptome!$C$2:$C$28=$E9),0))</f>
        <v>0.76557540655216338</v>
      </c>
      <c r="BB9">
        <f t="array" ref="BB9">INDEX(Transcriptome!Y$2:Y$28,MATCH(1,(Transcriptome!$A$2:$A$28=$B9)*(Transcriptome!$C$2:$C$28=$E9),0))</f>
        <v>0</v>
      </c>
      <c r="BC9">
        <f t="array" ref="BC9">INDEX(Transcriptome!Z$2:Z$28,MATCH(1,(Transcriptome!$A$2:$A$28=$B9)*(Transcriptome!$C$2:$C$28=$E9),0))</f>
        <v>1.2179664020132115</v>
      </c>
      <c r="BD9">
        <f t="array" ref="BD9">INDEX(Transcriptome!AA$2:AA$28,MATCH(1,(Transcriptome!$A$2:$A$28=$B9)*(Transcriptome!$C$2:$C$28=$E9),0))</f>
        <v>1.4585553096187835</v>
      </c>
      <c r="BE9">
        <f t="array" ref="BE9">INDEX(Transcriptome!AB$2:AB$28,MATCH(1,(Transcriptome!$A$2:$A$28=$B9)*(Transcriptome!$C$2:$C$28=$E9),0))</f>
        <v>0.49899248340048019</v>
      </c>
      <c r="BF9">
        <f t="array" ref="BF9">INDEX(Transcriptome!AC$2:AC$28,MATCH(1,(Transcriptome!$A$2:$A$28=$B9)*(Transcriptome!$C$2:$C$28=$E9),0))</f>
        <v>1.0380961603134766</v>
      </c>
      <c r="BG9">
        <f t="array" ref="BG9">INDEX(Transcriptome!AD$2:AD$28,MATCH(1,(Transcriptome!$A$2:$A$28=$B9)*(Transcriptome!$C$2:$C$28=$E9),0))</f>
        <v>0.8468321289341687</v>
      </c>
      <c r="BH9">
        <f t="array" ref="BH9">INDEX(Transcriptome!AE$2:AE$28,MATCH(1,(Transcriptome!$A$2:$A$28=$B9)*(Transcriptome!$C$2:$C$28=$E9),0))</f>
        <v>1.3366947398587019</v>
      </c>
      <c r="BI9">
        <f t="array" ref="BI9">INDEX(Transcriptome!AF$2:AF$28,MATCH(1,(Transcriptome!$A$2:$A$28=$B9)*(Transcriptome!$C$2:$C$28=$E9),0))</f>
        <v>0.50618842957342058</v>
      </c>
      <c r="BJ9">
        <f t="array" ref="BJ9">INDEX(Transcriptome!AG$2:AG$28,MATCH(1,(Transcriptome!$A$2:$A$28=$B9)*(Transcriptome!$C$2:$C$28=$E9),0))</f>
        <v>0.66736997584655977</v>
      </c>
      <c r="BK9">
        <f t="array" ref="BK9">INDEX(Transcriptome!AH$2:AH$28,MATCH(1,(Transcriptome!$A$2:$A$28=$B9)*(Transcriptome!$C$2:$C$28=$E9),0))</f>
        <v>1.9306174267998168</v>
      </c>
      <c r="BL9">
        <f t="array" ref="BL9">INDEX(Transcriptome!AI$2:AI$28,MATCH(1,(Transcriptome!$A$2:$A$28=$B9)*(Transcriptome!$C$2:$C$28=$E9),0))</f>
        <v>0.77468008259435317</v>
      </c>
      <c r="BM9">
        <f t="array" ref="BM9">INDEX(Transcriptome!AJ$2:AJ$28,MATCH(1,(Transcriptome!$A$2:$A$28=$B9)*(Transcriptome!$C$2:$C$28=$E9),0))</f>
        <v>1.0628605890830978</v>
      </c>
      <c r="BN9">
        <f t="array" ref="BN9">INDEX(Transcriptome!AK$2:AK$28,MATCH(1,(Transcriptome!$A$2:$A$28=$B9)*(Transcriptome!$C$2:$C$28=$E9),0))</f>
        <v>0.55212849473227277</v>
      </c>
      <c r="BO9">
        <f t="array" ref="BO9">INDEX(Transcriptome!AL$2:AL$28,MATCH(1,(Transcriptome!$A$2:$A$28=$B9)*(Transcriptome!$C$2:$C$28=$E9),0))</f>
        <v>1</v>
      </c>
      <c r="BP9">
        <f t="array" ref="BP9">INDEX(Transcriptome!AM$2:AM$28,MATCH(1,(Transcriptome!$A$2:$A$28=$B9)*(Transcriptome!$C$2:$C$28=$E9),0))</f>
        <v>0.66472755238098791</v>
      </c>
      <c r="BQ9">
        <f t="array" ref="BQ9">INDEX(Transcriptome!AN$2:AN$28,MATCH(1,(Transcriptome!$A$2:$A$28=$B9)*(Transcriptome!$C$2:$C$28=$E9),0))</f>
        <v>1.0010669451153449</v>
      </c>
      <c r="BR9">
        <f t="array" ref="BR9">INDEX(Transcriptome!AO$2:AO$28,MATCH(1,(Transcriptome!$A$2:$A$28=$B9)*(Transcriptome!$C$2:$C$28=$E9),0))</f>
        <v>0.99858945685943101</v>
      </c>
      <c r="BS9">
        <f t="array" ref="BS9">INDEX(Transcriptome!AP$2:AP$28,MATCH(1,(Transcriptome!$A$2:$A$28=$B9)*(Transcriptome!$C$2:$C$28=$E9),0))</f>
        <v>1.1339345806169323</v>
      </c>
      <c r="BT9">
        <f t="array" ref="BT9">INDEX(Transcriptome!AQ$2:AQ$28,MATCH(1,(Transcriptome!$A$2:$A$28=$B9)*(Transcriptome!$C$2:$C$28=$E9),0))</f>
        <v>1.6048583301573733</v>
      </c>
      <c r="BU9">
        <f t="array" ref="BU9">INDEX(Transcriptome!AR$2:AR$28,MATCH(1,(Transcriptome!$A$2:$A$28=$B9)*(Transcriptome!$C$2:$C$28=$E9),0))</f>
        <v>0.83750658657958177</v>
      </c>
      <c r="BV9">
        <f t="array" ref="BV9">INDEX(Transcriptome!AS$2:AS$28,MATCH(1,(Transcriptome!$A$2:$A$28=$B9)*(Transcriptome!$C$2:$C$28=$E9),0))</f>
        <v>0.95672606842320829</v>
      </c>
      <c r="BW9">
        <f t="array" ref="BW9">INDEX(Transcriptome!AT$2:AT$28,MATCH(1,(Transcriptome!$A$2:$A$28=$B9)*(Transcriptome!$C$2:$C$28=$E9),0))</f>
        <v>0.68800520797646092</v>
      </c>
      <c r="BX9">
        <f t="array" ref="BX9">INDEX(Transcriptome!AU$2:AU$28,MATCH(1,(Transcriptome!$A$2:$A$28=$B9)*(Transcriptome!$C$2:$C$28=$E9),0))</f>
        <v>1.6867561981283563</v>
      </c>
      <c r="BY9">
        <f t="array" ref="BY9">INDEX(Transcriptome!AV$2:AV$28,MATCH(1,(Transcriptome!$A$2:$A$28=$B9)*(Transcriptome!$C$2:$C$28=$E9),0))</f>
        <v>0.72245781173202261</v>
      </c>
      <c r="BZ9">
        <f t="array" ref="BZ9">INDEX(Transcriptome!AW$2:AW$28,MATCH(1,(Transcriptome!$A$2:$A$28=$B9)*(Transcriptome!$C$2:$C$28=$E9),0))</f>
        <v>0.97913290067472636</v>
      </c>
      <c r="CA9">
        <f t="array" ref="CA9">INDEX(Transcriptome!AX$2:AX$28,MATCH(1,(Transcriptome!$A$2:$A$28=$B9)*(Transcriptome!$C$2:$C$28=$E9),0))</f>
        <v>0.91722492630928665</v>
      </c>
      <c r="CB9">
        <f t="array" ref="CB9">INDEX(Transcriptome!AY$2:AY$28,MATCH(1,(Transcriptome!$A$2:$A$28=$B9)*(Transcriptome!$C$2:$C$28=$E9),0))</f>
        <v>1.1415999188887762</v>
      </c>
      <c r="CC9">
        <f t="array" ref="CC9">INDEX(Transcriptome!AZ$2:AZ$28,MATCH(1,(Transcriptome!$A$2:$A$28=$B9)*(Transcriptome!$C$2:$C$28=$E9),0))</f>
        <v>0.54738994790393225</v>
      </c>
      <c r="CD9">
        <f t="array" ref="CD9">INDEX(Transcriptome!BA$2:BA$28,MATCH(1,(Transcriptome!$A$2:$A$28=$B9)*(Transcriptome!$C$2:$C$28=$E9),0))</f>
        <v>2.2110972178245372</v>
      </c>
      <c r="CE9">
        <f t="array" ref="CE9">INDEX(Transcriptome!BB$2:BB$28,MATCH(1,(Transcriptome!$A$2:$A$28=$B9)*(Transcriptome!$C$2:$C$28=$E9),0))</f>
        <v>2.0052625729406564</v>
      </c>
      <c r="CF9">
        <f t="array" ref="CF9">INDEX(Transcriptome!BC$2:BC$28,MATCH(1,(Transcriptome!$A$2:$A$28=$B9)*(Transcriptome!$C$2:$C$28=$E9),0))</f>
        <v>0</v>
      </c>
      <c r="CG9">
        <f t="array" ref="CG9">INDEX(Transcriptome!BD$2:BD$28,MATCH(1,(Transcriptome!$A$2:$A$28=$B9)*(Transcriptome!$C$2:$C$28=$E9),0))</f>
        <v>0.99946907963844456</v>
      </c>
      <c r="CH9">
        <f t="array" ref="CH9">INDEX(Transcriptome!BE$2:BE$28,MATCH(1,(Transcriptome!$A$2:$A$28=$B9)*(Transcriptome!$C$2:$C$28=$E9),0))</f>
        <v>1.4078816127558538</v>
      </c>
      <c r="CI9">
        <f t="array" ref="CI9">INDEX(Transcriptome!BF$2:BF$28,MATCH(1,(Transcriptome!$A$2:$A$28=$B9)*(Transcriptome!$C$2:$C$28=$E9),0))</f>
        <v>1.4576608642231981</v>
      </c>
      <c r="CJ9">
        <f t="array" ref="CJ9">INDEX(Transcriptome!BG$2:BG$28,MATCH(1,(Transcriptome!$A$2:$A$28=$B9)*(Transcriptome!$C$2:$C$28=$E9),0))</f>
        <v>2.9900144760241787</v>
      </c>
      <c r="CK9">
        <f t="array" ref="CK9">INDEX(Transcriptome!BH$2:BH$28,MATCH(1,(Transcriptome!$A$2:$A$28=$B9)*(Transcriptome!$C$2:$C$28=$E9),0))</f>
        <v>0.56887953529706936</v>
      </c>
      <c r="CL9">
        <f t="array" ref="CL9">INDEX(Transcriptome!BI$2:BI$28,MATCH(1,(Transcriptome!$A$2:$A$28=$B9)*(Transcriptome!$C$2:$C$28=$E9),0))</f>
        <v>0</v>
      </c>
      <c r="CM9">
        <f t="array" ref="CM9">INDEX(Transcriptome!BJ$2:BJ$28,MATCH(1,(Transcriptome!$A$2:$A$28=$B9)*(Transcriptome!$C$2:$C$28=$E9),0))</f>
        <v>0</v>
      </c>
      <c r="CN9">
        <f t="array" ref="CN9">INDEX(Transcriptome!BK$2:BK$28,MATCH(1,(Transcriptome!$A$2:$A$28=$B9)*(Transcriptome!$C$2:$C$28=$E9),0))</f>
        <v>4.080540530339805</v>
      </c>
      <c r="CO9">
        <f t="array" ref="CO9">INDEX(Transcriptome!BL$2:BL$28,MATCH(1,(Transcriptome!$A$2:$A$28=$B9)*(Transcriptome!$C$2:$C$28=$E9),0))</f>
        <v>2.731716075055703</v>
      </c>
      <c r="CP9">
        <f t="array" ref="CP9">INDEX(Transcriptome!BM$2:BM$28,MATCH(1,(Transcriptome!$A$2:$A$28=$B9)*(Transcriptome!$C$2:$C$28=$E9),0))</f>
        <v>1.1493512451322954</v>
      </c>
      <c r="CQ9">
        <f t="array" ref="CQ9">INDEX(Transcriptome!BN$2:BN$28,MATCH(1,(Transcriptome!$A$2:$A$28=$B9)*(Transcriptome!$C$2:$C$28=$E9),0))</f>
        <v>44.734751324798466</v>
      </c>
      <c r="CR9">
        <f t="array" ref="CR9">INDEX(Transcriptome!BO$2:BO$28,MATCH(1,(Transcriptome!$A$2:$A$28=$B9)*(Transcriptome!$C$2:$C$28=$E9),0))</f>
        <v>0.88062279532718779</v>
      </c>
      <c r="CS9">
        <f t="array" ref="CS9">INDEX(Transcriptome!BP$2:BP$28,MATCH(1,(Transcriptome!$A$2:$A$28=$B9)*(Transcriptome!$C$2:$C$28=$E9),0))</f>
        <v>0.56887953529706936</v>
      </c>
      <c r="CT9">
        <f t="array" ref="CT9">INDEX(Transcriptome!BQ$2:BQ$28,MATCH(1,(Transcriptome!$A$2:$A$28=$B9)*(Transcriptome!$C$2:$C$28=$E9),0))</f>
        <v>1</v>
      </c>
      <c r="CU9">
        <f t="array" ref="CU9">INDEX(Transcriptome!BR$2:BR$28,MATCH(1,(Transcriptome!$A$2:$A$28=$B9)*(Transcriptome!$C$2:$C$28=$E9),0))</f>
        <v>1.5039495013074526</v>
      </c>
    </row>
    <row r="10" spans="1:99">
      <c r="A10">
        <f>'Measured Data'!A15</f>
        <v>8</v>
      </c>
      <c r="B10" t="s">
        <v>584</v>
      </c>
      <c r="C10" s="324" t="s">
        <v>586</v>
      </c>
      <c r="D10">
        <v>1</v>
      </c>
      <c r="E10" t="s">
        <v>511</v>
      </c>
      <c r="F10" s="477">
        <f>'Growth Regression'!R10</f>
        <v>8.3753472222197161</v>
      </c>
      <c r="G10" s="477">
        <f>'Growth Regression'!S10</f>
        <v>201.00833333327319</v>
      </c>
      <c r="H10">
        <f>AVERAGE('TL input - regression'!L10:L11)</f>
        <v>15.070272430560181</v>
      </c>
      <c r="I10">
        <f>AVERAGE('TL input - regression'!M10:M11)</f>
        <v>10.823712255772646</v>
      </c>
      <c r="J10">
        <f>AVERAGE('TL input - regression'!N10:N11)</f>
        <v>3.536</v>
      </c>
      <c r="K10">
        <f>AVERAGE('TL input - regression'!O10:O11)</f>
        <v>0.57999999999999996</v>
      </c>
      <c r="L10">
        <f>AVERAGE('TL input - regression'!P10:P11)</f>
        <v>3.3624999999999998</v>
      </c>
      <c r="M10">
        <f>'Growth Regression'!P10</f>
        <v>8.029119649252462E-3</v>
      </c>
      <c r="N10">
        <f>M10/'Growth Regression'!$O$24</f>
        <v>0.29836623971543824</v>
      </c>
      <c r="O10">
        <f>'Post Process Calc.'!C28</f>
        <v>3.9759826158421149E-2</v>
      </c>
      <c r="P10">
        <f>'Post Process Calc.'!D28</f>
        <v>-2.352584080629559E-3</v>
      </c>
      <c r="Q10">
        <f>'Post Process Calc.'!E28</f>
        <v>-6.5328513771699837E-4</v>
      </c>
      <c r="R10">
        <f>'Post Process Calc.'!F28</f>
        <v>3.5677549154578773E-3</v>
      </c>
      <c r="S10">
        <f>'Post Process Calc.'!G28</f>
        <v>1.800795084200868E-4</v>
      </c>
      <c r="T10">
        <f t="shared" si="2"/>
        <v>-5.9169878441012264E-2</v>
      </c>
      <c r="U10">
        <f t="shared" si="4"/>
        <v>24.849891349013216</v>
      </c>
      <c r="V10">
        <f t="shared" si="4"/>
        <v>-1.4703650503934744</v>
      </c>
      <c r="W10">
        <f t="shared" si="0"/>
        <v>-0.40830321107312395</v>
      </c>
      <c r="X10">
        <f t="shared" si="0"/>
        <v>2.2298468221611731</v>
      </c>
      <c r="Y10">
        <f t="shared" si="0"/>
        <v>0.11254969276255425</v>
      </c>
      <c r="Z10">
        <v>100</v>
      </c>
      <c r="AA10">
        <v>0.32</v>
      </c>
      <c r="AB10">
        <v>7</v>
      </c>
      <c r="AC10">
        <v>0.7</v>
      </c>
      <c r="AD10">
        <f t="shared" si="1"/>
        <v>5.0118723362727164E-8</v>
      </c>
      <c r="AE10">
        <v>1</v>
      </c>
      <c r="AF10">
        <v>0.311</v>
      </c>
      <c r="AG10">
        <f t="array" ref="AG10">INDEX(Transcriptome!D$2:D$28,MATCH(1,(Transcriptome!$A$2:$A$28=$B10)*(Transcriptome!$C$2:$C$28=$E10),0))</f>
        <v>0.92920540890907499</v>
      </c>
      <c r="AH10">
        <f t="array" ref="AH10">INDEX(Transcriptome!E$2:E$28,MATCH(1,(Transcriptome!$A$2:$A$28=$B10)*(Transcriptome!$C$2:$C$28=$E10),0))</f>
        <v>1.7329213892359023</v>
      </c>
      <c r="AI10">
        <f t="array" ref="AI10">INDEX(Transcriptome!F$2:F$28,MATCH(1,(Transcriptome!$A$2:$A$28=$B10)*(Transcriptome!$C$2:$C$28=$E10),0))</f>
        <v>1.248709181151141</v>
      </c>
      <c r="AJ10">
        <f t="array" ref="AJ10">INDEX(Transcriptome!G$2:G$28,MATCH(1,(Transcriptome!$A$2:$A$28=$B10)*(Transcriptome!$C$2:$C$28=$E10),0))</f>
        <v>0.4721791156252973</v>
      </c>
      <c r="AK10">
        <f t="array" ref="AK10">INDEX(Transcriptome!H$2:H$28,MATCH(1,(Transcriptome!$A$2:$A$28=$B10)*(Transcriptome!$C$2:$C$28=$E10),0))</f>
        <v>0</v>
      </c>
      <c r="AL10">
        <f t="array" ref="AL10">INDEX(Transcriptome!I$2:I$28,MATCH(1,(Transcriptome!$A$2:$A$28=$B10)*(Transcriptome!$C$2:$C$28=$E10),0))</f>
        <v>1.1226843694890076</v>
      </c>
      <c r="AM10">
        <f t="array" ref="AM10">INDEX(Transcriptome!J$2:J$28,MATCH(1,(Transcriptome!$A$2:$A$28=$B10)*(Transcriptome!$C$2:$C$28=$E10),0))</f>
        <v>1.3251398271295012</v>
      </c>
      <c r="AN10">
        <f t="array" ref="AN10">INDEX(Transcriptome!K$2:K$28,MATCH(1,(Transcriptome!$A$2:$A$28=$B10)*(Transcriptome!$C$2:$C$28=$E10),0))</f>
        <v>0.96530155174686461</v>
      </c>
      <c r="AO10">
        <f t="array" ref="AO10">INDEX(Transcriptome!L$2:L$28,MATCH(1,(Transcriptome!$A$2:$A$28=$B10)*(Transcriptome!$C$2:$C$28=$E10),0))</f>
        <v>1.2210153312207193</v>
      </c>
      <c r="AP10">
        <f t="array" ref="AP10">INDEX(Transcriptome!M$2:M$28,MATCH(1,(Transcriptome!$A$2:$A$28=$B10)*(Transcriptome!$C$2:$C$28=$E10),0))</f>
        <v>1.2244730900490455</v>
      </c>
      <c r="AQ10">
        <f t="array" ref="AQ10">INDEX(Transcriptome!N$2:N$28,MATCH(1,(Transcriptome!$A$2:$A$28=$B10)*(Transcriptome!$C$2:$C$28=$E10),0))</f>
        <v>0.73155313986543535</v>
      </c>
      <c r="AR10">
        <f t="array" ref="AR10">INDEX(Transcriptome!O$2:O$28,MATCH(1,(Transcriptome!$A$2:$A$28=$B10)*(Transcriptome!$C$2:$C$28=$E10),0))</f>
        <v>1.152318513561184</v>
      </c>
      <c r="AS10">
        <f t="array" ref="AS10">INDEX(Transcriptome!P$2:P$28,MATCH(1,(Transcriptome!$A$2:$A$28=$B10)*(Transcriptome!$C$2:$C$28=$E10),0))</f>
        <v>0.89618838062804274</v>
      </c>
      <c r="AT10">
        <f t="array" ref="AT10">INDEX(Transcriptome!Q$2:Q$28,MATCH(1,(Transcriptome!$A$2:$A$28=$B10)*(Transcriptome!$C$2:$C$28=$E10),0))</f>
        <v>0.65135227913388327</v>
      </c>
      <c r="AU10">
        <f t="array" ref="AU10">INDEX(Transcriptome!R$2:R$28,MATCH(1,(Transcriptome!$A$2:$A$28=$B10)*(Transcriptome!$C$2:$C$28=$E10),0))</f>
        <v>0.44670006467175033</v>
      </c>
      <c r="AV10">
        <f t="array" ref="AV10">INDEX(Transcriptome!S$2:S$28,MATCH(1,(Transcriptome!$A$2:$A$28=$B10)*(Transcriptome!$C$2:$C$28=$E10),0))</f>
        <v>0.54170910506007386</v>
      </c>
      <c r="AW10">
        <f t="array" ref="AW10">INDEX(Transcriptome!T$2:T$28,MATCH(1,(Transcriptome!$A$2:$A$28=$B10)*(Transcriptome!$C$2:$C$28=$E10),0))</f>
        <v>1.1524538892853755</v>
      </c>
      <c r="AX10">
        <f t="array" ref="AX10">INDEX(Transcriptome!U$2:U$28,MATCH(1,(Transcriptome!$A$2:$A$28=$B10)*(Transcriptome!$C$2:$C$28=$E10),0))</f>
        <v>3.717777936487666</v>
      </c>
      <c r="AY10">
        <f t="array" ref="AY10">INDEX(Transcriptome!V$2:V$28,MATCH(1,(Transcriptome!$A$2:$A$28=$B10)*(Transcriptome!$C$2:$C$28=$E10),0))</f>
        <v>0</v>
      </c>
      <c r="AZ10">
        <f t="array" ref="AZ10">INDEX(Transcriptome!W$2:W$28,MATCH(1,(Transcriptome!$A$2:$A$28=$B10)*(Transcriptome!$C$2:$C$28=$E10),0))</f>
        <v>0</v>
      </c>
      <c r="BA10">
        <f t="array" ref="BA10">INDEX(Transcriptome!X$2:X$28,MATCH(1,(Transcriptome!$A$2:$A$28=$B10)*(Transcriptome!$C$2:$C$28=$E10),0))</f>
        <v>0.76557540655216338</v>
      </c>
      <c r="BB10">
        <f t="array" ref="BB10">INDEX(Transcriptome!Y$2:Y$28,MATCH(1,(Transcriptome!$A$2:$A$28=$B10)*(Transcriptome!$C$2:$C$28=$E10),0))</f>
        <v>0</v>
      </c>
      <c r="BC10">
        <f t="array" ref="BC10">INDEX(Transcriptome!Z$2:Z$28,MATCH(1,(Transcriptome!$A$2:$A$28=$B10)*(Transcriptome!$C$2:$C$28=$E10),0))</f>
        <v>1.2179664020132115</v>
      </c>
      <c r="BD10">
        <f t="array" ref="BD10">INDEX(Transcriptome!AA$2:AA$28,MATCH(1,(Transcriptome!$A$2:$A$28=$B10)*(Transcriptome!$C$2:$C$28=$E10),0))</f>
        <v>1.4585553096187835</v>
      </c>
      <c r="BE10">
        <f t="array" ref="BE10">INDEX(Transcriptome!AB$2:AB$28,MATCH(1,(Transcriptome!$A$2:$A$28=$B10)*(Transcriptome!$C$2:$C$28=$E10),0))</f>
        <v>0.49899248340048019</v>
      </c>
      <c r="BF10">
        <f t="array" ref="BF10">INDEX(Transcriptome!AC$2:AC$28,MATCH(1,(Transcriptome!$A$2:$A$28=$B10)*(Transcriptome!$C$2:$C$28=$E10),0))</f>
        <v>1.0380961603134766</v>
      </c>
      <c r="BG10">
        <f t="array" ref="BG10">INDEX(Transcriptome!AD$2:AD$28,MATCH(1,(Transcriptome!$A$2:$A$28=$B10)*(Transcriptome!$C$2:$C$28=$E10),0))</f>
        <v>0.8468321289341687</v>
      </c>
      <c r="BH10">
        <f t="array" ref="BH10">INDEX(Transcriptome!AE$2:AE$28,MATCH(1,(Transcriptome!$A$2:$A$28=$B10)*(Transcriptome!$C$2:$C$28=$E10),0))</f>
        <v>1.3366947398587019</v>
      </c>
      <c r="BI10">
        <f t="array" ref="BI10">INDEX(Transcriptome!AF$2:AF$28,MATCH(1,(Transcriptome!$A$2:$A$28=$B10)*(Transcriptome!$C$2:$C$28=$E10),0))</f>
        <v>0.50618842957342058</v>
      </c>
      <c r="BJ10">
        <f t="array" ref="BJ10">INDEX(Transcriptome!AG$2:AG$28,MATCH(1,(Transcriptome!$A$2:$A$28=$B10)*(Transcriptome!$C$2:$C$28=$E10),0))</f>
        <v>0.66736997584655977</v>
      </c>
      <c r="BK10">
        <f t="array" ref="BK10">INDEX(Transcriptome!AH$2:AH$28,MATCH(1,(Transcriptome!$A$2:$A$28=$B10)*(Transcriptome!$C$2:$C$28=$E10),0))</f>
        <v>1.9306174267998168</v>
      </c>
      <c r="BL10">
        <f t="array" ref="BL10">INDEX(Transcriptome!AI$2:AI$28,MATCH(1,(Transcriptome!$A$2:$A$28=$B10)*(Transcriptome!$C$2:$C$28=$E10),0))</f>
        <v>0.77468008259435317</v>
      </c>
      <c r="BM10">
        <f t="array" ref="BM10">INDEX(Transcriptome!AJ$2:AJ$28,MATCH(1,(Transcriptome!$A$2:$A$28=$B10)*(Transcriptome!$C$2:$C$28=$E10),0))</f>
        <v>1.0628605890830978</v>
      </c>
      <c r="BN10">
        <f t="array" ref="BN10">INDEX(Transcriptome!AK$2:AK$28,MATCH(1,(Transcriptome!$A$2:$A$28=$B10)*(Transcriptome!$C$2:$C$28=$E10),0))</f>
        <v>0.55212849473227277</v>
      </c>
      <c r="BO10">
        <f t="array" ref="BO10">INDEX(Transcriptome!AL$2:AL$28,MATCH(1,(Transcriptome!$A$2:$A$28=$B10)*(Transcriptome!$C$2:$C$28=$E10),0))</f>
        <v>1</v>
      </c>
      <c r="BP10">
        <f t="array" ref="BP10">INDEX(Transcriptome!AM$2:AM$28,MATCH(1,(Transcriptome!$A$2:$A$28=$B10)*(Transcriptome!$C$2:$C$28=$E10),0))</f>
        <v>0.66472755238098791</v>
      </c>
      <c r="BQ10">
        <f t="array" ref="BQ10">INDEX(Transcriptome!AN$2:AN$28,MATCH(1,(Transcriptome!$A$2:$A$28=$B10)*(Transcriptome!$C$2:$C$28=$E10),0))</f>
        <v>1.0010669451153449</v>
      </c>
      <c r="BR10">
        <f t="array" ref="BR10">INDEX(Transcriptome!AO$2:AO$28,MATCH(1,(Transcriptome!$A$2:$A$28=$B10)*(Transcriptome!$C$2:$C$28=$E10),0))</f>
        <v>0.99858945685943101</v>
      </c>
      <c r="BS10">
        <f t="array" ref="BS10">INDEX(Transcriptome!AP$2:AP$28,MATCH(1,(Transcriptome!$A$2:$A$28=$B10)*(Transcriptome!$C$2:$C$28=$E10),0))</f>
        <v>1.1339345806169323</v>
      </c>
      <c r="BT10">
        <f t="array" ref="BT10">INDEX(Transcriptome!AQ$2:AQ$28,MATCH(1,(Transcriptome!$A$2:$A$28=$B10)*(Transcriptome!$C$2:$C$28=$E10),0))</f>
        <v>1.6048583301573733</v>
      </c>
      <c r="BU10">
        <f t="array" ref="BU10">INDEX(Transcriptome!AR$2:AR$28,MATCH(1,(Transcriptome!$A$2:$A$28=$B10)*(Transcriptome!$C$2:$C$28=$E10),0))</f>
        <v>0.83750658657958177</v>
      </c>
      <c r="BV10">
        <f t="array" ref="BV10">INDEX(Transcriptome!AS$2:AS$28,MATCH(1,(Transcriptome!$A$2:$A$28=$B10)*(Transcriptome!$C$2:$C$28=$E10),0))</f>
        <v>0.95672606842320829</v>
      </c>
      <c r="BW10">
        <f t="array" ref="BW10">INDEX(Transcriptome!AT$2:AT$28,MATCH(1,(Transcriptome!$A$2:$A$28=$B10)*(Transcriptome!$C$2:$C$28=$E10),0))</f>
        <v>0.68800520797646092</v>
      </c>
      <c r="BX10">
        <f t="array" ref="BX10">INDEX(Transcriptome!AU$2:AU$28,MATCH(1,(Transcriptome!$A$2:$A$28=$B10)*(Transcriptome!$C$2:$C$28=$E10),0))</f>
        <v>1.6867561981283563</v>
      </c>
      <c r="BY10">
        <f t="array" ref="BY10">INDEX(Transcriptome!AV$2:AV$28,MATCH(1,(Transcriptome!$A$2:$A$28=$B10)*(Transcriptome!$C$2:$C$28=$E10),0))</f>
        <v>0.72245781173202261</v>
      </c>
      <c r="BZ10">
        <f t="array" ref="BZ10">INDEX(Transcriptome!AW$2:AW$28,MATCH(1,(Transcriptome!$A$2:$A$28=$B10)*(Transcriptome!$C$2:$C$28=$E10),0))</f>
        <v>0.97913290067472636</v>
      </c>
      <c r="CA10">
        <f t="array" ref="CA10">INDEX(Transcriptome!AX$2:AX$28,MATCH(1,(Transcriptome!$A$2:$A$28=$B10)*(Transcriptome!$C$2:$C$28=$E10),0))</f>
        <v>0.91722492630928665</v>
      </c>
      <c r="CB10">
        <f t="array" ref="CB10">INDEX(Transcriptome!AY$2:AY$28,MATCH(1,(Transcriptome!$A$2:$A$28=$B10)*(Transcriptome!$C$2:$C$28=$E10),0))</f>
        <v>1.1415999188887762</v>
      </c>
      <c r="CC10">
        <f t="array" ref="CC10">INDEX(Transcriptome!AZ$2:AZ$28,MATCH(1,(Transcriptome!$A$2:$A$28=$B10)*(Transcriptome!$C$2:$C$28=$E10),0))</f>
        <v>0.54738994790393225</v>
      </c>
      <c r="CD10">
        <f t="array" ref="CD10">INDEX(Transcriptome!BA$2:BA$28,MATCH(1,(Transcriptome!$A$2:$A$28=$B10)*(Transcriptome!$C$2:$C$28=$E10),0))</f>
        <v>2.2110972178245372</v>
      </c>
      <c r="CE10">
        <f t="array" ref="CE10">INDEX(Transcriptome!BB$2:BB$28,MATCH(1,(Transcriptome!$A$2:$A$28=$B10)*(Transcriptome!$C$2:$C$28=$E10),0))</f>
        <v>2.0052625729406564</v>
      </c>
      <c r="CF10">
        <f t="array" ref="CF10">INDEX(Transcriptome!BC$2:BC$28,MATCH(1,(Transcriptome!$A$2:$A$28=$B10)*(Transcriptome!$C$2:$C$28=$E10),0))</f>
        <v>0</v>
      </c>
      <c r="CG10">
        <f t="array" ref="CG10">INDEX(Transcriptome!BD$2:BD$28,MATCH(1,(Transcriptome!$A$2:$A$28=$B10)*(Transcriptome!$C$2:$C$28=$E10),0))</f>
        <v>0.99946907963844456</v>
      </c>
      <c r="CH10">
        <f t="array" ref="CH10">INDEX(Transcriptome!BE$2:BE$28,MATCH(1,(Transcriptome!$A$2:$A$28=$B10)*(Transcriptome!$C$2:$C$28=$E10),0))</f>
        <v>1.4078816127558538</v>
      </c>
      <c r="CI10">
        <f t="array" ref="CI10">INDEX(Transcriptome!BF$2:BF$28,MATCH(1,(Transcriptome!$A$2:$A$28=$B10)*(Transcriptome!$C$2:$C$28=$E10),0))</f>
        <v>1.4576608642231981</v>
      </c>
      <c r="CJ10">
        <f t="array" ref="CJ10">INDEX(Transcriptome!BG$2:BG$28,MATCH(1,(Transcriptome!$A$2:$A$28=$B10)*(Transcriptome!$C$2:$C$28=$E10),0))</f>
        <v>2.9900144760241787</v>
      </c>
      <c r="CK10">
        <f t="array" ref="CK10">INDEX(Transcriptome!BH$2:BH$28,MATCH(1,(Transcriptome!$A$2:$A$28=$B10)*(Transcriptome!$C$2:$C$28=$E10),0))</f>
        <v>0.56887953529706936</v>
      </c>
      <c r="CL10">
        <f t="array" ref="CL10">INDEX(Transcriptome!BI$2:BI$28,MATCH(1,(Transcriptome!$A$2:$A$28=$B10)*(Transcriptome!$C$2:$C$28=$E10),0))</f>
        <v>0</v>
      </c>
      <c r="CM10">
        <f t="array" ref="CM10">INDEX(Transcriptome!BJ$2:BJ$28,MATCH(1,(Transcriptome!$A$2:$A$28=$B10)*(Transcriptome!$C$2:$C$28=$E10),0))</f>
        <v>0</v>
      </c>
      <c r="CN10">
        <f t="array" ref="CN10">INDEX(Transcriptome!BK$2:BK$28,MATCH(1,(Transcriptome!$A$2:$A$28=$B10)*(Transcriptome!$C$2:$C$28=$E10),0))</f>
        <v>4.080540530339805</v>
      </c>
      <c r="CO10">
        <f t="array" ref="CO10">INDEX(Transcriptome!BL$2:BL$28,MATCH(1,(Transcriptome!$A$2:$A$28=$B10)*(Transcriptome!$C$2:$C$28=$E10),0))</f>
        <v>2.731716075055703</v>
      </c>
      <c r="CP10">
        <f t="array" ref="CP10">INDEX(Transcriptome!BM$2:BM$28,MATCH(1,(Transcriptome!$A$2:$A$28=$B10)*(Transcriptome!$C$2:$C$28=$E10),0))</f>
        <v>1.1493512451322954</v>
      </c>
      <c r="CQ10">
        <f t="array" ref="CQ10">INDEX(Transcriptome!BN$2:BN$28,MATCH(1,(Transcriptome!$A$2:$A$28=$B10)*(Transcriptome!$C$2:$C$28=$E10),0))</f>
        <v>44.734751324798466</v>
      </c>
      <c r="CR10">
        <f t="array" ref="CR10">INDEX(Transcriptome!BO$2:BO$28,MATCH(1,(Transcriptome!$A$2:$A$28=$B10)*(Transcriptome!$C$2:$C$28=$E10),0))</f>
        <v>0.88062279532718779</v>
      </c>
      <c r="CS10">
        <f t="array" ref="CS10">INDEX(Transcriptome!BP$2:BP$28,MATCH(1,(Transcriptome!$A$2:$A$28=$B10)*(Transcriptome!$C$2:$C$28=$E10),0))</f>
        <v>0.56887953529706936</v>
      </c>
      <c r="CT10">
        <f t="array" ref="CT10">INDEX(Transcriptome!BQ$2:BQ$28,MATCH(1,(Transcriptome!$A$2:$A$28=$B10)*(Transcriptome!$C$2:$C$28=$E10),0))</f>
        <v>1</v>
      </c>
      <c r="CU10">
        <f t="array" ref="CU10">INDEX(Transcriptome!BR$2:BR$28,MATCH(1,(Transcriptome!$A$2:$A$28=$B10)*(Transcriptome!$C$2:$C$28=$E10),0))</f>
        <v>1.5039495013074526</v>
      </c>
    </row>
    <row r="11" spans="1:99">
      <c r="A11">
        <f>'Measured Data'!A16</f>
        <v>9</v>
      </c>
      <c r="B11" t="s">
        <v>584</v>
      </c>
      <c r="C11" s="324" t="s">
        <v>586</v>
      </c>
      <c r="D11">
        <v>1</v>
      </c>
      <c r="E11" t="s">
        <v>511</v>
      </c>
      <c r="F11" s="477">
        <f>'Growth Regression'!R11</f>
        <v>9.3975694444452529</v>
      </c>
      <c r="G11" s="477">
        <f>'Growth Regression'!S11</f>
        <v>225.54166666668607</v>
      </c>
      <c r="H11">
        <f>AVERAGE('TL input - regression'!L11:L12)</f>
        <v>7.6877817003041811</v>
      </c>
      <c r="I11">
        <f>AVERAGE('TL input - regression'!M11:M12)</f>
        <v>8.159413854351687</v>
      </c>
      <c r="J11">
        <f>AVERAGE('TL input - regression'!N11:N12)</f>
        <v>3.5445000000000002</v>
      </c>
      <c r="K11">
        <f>AVERAGE('TL input - regression'!O11:O12)</f>
        <v>0</v>
      </c>
      <c r="L11">
        <f>AVERAGE('TL input - regression'!P11:P12)</f>
        <v>2.9085000000000001</v>
      </c>
      <c r="M11">
        <f>'Growth Regression'!P11</f>
        <v>4.910763698539748E-3</v>
      </c>
      <c r="N11">
        <f>M11/'Growth Regression'!$O$24</f>
        <v>0.18248651942816646</v>
      </c>
      <c r="O11">
        <f>'Post Process Calc.'!C29</f>
        <v>3.8905966759615829E-2</v>
      </c>
      <c r="P11">
        <f>'Post Process Calc.'!D29</f>
        <v>-4.8190449396288615E-3</v>
      </c>
      <c r="Q11">
        <f>'Post Process Calc.'!E29</f>
        <v>4.1782871129268488E-4</v>
      </c>
      <c r="R11">
        <f>'Post Process Calc.'!F29</f>
        <v>3.1241600509410244E-3</v>
      </c>
      <c r="S11">
        <f>'Post Process Calc.'!G29</f>
        <v>5.3545626630083806E-4</v>
      </c>
      <c r="T11">
        <f t="shared" si="2"/>
        <v>-0.12386390420276107</v>
      </c>
      <c r="U11">
        <f t="shared" si="4"/>
        <v>24.316229224759891</v>
      </c>
      <c r="V11">
        <f t="shared" si="4"/>
        <v>-3.0119030872680383</v>
      </c>
      <c r="W11">
        <f t="shared" si="0"/>
        <v>0.26114294455792803</v>
      </c>
      <c r="X11">
        <f t="shared" si="0"/>
        <v>1.9526000318381402</v>
      </c>
      <c r="Y11">
        <f t="shared" si="0"/>
        <v>0.33466016643802377</v>
      </c>
      <c r="Z11">
        <v>100</v>
      </c>
      <c r="AA11">
        <v>0.32</v>
      </c>
      <c r="AB11">
        <v>7</v>
      </c>
      <c r="AC11">
        <v>0.7</v>
      </c>
      <c r="AD11">
        <f t="shared" si="1"/>
        <v>5.0118723362727164E-8</v>
      </c>
      <c r="AE11">
        <v>1</v>
      </c>
      <c r="AF11">
        <v>0.311</v>
      </c>
      <c r="AG11">
        <f t="array" ref="AG11">INDEX(Transcriptome!D$2:D$28,MATCH(1,(Transcriptome!$A$2:$A$28=$B11)*(Transcriptome!$C$2:$C$28=$E11),0))</f>
        <v>0.92920540890907499</v>
      </c>
      <c r="AH11">
        <f t="array" ref="AH11">INDEX(Transcriptome!E$2:E$28,MATCH(1,(Transcriptome!$A$2:$A$28=$B11)*(Transcriptome!$C$2:$C$28=$E11),0))</f>
        <v>1.7329213892359023</v>
      </c>
      <c r="AI11">
        <f t="array" ref="AI11">INDEX(Transcriptome!F$2:F$28,MATCH(1,(Transcriptome!$A$2:$A$28=$B11)*(Transcriptome!$C$2:$C$28=$E11),0))</f>
        <v>1.248709181151141</v>
      </c>
      <c r="AJ11">
        <f t="array" ref="AJ11">INDEX(Transcriptome!G$2:G$28,MATCH(1,(Transcriptome!$A$2:$A$28=$B11)*(Transcriptome!$C$2:$C$28=$E11),0))</f>
        <v>0.4721791156252973</v>
      </c>
      <c r="AK11">
        <f t="array" ref="AK11">INDEX(Transcriptome!H$2:H$28,MATCH(1,(Transcriptome!$A$2:$A$28=$B11)*(Transcriptome!$C$2:$C$28=$E11),0))</f>
        <v>0</v>
      </c>
      <c r="AL11">
        <f t="array" ref="AL11">INDEX(Transcriptome!I$2:I$28,MATCH(1,(Transcriptome!$A$2:$A$28=$B11)*(Transcriptome!$C$2:$C$28=$E11),0))</f>
        <v>1.1226843694890076</v>
      </c>
      <c r="AM11">
        <f t="array" ref="AM11">INDEX(Transcriptome!J$2:J$28,MATCH(1,(Transcriptome!$A$2:$A$28=$B11)*(Transcriptome!$C$2:$C$28=$E11),0))</f>
        <v>1.3251398271295012</v>
      </c>
      <c r="AN11">
        <f t="array" ref="AN11">INDEX(Transcriptome!K$2:K$28,MATCH(1,(Transcriptome!$A$2:$A$28=$B11)*(Transcriptome!$C$2:$C$28=$E11),0))</f>
        <v>0.96530155174686461</v>
      </c>
      <c r="AO11">
        <f t="array" ref="AO11">INDEX(Transcriptome!L$2:L$28,MATCH(1,(Transcriptome!$A$2:$A$28=$B11)*(Transcriptome!$C$2:$C$28=$E11),0))</f>
        <v>1.2210153312207193</v>
      </c>
      <c r="AP11">
        <f t="array" ref="AP11">INDEX(Transcriptome!M$2:M$28,MATCH(1,(Transcriptome!$A$2:$A$28=$B11)*(Transcriptome!$C$2:$C$28=$E11),0))</f>
        <v>1.2244730900490455</v>
      </c>
      <c r="AQ11">
        <f t="array" ref="AQ11">INDEX(Transcriptome!N$2:N$28,MATCH(1,(Transcriptome!$A$2:$A$28=$B11)*(Transcriptome!$C$2:$C$28=$E11),0))</f>
        <v>0.73155313986543535</v>
      </c>
      <c r="AR11">
        <f t="array" ref="AR11">INDEX(Transcriptome!O$2:O$28,MATCH(1,(Transcriptome!$A$2:$A$28=$B11)*(Transcriptome!$C$2:$C$28=$E11),0))</f>
        <v>1.152318513561184</v>
      </c>
      <c r="AS11">
        <f t="array" ref="AS11">INDEX(Transcriptome!P$2:P$28,MATCH(1,(Transcriptome!$A$2:$A$28=$B11)*(Transcriptome!$C$2:$C$28=$E11),0))</f>
        <v>0.89618838062804274</v>
      </c>
      <c r="AT11">
        <f t="array" ref="AT11">INDEX(Transcriptome!Q$2:Q$28,MATCH(1,(Transcriptome!$A$2:$A$28=$B11)*(Transcriptome!$C$2:$C$28=$E11),0))</f>
        <v>0.65135227913388327</v>
      </c>
      <c r="AU11">
        <f t="array" ref="AU11">INDEX(Transcriptome!R$2:R$28,MATCH(1,(Transcriptome!$A$2:$A$28=$B11)*(Transcriptome!$C$2:$C$28=$E11),0))</f>
        <v>0.44670006467175033</v>
      </c>
      <c r="AV11">
        <f t="array" ref="AV11">INDEX(Transcriptome!S$2:S$28,MATCH(1,(Transcriptome!$A$2:$A$28=$B11)*(Transcriptome!$C$2:$C$28=$E11),0))</f>
        <v>0.54170910506007386</v>
      </c>
      <c r="AW11">
        <f t="array" ref="AW11">INDEX(Transcriptome!T$2:T$28,MATCH(1,(Transcriptome!$A$2:$A$28=$B11)*(Transcriptome!$C$2:$C$28=$E11),0))</f>
        <v>1.1524538892853755</v>
      </c>
      <c r="AX11">
        <f t="array" ref="AX11">INDEX(Transcriptome!U$2:U$28,MATCH(1,(Transcriptome!$A$2:$A$28=$B11)*(Transcriptome!$C$2:$C$28=$E11),0))</f>
        <v>3.717777936487666</v>
      </c>
      <c r="AY11">
        <f t="array" ref="AY11">INDEX(Transcriptome!V$2:V$28,MATCH(1,(Transcriptome!$A$2:$A$28=$B11)*(Transcriptome!$C$2:$C$28=$E11),0))</f>
        <v>0</v>
      </c>
      <c r="AZ11">
        <f t="array" ref="AZ11">INDEX(Transcriptome!W$2:W$28,MATCH(1,(Transcriptome!$A$2:$A$28=$B11)*(Transcriptome!$C$2:$C$28=$E11),0))</f>
        <v>0</v>
      </c>
      <c r="BA11">
        <f t="array" ref="BA11">INDEX(Transcriptome!X$2:X$28,MATCH(1,(Transcriptome!$A$2:$A$28=$B11)*(Transcriptome!$C$2:$C$28=$E11),0))</f>
        <v>0.76557540655216338</v>
      </c>
      <c r="BB11">
        <f t="array" ref="BB11">INDEX(Transcriptome!Y$2:Y$28,MATCH(1,(Transcriptome!$A$2:$A$28=$B11)*(Transcriptome!$C$2:$C$28=$E11),0))</f>
        <v>0</v>
      </c>
      <c r="BC11">
        <f t="array" ref="BC11">INDEX(Transcriptome!Z$2:Z$28,MATCH(1,(Transcriptome!$A$2:$A$28=$B11)*(Transcriptome!$C$2:$C$28=$E11),0))</f>
        <v>1.2179664020132115</v>
      </c>
      <c r="BD11">
        <f t="array" ref="BD11">INDEX(Transcriptome!AA$2:AA$28,MATCH(1,(Transcriptome!$A$2:$A$28=$B11)*(Transcriptome!$C$2:$C$28=$E11),0))</f>
        <v>1.4585553096187835</v>
      </c>
      <c r="BE11">
        <f t="array" ref="BE11">INDEX(Transcriptome!AB$2:AB$28,MATCH(1,(Transcriptome!$A$2:$A$28=$B11)*(Transcriptome!$C$2:$C$28=$E11),0))</f>
        <v>0.49899248340048019</v>
      </c>
      <c r="BF11">
        <f t="array" ref="BF11">INDEX(Transcriptome!AC$2:AC$28,MATCH(1,(Transcriptome!$A$2:$A$28=$B11)*(Transcriptome!$C$2:$C$28=$E11),0))</f>
        <v>1.0380961603134766</v>
      </c>
      <c r="BG11">
        <f t="array" ref="BG11">INDEX(Transcriptome!AD$2:AD$28,MATCH(1,(Transcriptome!$A$2:$A$28=$B11)*(Transcriptome!$C$2:$C$28=$E11),0))</f>
        <v>0.8468321289341687</v>
      </c>
      <c r="BH11">
        <f t="array" ref="BH11">INDEX(Transcriptome!AE$2:AE$28,MATCH(1,(Transcriptome!$A$2:$A$28=$B11)*(Transcriptome!$C$2:$C$28=$E11),0))</f>
        <v>1.3366947398587019</v>
      </c>
      <c r="BI11">
        <f t="array" ref="BI11">INDEX(Transcriptome!AF$2:AF$28,MATCH(1,(Transcriptome!$A$2:$A$28=$B11)*(Transcriptome!$C$2:$C$28=$E11),0))</f>
        <v>0.50618842957342058</v>
      </c>
      <c r="BJ11">
        <f t="array" ref="BJ11">INDEX(Transcriptome!AG$2:AG$28,MATCH(1,(Transcriptome!$A$2:$A$28=$B11)*(Transcriptome!$C$2:$C$28=$E11),0))</f>
        <v>0.66736997584655977</v>
      </c>
      <c r="BK11">
        <f t="array" ref="BK11">INDEX(Transcriptome!AH$2:AH$28,MATCH(1,(Transcriptome!$A$2:$A$28=$B11)*(Transcriptome!$C$2:$C$28=$E11),0))</f>
        <v>1.9306174267998168</v>
      </c>
      <c r="BL11">
        <f t="array" ref="BL11">INDEX(Transcriptome!AI$2:AI$28,MATCH(1,(Transcriptome!$A$2:$A$28=$B11)*(Transcriptome!$C$2:$C$28=$E11),0))</f>
        <v>0.77468008259435317</v>
      </c>
      <c r="BM11">
        <f t="array" ref="BM11">INDEX(Transcriptome!AJ$2:AJ$28,MATCH(1,(Transcriptome!$A$2:$A$28=$B11)*(Transcriptome!$C$2:$C$28=$E11),0))</f>
        <v>1.0628605890830978</v>
      </c>
      <c r="BN11">
        <f t="array" ref="BN11">INDEX(Transcriptome!AK$2:AK$28,MATCH(1,(Transcriptome!$A$2:$A$28=$B11)*(Transcriptome!$C$2:$C$28=$E11),0))</f>
        <v>0.55212849473227277</v>
      </c>
      <c r="BO11">
        <f t="array" ref="BO11">INDEX(Transcriptome!AL$2:AL$28,MATCH(1,(Transcriptome!$A$2:$A$28=$B11)*(Transcriptome!$C$2:$C$28=$E11),0))</f>
        <v>1</v>
      </c>
      <c r="BP11">
        <f t="array" ref="BP11">INDEX(Transcriptome!AM$2:AM$28,MATCH(1,(Transcriptome!$A$2:$A$28=$B11)*(Transcriptome!$C$2:$C$28=$E11),0))</f>
        <v>0.66472755238098791</v>
      </c>
      <c r="BQ11">
        <f t="array" ref="BQ11">INDEX(Transcriptome!AN$2:AN$28,MATCH(1,(Transcriptome!$A$2:$A$28=$B11)*(Transcriptome!$C$2:$C$28=$E11),0))</f>
        <v>1.0010669451153449</v>
      </c>
      <c r="BR11">
        <f t="array" ref="BR11">INDEX(Transcriptome!AO$2:AO$28,MATCH(1,(Transcriptome!$A$2:$A$28=$B11)*(Transcriptome!$C$2:$C$28=$E11),0))</f>
        <v>0.99858945685943101</v>
      </c>
      <c r="BS11">
        <f t="array" ref="BS11">INDEX(Transcriptome!AP$2:AP$28,MATCH(1,(Transcriptome!$A$2:$A$28=$B11)*(Transcriptome!$C$2:$C$28=$E11),0))</f>
        <v>1.1339345806169323</v>
      </c>
      <c r="BT11">
        <f t="array" ref="BT11">INDEX(Transcriptome!AQ$2:AQ$28,MATCH(1,(Transcriptome!$A$2:$A$28=$B11)*(Transcriptome!$C$2:$C$28=$E11),0))</f>
        <v>1.6048583301573733</v>
      </c>
      <c r="BU11">
        <f t="array" ref="BU11">INDEX(Transcriptome!AR$2:AR$28,MATCH(1,(Transcriptome!$A$2:$A$28=$B11)*(Transcriptome!$C$2:$C$28=$E11),0))</f>
        <v>0.83750658657958177</v>
      </c>
      <c r="BV11">
        <f t="array" ref="BV11">INDEX(Transcriptome!AS$2:AS$28,MATCH(1,(Transcriptome!$A$2:$A$28=$B11)*(Transcriptome!$C$2:$C$28=$E11),0))</f>
        <v>0.95672606842320829</v>
      </c>
      <c r="BW11">
        <f t="array" ref="BW11">INDEX(Transcriptome!AT$2:AT$28,MATCH(1,(Transcriptome!$A$2:$A$28=$B11)*(Transcriptome!$C$2:$C$28=$E11),0))</f>
        <v>0.68800520797646092</v>
      </c>
      <c r="BX11">
        <f t="array" ref="BX11">INDEX(Transcriptome!AU$2:AU$28,MATCH(1,(Transcriptome!$A$2:$A$28=$B11)*(Transcriptome!$C$2:$C$28=$E11),0))</f>
        <v>1.6867561981283563</v>
      </c>
      <c r="BY11">
        <f t="array" ref="BY11">INDEX(Transcriptome!AV$2:AV$28,MATCH(1,(Transcriptome!$A$2:$A$28=$B11)*(Transcriptome!$C$2:$C$28=$E11),0))</f>
        <v>0.72245781173202261</v>
      </c>
      <c r="BZ11">
        <f t="array" ref="BZ11">INDEX(Transcriptome!AW$2:AW$28,MATCH(1,(Transcriptome!$A$2:$A$28=$B11)*(Transcriptome!$C$2:$C$28=$E11),0))</f>
        <v>0.97913290067472636</v>
      </c>
      <c r="CA11">
        <f t="array" ref="CA11">INDEX(Transcriptome!AX$2:AX$28,MATCH(1,(Transcriptome!$A$2:$A$28=$B11)*(Transcriptome!$C$2:$C$28=$E11),0))</f>
        <v>0.91722492630928665</v>
      </c>
      <c r="CB11">
        <f t="array" ref="CB11">INDEX(Transcriptome!AY$2:AY$28,MATCH(1,(Transcriptome!$A$2:$A$28=$B11)*(Transcriptome!$C$2:$C$28=$E11),0))</f>
        <v>1.1415999188887762</v>
      </c>
      <c r="CC11">
        <f t="array" ref="CC11">INDEX(Transcriptome!AZ$2:AZ$28,MATCH(1,(Transcriptome!$A$2:$A$28=$B11)*(Transcriptome!$C$2:$C$28=$E11),0))</f>
        <v>0.54738994790393225</v>
      </c>
      <c r="CD11">
        <f t="array" ref="CD11">INDEX(Transcriptome!BA$2:BA$28,MATCH(1,(Transcriptome!$A$2:$A$28=$B11)*(Transcriptome!$C$2:$C$28=$E11),0))</f>
        <v>2.2110972178245372</v>
      </c>
      <c r="CE11">
        <f t="array" ref="CE11">INDEX(Transcriptome!BB$2:BB$28,MATCH(1,(Transcriptome!$A$2:$A$28=$B11)*(Transcriptome!$C$2:$C$28=$E11),0))</f>
        <v>2.0052625729406564</v>
      </c>
      <c r="CF11">
        <f t="array" ref="CF11">INDEX(Transcriptome!BC$2:BC$28,MATCH(1,(Transcriptome!$A$2:$A$28=$B11)*(Transcriptome!$C$2:$C$28=$E11),0))</f>
        <v>0</v>
      </c>
      <c r="CG11">
        <f t="array" ref="CG11">INDEX(Transcriptome!BD$2:BD$28,MATCH(1,(Transcriptome!$A$2:$A$28=$B11)*(Transcriptome!$C$2:$C$28=$E11),0))</f>
        <v>0.99946907963844456</v>
      </c>
      <c r="CH11">
        <f t="array" ref="CH11">INDEX(Transcriptome!BE$2:BE$28,MATCH(1,(Transcriptome!$A$2:$A$28=$B11)*(Transcriptome!$C$2:$C$28=$E11),0))</f>
        <v>1.4078816127558538</v>
      </c>
      <c r="CI11">
        <f t="array" ref="CI11">INDEX(Transcriptome!BF$2:BF$28,MATCH(1,(Transcriptome!$A$2:$A$28=$B11)*(Transcriptome!$C$2:$C$28=$E11),0))</f>
        <v>1.4576608642231981</v>
      </c>
      <c r="CJ11">
        <f t="array" ref="CJ11">INDEX(Transcriptome!BG$2:BG$28,MATCH(1,(Transcriptome!$A$2:$A$28=$B11)*(Transcriptome!$C$2:$C$28=$E11),0))</f>
        <v>2.9900144760241787</v>
      </c>
      <c r="CK11">
        <f t="array" ref="CK11">INDEX(Transcriptome!BH$2:BH$28,MATCH(1,(Transcriptome!$A$2:$A$28=$B11)*(Transcriptome!$C$2:$C$28=$E11),0))</f>
        <v>0.56887953529706936</v>
      </c>
      <c r="CL11">
        <f t="array" ref="CL11">INDEX(Transcriptome!BI$2:BI$28,MATCH(1,(Transcriptome!$A$2:$A$28=$B11)*(Transcriptome!$C$2:$C$28=$E11),0))</f>
        <v>0</v>
      </c>
      <c r="CM11">
        <f t="array" ref="CM11">INDEX(Transcriptome!BJ$2:BJ$28,MATCH(1,(Transcriptome!$A$2:$A$28=$B11)*(Transcriptome!$C$2:$C$28=$E11),0))</f>
        <v>0</v>
      </c>
      <c r="CN11">
        <f t="array" ref="CN11">INDEX(Transcriptome!BK$2:BK$28,MATCH(1,(Transcriptome!$A$2:$A$28=$B11)*(Transcriptome!$C$2:$C$28=$E11),0))</f>
        <v>4.080540530339805</v>
      </c>
      <c r="CO11">
        <f t="array" ref="CO11">INDEX(Transcriptome!BL$2:BL$28,MATCH(1,(Transcriptome!$A$2:$A$28=$B11)*(Transcriptome!$C$2:$C$28=$E11),0))</f>
        <v>2.731716075055703</v>
      </c>
      <c r="CP11">
        <f t="array" ref="CP11">INDEX(Transcriptome!BM$2:BM$28,MATCH(1,(Transcriptome!$A$2:$A$28=$B11)*(Transcriptome!$C$2:$C$28=$E11),0))</f>
        <v>1.1493512451322954</v>
      </c>
      <c r="CQ11">
        <f t="array" ref="CQ11">INDEX(Transcriptome!BN$2:BN$28,MATCH(1,(Transcriptome!$A$2:$A$28=$B11)*(Transcriptome!$C$2:$C$28=$E11),0))</f>
        <v>44.734751324798466</v>
      </c>
      <c r="CR11">
        <f t="array" ref="CR11">INDEX(Transcriptome!BO$2:BO$28,MATCH(1,(Transcriptome!$A$2:$A$28=$B11)*(Transcriptome!$C$2:$C$28=$E11),0))</f>
        <v>0.88062279532718779</v>
      </c>
      <c r="CS11">
        <f t="array" ref="CS11">INDEX(Transcriptome!BP$2:BP$28,MATCH(1,(Transcriptome!$A$2:$A$28=$B11)*(Transcriptome!$C$2:$C$28=$E11),0))</f>
        <v>0.56887953529706936</v>
      </c>
      <c r="CT11">
        <f t="array" ref="CT11">INDEX(Transcriptome!BQ$2:BQ$28,MATCH(1,(Transcriptome!$A$2:$A$28=$B11)*(Transcriptome!$C$2:$C$28=$E11),0))</f>
        <v>1</v>
      </c>
      <c r="CU11">
        <f t="array" ref="CU11">INDEX(Transcriptome!BR$2:BR$28,MATCH(1,(Transcriptome!$A$2:$A$28=$B11)*(Transcriptome!$C$2:$C$28=$E11),0))</f>
        <v>1.5039495013074526</v>
      </c>
    </row>
    <row r="12" spans="1:99">
      <c r="A12">
        <f>'Measured Data'!A17</f>
        <v>10</v>
      </c>
      <c r="B12" t="s">
        <v>584</v>
      </c>
      <c r="C12" s="324" t="s">
        <v>586</v>
      </c>
      <c r="D12">
        <v>1</v>
      </c>
      <c r="E12" t="s">
        <v>512</v>
      </c>
      <c r="F12" s="477">
        <f>'Growth Regression'!R12</f>
        <v>10.413541666668607</v>
      </c>
      <c r="G12" s="477">
        <f>'Growth Regression'!S12</f>
        <v>249.92500000004657</v>
      </c>
      <c r="H12">
        <f>AVERAGE('TL input - regression'!L12:L13)</f>
        <v>6.2723417482626171</v>
      </c>
      <c r="I12">
        <f>AVERAGE('TL input - regression'!M12:M13)</f>
        <v>6.6052397868561279</v>
      </c>
      <c r="J12">
        <f>AVERAGE('TL input - regression'!N12:N13)</f>
        <v>3.0305</v>
      </c>
      <c r="K12">
        <f>AVERAGE('TL input - regression'!O12:O13)</f>
        <v>3.4000000000000002E-2</v>
      </c>
      <c r="L12">
        <f>AVERAGE('TL input - regression'!P12:P13)</f>
        <v>2.5745</v>
      </c>
      <c r="M12">
        <f>'Growth Regression'!P12</f>
        <v>2.7441330068173207E-3</v>
      </c>
      <c r="N12">
        <f>M12/'Growth Regression'!$O$24</f>
        <v>0.10197340210259938</v>
      </c>
      <c r="O12">
        <f>'Post Process Calc.'!C30</f>
        <v>4.1505521235241719E-2</v>
      </c>
      <c r="P12">
        <f>'Post Process Calc.'!D30</f>
        <v>-6.6933398724203438E-3</v>
      </c>
      <c r="Q12">
        <f>'Post Process Calc.'!E30</f>
        <v>1.2205660087457146E-3</v>
      </c>
      <c r="R12">
        <f>'Post Process Calc.'!F30</f>
        <v>2.5481701656887615E-3</v>
      </c>
      <c r="S12">
        <f>'Post Process Calc.'!G30</f>
        <v>7.7561129032786846E-4</v>
      </c>
      <c r="T12">
        <f t="shared" si="2"/>
        <v>-0.16126384329651855</v>
      </c>
      <c r="U12">
        <f t="shared" si="4"/>
        <v>25.940950772026074</v>
      </c>
      <c r="V12">
        <f t="shared" si="4"/>
        <v>-4.1833374202627143</v>
      </c>
      <c r="W12">
        <f t="shared" si="0"/>
        <v>0.76285375546607159</v>
      </c>
      <c r="X12">
        <f t="shared" si="0"/>
        <v>1.592606353555476</v>
      </c>
      <c r="Y12">
        <f t="shared" si="0"/>
        <v>0.48475705645491779</v>
      </c>
      <c r="Z12">
        <v>100</v>
      </c>
      <c r="AA12">
        <v>0.32</v>
      </c>
      <c r="AB12">
        <v>7</v>
      </c>
      <c r="AC12">
        <v>0.7</v>
      </c>
      <c r="AD12">
        <f t="shared" si="1"/>
        <v>5.0118723362727164E-8</v>
      </c>
      <c r="AE12">
        <v>1</v>
      </c>
      <c r="AF12">
        <v>0.311</v>
      </c>
      <c r="AG12">
        <f t="array" ref="AG12">INDEX(Transcriptome!D$2:D$28,MATCH(1,(Transcriptome!$A$2:$A$28=$B12)*(Transcriptome!$C$2:$C$28=$E12),0))</f>
        <v>0.80405817319109352</v>
      </c>
      <c r="AH12">
        <f t="array" ref="AH12">INDEX(Transcriptome!E$2:E$28,MATCH(1,(Transcriptome!$A$2:$A$28=$B12)*(Transcriptome!$C$2:$C$28=$E12),0))</f>
        <v>1.4298002071539264</v>
      </c>
      <c r="AI12">
        <f t="array" ref="AI12">INDEX(Transcriptome!F$2:F$28,MATCH(1,(Transcriptome!$A$2:$A$28=$B12)*(Transcriptome!$C$2:$C$28=$E12),0))</f>
        <v>1.0670774563510854</v>
      </c>
      <c r="AJ12">
        <f t="array" ref="AJ12">INDEX(Transcriptome!G$2:G$28,MATCH(1,(Transcriptome!$A$2:$A$28=$B12)*(Transcriptome!$C$2:$C$28=$E12),0))</f>
        <v>1.0781450807881872</v>
      </c>
      <c r="AK12">
        <f t="array" ref="AK12">INDEX(Transcriptome!H$2:H$28,MATCH(1,(Transcriptome!$A$2:$A$28=$B12)*(Transcriptome!$C$2:$C$28=$E12),0))</f>
        <v>0</v>
      </c>
      <c r="AL12">
        <f t="array" ref="AL12">INDEX(Transcriptome!I$2:I$28,MATCH(1,(Transcriptome!$A$2:$A$28=$B12)*(Transcriptome!$C$2:$C$28=$E12),0))</f>
        <v>0.96817721241980881</v>
      </c>
      <c r="AM12">
        <f t="array" ref="AM12">INDEX(Transcriptome!J$2:J$28,MATCH(1,(Transcriptome!$A$2:$A$28=$B12)*(Transcriptome!$C$2:$C$28=$E12),0))</f>
        <v>1.1419941878058468</v>
      </c>
      <c r="AN12">
        <f t="array" ref="AN12">INDEX(Transcriptome!K$2:K$28,MATCH(1,(Transcriptome!$A$2:$A$28=$B12)*(Transcriptome!$C$2:$C$28=$E12),0))</f>
        <v>0.80519947219679278</v>
      </c>
      <c r="AO12">
        <f t="array" ref="AO12">INDEX(Transcriptome!L$2:L$28,MATCH(1,(Transcriptome!$A$2:$A$28=$B12)*(Transcriptome!$C$2:$C$28=$E12),0))</f>
        <v>0.94825319986319523</v>
      </c>
      <c r="AP12">
        <f t="array" ref="AP12">INDEX(Transcriptome!M$2:M$28,MATCH(1,(Transcriptome!$A$2:$A$28=$B12)*(Transcriptome!$C$2:$C$28=$E12),0))</f>
        <v>0.89840163701205955</v>
      </c>
      <c r="AQ12">
        <f t="array" ref="AQ12">INDEX(Transcriptome!N$2:N$28,MATCH(1,(Transcriptome!$A$2:$A$28=$B12)*(Transcriptome!$C$2:$C$28=$E12),0))</f>
        <v>0.66021886320115053</v>
      </c>
      <c r="AR12">
        <f t="array" ref="AR12">INDEX(Transcriptome!O$2:O$28,MATCH(1,(Transcriptome!$A$2:$A$28=$B12)*(Transcriptome!$C$2:$C$28=$E12),0))</f>
        <v>0.93150284359136615</v>
      </c>
      <c r="AS12">
        <f t="array" ref="AS12">INDEX(Transcriptome!P$2:P$28,MATCH(1,(Transcriptome!$A$2:$A$28=$B12)*(Transcriptome!$C$2:$C$28=$E12),0))</f>
        <v>0.77308616179216261</v>
      </c>
      <c r="AT12">
        <f t="array" ref="AT12">INDEX(Transcriptome!Q$2:Q$28,MATCH(1,(Transcriptome!$A$2:$A$28=$B12)*(Transcriptome!$C$2:$C$28=$E12),0))</f>
        <v>0.50425498290943815</v>
      </c>
      <c r="AU12">
        <f t="array" ref="AU12">INDEX(Transcriptome!R$2:R$28,MATCH(1,(Transcriptome!$A$2:$A$28=$B12)*(Transcriptome!$C$2:$C$28=$E12),0))</f>
        <v>0.37906477416228462</v>
      </c>
      <c r="AV12">
        <f t="array" ref="AV12">INDEX(Transcriptome!S$2:S$28,MATCH(1,(Transcriptome!$A$2:$A$28=$B12)*(Transcriptome!$C$2:$C$28=$E12),0))</f>
        <v>0.47600993683093695</v>
      </c>
      <c r="AW12">
        <f t="array" ref="AW12">INDEX(Transcriptome!T$2:T$28,MATCH(1,(Transcriptome!$A$2:$A$28=$B12)*(Transcriptome!$C$2:$C$28=$E12),0))</f>
        <v>0.97812301555614323</v>
      </c>
      <c r="AX12">
        <f t="array" ref="AX12">INDEX(Transcriptome!U$2:U$28,MATCH(1,(Transcriptome!$A$2:$A$28=$B12)*(Transcriptome!$C$2:$C$28=$E12),0))</f>
        <v>3.5655604776642109</v>
      </c>
      <c r="AY12">
        <f t="array" ref="AY12">INDEX(Transcriptome!V$2:V$28,MATCH(1,(Transcriptome!$A$2:$A$28=$B12)*(Transcriptome!$C$2:$C$28=$E12),0))</f>
        <v>0</v>
      </c>
      <c r="AZ12">
        <f t="array" ref="AZ12">INDEX(Transcriptome!W$2:W$28,MATCH(1,(Transcriptome!$A$2:$A$28=$B12)*(Transcriptome!$C$2:$C$28=$E12),0))</f>
        <v>0</v>
      </c>
      <c r="BA12">
        <f t="array" ref="BA12">INDEX(Transcriptome!X$2:X$28,MATCH(1,(Transcriptome!$A$2:$A$28=$B12)*(Transcriptome!$C$2:$C$28=$E12),0))</f>
        <v>0.60505302891513024</v>
      </c>
      <c r="BB12">
        <f t="array" ref="BB12">INDEX(Transcriptome!Y$2:Y$28,MATCH(1,(Transcriptome!$A$2:$A$28=$B12)*(Transcriptome!$C$2:$C$28=$E12),0))</f>
        <v>0</v>
      </c>
      <c r="BC12">
        <f t="array" ref="BC12">INDEX(Transcriptome!Z$2:Z$28,MATCH(1,(Transcriptome!$A$2:$A$28=$B12)*(Transcriptome!$C$2:$C$28=$E12),0))</f>
        <v>0.91458665240641712</v>
      </c>
      <c r="BD12">
        <f t="array" ref="BD12">INDEX(Transcriptome!AA$2:AA$28,MATCH(1,(Transcriptome!$A$2:$A$28=$B12)*(Transcriptome!$C$2:$C$28=$E12),0))</f>
        <v>1.1828097150558938</v>
      </c>
      <c r="BE12">
        <f t="array" ref="BE12">INDEX(Transcriptome!AB$2:AB$28,MATCH(1,(Transcriptome!$A$2:$A$28=$B12)*(Transcriptome!$C$2:$C$28=$E12),0))</f>
        <v>0.39742902714099099</v>
      </c>
      <c r="BF12">
        <f t="array" ref="BF12">INDEX(Transcriptome!AC$2:AC$28,MATCH(1,(Transcriptome!$A$2:$A$28=$B12)*(Transcriptome!$C$2:$C$28=$E12),0))</f>
        <v>0.88287815493621413</v>
      </c>
      <c r="BG12">
        <f t="array" ref="BG12">INDEX(Transcriptome!AD$2:AD$28,MATCH(1,(Transcriptome!$A$2:$A$28=$B12)*(Transcriptome!$C$2:$C$28=$E12),0))</f>
        <v>0.68110348686631206</v>
      </c>
      <c r="BH12">
        <f t="array" ref="BH12">INDEX(Transcriptome!AE$2:AE$28,MATCH(1,(Transcriptome!$A$2:$A$28=$B12)*(Transcriptome!$C$2:$C$28=$E12),0))</f>
        <v>1.1804974792973464</v>
      </c>
      <c r="BI12">
        <f t="array" ref="BI12">INDEX(Transcriptome!AF$2:AF$28,MATCH(1,(Transcriptome!$A$2:$A$28=$B12)*(Transcriptome!$C$2:$C$28=$E12),0))</f>
        <v>0.41354036163430702</v>
      </c>
      <c r="BJ12">
        <f t="array" ref="BJ12">INDEX(Transcriptome!AG$2:AG$28,MATCH(1,(Transcriptome!$A$2:$A$28=$B12)*(Transcriptome!$C$2:$C$28=$E12),0))</f>
        <v>0.47954980313717949</v>
      </c>
      <c r="BK12">
        <f t="array" ref="BK12">INDEX(Transcriptome!AH$2:AH$28,MATCH(1,(Transcriptome!$A$2:$A$28=$B12)*(Transcriptome!$C$2:$C$28=$E12),0))</f>
        <v>1.4712509003322132</v>
      </c>
      <c r="BL12">
        <f t="array" ref="BL12">INDEX(Transcriptome!AI$2:AI$28,MATCH(1,(Transcriptome!$A$2:$A$28=$B12)*(Transcriptome!$C$2:$C$28=$E12),0))</f>
        <v>0.61348296884797748</v>
      </c>
      <c r="BM12">
        <f t="array" ref="BM12">INDEX(Transcriptome!AJ$2:AJ$28,MATCH(1,(Transcriptome!$A$2:$A$28=$B12)*(Transcriptome!$C$2:$C$28=$E12),0))</f>
        <v>0.87690372243192172</v>
      </c>
      <c r="BN12">
        <f t="array" ref="BN12">INDEX(Transcriptome!AK$2:AK$28,MATCH(1,(Transcriptome!$A$2:$A$28=$B12)*(Transcriptome!$C$2:$C$28=$E12),0))</f>
        <v>0.46290432007199001</v>
      </c>
      <c r="BO12">
        <f t="array" ref="BO12">INDEX(Transcriptome!AL$2:AL$28,MATCH(1,(Transcriptome!$A$2:$A$28=$B12)*(Transcriptome!$C$2:$C$28=$E12),0))</f>
        <v>1</v>
      </c>
      <c r="BP12">
        <f t="array" ref="BP12">INDEX(Transcriptome!AM$2:AM$28,MATCH(1,(Transcriptome!$A$2:$A$28=$B12)*(Transcriptome!$C$2:$C$28=$E12),0))</f>
        <v>0.47060026111851089</v>
      </c>
      <c r="BQ12">
        <f t="array" ref="BQ12">INDEX(Transcriptome!AN$2:AN$28,MATCH(1,(Transcriptome!$A$2:$A$28=$B12)*(Transcriptome!$C$2:$C$28=$E12),0))</f>
        <v>0.81490174493105216</v>
      </c>
      <c r="BR12">
        <f t="array" ref="BR12">INDEX(Transcriptome!AO$2:AO$28,MATCH(1,(Transcriptome!$A$2:$A$28=$B12)*(Transcriptome!$C$2:$C$28=$E12),0))</f>
        <v>0.84347055456963871</v>
      </c>
      <c r="BS12">
        <f t="array" ref="BS12">INDEX(Transcriptome!AP$2:AP$28,MATCH(1,(Transcriptome!$A$2:$A$28=$B12)*(Transcriptome!$C$2:$C$28=$E12),0))</f>
        <v>0.94157586893589507</v>
      </c>
      <c r="BT12">
        <f t="array" ref="BT12">INDEX(Transcriptome!AQ$2:AQ$28,MATCH(1,(Transcriptome!$A$2:$A$28=$B12)*(Transcriptome!$C$2:$C$28=$E12),0))</f>
        <v>1.3941488677060316</v>
      </c>
      <c r="BU12">
        <f t="array" ref="BU12">INDEX(Transcriptome!AR$2:AR$28,MATCH(1,(Transcriptome!$A$2:$A$28=$B12)*(Transcriptome!$C$2:$C$28=$E12),0))</f>
        <v>0.65105549195123524</v>
      </c>
      <c r="BV12">
        <f t="array" ref="BV12">INDEX(Transcriptome!AS$2:AS$28,MATCH(1,(Transcriptome!$A$2:$A$28=$B12)*(Transcriptome!$C$2:$C$28=$E12),0))</f>
        <v>0.74865097843497297</v>
      </c>
      <c r="BW12">
        <f t="array" ref="BW12">INDEX(Transcriptome!AT$2:AT$28,MATCH(1,(Transcriptome!$A$2:$A$28=$B12)*(Transcriptome!$C$2:$C$28=$E12),0))</f>
        <v>0.57519358588280989</v>
      </c>
      <c r="BX12">
        <f t="array" ref="BX12">INDEX(Transcriptome!AU$2:AU$28,MATCH(1,(Transcriptome!$A$2:$A$28=$B12)*(Transcriptome!$C$2:$C$28=$E12),0))</f>
        <v>1.3600560267668953</v>
      </c>
      <c r="BY12">
        <f t="array" ref="BY12">INDEX(Transcriptome!AV$2:AV$28,MATCH(1,(Transcriptome!$A$2:$A$28=$B12)*(Transcriptome!$C$2:$C$28=$E12),0))</f>
        <v>0.63065751621815513</v>
      </c>
      <c r="BZ12">
        <f t="array" ref="BZ12">INDEX(Transcriptome!AW$2:AW$28,MATCH(1,(Transcriptome!$A$2:$A$28=$B12)*(Transcriptome!$C$2:$C$28=$E12),0))</f>
        <v>0.78705678834872239</v>
      </c>
      <c r="CA12">
        <f t="array" ref="CA12">INDEX(Transcriptome!AX$2:AX$28,MATCH(1,(Transcriptome!$A$2:$A$28=$B12)*(Transcriptome!$C$2:$C$28=$E12),0))</f>
        <v>0.69164128672141545</v>
      </c>
      <c r="CB12">
        <f t="array" ref="CB12">INDEX(Transcriptome!AY$2:AY$28,MATCH(1,(Transcriptome!$A$2:$A$28=$B12)*(Transcriptome!$C$2:$C$28=$E12),0))</f>
        <v>0.99089806815963755</v>
      </c>
      <c r="CC12">
        <f t="array" ref="CC12">INDEX(Transcriptome!AZ$2:AZ$28,MATCH(1,(Transcriptome!$A$2:$A$28=$B12)*(Transcriptome!$C$2:$C$28=$E12),0))</f>
        <v>0.45310281880283021</v>
      </c>
      <c r="CD12">
        <f t="array" ref="CD12">INDEX(Transcriptome!BA$2:BA$28,MATCH(1,(Transcriptome!$A$2:$A$28=$B12)*(Transcriptome!$C$2:$C$28=$E12),0))</f>
        <v>1.5134916222954586</v>
      </c>
      <c r="CE12">
        <f t="array" ref="CE12">INDEX(Transcriptome!BB$2:BB$28,MATCH(1,(Transcriptome!$A$2:$A$28=$B12)*(Transcriptome!$C$2:$C$28=$E12),0))</f>
        <v>1.6719635554907832</v>
      </c>
      <c r="CF12">
        <f t="array" ref="CF12">INDEX(Transcriptome!BC$2:BC$28,MATCH(1,(Transcriptome!$A$2:$A$28=$B12)*(Transcriptome!$C$2:$C$28=$E12),0))</f>
        <v>0</v>
      </c>
      <c r="CG12">
        <f t="array" ref="CG12">INDEX(Transcriptome!BD$2:BD$28,MATCH(1,(Transcriptome!$A$2:$A$28=$B12)*(Transcriptome!$C$2:$C$28=$E12),0))</f>
        <v>0.84632079917465686</v>
      </c>
      <c r="CH12">
        <f t="array" ref="CH12">INDEX(Transcriptome!BE$2:BE$28,MATCH(1,(Transcriptome!$A$2:$A$28=$B12)*(Transcriptome!$C$2:$C$28=$E12),0))</f>
        <v>1.1369151512835534</v>
      </c>
      <c r="CI12">
        <f t="array" ref="CI12">INDEX(Transcriptome!BF$2:BF$28,MATCH(1,(Transcriptome!$A$2:$A$28=$B12)*(Transcriptome!$C$2:$C$28=$E12),0))</f>
        <v>1.3015890144199895</v>
      </c>
      <c r="CJ12">
        <f t="array" ref="CJ12">INDEX(Transcriptome!BG$2:BG$28,MATCH(1,(Transcriptome!$A$2:$A$28=$B12)*(Transcriptome!$C$2:$C$28=$E12),0))</f>
        <v>2.4160142270418321</v>
      </c>
      <c r="CK12">
        <f t="array" ref="CK12">INDEX(Transcriptome!BH$2:BH$28,MATCH(1,(Transcriptome!$A$2:$A$28=$B12)*(Transcriptome!$C$2:$C$28=$E12),0))</f>
        <v>0.46651821183567305</v>
      </c>
      <c r="CL12">
        <f t="array" ref="CL12">INDEX(Transcriptome!BI$2:BI$28,MATCH(1,(Transcriptome!$A$2:$A$28=$B12)*(Transcriptome!$C$2:$C$28=$E12),0))</f>
        <v>0</v>
      </c>
      <c r="CM12">
        <f t="array" ref="CM12">INDEX(Transcriptome!BJ$2:BJ$28,MATCH(1,(Transcriptome!$A$2:$A$28=$B12)*(Transcriptome!$C$2:$C$28=$E12),0))</f>
        <v>0</v>
      </c>
      <c r="CN12">
        <f t="array" ref="CN12">INDEX(Transcriptome!BK$2:BK$28,MATCH(1,(Transcriptome!$A$2:$A$28=$B12)*(Transcriptome!$C$2:$C$28=$E12),0))</f>
        <v>3.9186431888175837</v>
      </c>
      <c r="CO12">
        <f t="array" ref="CO12">INDEX(Transcriptome!BL$2:BL$28,MATCH(1,(Transcriptome!$A$2:$A$28=$B12)*(Transcriptome!$C$2:$C$28=$E12),0))</f>
        <v>2.1859284806526076</v>
      </c>
      <c r="CP12">
        <f t="array" ref="CP12">INDEX(Transcriptome!BM$2:BM$28,MATCH(1,(Transcriptome!$A$2:$A$28=$B12)*(Transcriptome!$C$2:$C$28=$E12),0))</f>
        <v>0.82694614561725766</v>
      </c>
      <c r="CQ12">
        <f t="array" ref="CQ12">INDEX(Transcriptome!BN$2:BN$28,MATCH(1,(Transcriptome!$A$2:$A$28=$B12)*(Transcriptome!$C$2:$C$28=$E12),0))</f>
        <v>34.197717837116315</v>
      </c>
      <c r="CR12">
        <f t="array" ref="CR12">INDEX(Transcriptome!BO$2:BO$28,MATCH(1,(Transcriptome!$A$2:$A$28=$B12)*(Transcriptome!$C$2:$C$28=$E12),0))</f>
        <v>0.93477609147985707</v>
      </c>
      <c r="CS12">
        <f t="array" ref="CS12">INDEX(Transcriptome!BP$2:BP$28,MATCH(1,(Transcriptome!$A$2:$A$28=$B12)*(Transcriptome!$C$2:$C$28=$E12),0))</f>
        <v>0.46651821183567305</v>
      </c>
      <c r="CT12">
        <f t="array" ref="CT12">INDEX(Transcriptome!BQ$2:BQ$28,MATCH(1,(Transcriptome!$A$2:$A$28=$B12)*(Transcriptome!$C$2:$C$28=$E12),0))</f>
        <v>1</v>
      </c>
      <c r="CU12">
        <f t="array" ref="CU12">INDEX(Transcriptome!BR$2:BR$28,MATCH(1,(Transcriptome!$A$2:$A$28=$B12)*(Transcriptome!$C$2:$C$28=$E12),0))</f>
        <v>1.6237859342813912</v>
      </c>
    </row>
    <row r="13" spans="1:99">
      <c r="A13">
        <f>'Measured Data'!A18</f>
        <v>11</v>
      </c>
      <c r="B13" t="s">
        <v>584</v>
      </c>
      <c r="C13" s="324" t="s">
        <v>586</v>
      </c>
      <c r="D13">
        <v>1</v>
      </c>
      <c r="E13" t="s">
        <v>512</v>
      </c>
      <c r="F13" s="477">
        <f>'Growth Regression'!R13</f>
        <v>11.385416666667879</v>
      </c>
      <c r="G13" s="477">
        <f>'Growth Regression'!S13</f>
        <v>273.2500000000291</v>
      </c>
      <c r="H13">
        <f>AVERAGE('TL input - regression'!L13:L14)</f>
        <v>7.854304047603188</v>
      </c>
      <c r="I13">
        <f>AVERAGE('TL input - regression'!M13:M14)</f>
        <v>5.162078152753109</v>
      </c>
      <c r="J13">
        <f>AVERAGE('TL input - regression'!N13:N14)</f>
        <v>2.5140000000000002</v>
      </c>
      <c r="K13">
        <f>AVERAGE('TL input - regression'!O13:O14)</f>
        <v>6.5500000000000003E-2</v>
      </c>
      <c r="L13">
        <f>AVERAGE('TL input - regression'!P13:P14)</f>
        <v>2.2730000000000001</v>
      </c>
      <c r="M13">
        <f>'Growth Regression'!P13</f>
        <v>1.5253730757170826E-3</v>
      </c>
      <c r="N13">
        <f>M13/'Growth Regression'!$O$24</f>
        <v>5.6683652585405371E-2</v>
      </c>
      <c r="O13">
        <f>'Post Process Calc.'!C31</f>
        <v>4.3242327972520873E-2</v>
      </c>
      <c r="P13">
        <f>'Post Process Calc.'!D31</f>
        <v>-6.8652389860441717E-3</v>
      </c>
      <c r="Q13">
        <f>'Post Process Calc.'!E31</f>
        <v>1.572698634273976E-3</v>
      </c>
      <c r="R13">
        <f>'Post Process Calc.'!F31</f>
        <v>1.3377771083031723E-3</v>
      </c>
      <c r="S13">
        <f>'Post Process Calc.'!G31</f>
        <v>8.0862168860272978E-4</v>
      </c>
      <c r="T13">
        <f t="shared" si="2"/>
        <v>-0.15876201185113839</v>
      </c>
      <c r="U13">
        <f t="shared" si="4"/>
        <v>27.026454982825545</v>
      </c>
      <c r="V13">
        <f t="shared" si="4"/>
        <v>-4.2907743662776072</v>
      </c>
      <c r="W13">
        <f t="shared" si="0"/>
        <v>0.98293664642123491</v>
      </c>
      <c r="X13">
        <f t="shared" si="0"/>
        <v>0.83611069268948268</v>
      </c>
      <c r="Y13">
        <f t="shared" si="0"/>
        <v>0.50538855537670613</v>
      </c>
      <c r="Z13">
        <v>100</v>
      </c>
      <c r="AA13">
        <v>0.32</v>
      </c>
      <c r="AB13">
        <v>7</v>
      </c>
      <c r="AC13">
        <v>0.7</v>
      </c>
      <c r="AD13">
        <f t="shared" si="1"/>
        <v>5.0118723362727164E-8</v>
      </c>
      <c r="AE13">
        <v>1</v>
      </c>
      <c r="AF13">
        <v>0.311</v>
      </c>
      <c r="AG13">
        <f t="array" ref="AG13">INDEX(Transcriptome!D$2:D$28,MATCH(1,(Transcriptome!$A$2:$A$28=$B13)*(Transcriptome!$C$2:$C$28=$E13),0))</f>
        <v>0.80405817319109352</v>
      </c>
      <c r="AH13">
        <f t="array" ref="AH13">INDEX(Transcriptome!E$2:E$28,MATCH(1,(Transcriptome!$A$2:$A$28=$B13)*(Transcriptome!$C$2:$C$28=$E13),0))</f>
        <v>1.4298002071539264</v>
      </c>
      <c r="AI13">
        <f t="array" ref="AI13">INDEX(Transcriptome!F$2:F$28,MATCH(1,(Transcriptome!$A$2:$A$28=$B13)*(Transcriptome!$C$2:$C$28=$E13),0))</f>
        <v>1.0670774563510854</v>
      </c>
      <c r="AJ13">
        <f t="array" ref="AJ13">INDEX(Transcriptome!G$2:G$28,MATCH(1,(Transcriptome!$A$2:$A$28=$B13)*(Transcriptome!$C$2:$C$28=$E13),0))</f>
        <v>1.0781450807881872</v>
      </c>
      <c r="AK13">
        <f t="array" ref="AK13">INDEX(Transcriptome!H$2:H$28,MATCH(1,(Transcriptome!$A$2:$A$28=$B13)*(Transcriptome!$C$2:$C$28=$E13),0))</f>
        <v>0</v>
      </c>
      <c r="AL13">
        <f t="array" ref="AL13">INDEX(Transcriptome!I$2:I$28,MATCH(1,(Transcriptome!$A$2:$A$28=$B13)*(Transcriptome!$C$2:$C$28=$E13),0))</f>
        <v>0.96817721241980881</v>
      </c>
      <c r="AM13">
        <f t="array" ref="AM13">INDEX(Transcriptome!J$2:J$28,MATCH(1,(Transcriptome!$A$2:$A$28=$B13)*(Transcriptome!$C$2:$C$28=$E13),0))</f>
        <v>1.1419941878058468</v>
      </c>
      <c r="AN13">
        <f t="array" ref="AN13">INDEX(Transcriptome!K$2:K$28,MATCH(1,(Transcriptome!$A$2:$A$28=$B13)*(Transcriptome!$C$2:$C$28=$E13),0))</f>
        <v>0.80519947219679278</v>
      </c>
      <c r="AO13">
        <f t="array" ref="AO13">INDEX(Transcriptome!L$2:L$28,MATCH(1,(Transcriptome!$A$2:$A$28=$B13)*(Transcriptome!$C$2:$C$28=$E13),0))</f>
        <v>0.94825319986319523</v>
      </c>
      <c r="AP13">
        <f t="array" ref="AP13">INDEX(Transcriptome!M$2:M$28,MATCH(1,(Transcriptome!$A$2:$A$28=$B13)*(Transcriptome!$C$2:$C$28=$E13),0))</f>
        <v>0.89840163701205955</v>
      </c>
      <c r="AQ13">
        <f t="array" ref="AQ13">INDEX(Transcriptome!N$2:N$28,MATCH(1,(Transcriptome!$A$2:$A$28=$B13)*(Transcriptome!$C$2:$C$28=$E13),0))</f>
        <v>0.66021886320115053</v>
      </c>
      <c r="AR13">
        <f t="array" ref="AR13">INDEX(Transcriptome!O$2:O$28,MATCH(1,(Transcriptome!$A$2:$A$28=$B13)*(Transcriptome!$C$2:$C$28=$E13),0))</f>
        <v>0.93150284359136615</v>
      </c>
      <c r="AS13">
        <f t="array" ref="AS13">INDEX(Transcriptome!P$2:P$28,MATCH(1,(Transcriptome!$A$2:$A$28=$B13)*(Transcriptome!$C$2:$C$28=$E13),0))</f>
        <v>0.77308616179216261</v>
      </c>
      <c r="AT13">
        <f t="array" ref="AT13">INDEX(Transcriptome!Q$2:Q$28,MATCH(1,(Transcriptome!$A$2:$A$28=$B13)*(Transcriptome!$C$2:$C$28=$E13),0))</f>
        <v>0.50425498290943815</v>
      </c>
      <c r="AU13">
        <f t="array" ref="AU13">INDEX(Transcriptome!R$2:R$28,MATCH(1,(Transcriptome!$A$2:$A$28=$B13)*(Transcriptome!$C$2:$C$28=$E13),0))</f>
        <v>0.37906477416228462</v>
      </c>
      <c r="AV13">
        <f t="array" ref="AV13">INDEX(Transcriptome!S$2:S$28,MATCH(1,(Transcriptome!$A$2:$A$28=$B13)*(Transcriptome!$C$2:$C$28=$E13),0))</f>
        <v>0.47600993683093695</v>
      </c>
      <c r="AW13">
        <f t="array" ref="AW13">INDEX(Transcriptome!T$2:T$28,MATCH(1,(Transcriptome!$A$2:$A$28=$B13)*(Transcriptome!$C$2:$C$28=$E13),0))</f>
        <v>0.97812301555614323</v>
      </c>
      <c r="AX13">
        <f t="array" ref="AX13">INDEX(Transcriptome!U$2:U$28,MATCH(1,(Transcriptome!$A$2:$A$28=$B13)*(Transcriptome!$C$2:$C$28=$E13),0))</f>
        <v>3.5655604776642109</v>
      </c>
      <c r="AY13">
        <f t="array" ref="AY13">INDEX(Transcriptome!V$2:V$28,MATCH(1,(Transcriptome!$A$2:$A$28=$B13)*(Transcriptome!$C$2:$C$28=$E13),0))</f>
        <v>0</v>
      </c>
      <c r="AZ13">
        <f t="array" ref="AZ13">INDEX(Transcriptome!W$2:W$28,MATCH(1,(Transcriptome!$A$2:$A$28=$B13)*(Transcriptome!$C$2:$C$28=$E13),0))</f>
        <v>0</v>
      </c>
      <c r="BA13">
        <f t="array" ref="BA13">INDEX(Transcriptome!X$2:X$28,MATCH(1,(Transcriptome!$A$2:$A$28=$B13)*(Transcriptome!$C$2:$C$28=$E13),0))</f>
        <v>0.60505302891513024</v>
      </c>
      <c r="BB13">
        <f t="array" ref="BB13">INDEX(Transcriptome!Y$2:Y$28,MATCH(1,(Transcriptome!$A$2:$A$28=$B13)*(Transcriptome!$C$2:$C$28=$E13),0))</f>
        <v>0</v>
      </c>
      <c r="BC13">
        <f t="array" ref="BC13">INDEX(Transcriptome!Z$2:Z$28,MATCH(1,(Transcriptome!$A$2:$A$28=$B13)*(Transcriptome!$C$2:$C$28=$E13),0))</f>
        <v>0.91458665240641712</v>
      </c>
      <c r="BD13">
        <f t="array" ref="BD13">INDEX(Transcriptome!AA$2:AA$28,MATCH(1,(Transcriptome!$A$2:$A$28=$B13)*(Transcriptome!$C$2:$C$28=$E13),0))</f>
        <v>1.1828097150558938</v>
      </c>
      <c r="BE13">
        <f t="array" ref="BE13">INDEX(Transcriptome!AB$2:AB$28,MATCH(1,(Transcriptome!$A$2:$A$28=$B13)*(Transcriptome!$C$2:$C$28=$E13),0))</f>
        <v>0.39742902714099099</v>
      </c>
      <c r="BF13">
        <f t="array" ref="BF13">INDEX(Transcriptome!AC$2:AC$28,MATCH(1,(Transcriptome!$A$2:$A$28=$B13)*(Transcriptome!$C$2:$C$28=$E13),0))</f>
        <v>0.88287815493621413</v>
      </c>
      <c r="BG13">
        <f t="array" ref="BG13">INDEX(Transcriptome!AD$2:AD$28,MATCH(1,(Transcriptome!$A$2:$A$28=$B13)*(Transcriptome!$C$2:$C$28=$E13),0))</f>
        <v>0.68110348686631206</v>
      </c>
      <c r="BH13">
        <f t="array" ref="BH13">INDEX(Transcriptome!AE$2:AE$28,MATCH(1,(Transcriptome!$A$2:$A$28=$B13)*(Transcriptome!$C$2:$C$28=$E13),0))</f>
        <v>1.1804974792973464</v>
      </c>
      <c r="BI13">
        <f t="array" ref="BI13">INDEX(Transcriptome!AF$2:AF$28,MATCH(1,(Transcriptome!$A$2:$A$28=$B13)*(Transcriptome!$C$2:$C$28=$E13),0))</f>
        <v>0.41354036163430702</v>
      </c>
      <c r="BJ13">
        <f t="array" ref="BJ13">INDEX(Transcriptome!AG$2:AG$28,MATCH(1,(Transcriptome!$A$2:$A$28=$B13)*(Transcriptome!$C$2:$C$28=$E13),0))</f>
        <v>0.47954980313717949</v>
      </c>
      <c r="BK13">
        <f t="array" ref="BK13">INDEX(Transcriptome!AH$2:AH$28,MATCH(1,(Transcriptome!$A$2:$A$28=$B13)*(Transcriptome!$C$2:$C$28=$E13),0))</f>
        <v>1.4712509003322132</v>
      </c>
      <c r="BL13">
        <f t="array" ref="BL13">INDEX(Transcriptome!AI$2:AI$28,MATCH(1,(Transcriptome!$A$2:$A$28=$B13)*(Transcriptome!$C$2:$C$28=$E13),0))</f>
        <v>0.61348296884797748</v>
      </c>
      <c r="BM13">
        <f t="array" ref="BM13">INDEX(Transcriptome!AJ$2:AJ$28,MATCH(1,(Transcriptome!$A$2:$A$28=$B13)*(Transcriptome!$C$2:$C$28=$E13),0))</f>
        <v>0.87690372243192172</v>
      </c>
      <c r="BN13">
        <f t="array" ref="BN13">INDEX(Transcriptome!AK$2:AK$28,MATCH(1,(Transcriptome!$A$2:$A$28=$B13)*(Transcriptome!$C$2:$C$28=$E13),0))</f>
        <v>0.46290432007199001</v>
      </c>
      <c r="BO13">
        <f t="array" ref="BO13">INDEX(Transcriptome!AL$2:AL$28,MATCH(1,(Transcriptome!$A$2:$A$28=$B13)*(Transcriptome!$C$2:$C$28=$E13),0))</f>
        <v>1</v>
      </c>
      <c r="BP13">
        <f t="array" ref="BP13">INDEX(Transcriptome!AM$2:AM$28,MATCH(1,(Transcriptome!$A$2:$A$28=$B13)*(Transcriptome!$C$2:$C$28=$E13),0))</f>
        <v>0.47060026111851089</v>
      </c>
      <c r="BQ13">
        <f t="array" ref="BQ13">INDEX(Transcriptome!AN$2:AN$28,MATCH(1,(Transcriptome!$A$2:$A$28=$B13)*(Transcriptome!$C$2:$C$28=$E13),0))</f>
        <v>0.81490174493105216</v>
      </c>
      <c r="BR13">
        <f t="array" ref="BR13">INDEX(Transcriptome!AO$2:AO$28,MATCH(1,(Transcriptome!$A$2:$A$28=$B13)*(Transcriptome!$C$2:$C$28=$E13),0))</f>
        <v>0.84347055456963871</v>
      </c>
      <c r="BS13">
        <f t="array" ref="BS13">INDEX(Transcriptome!AP$2:AP$28,MATCH(1,(Transcriptome!$A$2:$A$28=$B13)*(Transcriptome!$C$2:$C$28=$E13),0))</f>
        <v>0.94157586893589507</v>
      </c>
      <c r="BT13">
        <f t="array" ref="BT13">INDEX(Transcriptome!AQ$2:AQ$28,MATCH(1,(Transcriptome!$A$2:$A$28=$B13)*(Transcriptome!$C$2:$C$28=$E13),0))</f>
        <v>1.3941488677060316</v>
      </c>
      <c r="BU13">
        <f t="array" ref="BU13">INDEX(Transcriptome!AR$2:AR$28,MATCH(1,(Transcriptome!$A$2:$A$28=$B13)*(Transcriptome!$C$2:$C$28=$E13),0))</f>
        <v>0.65105549195123524</v>
      </c>
      <c r="BV13">
        <f t="array" ref="BV13">INDEX(Transcriptome!AS$2:AS$28,MATCH(1,(Transcriptome!$A$2:$A$28=$B13)*(Transcriptome!$C$2:$C$28=$E13),0))</f>
        <v>0.74865097843497297</v>
      </c>
      <c r="BW13">
        <f t="array" ref="BW13">INDEX(Transcriptome!AT$2:AT$28,MATCH(1,(Transcriptome!$A$2:$A$28=$B13)*(Transcriptome!$C$2:$C$28=$E13),0))</f>
        <v>0.57519358588280989</v>
      </c>
      <c r="BX13">
        <f t="array" ref="BX13">INDEX(Transcriptome!AU$2:AU$28,MATCH(1,(Transcriptome!$A$2:$A$28=$B13)*(Transcriptome!$C$2:$C$28=$E13),0))</f>
        <v>1.3600560267668953</v>
      </c>
      <c r="BY13">
        <f t="array" ref="BY13">INDEX(Transcriptome!AV$2:AV$28,MATCH(1,(Transcriptome!$A$2:$A$28=$B13)*(Transcriptome!$C$2:$C$28=$E13),0))</f>
        <v>0.63065751621815513</v>
      </c>
      <c r="BZ13">
        <f t="array" ref="BZ13">INDEX(Transcriptome!AW$2:AW$28,MATCH(1,(Transcriptome!$A$2:$A$28=$B13)*(Transcriptome!$C$2:$C$28=$E13),0))</f>
        <v>0.78705678834872239</v>
      </c>
      <c r="CA13">
        <f t="array" ref="CA13">INDEX(Transcriptome!AX$2:AX$28,MATCH(1,(Transcriptome!$A$2:$A$28=$B13)*(Transcriptome!$C$2:$C$28=$E13),0))</f>
        <v>0.69164128672141545</v>
      </c>
      <c r="CB13">
        <f t="array" ref="CB13">INDEX(Transcriptome!AY$2:AY$28,MATCH(1,(Transcriptome!$A$2:$A$28=$B13)*(Transcriptome!$C$2:$C$28=$E13),0))</f>
        <v>0.99089806815963755</v>
      </c>
      <c r="CC13">
        <f t="array" ref="CC13">INDEX(Transcriptome!AZ$2:AZ$28,MATCH(1,(Transcriptome!$A$2:$A$28=$B13)*(Transcriptome!$C$2:$C$28=$E13),0))</f>
        <v>0.45310281880283021</v>
      </c>
      <c r="CD13">
        <f t="array" ref="CD13">INDEX(Transcriptome!BA$2:BA$28,MATCH(1,(Transcriptome!$A$2:$A$28=$B13)*(Transcriptome!$C$2:$C$28=$E13),0))</f>
        <v>1.5134916222954586</v>
      </c>
      <c r="CE13">
        <f t="array" ref="CE13">INDEX(Transcriptome!BB$2:BB$28,MATCH(1,(Transcriptome!$A$2:$A$28=$B13)*(Transcriptome!$C$2:$C$28=$E13),0))</f>
        <v>1.6719635554907832</v>
      </c>
      <c r="CF13">
        <f t="array" ref="CF13">INDEX(Transcriptome!BC$2:BC$28,MATCH(1,(Transcriptome!$A$2:$A$28=$B13)*(Transcriptome!$C$2:$C$28=$E13),0))</f>
        <v>0</v>
      </c>
      <c r="CG13">
        <f t="array" ref="CG13">INDEX(Transcriptome!BD$2:BD$28,MATCH(1,(Transcriptome!$A$2:$A$28=$B13)*(Transcriptome!$C$2:$C$28=$E13),0))</f>
        <v>0.84632079917465686</v>
      </c>
      <c r="CH13">
        <f t="array" ref="CH13">INDEX(Transcriptome!BE$2:BE$28,MATCH(1,(Transcriptome!$A$2:$A$28=$B13)*(Transcriptome!$C$2:$C$28=$E13),0))</f>
        <v>1.1369151512835534</v>
      </c>
      <c r="CI13">
        <f t="array" ref="CI13">INDEX(Transcriptome!BF$2:BF$28,MATCH(1,(Transcriptome!$A$2:$A$28=$B13)*(Transcriptome!$C$2:$C$28=$E13),0))</f>
        <v>1.3015890144199895</v>
      </c>
      <c r="CJ13">
        <f t="array" ref="CJ13">INDEX(Transcriptome!BG$2:BG$28,MATCH(1,(Transcriptome!$A$2:$A$28=$B13)*(Transcriptome!$C$2:$C$28=$E13),0))</f>
        <v>2.4160142270418321</v>
      </c>
      <c r="CK13">
        <f t="array" ref="CK13">INDEX(Transcriptome!BH$2:BH$28,MATCH(1,(Transcriptome!$A$2:$A$28=$B13)*(Transcriptome!$C$2:$C$28=$E13),0))</f>
        <v>0.46651821183567305</v>
      </c>
      <c r="CL13">
        <f t="array" ref="CL13">INDEX(Transcriptome!BI$2:BI$28,MATCH(1,(Transcriptome!$A$2:$A$28=$B13)*(Transcriptome!$C$2:$C$28=$E13),0))</f>
        <v>0</v>
      </c>
      <c r="CM13">
        <f t="array" ref="CM13">INDEX(Transcriptome!BJ$2:BJ$28,MATCH(1,(Transcriptome!$A$2:$A$28=$B13)*(Transcriptome!$C$2:$C$28=$E13),0))</f>
        <v>0</v>
      </c>
      <c r="CN13">
        <f t="array" ref="CN13">INDEX(Transcriptome!BK$2:BK$28,MATCH(1,(Transcriptome!$A$2:$A$28=$B13)*(Transcriptome!$C$2:$C$28=$E13),0))</f>
        <v>3.9186431888175837</v>
      </c>
      <c r="CO13">
        <f t="array" ref="CO13">INDEX(Transcriptome!BL$2:BL$28,MATCH(1,(Transcriptome!$A$2:$A$28=$B13)*(Transcriptome!$C$2:$C$28=$E13),0))</f>
        <v>2.1859284806526076</v>
      </c>
      <c r="CP13">
        <f t="array" ref="CP13">INDEX(Transcriptome!BM$2:BM$28,MATCH(1,(Transcriptome!$A$2:$A$28=$B13)*(Transcriptome!$C$2:$C$28=$E13),0))</f>
        <v>0.82694614561725766</v>
      </c>
      <c r="CQ13">
        <f t="array" ref="CQ13">INDEX(Transcriptome!BN$2:BN$28,MATCH(1,(Transcriptome!$A$2:$A$28=$B13)*(Transcriptome!$C$2:$C$28=$E13),0))</f>
        <v>34.197717837116315</v>
      </c>
      <c r="CR13">
        <f t="array" ref="CR13">INDEX(Transcriptome!BO$2:BO$28,MATCH(1,(Transcriptome!$A$2:$A$28=$B13)*(Transcriptome!$C$2:$C$28=$E13),0))</f>
        <v>0.93477609147985707</v>
      </c>
      <c r="CS13">
        <f t="array" ref="CS13">INDEX(Transcriptome!BP$2:BP$28,MATCH(1,(Transcriptome!$A$2:$A$28=$B13)*(Transcriptome!$C$2:$C$28=$E13),0))</f>
        <v>0.46651821183567305</v>
      </c>
      <c r="CT13">
        <f t="array" ref="CT13">INDEX(Transcriptome!BQ$2:BQ$28,MATCH(1,(Transcriptome!$A$2:$A$28=$B13)*(Transcriptome!$C$2:$C$28=$E13),0))</f>
        <v>1</v>
      </c>
      <c r="CU13">
        <f t="array" ref="CU13">INDEX(Transcriptome!BR$2:BR$28,MATCH(1,(Transcriptome!$A$2:$A$28=$B13)*(Transcriptome!$C$2:$C$28=$E13),0))</f>
        <v>1.6237859342813912</v>
      </c>
    </row>
    <row r="14" spans="1:99">
      <c r="A14">
        <f>'Measured Data'!A19</f>
        <v>12</v>
      </c>
      <c r="B14" t="s">
        <v>584</v>
      </c>
      <c r="C14" s="324" t="s">
        <v>586</v>
      </c>
      <c r="D14">
        <v>1</v>
      </c>
      <c r="E14" t="s">
        <v>512</v>
      </c>
      <c r="F14" s="477">
        <f>'Growth Regression'!R14</f>
        <v>12.361111111113132</v>
      </c>
      <c r="G14" s="477">
        <f>'Growth Regression'!S14</f>
        <v>296.66666666671517</v>
      </c>
      <c r="H14">
        <f>AVERAGE('TL input - regression'!L14:L15)</f>
        <v>10.823952574435488</v>
      </c>
      <c r="I14">
        <f>AVERAGE('TL input - regression'!M14:M15)</f>
        <v>3.2193605683836592</v>
      </c>
      <c r="J14">
        <f>AVERAGE('TL input - regression'!N14:N15)</f>
        <v>2.3605</v>
      </c>
      <c r="K14">
        <f>AVERAGE('TL input - regression'!O14:O15)</f>
        <v>6.7000000000000004E-2</v>
      </c>
      <c r="L14">
        <f>AVERAGE('TL input - regression'!P14:P15)</f>
        <v>1.768</v>
      </c>
      <c r="M14">
        <f>'Growth Regression'!P14</f>
        <v>8.4350394953332426E-4</v>
      </c>
      <c r="N14">
        <f>M14/'Growth Regression'!$O$24</f>
        <v>3.1345043118246513E-2</v>
      </c>
      <c r="O14">
        <f>'Post Process Calc.'!C32</f>
        <v>4.2331157586141574E-2</v>
      </c>
      <c r="P14">
        <f>'Post Process Calc.'!D32</f>
        <v>-4.0334080743014318E-3</v>
      </c>
      <c r="Q14">
        <f>'Post Process Calc.'!E32</f>
        <v>1.2380669007363977E-3</v>
      </c>
      <c r="R14">
        <f>'Post Process Calc.'!F32</f>
        <v>-7.6082506240339443E-4</v>
      </c>
      <c r="S14">
        <f>'Post Process Calc.'!G32</f>
        <v>5.2896110643810474E-4</v>
      </c>
      <c r="T14">
        <f t="shared" ref="T14:T15" si="5">P14/O14</f>
        <v>-9.5282253174713408E-2</v>
      </c>
      <c r="U14">
        <f t="shared" ref="U14:U15" si="6">O14/0.0016</f>
        <v>26.456973491338484</v>
      </c>
      <c r="V14">
        <f t="shared" ref="V14:V15" si="7">P14/0.0016</f>
        <v>-2.5208800464383949</v>
      </c>
      <c r="W14">
        <f t="shared" ref="W14:W15" si="8">Q14/0.0016</f>
        <v>0.77379181296024857</v>
      </c>
      <c r="X14">
        <f t="shared" ref="X14:X15" si="9">R14/0.0016</f>
        <v>-0.47551566400212147</v>
      </c>
      <c r="Y14">
        <f t="shared" ref="Y14:Y15" si="10">S14/0.0016</f>
        <v>0.33060069152381544</v>
      </c>
      <c r="Z14">
        <v>100</v>
      </c>
      <c r="AA14">
        <v>0.32</v>
      </c>
      <c r="AB14">
        <v>7</v>
      </c>
      <c r="AC14">
        <v>0.7</v>
      </c>
      <c r="AD14">
        <f t="shared" si="1"/>
        <v>5.0118723362727164E-8</v>
      </c>
      <c r="AE14">
        <v>1</v>
      </c>
      <c r="AF14">
        <v>0.311</v>
      </c>
      <c r="AG14">
        <f t="array" ref="AG14">INDEX(Transcriptome!D$2:D$28,MATCH(1,(Transcriptome!$A$2:$A$28=$B14)*(Transcriptome!$C$2:$C$28=$E14),0))</f>
        <v>0.80405817319109352</v>
      </c>
      <c r="AH14">
        <f t="array" ref="AH14">INDEX(Transcriptome!E$2:E$28,MATCH(1,(Transcriptome!$A$2:$A$28=$B14)*(Transcriptome!$C$2:$C$28=$E14),0))</f>
        <v>1.4298002071539264</v>
      </c>
      <c r="AI14">
        <f t="array" ref="AI14">INDEX(Transcriptome!F$2:F$28,MATCH(1,(Transcriptome!$A$2:$A$28=$B14)*(Transcriptome!$C$2:$C$28=$E14),0))</f>
        <v>1.0670774563510854</v>
      </c>
      <c r="AJ14">
        <f t="array" ref="AJ14">INDEX(Transcriptome!G$2:G$28,MATCH(1,(Transcriptome!$A$2:$A$28=$B14)*(Transcriptome!$C$2:$C$28=$E14),0))</f>
        <v>1.0781450807881872</v>
      </c>
      <c r="AK14">
        <f t="array" ref="AK14">INDEX(Transcriptome!H$2:H$28,MATCH(1,(Transcriptome!$A$2:$A$28=$B14)*(Transcriptome!$C$2:$C$28=$E14),0))</f>
        <v>0</v>
      </c>
      <c r="AL14">
        <f t="array" ref="AL14">INDEX(Transcriptome!I$2:I$28,MATCH(1,(Transcriptome!$A$2:$A$28=$B14)*(Transcriptome!$C$2:$C$28=$E14),0))</f>
        <v>0.96817721241980881</v>
      </c>
      <c r="AM14">
        <f t="array" ref="AM14">INDEX(Transcriptome!J$2:J$28,MATCH(1,(Transcriptome!$A$2:$A$28=$B14)*(Transcriptome!$C$2:$C$28=$E14),0))</f>
        <v>1.1419941878058468</v>
      </c>
      <c r="AN14">
        <f t="array" ref="AN14">INDEX(Transcriptome!K$2:K$28,MATCH(1,(Transcriptome!$A$2:$A$28=$B14)*(Transcriptome!$C$2:$C$28=$E14),0))</f>
        <v>0.80519947219679278</v>
      </c>
      <c r="AO14">
        <f t="array" ref="AO14">INDEX(Transcriptome!L$2:L$28,MATCH(1,(Transcriptome!$A$2:$A$28=$B14)*(Transcriptome!$C$2:$C$28=$E14),0))</f>
        <v>0.94825319986319523</v>
      </c>
      <c r="AP14">
        <f t="array" ref="AP14">INDEX(Transcriptome!M$2:M$28,MATCH(1,(Transcriptome!$A$2:$A$28=$B14)*(Transcriptome!$C$2:$C$28=$E14),0))</f>
        <v>0.89840163701205955</v>
      </c>
      <c r="AQ14">
        <f t="array" ref="AQ14">INDEX(Transcriptome!N$2:N$28,MATCH(1,(Transcriptome!$A$2:$A$28=$B14)*(Transcriptome!$C$2:$C$28=$E14),0))</f>
        <v>0.66021886320115053</v>
      </c>
      <c r="AR14">
        <f t="array" ref="AR14">INDEX(Transcriptome!O$2:O$28,MATCH(1,(Transcriptome!$A$2:$A$28=$B14)*(Transcriptome!$C$2:$C$28=$E14),0))</f>
        <v>0.93150284359136615</v>
      </c>
      <c r="AS14">
        <f t="array" ref="AS14">INDEX(Transcriptome!P$2:P$28,MATCH(1,(Transcriptome!$A$2:$A$28=$B14)*(Transcriptome!$C$2:$C$28=$E14),0))</f>
        <v>0.77308616179216261</v>
      </c>
      <c r="AT14">
        <f t="array" ref="AT14">INDEX(Transcriptome!Q$2:Q$28,MATCH(1,(Transcriptome!$A$2:$A$28=$B14)*(Transcriptome!$C$2:$C$28=$E14),0))</f>
        <v>0.50425498290943815</v>
      </c>
      <c r="AU14">
        <f t="array" ref="AU14">INDEX(Transcriptome!R$2:R$28,MATCH(1,(Transcriptome!$A$2:$A$28=$B14)*(Transcriptome!$C$2:$C$28=$E14),0))</f>
        <v>0.37906477416228462</v>
      </c>
      <c r="AV14">
        <f t="array" ref="AV14">INDEX(Transcriptome!S$2:S$28,MATCH(1,(Transcriptome!$A$2:$A$28=$B14)*(Transcriptome!$C$2:$C$28=$E14),0))</f>
        <v>0.47600993683093695</v>
      </c>
      <c r="AW14">
        <f t="array" ref="AW14">INDEX(Transcriptome!T$2:T$28,MATCH(1,(Transcriptome!$A$2:$A$28=$B14)*(Transcriptome!$C$2:$C$28=$E14),0))</f>
        <v>0.97812301555614323</v>
      </c>
      <c r="AX14">
        <f t="array" ref="AX14">INDEX(Transcriptome!U$2:U$28,MATCH(1,(Transcriptome!$A$2:$A$28=$B14)*(Transcriptome!$C$2:$C$28=$E14),0))</f>
        <v>3.5655604776642109</v>
      </c>
      <c r="AY14">
        <f t="array" ref="AY14">INDEX(Transcriptome!V$2:V$28,MATCH(1,(Transcriptome!$A$2:$A$28=$B14)*(Transcriptome!$C$2:$C$28=$E14),0))</f>
        <v>0</v>
      </c>
      <c r="AZ14">
        <f t="array" ref="AZ14">INDEX(Transcriptome!W$2:W$28,MATCH(1,(Transcriptome!$A$2:$A$28=$B14)*(Transcriptome!$C$2:$C$28=$E14),0))</f>
        <v>0</v>
      </c>
      <c r="BA14">
        <f t="array" ref="BA14">INDEX(Transcriptome!X$2:X$28,MATCH(1,(Transcriptome!$A$2:$A$28=$B14)*(Transcriptome!$C$2:$C$28=$E14),0))</f>
        <v>0.60505302891513024</v>
      </c>
      <c r="BB14">
        <f t="array" ref="BB14">INDEX(Transcriptome!Y$2:Y$28,MATCH(1,(Transcriptome!$A$2:$A$28=$B14)*(Transcriptome!$C$2:$C$28=$E14),0))</f>
        <v>0</v>
      </c>
      <c r="BC14">
        <f t="array" ref="BC14">INDEX(Transcriptome!Z$2:Z$28,MATCH(1,(Transcriptome!$A$2:$A$28=$B14)*(Transcriptome!$C$2:$C$28=$E14),0))</f>
        <v>0.91458665240641712</v>
      </c>
      <c r="BD14">
        <f t="array" ref="BD14">INDEX(Transcriptome!AA$2:AA$28,MATCH(1,(Transcriptome!$A$2:$A$28=$B14)*(Transcriptome!$C$2:$C$28=$E14),0))</f>
        <v>1.1828097150558938</v>
      </c>
      <c r="BE14">
        <f t="array" ref="BE14">INDEX(Transcriptome!AB$2:AB$28,MATCH(1,(Transcriptome!$A$2:$A$28=$B14)*(Transcriptome!$C$2:$C$28=$E14),0))</f>
        <v>0.39742902714099099</v>
      </c>
      <c r="BF14">
        <f t="array" ref="BF14">INDEX(Transcriptome!AC$2:AC$28,MATCH(1,(Transcriptome!$A$2:$A$28=$B14)*(Transcriptome!$C$2:$C$28=$E14),0))</f>
        <v>0.88287815493621413</v>
      </c>
      <c r="BG14">
        <f t="array" ref="BG14">INDEX(Transcriptome!AD$2:AD$28,MATCH(1,(Transcriptome!$A$2:$A$28=$B14)*(Transcriptome!$C$2:$C$28=$E14),0))</f>
        <v>0.68110348686631206</v>
      </c>
      <c r="BH14">
        <f t="array" ref="BH14">INDEX(Transcriptome!AE$2:AE$28,MATCH(1,(Transcriptome!$A$2:$A$28=$B14)*(Transcriptome!$C$2:$C$28=$E14),0))</f>
        <v>1.1804974792973464</v>
      </c>
      <c r="BI14">
        <f t="array" ref="BI14">INDEX(Transcriptome!AF$2:AF$28,MATCH(1,(Transcriptome!$A$2:$A$28=$B14)*(Transcriptome!$C$2:$C$28=$E14),0))</f>
        <v>0.41354036163430702</v>
      </c>
      <c r="BJ14">
        <f t="array" ref="BJ14">INDEX(Transcriptome!AG$2:AG$28,MATCH(1,(Transcriptome!$A$2:$A$28=$B14)*(Transcriptome!$C$2:$C$28=$E14),0))</f>
        <v>0.47954980313717949</v>
      </c>
      <c r="BK14">
        <f t="array" ref="BK14">INDEX(Transcriptome!AH$2:AH$28,MATCH(1,(Transcriptome!$A$2:$A$28=$B14)*(Transcriptome!$C$2:$C$28=$E14),0))</f>
        <v>1.4712509003322132</v>
      </c>
      <c r="BL14">
        <f t="array" ref="BL14">INDEX(Transcriptome!AI$2:AI$28,MATCH(1,(Transcriptome!$A$2:$A$28=$B14)*(Transcriptome!$C$2:$C$28=$E14),0))</f>
        <v>0.61348296884797748</v>
      </c>
      <c r="BM14">
        <f t="array" ref="BM14">INDEX(Transcriptome!AJ$2:AJ$28,MATCH(1,(Transcriptome!$A$2:$A$28=$B14)*(Transcriptome!$C$2:$C$28=$E14),0))</f>
        <v>0.87690372243192172</v>
      </c>
      <c r="BN14">
        <f t="array" ref="BN14">INDEX(Transcriptome!AK$2:AK$28,MATCH(1,(Transcriptome!$A$2:$A$28=$B14)*(Transcriptome!$C$2:$C$28=$E14),0))</f>
        <v>0.46290432007199001</v>
      </c>
      <c r="BO14">
        <f t="array" ref="BO14">INDEX(Transcriptome!AL$2:AL$28,MATCH(1,(Transcriptome!$A$2:$A$28=$B14)*(Transcriptome!$C$2:$C$28=$E14),0))</f>
        <v>1</v>
      </c>
      <c r="BP14">
        <f t="array" ref="BP14">INDEX(Transcriptome!AM$2:AM$28,MATCH(1,(Transcriptome!$A$2:$A$28=$B14)*(Transcriptome!$C$2:$C$28=$E14),0))</f>
        <v>0.47060026111851089</v>
      </c>
      <c r="BQ14">
        <f t="array" ref="BQ14">INDEX(Transcriptome!AN$2:AN$28,MATCH(1,(Transcriptome!$A$2:$A$28=$B14)*(Transcriptome!$C$2:$C$28=$E14),0))</f>
        <v>0.81490174493105216</v>
      </c>
      <c r="BR14">
        <f t="array" ref="BR14">INDEX(Transcriptome!AO$2:AO$28,MATCH(1,(Transcriptome!$A$2:$A$28=$B14)*(Transcriptome!$C$2:$C$28=$E14),0))</f>
        <v>0.84347055456963871</v>
      </c>
      <c r="BS14">
        <f t="array" ref="BS14">INDEX(Transcriptome!AP$2:AP$28,MATCH(1,(Transcriptome!$A$2:$A$28=$B14)*(Transcriptome!$C$2:$C$28=$E14),0))</f>
        <v>0.94157586893589507</v>
      </c>
      <c r="BT14">
        <f t="array" ref="BT14">INDEX(Transcriptome!AQ$2:AQ$28,MATCH(1,(Transcriptome!$A$2:$A$28=$B14)*(Transcriptome!$C$2:$C$28=$E14),0))</f>
        <v>1.3941488677060316</v>
      </c>
      <c r="BU14">
        <f t="array" ref="BU14">INDEX(Transcriptome!AR$2:AR$28,MATCH(1,(Transcriptome!$A$2:$A$28=$B14)*(Transcriptome!$C$2:$C$28=$E14),0))</f>
        <v>0.65105549195123524</v>
      </c>
      <c r="BV14">
        <f t="array" ref="BV14">INDEX(Transcriptome!AS$2:AS$28,MATCH(1,(Transcriptome!$A$2:$A$28=$B14)*(Transcriptome!$C$2:$C$28=$E14),0))</f>
        <v>0.74865097843497297</v>
      </c>
      <c r="BW14">
        <f t="array" ref="BW14">INDEX(Transcriptome!AT$2:AT$28,MATCH(1,(Transcriptome!$A$2:$A$28=$B14)*(Transcriptome!$C$2:$C$28=$E14),0))</f>
        <v>0.57519358588280989</v>
      </c>
      <c r="BX14">
        <f t="array" ref="BX14">INDEX(Transcriptome!AU$2:AU$28,MATCH(1,(Transcriptome!$A$2:$A$28=$B14)*(Transcriptome!$C$2:$C$28=$E14),0))</f>
        <v>1.3600560267668953</v>
      </c>
      <c r="BY14">
        <f t="array" ref="BY14">INDEX(Transcriptome!AV$2:AV$28,MATCH(1,(Transcriptome!$A$2:$A$28=$B14)*(Transcriptome!$C$2:$C$28=$E14),0))</f>
        <v>0.63065751621815513</v>
      </c>
      <c r="BZ14">
        <f t="array" ref="BZ14">INDEX(Transcriptome!AW$2:AW$28,MATCH(1,(Transcriptome!$A$2:$A$28=$B14)*(Transcriptome!$C$2:$C$28=$E14),0))</f>
        <v>0.78705678834872239</v>
      </c>
      <c r="CA14">
        <f t="array" ref="CA14">INDEX(Transcriptome!AX$2:AX$28,MATCH(1,(Transcriptome!$A$2:$A$28=$B14)*(Transcriptome!$C$2:$C$28=$E14),0))</f>
        <v>0.69164128672141545</v>
      </c>
      <c r="CB14">
        <f t="array" ref="CB14">INDEX(Transcriptome!AY$2:AY$28,MATCH(1,(Transcriptome!$A$2:$A$28=$B14)*(Transcriptome!$C$2:$C$28=$E14),0))</f>
        <v>0.99089806815963755</v>
      </c>
      <c r="CC14">
        <f t="array" ref="CC14">INDEX(Transcriptome!AZ$2:AZ$28,MATCH(1,(Transcriptome!$A$2:$A$28=$B14)*(Transcriptome!$C$2:$C$28=$E14),0))</f>
        <v>0.45310281880283021</v>
      </c>
      <c r="CD14">
        <f t="array" ref="CD14">INDEX(Transcriptome!BA$2:BA$28,MATCH(1,(Transcriptome!$A$2:$A$28=$B14)*(Transcriptome!$C$2:$C$28=$E14),0))</f>
        <v>1.5134916222954586</v>
      </c>
      <c r="CE14">
        <f t="array" ref="CE14">INDEX(Transcriptome!BB$2:BB$28,MATCH(1,(Transcriptome!$A$2:$A$28=$B14)*(Transcriptome!$C$2:$C$28=$E14),0))</f>
        <v>1.6719635554907832</v>
      </c>
      <c r="CF14">
        <f t="array" ref="CF14">INDEX(Transcriptome!BC$2:BC$28,MATCH(1,(Transcriptome!$A$2:$A$28=$B14)*(Transcriptome!$C$2:$C$28=$E14),0))</f>
        <v>0</v>
      </c>
      <c r="CG14">
        <f t="array" ref="CG14">INDEX(Transcriptome!BD$2:BD$28,MATCH(1,(Transcriptome!$A$2:$A$28=$B14)*(Transcriptome!$C$2:$C$28=$E14),0))</f>
        <v>0.84632079917465686</v>
      </c>
      <c r="CH14">
        <f t="array" ref="CH14">INDEX(Transcriptome!BE$2:BE$28,MATCH(1,(Transcriptome!$A$2:$A$28=$B14)*(Transcriptome!$C$2:$C$28=$E14),0))</f>
        <v>1.1369151512835534</v>
      </c>
      <c r="CI14">
        <f t="array" ref="CI14">INDEX(Transcriptome!BF$2:BF$28,MATCH(1,(Transcriptome!$A$2:$A$28=$B14)*(Transcriptome!$C$2:$C$28=$E14),0))</f>
        <v>1.3015890144199895</v>
      </c>
      <c r="CJ14">
        <f t="array" ref="CJ14">INDEX(Transcriptome!BG$2:BG$28,MATCH(1,(Transcriptome!$A$2:$A$28=$B14)*(Transcriptome!$C$2:$C$28=$E14),0))</f>
        <v>2.4160142270418321</v>
      </c>
      <c r="CK14">
        <f t="array" ref="CK14">INDEX(Transcriptome!BH$2:BH$28,MATCH(1,(Transcriptome!$A$2:$A$28=$B14)*(Transcriptome!$C$2:$C$28=$E14),0))</f>
        <v>0.46651821183567305</v>
      </c>
      <c r="CL14">
        <f t="array" ref="CL14">INDEX(Transcriptome!BI$2:BI$28,MATCH(1,(Transcriptome!$A$2:$A$28=$B14)*(Transcriptome!$C$2:$C$28=$E14),0))</f>
        <v>0</v>
      </c>
      <c r="CM14">
        <f t="array" ref="CM14">INDEX(Transcriptome!BJ$2:BJ$28,MATCH(1,(Transcriptome!$A$2:$A$28=$B14)*(Transcriptome!$C$2:$C$28=$E14),0))</f>
        <v>0</v>
      </c>
      <c r="CN14">
        <f t="array" ref="CN14">INDEX(Transcriptome!BK$2:BK$28,MATCH(1,(Transcriptome!$A$2:$A$28=$B14)*(Transcriptome!$C$2:$C$28=$E14),0))</f>
        <v>3.9186431888175837</v>
      </c>
      <c r="CO14">
        <f t="array" ref="CO14">INDEX(Transcriptome!BL$2:BL$28,MATCH(1,(Transcriptome!$A$2:$A$28=$B14)*(Transcriptome!$C$2:$C$28=$E14),0))</f>
        <v>2.1859284806526076</v>
      </c>
      <c r="CP14">
        <f t="array" ref="CP14">INDEX(Transcriptome!BM$2:BM$28,MATCH(1,(Transcriptome!$A$2:$A$28=$B14)*(Transcriptome!$C$2:$C$28=$E14),0))</f>
        <v>0.82694614561725766</v>
      </c>
      <c r="CQ14">
        <f t="array" ref="CQ14">INDEX(Transcriptome!BN$2:BN$28,MATCH(1,(Transcriptome!$A$2:$A$28=$B14)*(Transcriptome!$C$2:$C$28=$E14),0))</f>
        <v>34.197717837116315</v>
      </c>
      <c r="CR14">
        <f t="array" ref="CR14">INDEX(Transcriptome!BO$2:BO$28,MATCH(1,(Transcriptome!$A$2:$A$28=$B14)*(Transcriptome!$C$2:$C$28=$E14),0))</f>
        <v>0.93477609147985707</v>
      </c>
      <c r="CS14">
        <f t="array" ref="CS14">INDEX(Transcriptome!BP$2:BP$28,MATCH(1,(Transcriptome!$A$2:$A$28=$B14)*(Transcriptome!$C$2:$C$28=$E14),0))</f>
        <v>0.46651821183567305</v>
      </c>
      <c r="CT14">
        <f t="array" ref="CT14">INDEX(Transcriptome!BQ$2:BQ$28,MATCH(1,(Transcriptome!$A$2:$A$28=$B14)*(Transcriptome!$C$2:$C$28=$E14),0))</f>
        <v>1</v>
      </c>
      <c r="CU14">
        <f t="array" ref="CU14">INDEX(Transcriptome!BR$2:BR$28,MATCH(1,(Transcriptome!$A$2:$A$28=$B14)*(Transcriptome!$C$2:$C$28=$E14),0))</f>
        <v>1.6237859342813912</v>
      </c>
    </row>
    <row r="15" spans="1:99">
      <c r="A15">
        <f>'Measured Data'!A20</f>
        <v>13</v>
      </c>
      <c r="B15" t="s">
        <v>584</v>
      </c>
      <c r="C15" s="324" t="s">
        <v>586</v>
      </c>
      <c r="D15">
        <v>1</v>
      </c>
      <c r="E15" t="s">
        <v>712</v>
      </c>
      <c r="F15" s="477">
        <f>'Growth Regression'!R15</f>
        <v>13.364930555555475</v>
      </c>
      <c r="G15" s="477">
        <f>'Growth Regression'!S15</f>
        <v>320.75833333333139</v>
      </c>
      <c r="H15">
        <f>AVERAGE('TL input - regression'!L15:L16)</f>
        <v>13.849108550367458</v>
      </c>
      <c r="I15">
        <f>AVERAGE('TL input - regression'!M15:M16)</f>
        <v>2.6642984014209592</v>
      </c>
      <c r="J15">
        <f>AVERAGE('TL input - regression'!N15:N16)</f>
        <v>2.0825</v>
      </c>
      <c r="K15">
        <f>AVERAGE('TL input - regression'!O15:O16)</f>
        <v>7.8499999999999986E-2</v>
      </c>
      <c r="L15">
        <f>AVERAGE('TL input - regression'!P15:P16)</f>
        <v>1.9830000000000001</v>
      </c>
      <c r="M15">
        <f>'Growth Regression'!P15</f>
        <v>4.5085852626342119E-4</v>
      </c>
      <c r="N15">
        <f>M15/'Growth Regression'!$O$24</f>
        <v>1.6754136069872302E-2</v>
      </c>
      <c r="O15">
        <f>'Post Process Calc.'!C33</f>
        <v>4.2853546043707065E-2</v>
      </c>
      <c r="P15">
        <f>'Post Process Calc.'!D33</f>
        <v>3.5479888088676306E-3</v>
      </c>
      <c r="Q15">
        <f>'Post Process Calc.'!E33</f>
        <v>8.3067224887842001E-5</v>
      </c>
      <c r="R15">
        <f>'Post Process Calc.'!F33</f>
        <v>-4.2828443381643846E-3</v>
      </c>
      <c r="S15">
        <f>'Post Process Calc.'!G33</f>
        <v>-1.7537725006085017E-4</v>
      </c>
      <c r="T15">
        <f t="shared" si="5"/>
        <v>8.2793354026035007E-2</v>
      </c>
      <c r="U15">
        <f t="shared" si="6"/>
        <v>26.783466277316915</v>
      </c>
      <c r="V15">
        <f t="shared" si="7"/>
        <v>2.217493005542269</v>
      </c>
      <c r="W15">
        <f t="shared" si="8"/>
        <v>5.1917015554901247E-2</v>
      </c>
      <c r="X15">
        <f t="shared" si="9"/>
        <v>-2.6767777113527402</v>
      </c>
      <c r="Y15">
        <f t="shared" si="10"/>
        <v>-0.10961078128803135</v>
      </c>
      <c r="Z15">
        <v>100</v>
      </c>
      <c r="AA15">
        <v>0.32</v>
      </c>
      <c r="AB15">
        <v>7</v>
      </c>
      <c r="AC15">
        <v>0.7</v>
      </c>
      <c r="AD15">
        <f t="shared" si="1"/>
        <v>5.0118723362727164E-8</v>
      </c>
      <c r="AE15">
        <v>1</v>
      </c>
      <c r="AF15">
        <v>0.311</v>
      </c>
      <c r="AG15" t="e">
        <f t="array" ref="AG15">INDEX(Transcriptome!D$2:D$28,MATCH(1,(Transcriptome!$A$2:$A$28=$B15)*(Transcriptome!$C$2:$C$28=$E15),0))</f>
        <v>#N/A</v>
      </c>
      <c r="AH15" t="e">
        <f t="array" ref="AH15">INDEX(Transcriptome!E$2:E$28,MATCH(1,(Transcriptome!$A$2:$A$28=$B15)*(Transcriptome!$C$2:$C$28=$E15),0))</f>
        <v>#N/A</v>
      </c>
      <c r="AI15" t="e">
        <f t="array" ref="AI15">INDEX(Transcriptome!F$2:F$28,MATCH(1,(Transcriptome!$A$2:$A$28=$B15)*(Transcriptome!$C$2:$C$28=$E15),0))</f>
        <v>#N/A</v>
      </c>
      <c r="AJ15" t="e">
        <f t="array" ref="AJ15">INDEX(Transcriptome!G$2:G$28,MATCH(1,(Transcriptome!$A$2:$A$28=$B15)*(Transcriptome!$C$2:$C$28=$E15),0))</f>
        <v>#N/A</v>
      </c>
      <c r="AK15" t="e">
        <f t="array" ref="AK15">INDEX(Transcriptome!H$2:H$28,MATCH(1,(Transcriptome!$A$2:$A$28=$B15)*(Transcriptome!$C$2:$C$28=$E15),0))</f>
        <v>#N/A</v>
      </c>
      <c r="AL15" t="e">
        <f t="array" ref="AL15">INDEX(Transcriptome!I$2:I$28,MATCH(1,(Transcriptome!$A$2:$A$28=$B15)*(Transcriptome!$C$2:$C$28=$E15),0))</f>
        <v>#N/A</v>
      </c>
      <c r="AM15" t="e">
        <f t="array" ref="AM15">INDEX(Transcriptome!J$2:J$28,MATCH(1,(Transcriptome!$A$2:$A$28=$B15)*(Transcriptome!$C$2:$C$28=$E15),0))</f>
        <v>#N/A</v>
      </c>
      <c r="AN15" t="e">
        <f t="array" ref="AN15">INDEX(Transcriptome!K$2:K$28,MATCH(1,(Transcriptome!$A$2:$A$28=$B15)*(Transcriptome!$C$2:$C$28=$E15),0))</f>
        <v>#N/A</v>
      </c>
      <c r="AO15" t="e">
        <f t="array" ref="AO15">INDEX(Transcriptome!L$2:L$28,MATCH(1,(Transcriptome!$A$2:$A$28=$B15)*(Transcriptome!$C$2:$C$28=$E15),0))</f>
        <v>#N/A</v>
      </c>
      <c r="AP15" t="e">
        <f t="array" ref="AP15">INDEX(Transcriptome!M$2:M$28,MATCH(1,(Transcriptome!$A$2:$A$28=$B15)*(Transcriptome!$C$2:$C$28=$E15),0))</f>
        <v>#N/A</v>
      </c>
      <c r="AQ15" t="e">
        <f t="array" ref="AQ15">INDEX(Transcriptome!N$2:N$28,MATCH(1,(Transcriptome!$A$2:$A$28=$B15)*(Transcriptome!$C$2:$C$28=$E15),0))</f>
        <v>#N/A</v>
      </c>
      <c r="AR15" t="e">
        <f t="array" ref="AR15">INDEX(Transcriptome!O$2:O$28,MATCH(1,(Transcriptome!$A$2:$A$28=$B15)*(Transcriptome!$C$2:$C$28=$E15),0))</f>
        <v>#N/A</v>
      </c>
      <c r="AS15" t="e">
        <f t="array" ref="AS15">INDEX(Transcriptome!P$2:P$28,MATCH(1,(Transcriptome!$A$2:$A$28=$B15)*(Transcriptome!$C$2:$C$28=$E15),0))</f>
        <v>#N/A</v>
      </c>
      <c r="AT15" t="e">
        <f t="array" ref="AT15">INDEX(Transcriptome!Q$2:Q$28,MATCH(1,(Transcriptome!$A$2:$A$28=$B15)*(Transcriptome!$C$2:$C$28=$E15),0))</f>
        <v>#N/A</v>
      </c>
      <c r="AU15" t="e">
        <f t="array" ref="AU15">INDEX(Transcriptome!R$2:R$28,MATCH(1,(Transcriptome!$A$2:$A$28=$B15)*(Transcriptome!$C$2:$C$28=$E15),0))</f>
        <v>#N/A</v>
      </c>
      <c r="AV15" t="e">
        <f t="array" ref="AV15">INDEX(Transcriptome!S$2:S$28,MATCH(1,(Transcriptome!$A$2:$A$28=$B15)*(Transcriptome!$C$2:$C$28=$E15),0))</f>
        <v>#N/A</v>
      </c>
      <c r="AW15" t="e">
        <f t="array" ref="AW15">INDEX(Transcriptome!T$2:T$28,MATCH(1,(Transcriptome!$A$2:$A$28=$B15)*(Transcriptome!$C$2:$C$28=$E15),0))</f>
        <v>#N/A</v>
      </c>
      <c r="AX15" t="e">
        <f t="array" ref="AX15">INDEX(Transcriptome!U$2:U$28,MATCH(1,(Transcriptome!$A$2:$A$28=$B15)*(Transcriptome!$C$2:$C$28=$E15),0))</f>
        <v>#N/A</v>
      </c>
      <c r="AY15" t="e">
        <f t="array" ref="AY15">INDEX(Transcriptome!V$2:V$28,MATCH(1,(Transcriptome!$A$2:$A$28=$B15)*(Transcriptome!$C$2:$C$28=$E15),0))</f>
        <v>#N/A</v>
      </c>
      <c r="AZ15" t="e">
        <f t="array" ref="AZ15">INDEX(Transcriptome!W$2:W$28,MATCH(1,(Transcriptome!$A$2:$A$28=$B15)*(Transcriptome!$C$2:$C$28=$E15),0))</f>
        <v>#N/A</v>
      </c>
      <c r="BA15" t="e">
        <f t="array" ref="BA15">INDEX(Transcriptome!X$2:X$28,MATCH(1,(Transcriptome!$A$2:$A$28=$B15)*(Transcriptome!$C$2:$C$28=$E15),0))</f>
        <v>#N/A</v>
      </c>
      <c r="BB15" t="e">
        <f t="array" ref="BB15">INDEX(Transcriptome!Y$2:Y$28,MATCH(1,(Transcriptome!$A$2:$A$28=$B15)*(Transcriptome!$C$2:$C$28=$E15),0))</f>
        <v>#N/A</v>
      </c>
      <c r="BC15" t="e">
        <f t="array" ref="BC15">INDEX(Transcriptome!Z$2:Z$28,MATCH(1,(Transcriptome!$A$2:$A$28=$B15)*(Transcriptome!$C$2:$C$28=$E15),0))</f>
        <v>#N/A</v>
      </c>
      <c r="BD15" t="e">
        <f t="array" ref="BD15">INDEX(Transcriptome!AA$2:AA$28,MATCH(1,(Transcriptome!$A$2:$A$28=$B15)*(Transcriptome!$C$2:$C$28=$E15),0))</f>
        <v>#N/A</v>
      </c>
      <c r="BE15" t="e">
        <f t="array" ref="BE15">INDEX(Transcriptome!AB$2:AB$28,MATCH(1,(Transcriptome!$A$2:$A$28=$B15)*(Transcriptome!$C$2:$C$28=$E15),0))</f>
        <v>#N/A</v>
      </c>
      <c r="BF15" t="e">
        <f t="array" ref="BF15">INDEX(Transcriptome!AC$2:AC$28,MATCH(1,(Transcriptome!$A$2:$A$28=$B15)*(Transcriptome!$C$2:$C$28=$E15),0))</f>
        <v>#N/A</v>
      </c>
      <c r="BG15" t="e">
        <f t="array" ref="BG15">INDEX(Transcriptome!AD$2:AD$28,MATCH(1,(Transcriptome!$A$2:$A$28=$B15)*(Transcriptome!$C$2:$C$28=$E15),0))</f>
        <v>#N/A</v>
      </c>
      <c r="BH15" t="e">
        <f t="array" ref="BH15">INDEX(Transcriptome!AE$2:AE$28,MATCH(1,(Transcriptome!$A$2:$A$28=$B15)*(Transcriptome!$C$2:$C$28=$E15),0))</f>
        <v>#N/A</v>
      </c>
      <c r="BI15" t="e">
        <f t="array" ref="BI15">INDEX(Transcriptome!AF$2:AF$28,MATCH(1,(Transcriptome!$A$2:$A$28=$B15)*(Transcriptome!$C$2:$C$28=$E15),0))</f>
        <v>#N/A</v>
      </c>
      <c r="BJ15" t="e">
        <f t="array" ref="BJ15">INDEX(Transcriptome!AG$2:AG$28,MATCH(1,(Transcriptome!$A$2:$A$28=$B15)*(Transcriptome!$C$2:$C$28=$E15),0))</f>
        <v>#N/A</v>
      </c>
      <c r="BK15" t="e">
        <f t="array" ref="BK15">INDEX(Transcriptome!AH$2:AH$28,MATCH(1,(Transcriptome!$A$2:$A$28=$B15)*(Transcriptome!$C$2:$C$28=$E15),0))</f>
        <v>#N/A</v>
      </c>
      <c r="BL15" t="e">
        <f t="array" ref="BL15">INDEX(Transcriptome!AI$2:AI$28,MATCH(1,(Transcriptome!$A$2:$A$28=$B15)*(Transcriptome!$C$2:$C$28=$E15),0))</f>
        <v>#N/A</v>
      </c>
      <c r="BM15" t="e">
        <f t="array" ref="BM15">INDEX(Transcriptome!AJ$2:AJ$28,MATCH(1,(Transcriptome!$A$2:$A$28=$B15)*(Transcriptome!$C$2:$C$28=$E15),0))</f>
        <v>#N/A</v>
      </c>
      <c r="BN15" t="e">
        <f t="array" ref="BN15">INDEX(Transcriptome!AK$2:AK$28,MATCH(1,(Transcriptome!$A$2:$A$28=$B15)*(Transcriptome!$C$2:$C$28=$E15),0))</f>
        <v>#N/A</v>
      </c>
      <c r="BO15" t="e">
        <f t="array" ref="BO15">INDEX(Transcriptome!AL$2:AL$28,MATCH(1,(Transcriptome!$A$2:$A$28=$B15)*(Transcriptome!$C$2:$C$28=$E15),0))</f>
        <v>#N/A</v>
      </c>
      <c r="BP15" t="e">
        <f t="array" ref="BP15">INDEX(Transcriptome!AM$2:AM$28,MATCH(1,(Transcriptome!$A$2:$A$28=$B15)*(Transcriptome!$C$2:$C$28=$E15),0))</f>
        <v>#N/A</v>
      </c>
      <c r="BQ15" t="e">
        <f t="array" ref="BQ15">INDEX(Transcriptome!AN$2:AN$28,MATCH(1,(Transcriptome!$A$2:$A$28=$B15)*(Transcriptome!$C$2:$C$28=$E15),0))</f>
        <v>#N/A</v>
      </c>
      <c r="BR15" t="e">
        <f t="array" ref="BR15">INDEX(Transcriptome!AO$2:AO$28,MATCH(1,(Transcriptome!$A$2:$A$28=$B15)*(Transcriptome!$C$2:$C$28=$E15),0))</f>
        <v>#N/A</v>
      </c>
      <c r="BS15" t="e">
        <f t="array" ref="BS15">INDEX(Transcriptome!AP$2:AP$28,MATCH(1,(Transcriptome!$A$2:$A$28=$B15)*(Transcriptome!$C$2:$C$28=$E15),0))</f>
        <v>#N/A</v>
      </c>
      <c r="BT15" t="e">
        <f t="array" ref="BT15">INDEX(Transcriptome!AQ$2:AQ$28,MATCH(1,(Transcriptome!$A$2:$A$28=$B15)*(Transcriptome!$C$2:$C$28=$E15),0))</f>
        <v>#N/A</v>
      </c>
      <c r="BU15" t="e">
        <f t="array" ref="BU15">INDEX(Transcriptome!AR$2:AR$28,MATCH(1,(Transcriptome!$A$2:$A$28=$B15)*(Transcriptome!$C$2:$C$28=$E15),0))</f>
        <v>#N/A</v>
      </c>
      <c r="BV15" t="e">
        <f t="array" ref="BV15">INDEX(Transcriptome!AS$2:AS$28,MATCH(1,(Transcriptome!$A$2:$A$28=$B15)*(Transcriptome!$C$2:$C$28=$E15),0))</f>
        <v>#N/A</v>
      </c>
      <c r="BW15" t="e">
        <f t="array" ref="BW15">INDEX(Transcriptome!AT$2:AT$28,MATCH(1,(Transcriptome!$A$2:$A$28=$B15)*(Transcriptome!$C$2:$C$28=$E15),0))</f>
        <v>#N/A</v>
      </c>
      <c r="BX15" t="e">
        <f t="array" ref="BX15">INDEX(Transcriptome!AU$2:AU$28,MATCH(1,(Transcriptome!$A$2:$A$28=$B15)*(Transcriptome!$C$2:$C$28=$E15),0))</f>
        <v>#N/A</v>
      </c>
      <c r="BY15" t="e">
        <f t="array" ref="BY15">INDEX(Transcriptome!AV$2:AV$28,MATCH(1,(Transcriptome!$A$2:$A$28=$B15)*(Transcriptome!$C$2:$C$28=$E15),0))</f>
        <v>#N/A</v>
      </c>
      <c r="BZ15" t="e">
        <f t="array" ref="BZ15">INDEX(Transcriptome!AW$2:AW$28,MATCH(1,(Transcriptome!$A$2:$A$28=$B15)*(Transcriptome!$C$2:$C$28=$E15),0))</f>
        <v>#N/A</v>
      </c>
      <c r="CA15" t="e">
        <f t="array" ref="CA15">INDEX(Transcriptome!AX$2:AX$28,MATCH(1,(Transcriptome!$A$2:$A$28=$B15)*(Transcriptome!$C$2:$C$28=$E15),0))</f>
        <v>#N/A</v>
      </c>
      <c r="CB15" t="e">
        <f t="array" ref="CB15">INDEX(Transcriptome!AY$2:AY$28,MATCH(1,(Transcriptome!$A$2:$A$28=$B15)*(Transcriptome!$C$2:$C$28=$E15),0))</f>
        <v>#N/A</v>
      </c>
      <c r="CC15" t="e">
        <f t="array" ref="CC15">INDEX(Transcriptome!AZ$2:AZ$28,MATCH(1,(Transcriptome!$A$2:$A$28=$B15)*(Transcriptome!$C$2:$C$28=$E15),0))</f>
        <v>#N/A</v>
      </c>
      <c r="CD15" t="e">
        <f t="array" ref="CD15">INDEX(Transcriptome!BA$2:BA$28,MATCH(1,(Transcriptome!$A$2:$A$28=$B15)*(Transcriptome!$C$2:$C$28=$E15),0))</f>
        <v>#N/A</v>
      </c>
      <c r="CE15" t="e">
        <f t="array" ref="CE15">INDEX(Transcriptome!BB$2:BB$28,MATCH(1,(Transcriptome!$A$2:$A$28=$B15)*(Transcriptome!$C$2:$C$28=$E15),0))</f>
        <v>#N/A</v>
      </c>
      <c r="CF15" t="e">
        <f t="array" ref="CF15">INDEX(Transcriptome!BC$2:BC$28,MATCH(1,(Transcriptome!$A$2:$A$28=$B15)*(Transcriptome!$C$2:$C$28=$E15),0))</f>
        <v>#N/A</v>
      </c>
      <c r="CG15" t="e">
        <f t="array" ref="CG15">INDEX(Transcriptome!BD$2:BD$28,MATCH(1,(Transcriptome!$A$2:$A$28=$B15)*(Transcriptome!$C$2:$C$28=$E15),0))</f>
        <v>#N/A</v>
      </c>
      <c r="CH15" t="e">
        <f t="array" ref="CH15">INDEX(Transcriptome!BE$2:BE$28,MATCH(1,(Transcriptome!$A$2:$A$28=$B15)*(Transcriptome!$C$2:$C$28=$E15),0))</f>
        <v>#N/A</v>
      </c>
      <c r="CI15" t="e">
        <f t="array" ref="CI15">INDEX(Transcriptome!BF$2:BF$28,MATCH(1,(Transcriptome!$A$2:$A$28=$B15)*(Transcriptome!$C$2:$C$28=$E15),0))</f>
        <v>#N/A</v>
      </c>
      <c r="CJ15" t="e">
        <f t="array" ref="CJ15">INDEX(Transcriptome!BG$2:BG$28,MATCH(1,(Transcriptome!$A$2:$A$28=$B15)*(Transcriptome!$C$2:$C$28=$E15),0))</f>
        <v>#N/A</v>
      </c>
      <c r="CK15" t="e">
        <f t="array" ref="CK15">INDEX(Transcriptome!BH$2:BH$28,MATCH(1,(Transcriptome!$A$2:$A$28=$B15)*(Transcriptome!$C$2:$C$28=$E15),0))</f>
        <v>#N/A</v>
      </c>
      <c r="CL15" t="e">
        <f t="array" ref="CL15">INDEX(Transcriptome!BI$2:BI$28,MATCH(1,(Transcriptome!$A$2:$A$28=$B15)*(Transcriptome!$C$2:$C$28=$E15),0))</f>
        <v>#N/A</v>
      </c>
      <c r="CM15" t="e">
        <f t="array" ref="CM15">INDEX(Transcriptome!BJ$2:BJ$28,MATCH(1,(Transcriptome!$A$2:$A$28=$B15)*(Transcriptome!$C$2:$C$28=$E15),0))</f>
        <v>#N/A</v>
      </c>
      <c r="CN15" t="e">
        <f t="array" ref="CN15">INDEX(Transcriptome!BK$2:BK$28,MATCH(1,(Transcriptome!$A$2:$A$28=$B15)*(Transcriptome!$C$2:$C$28=$E15),0))</f>
        <v>#N/A</v>
      </c>
      <c r="CO15" t="e">
        <f t="array" ref="CO15">INDEX(Transcriptome!BL$2:BL$28,MATCH(1,(Transcriptome!$A$2:$A$28=$B15)*(Transcriptome!$C$2:$C$28=$E15),0))</f>
        <v>#N/A</v>
      </c>
      <c r="CP15" t="e">
        <f t="array" ref="CP15">INDEX(Transcriptome!BM$2:BM$28,MATCH(1,(Transcriptome!$A$2:$A$28=$B15)*(Transcriptome!$C$2:$C$28=$E15),0))</f>
        <v>#N/A</v>
      </c>
      <c r="CQ15" t="e">
        <f t="array" ref="CQ15">INDEX(Transcriptome!BN$2:BN$28,MATCH(1,(Transcriptome!$A$2:$A$28=$B15)*(Transcriptome!$C$2:$C$28=$E15),0))</f>
        <v>#N/A</v>
      </c>
      <c r="CR15" t="e">
        <f t="array" ref="CR15">INDEX(Transcriptome!BO$2:BO$28,MATCH(1,(Transcriptome!$A$2:$A$28=$B15)*(Transcriptome!$C$2:$C$28=$E15),0))</f>
        <v>#N/A</v>
      </c>
      <c r="CS15" t="e">
        <f t="array" ref="CS15">INDEX(Transcriptome!BP$2:BP$28,MATCH(1,(Transcriptome!$A$2:$A$28=$B15)*(Transcriptome!$C$2:$C$28=$E15),0))</f>
        <v>#N/A</v>
      </c>
      <c r="CT15" t="e">
        <f t="array" ref="CT15">INDEX(Transcriptome!BQ$2:BQ$28,MATCH(1,(Transcriptome!$A$2:$A$28=$B15)*(Transcriptome!$C$2:$C$28=$E15),0))</f>
        <v>#N/A</v>
      </c>
      <c r="CU15" t="e">
        <f t="array" ref="CU15">INDEX(Transcriptome!BR$2:BR$28,MATCH(1,(Transcriptome!$A$2:$A$28=$B15)*(Transcriptome!$C$2:$C$28=$E15),0))</f>
        <v>#N/A</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7" tint="0.79998168889431442"/>
  </sheetPr>
  <dimension ref="A1:AP6"/>
  <sheetViews>
    <sheetView topLeftCell="C19" zoomScaleNormal="100" workbookViewId="0">
      <selection activeCell="B33" sqref="B33"/>
    </sheetView>
  </sheetViews>
  <sheetFormatPr baseColWidth="10" defaultColWidth="9.33203125" defaultRowHeight="13"/>
  <cols>
    <col min="1" max="1" width="21.33203125" style="1" customWidth="1"/>
    <col min="2" max="2" width="16" style="1" customWidth="1"/>
    <col min="3" max="3" width="3.33203125" style="1" customWidth="1"/>
    <col min="4" max="7" width="9.5" style="1" customWidth="1"/>
    <col min="8" max="8" width="7.33203125" style="1" customWidth="1"/>
    <col min="9" max="10" width="9.5" style="1" customWidth="1"/>
    <col min="11" max="11" width="4.83203125" style="1" customWidth="1"/>
    <col min="12" max="18" width="9.5" style="1" customWidth="1"/>
    <col min="19" max="19" width="3" style="1" customWidth="1"/>
    <col min="20" max="22" width="9.5" style="1" customWidth="1"/>
    <col min="23" max="23" width="7.33203125" style="1" customWidth="1"/>
    <col min="24" max="26" width="9.5" style="1" customWidth="1"/>
    <col min="27" max="27" width="5.1640625" style="1" customWidth="1"/>
    <col min="28" max="37" width="9.5" style="1" customWidth="1"/>
    <col min="38" max="38" width="7.33203125" style="1" customWidth="1"/>
    <col min="39" max="42" width="9.5" style="1" customWidth="1"/>
    <col min="43" max="45" width="9.5" style="3" customWidth="1"/>
    <col min="46" max="16384" width="9.33203125" style="3"/>
  </cols>
  <sheetData>
    <row r="1" spans="1:2" ht="5.25" customHeight="1" thickBot="1"/>
    <row r="2" spans="1:2" ht="32.25" customHeight="1">
      <c r="A2" s="154"/>
      <c r="B2" s="128" t="s">
        <v>323</v>
      </c>
    </row>
    <row r="3" spans="1:2" ht="17" thickBot="1">
      <c r="A3" s="124"/>
      <c r="B3" s="129" t="s">
        <v>383</v>
      </c>
    </row>
    <row r="4" spans="1:2" ht="16">
      <c r="A4" s="155" t="s">
        <v>296</v>
      </c>
      <c r="B4" s="130">
        <v>4</v>
      </c>
    </row>
    <row r="5" spans="1:2" ht="16">
      <c r="A5" s="156" t="s">
        <v>297</v>
      </c>
      <c r="B5" s="131">
        <v>4</v>
      </c>
    </row>
    <row r="6" spans="1:2" ht="17" thickBot="1">
      <c r="A6" s="157" t="s">
        <v>298</v>
      </c>
      <c r="B6" s="132">
        <v>3</v>
      </c>
    </row>
  </sheetData>
  <phoneticPr fontId="5" type="noConversion"/>
  <pageMargins left="0.43307086614173229" right="0.43307086614173229" top="0.70866141732283472" bottom="0.70866141732283472" header="0.70866141732283472" footer="0.70866141732283472"/>
  <pageSetup scale="70" orientation="portrait" horizontalDpi="1200" verticalDpi="1200" r:id="rId1"/>
  <headerFooter alignWithMargins="0">
    <oddHeader>&amp;A</oddHeader>
    <oddFooter>Page &amp;P</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7" tint="0.79998168889431442"/>
  </sheetPr>
  <dimension ref="A1:AC32"/>
  <sheetViews>
    <sheetView topLeftCell="A4" zoomScale="160" zoomScaleNormal="160" workbookViewId="0">
      <selection activeCell="C14" sqref="C14"/>
    </sheetView>
  </sheetViews>
  <sheetFormatPr baseColWidth="10" defaultColWidth="9.1640625" defaultRowHeight="16"/>
  <cols>
    <col min="1" max="1" width="47.5" style="47" customWidth="1"/>
    <col min="2" max="2" width="16.5" style="47" customWidth="1"/>
    <col min="3" max="3" width="7" style="47" customWidth="1"/>
    <col min="4" max="30" width="7.5" style="47" customWidth="1"/>
    <col min="31" max="16384" width="9.1640625" style="47"/>
  </cols>
  <sheetData>
    <row r="1" spans="1:3" ht="31.5" customHeight="1">
      <c r="A1" s="123"/>
      <c r="B1" s="128" t="s">
        <v>323</v>
      </c>
      <c r="C1" s="46"/>
    </row>
    <row r="2" spans="1:3" ht="17" thickBot="1">
      <c r="A2" s="124" t="s">
        <v>295</v>
      </c>
      <c r="B2" s="129" t="s">
        <v>383</v>
      </c>
      <c r="C2" s="46"/>
    </row>
    <row r="3" spans="1:3">
      <c r="A3" s="125" t="s">
        <v>300</v>
      </c>
      <c r="B3" s="133">
        <v>3</v>
      </c>
    </row>
    <row r="4" spans="1:3">
      <c r="A4" s="126" t="s">
        <v>301</v>
      </c>
      <c r="B4" s="134">
        <v>3</v>
      </c>
    </row>
    <row r="5" spans="1:3">
      <c r="A5" s="126" t="s">
        <v>302</v>
      </c>
      <c r="B5" s="134">
        <v>3</v>
      </c>
    </row>
    <row r="6" spans="1:3">
      <c r="A6" s="126" t="s">
        <v>303</v>
      </c>
      <c r="B6" s="134">
        <v>3</v>
      </c>
    </row>
    <row r="7" spans="1:3">
      <c r="A7" s="126" t="s">
        <v>304</v>
      </c>
      <c r="B7" s="134">
        <v>4</v>
      </c>
    </row>
    <row r="8" spans="1:3">
      <c r="A8" s="126" t="s">
        <v>305</v>
      </c>
      <c r="B8" s="134">
        <v>4</v>
      </c>
    </row>
    <row r="9" spans="1:3">
      <c r="A9" s="126" t="s">
        <v>306</v>
      </c>
      <c r="B9" s="134">
        <v>3</v>
      </c>
    </row>
    <row r="10" spans="1:3">
      <c r="A10" s="126" t="s">
        <v>355</v>
      </c>
      <c r="B10" s="134">
        <v>3</v>
      </c>
    </row>
    <row r="11" spans="1:3">
      <c r="A11" s="126" t="s">
        <v>330</v>
      </c>
      <c r="B11" s="134">
        <v>3</v>
      </c>
    </row>
    <row r="12" spans="1:3">
      <c r="A12" s="126" t="s">
        <v>307</v>
      </c>
      <c r="B12" s="134">
        <v>4</v>
      </c>
    </row>
    <row r="13" spans="1:3">
      <c r="A13" s="126" t="s">
        <v>308</v>
      </c>
      <c r="B13" s="134">
        <v>6</v>
      </c>
    </row>
    <row r="14" spans="1:3">
      <c r="A14" s="126" t="s">
        <v>708</v>
      </c>
      <c r="B14" s="134">
        <v>3</v>
      </c>
    </row>
    <row r="15" spans="1:3">
      <c r="A15" s="126" t="s">
        <v>309</v>
      </c>
      <c r="B15" s="134">
        <v>3</v>
      </c>
    </row>
    <row r="16" spans="1:3">
      <c r="A16" s="126" t="s">
        <v>310</v>
      </c>
      <c r="B16" s="134">
        <v>3</v>
      </c>
    </row>
    <row r="17" spans="1:29">
      <c r="A17" s="126" t="s">
        <v>311</v>
      </c>
      <c r="B17" s="134">
        <v>3</v>
      </c>
    </row>
    <row r="18" spans="1:29">
      <c r="A18" s="126" t="s">
        <v>335</v>
      </c>
      <c r="B18" s="134">
        <v>5</v>
      </c>
    </row>
    <row r="19" spans="1:29">
      <c r="A19" s="126" t="s">
        <v>312</v>
      </c>
      <c r="B19" s="134">
        <v>3</v>
      </c>
    </row>
    <row r="20" spans="1:29">
      <c r="A20" s="126" t="s">
        <v>313</v>
      </c>
      <c r="B20" s="134">
        <v>3</v>
      </c>
    </row>
    <row r="21" spans="1:29">
      <c r="A21" s="126" t="s">
        <v>314</v>
      </c>
      <c r="B21" s="134">
        <v>3</v>
      </c>
    </row>
    <row r="22" spans="1:29">
      <c r="A22" s="126" t="s">
        <v>315</v>
      </c>
      <c r="B22" s="134">
        <v>3</v>
      </c>
    </row>
    <row r="23" spans="1:29">
      <c r="A23" s="126" t="s">
        <v>316</v>
      </c>
      <c r="B23" s="134">
        <v>3</v>
      </c>
    </row>
    <row r="24" spans="1:29">
      <c r="A24" s="126" t="s">
        <v>317</v>
      </c>
      <c r="B24" s="134">
        <v>3</v>
      </c>
    </row>
    <row r="25" spans="1:29">
      <c r="A25" s="126" t="s">
        <v>336</v>
      </c>
      <c r="B25" s="134">
        <v>3</v>
      </c>
    </row>
    <row r="26" spans="1:29">
      <c r="A26" s="126" t="s">
        <v>318</v>
      </c>
      <c r="B26" s="134">
        <v>3</v>
      </c>
    </row>
    <row r="27" spans="1:29">
      <c r="A27" s="126" t="s">
        <v>356</v>
      </c>
      <c r="B27" s="134">
        <v>3</v>
      </c>
    </row>
    <row r="28" spans="1:29">
      <c r="A28" s="126" t="s">
        <v>319</v>
      </c>
      <c r="B28" s="134">
        <v>3</v>
      </c>
    </row>
    <row r="29" spans="1:29">
      <c r="A29" s="126" t="s">
        <v>320</v>
      </c>
      <c r="B29" s="134">
        <v>3</v>
      </c>
    </row>
    <row r="30" spans="1:29">
      <c r="A30" s="126" t="s">
        <v>357</v>
      </c>
      <c r="B30" s="134">
        <v>3</v>
      </c>
      <c r="AC30" s="47">
        <v>5</v>
      </c>
    </row>
    <row r="31" spans="1:29">
      <c r="A31" s="126" t="s">
        <v>321</v>
      </c>
      <c r="B31" s="134">
        <v>3</v>
      </c>
    </row>
    <row r="32" spans="1:29" ht="17" thickBot="1">
      <c r="A32" s="127" t="s">
        <v>322</v>
      </c>
      <c r="B32" s="135">
        <v>3</v>
      </c>
    </row>
  </sheetData>
  <phoneticPr fontId="5" type="noConversion"/>
  <pageMargins left="0.75" right="0.75" top="1" bottom="1" header="0.5" footer="0.5"/>
  <pageSetup orientation="portrait" r:id="rId1"/>
  <headerFooter alignWithMargins="0"/>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7" tint="0.79998168889431442"/>
  </sheetPr>
  <dimension ref="A91"/>
  <sheetViews>
    <sheetView topLeftCell="A10" zoomScale="115" zoomScaleNormal="115" workbookViewId="0">
      <selection activeCell="AH34" sqref="AH34"/>
    </sheetView>
  </sheetViews>
  <sheetFormatPr baseColWidth="10" defaultColWidth="9.33203125" defaultRowHeight="13"/>
  <cols>
    <col min="1" max="14" width="9" style="3" customWidth="1"/>
    <col min="15" max="15" width="4.83203125" style="3" customWidth="1"/>
    <col min="16" max="30" width="9" style="3" customWidth="1"/>
    <col min="31" max="37" width="9.5" style="3" customWidth="1"/>
    <col min="38" max="38" width="7.33203125" style="3" customWidth="1"/>
    <col min="39" max="45" width="9.5" style="3" customWidth="1"/>
    <col min="46" max="16384" width="9.33203125" style="3"/>
  </cols>
  <sheetData>
    <row r="91" ht="5" customHeight="1"/>
  </sheetData>
  <phoneticPr fontId="5" type="noConversion"/>
  <pageMargins left="0.43307086614173229" right="0.43307086614173229" top="0.70866141732283472" bottom="0.70866141732283472" header="0.70866141732283472" footer="0.70866141732283472"/>
  <pageSetup scale="70" orientation="portrait" horizontalDpi="1200" verticalDpi="1200" r:id="rId1"/>
  <headerFooter alignWithMargins="0">
    <oddHeader>&amp;A</oddHeader>
    <oddFooter>Page &amp;P</oddFooter>
  </headerFooter>
  <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7" tint="0.79998168889431442"/>
  </sheetPr>
  <dimension ref="A1:X158"/>
  <sheetViews>
    <sheetView zoomScaleNormal="100" workbookViewId="0">
      <selection activeCell="L15" sqref="L15"/>
    </sheetView>
  </sheetViews>
  <sheetFormatPr baseColWidth="10" defaultColWidth="9.1640625" defaultRowHeight="13"/>
  <cols>
    <col min="1" max="1" width="10.5" style="40" customWidth="1"/>
    <col min="2" max="2" width="7.83203125" style="40" customWidth="1"/>
    <col min="3" max="3" width="9.1640625" style="40"/>
    <col min="4" max="4" width="11.33203125" style="40" customWidth="1"/>
    <col min="5" max="5" width="5.5" style="40" customWidth="1"/>
    <col min="6" max="6" width="10.1640625" style="40" customWidth="1"/>
    <col min="7" max="8" width="9.1640625" style="40"/>
    <col min="9" max="9" width="4.6640625" style="40" customWidth="1"/>
    <col min="10" max="10" width="11" style="40" customWidth="1"/>
    <col min="11" max="11" width="11.6640625" style="40" customWidth="1"/>
    <col min="12" max="14" width="9.1640625" style="40"/>
    <col min="15" max="15" width="5.33203125" style="40" customWidth="1"/>
    <col min="16" max="16" width="12" style="40" customWidth="1"/>
    <col min="17" max="17" width="11.5" style="40" customWidth="1"/>
    <col min="18" max="18" width="9.1640625" style="40"/>
    <col min="19" max="19" width="3" style="40" customWidth="1"/>
    <col min="20" max="21" width="9.1640625" style="40"/>
    <col min="22" max="23" width="9.1640625" style="40" customWidth="1"/>
    <col min="24" max="24" width="10.6640625" style="40" customWidth="1"/>
    <col min="25" max="16384" width="9.1640625" style="40"/>
  </cols>
  <sheetData>
    <row r="1" spans="1:18" ht="14" thickBot="1"/>
    <row r="2" spans="1:18" s="66" customFormat="1" ht="25" customHeight="1">
      <c r="A2" s="158"/>
      <c r="B2" s="159"/>
      <c r="C2" s="558" t="s">
        <v>421</v>
      </c>
      <c r="D2" s="558"/>
      <c r="E2" s="562" t="s">
        <v>413</v>
      </c>
      <c r="F2" s="562"/>
      <c r="G2" s="562"/>
      <c r="H2" s="562"/>
      <c r="I2" s="160"/>
      <c r="J2" s="560" t="s">
        <v>418</v>
      </c>
      <c r="K2" s="564" t="s">
        <v>424</v>
      </c>
      <c r="L2" s="562"/>
      <c r="M2" s="562"/>
      <c r="N2" s="562"/>
      <c r="O2" s="562" t="s">
        <v>425</v>
      </c>
      <c r="P2" s="562"/>
      <c r="Q2" s="562"/>
      <c r="R2" s="565"/>
    </row>
    <row r="3" spans="1:18" ht="14" thickBot="1">
      <c r="A3" s="161"/>
      <c r="B3" s="162"/>
      <c r="C3" s="570" t="s">
        <v>271</v>
      </c>
      <c r="D3" s="570"/>
      <c r="E3" s="163"/>
      <c r="F3" s="163" t="s">
        <v>325</v>
      </c>
      <c r="G3" s="163"/>
      <c r="H3" s="163" t="s">
        <v>433</v>
      </c>
      <c r="I3" s="164"/>
      <c r="J3" s="561"/>
      <c r="K3" s="165"/>
      <c r="L3" s="166" t="s">
        <v>325</v>
      </c>
      <c r="M3" s="166"/>
      <c r="N3" s="166" t="s">
        <v>288</v>
      </c>
      <c r="O3" s="166"/>
      <c r="P3" s="166" t="s">
        <v>325</v>
      </c>
      <c r="Q3" s="166"/>
      <c r="R3" s="167" t="s">
        <v>288</v>
      </c>
    </row>
    <row r="4" spans="1:18">
      <c r="A4" s="168" t="s">
        <v>272</v>
      </c>
      <c r="B4" s="169"/>
      <c r="C4" s="170"/>
      <c r="D4" s="171">
        <v>0.45050000000000001</v>
      </c>
      <c r="E4" s="172"/>
      <c r="F4" s="173">
        <f>SLOPE('In Process Calc.'!$U$3:$U$193,'In Process Calc.'!$T$3:$T$193)</f>
        <v>-3.102843397568417E-2</v>
      </c>
      <c r="G4" s="173"/>
      <c r="H4" s="174">
        <f>RSQ('In Process Calc.'!$U$3:$U$193,'In Process Calc.'!$T$3:$T$193)</f>
        <v>0.34079782379221213</v>
      </c>
      <c r="I4" s="174"/>
      <c r="J4" s="203" t="s">
        <v>420</v>
      </c>
      <c r="K4" s="175" t="s">
        <v>272</v>
      </c>
      <c r="L4" s="174" cm="1">
        <f t="array" ref="L4">IF($J4="Yes", SLOPE(IF('In Process Calc.'!$A$3:$A$193&lt;=NS, 'In Process Calc.'!$U$3:$U$193),IF('In Process Calc.'!$A$3:$A$193&lt;=NS,'In Process Calc.'!$T$3:$T$193)), $F4)</f>
        <v>-9.4599101523291859E-2</v>
      </c>
      <c r="M4" s="173"/>
      <c r="N4" s="174" cm="1">
        <f t="array" ref="N4">IF($J4="Yes", RSQ(IF('In Process Calc.'!$A$3:$A$193&lt;=NS, 'In Process Calc.'!$U$3:$U$193),IF('In Process Calc.'!$A$3:$A$193&lt;=NS,'In Process Calc.'!$T$3:$T$193)), $H4)</f>
        <v>0.85621675800388541</v>
      </c>
      <c r="O4" s="173"/>
      <c r="P4" s="174" cm="1">
        <f t="array" ref="P4">IF($J4="Yes", SLOPE(IF('In Process Calc.'!$A$3:$A$193&gt;NS, 'In Process Calc.'!$U$3:$U$193),IF('In Process Calc.'!$A$3:$A$193&gt;NS,'In Process Calc.'!$T$3:$T$193)), $F4)</f>
        <v>3.3790270491718559E-2</v>
      </c>
      <c r="Q4" s="173"/>
      <c r="R4" s="176" cm="1">
        <f t="array" ref="R4">IF($J4="Yes", RSQ(IF('In Process Calc.'!$A$3:$A$193&gt;NS, 'In Process Calc.'!$U$3:$U$193),IF('In Process Calc.'!$A$3:$A$193&gt;NS,'In Process Calc.'!$T$3:$T$193)), $H4)</f>
        <v>0.96337078987900926</v>
      </c>
    </row>
    <row r="5" spans="1:18" ht="14" thickBot="1">
      <c r="A5" s="161" t="s">
        <v>415</v>
      </c>
      <c r="B5" s="162"/>
      <c r="C5" s="172"/>
      <c r="D5" s="173"/>
      <c r="E5" s="172"/>
      <c r="F5" s="173">
        <f>SLOPE('In Process Calc.'!$Z$3:$Z$193,'In Process Calc.'!$T$3:$T$193)</f>
        <v>-8.5754809761811063E-3</v>
      </c>
      <c r="G5" s="173"/>
      <c r="H5" s="174">
        <f>RSQ('In Process Calc.'!$Z$3:$Z$193,'In Process Calc.'!$T$3:$T$193)</f>
        <v>3.3507238528244577E-3</v>
      </c>
      <c r="I5" s="174"/>
      <c r="J5" s="204" t="s">
        <v>420</v>
      </c>
      <c r="K5" s="177" t="s">
        <v>415</v>
      </c>
      <c r="L5" s="178" cm="1">
        <f t="array" ref="L5">IF($J5="Yes", SLOPE(IF('In Process Calc.'!$A$3:$A$193&lt;=NS, 'In Process Calc.'!$Z$3:$Z$193),IF('In Process Calc.'!$A$3:$A$193&lt;=NS,'In Process Calc.'!$T$3:$T$193)), $F5)</f>
        <v>0.23789127889794265</v>
      </c>
      <c r="M5" s="179"/>
      <c r="N5" s="178" cm="1">
        <f t="array" ref="N5">IF($J5="Yes", RSQ(IF('In Process Calc.'!$A$3:$A$193&lt;=NS, 'In Process Calc.'!$Z$3:$Z$193),IF('In Process Calc.'!$A$3:$A$193&lt;=NS,'In Process Calc.'!$T$3:$T$193)), $H5)</f>
        <v>0.60101615019710519</v>
      </c>
      <c r="O5" s="179"/>
      <c r="P5" s="178" cm="1">
        <f t="array" ref="P5">IF($J5="Yes", SLOPE(IF('In Process Calc.'!$A$3:$A$193&gt;NS, 'In Process Calc.'!$Z$3:$Z$193),IF('In Process Calc.'!$A$3:$A$193&gt;NS,'In Process Calc.'!$T$3:$T$193)), $F5)</f>
        <v>-7.5569919583864401E-2</v>
      </c>
      <c r="Q5" s="179"/>
      <c r="R5" s="180" cm="1">
        <f t="array" ref="R5">IF($J5="Yes", RSQ(IF('In Process Calc.'!$A$3:$A$193&gt;NS, 'In Process Calc.'!$Z$3:$Z$193),IF('In Process Calc.'!$A$3:$A$193&gt;NS,'In Process Calc.'!$T$3:$T$193)), $H5)</f>
        <v>0.26010714324952577</v>
      </c>
    </row>
    <row r="6" spans="1:18" ht="14" thickBot="1">
      <c r="A6" s="181"/>
      <c r="B6" s="182"/>
      <c r="C6" s="182"/>
      <c r="D6" s="182"/>
      <c r="E6" s="182"/>
      <c r="F6" s="182"/>
      <c r="G6" s="182"/>
      <c r="H6" s="182"/>
      <c r="I6" s="182"/>
      <c r="J6" s="183"/>
      <c r="K6" s="182"/>
      <c r="L6" s="182"/>
      <c r="M6" s="182"/>
      <c r="N6" s="182"/>
      <c r="O6" s="182"/>
      <c r="P6" s="182"/>
      <c r="Q6" s="182"/>
      <c r="R6" s="184"/>
    </row>
    <row r="7" spans="1:18" s="66" customFormat="1" ht="25.25" customHeight="1">
      <c r="A7" s="185"/>
      <c r="B7" s="186"/>
      <c r="C7" s="559" t="s">
        <v>422</v>
      </c>
      <c r="D7" s="559"/>
      <c r="E7" s="563" t="s">
        <v>414</v>
      </c>
      <c r="F7" s="563"/>
      <c r="G7" s="563"/>
      <c r="H7" s="563"/>
      <c r="I7" s="187"/>
      <c r="J7" s="568" t="s">
        <v>418</v>
      </c>
      <c r="K7" s="566" t="s">
        <v>434</v>
      </c>
      <c r="L7" s="563"/>
      <c r="M7" s="563"/>
      <c r="N7" s="563"/>
      <c r="O7" s="563" t="s">
        <v>435</v>
      </c>
      <c r="P7" s="563"/>
      <c r="Q7" s="563"/>
      <c r="R7" s="567"/>
    </row>
    <row r="8" spans="1:18" ht="14" thickBot="1">
      <c r="A8" s="188"/>
      <c r="B8" s="189"/>
      <c r="C8" s="571" t="s">
        <v>271</v>
      </c>
      <c r="D8" s="571"/>
      <c r="E8" s="190"/>
      <c r="F8" s="190" t="s">
        <v>325</v>
      </c>
      <c r="G8" s="190"/>
      <c r="H8" s="190" t="s">
        <v>288</v>
      </c>
      <c r="I8" s="191"/>
      <c r="J8" s="569"/>
      <c r="K8" s="192"/>
      <c r="L8" s="193" t="s">
        <v>325</v>
      </c>
      <c r="M8" s="193"/>
      <c r="N8" s="193" t="s">
        <v>288</v>
      </c>
      <c r="O8" s="193"/>
      <c r="P8" s="193" t="s">
        <v>325</v>
      </c>
      <c r="Q8" s="193"/>
      <c r="R8" s="194" t="s">
        <v>288</v>
      </c>
    </row>
    <row r="9" spans="1:18">
      <c r="A9" s="195" t="s">
        <v>273</v>
      </c>
      <c r="B9" s="196"/>
      <c r="C9" s="172"/>
      <c r="D9" s="174">
        <v>1.6666666666666666E-2</v>
      </c>
      <c r="E9" s="173"/>
      <c r="F9" s="174">
        <f>SLOPE('In Process Calc.'!$O$3:$O$193,'In Process Calc.'!$U$3:$U$193)</f>
        <v>1.8686070883071497</v>
      </c>
      <c r="G9" s="173"/>
      <c r="H9" s="174">
        <f>RSQ('In Process Calc.'!$O$3:$O$193,'In Process Calc.'!$U$3:$U$193)</f>
        <v>0.85870037817368083</v>
      </c>
      <c r="I9" s="197"/>
      <c r="J9" s="203" t="s">
        <v>420</v>
      </c>
      <c r="K9" s="198" t="s">
        <v>273</v>
      </c>
      <c r="L9" s="174" cm="1">
        <f t="array" ref="L9">IF($J9="Yes", SLOPE(IF('In Process Calc.'!$A$3:$A$193&lt;=NS, 'In Process Calc.'!$O$3:$O$193),IF('In Process Calc.'!$A$3:$A$193&lt;=NS,'In Process Calc.'!$U$3:$U$193)), $F9)</f>
        <v>1.6525337131672382</v>
      </c>
      <c r="M9" s="173"/>
      <c r="N9" s="174" cm="1">
        <f t="array" ref="N9">IF($J9="Yes", RSQ(IF('In Process Calc.'!$A$3:$A$193&lt;=NS, 'In Process Calc.'!$O$3:$O$193),IF('In Process Calc.'!$A$3:$A$193&lt;=NS,'In Process Calc.'!$U$3:$U$193)), $H9)</f>
        <v>0.91269588214966624</v>
      </c>
      <c r="O9" s="173"/>
      <c r="P9" s="174" cm="1">
        <f t="array" ref="P9">IF($J9="Yes", SLOPE(IF('In Process Calc.'!$A$3:$A$193&gt;NS, 'In Process Calc.'!$O$3:$O$193),IF('In Process Calc.'!$A$3:$A$193&gt;NS,'In Process Calc.'!$U$3:$U$193)), $F9)</f>
        <v>3.8896753048437875</v>
      </c>
      <c r="Q9" s="173"/>
      <c r="R9" s="176" cm="1">
        <f t="array" ref="R9">IF($J9="Yes", RSQ(IF('In Process Calc.'!$A$3:$A$193&gt;NS, 'In Process Calc.'!$O$3:$O$193),IF('In Process Calc.'!$A$3:$A$193&gt;NS,'In Process Calc.'!$U$3:$U$193)), $H9)</f>
        <v>0.76585342713110294</v>
      </c>
    </row>
    <row r="10" spans="1:18">
      <c r="A10" s="195" t="s">
        <v>274</v>
      </c>
      <c r="B10" s="196"/>
      <c r="C10" s="172"/>
      <c r="D10" s="174">
        <v>0.23333333333333334</v>
      </c>
      <c r="E10" s="173"/>
      <c r="F10" s="174">
        <f>SLOPE('In Process Calc.'!$P$3:$P$193,'In Process Calc.'!$U$3:$U$193)</f>
        <v>0.1934842952460426</v>
      </c>
      <c r="G10" s="173"/>
      <c r="H10" s="174">
        <f>RSQ('In Process Calc.'!$P$3:$P$193,'In Process Calc.'!$U$3:$U$193)</f>
        <v>0.15111038512961195</v>
      </c>
      <c r="I10" s="197"/>
      <c r="J10" s="203" t="s">
        <v>420</v>
      </c>
      <c r="K10" s="199" t="s">
        <v>274</v>
      </c>
      <c r="L10" s="174" cm="1">
        <f t="array" ref="L10">IF($J10="Yes", SLOPE(IF('In Process Calc.'!$A$3:$A$193&lt;=NS,'In Process Calc.'!$P$3:$P$193),IF('In Process Calc.'!$A$3:$A$193&lt;=NS,'In Process Calc.'!$U$3:$U$193)),$F10)</f>
        <v>0.23579844753686588</v>
      </c>
      <c r="M10" s="173"/>
      <c r="N10" s="174" cm="1">
        <f t="array" ref="N10">IF($J10="Yes", RSQ(IF('In Process Calc.'!$A$3:$A$193&lt;=NS,'In Process Calc.'!$P$3:$P$193),IF('In Process Calc.'!$A$3:$A$193&lt;=NS,'In Process Calc.'!$U$3:$U$193)),$H10)</f>
        <v>0.59611415010454871</v>
      </c>
      <c r="O10" s="197"/>
      <c r="P10" s="174" cm="1">
        <f t="array" ref="P10">IF($J10="Yes", SLOPE(IF('In Process Calc.'!$A$3:$A$193&gt;NS, 'In Process Calc.'!$P$3:$P$193),IF('In Process Calc.'!$A$3:$A$193&gt;NS,'In Process Calc.'!$U$3:$U$193)), $F10)</f>
        <v>0.4815295752575024</v>
      </c>
      <c r="Q10" s="173"/>
      <c r="R10" s="176" cm="1">
        <f t="array" ref="R10">IF($J10="Yes", RSQ(IF('In Process Calc.'!$A$3:$A$193&gt;NS, 'In Process Calc.'!$P$3:$P$193),IF('In Process Calc.'!$A$3:$A$193&gt;NS,'In Process Calc.'!$U$3:$U$193)), $H10)</f>
        <v>0.40927431900722455</v>
      </c>
    </row>
    <row r="11" spans="1:18">
      <c r="A11" s="195" t="s">
        <v>275</v>
      </c>
      <c r="B11" s="196"/>
      <c r="C11" s="172"/>
      <c r="D11" s="174">
        <v>1.6666666666666666E-2</v>
      </c>
      <c r="E11" s="173"/>
      <c r="F11" s="174">
        <f>SLOPE('In Process Calc.'!$Q$3:$Q$193,'In Process Calc.'!$U$3:$U$193)</f>
        <v>-1.6093013205058895</v>
      </c>
      <c r="G11" s="173"/>
      <c r="H11" s="174">
        <f>RSQ('In Process Calc.'!$Q$3:$Q$193,'In Process Calc.'!$U$3:$U$193)</f>
        <v>0.5236044903398509</v>
      </c>
      <c r="I11" s="197"/>
      <c r="J11" s="203" t="s">
        <v>420</v>
      </c>
      <c r="K11" s="199" t="s">
        <v>275</v>
      </c>
      <c r="L11" s="174" cm="1">
        <f t="array" ref="L11">IF($J11="Yes", SLOPE(IF('In Process Calc.'!$A$3:$A$193&lt;=NS,'In Process Calc.'!$Q$3:$Q$193),IF('In Process Calc.'!$A$3:$A$193&lt;=NS,'In Process Calc.'!$U$3:$U$193)),$F11)</f>
        <v>-1.3246110272134539</v>
      </c>
      <c r="M11" s="173"/>
      <c r="N11" s="174" cm="1">
        <f t="array" ref="N11">IF($J11="Yes", RSQ(IF('In Process Calc.'!$A$3:$A$193&lt;=NS,'In Process Calc.'!$Q$3:$Q$193),IF('In Process Calc.'!$A$3:$A$193&lt;=NS,'In Process Calc.'!$U$3:$U$193)),$H11)</f>
        <v>0.74129234205795302</v>
      </c>
      <c r="O11" s="197"/>
      <c r="P11" s="174" cm="1">
        <f t="array" ref="P11">IF($J11="Yes", SLOPE(IF('In Process Calc.'!$A$3:$A$193&gt;NS, 'In Process Calc.'!$Q$3:$Q$193),IF('In Process Calc.'!$A$3:$A$193&gt;NS,'In Process Calc.'!$U$3:$U$193)), $F11)</f>
        <v>-4.031673777376233E-2</v>
      </c>
      <c r="Q11" s="173"/>
      <c r="R11" s="176" cm="1">
        <f t="array" ref="R11">IF($J11="Yes", RSQ(IF('In Process Calc.'!$A$3:$A$193&gt;NS, 'In Process Calc.'!$Q$3:$Q$193),IF('In Process Calc.'!$A$3:$A$193&gt;NS,'In Process Calc.'!$U$3:$U$193)), $H11)</f>
        <v>0.99800961878681671</v>
      </c>
    </row>
    <row r="12" spans="1:18">
      <c r="A12" s="195" t="s">
        <v>276</v>
      </c>
      <c r="B12" s="196"/>
      <c r="C12" s="172"/>
      <c r="D12" s="174">
        <v>1.6666666666666666E-2</v>
      </c>
      <c r="E12" s="173"/>
      <c r="F12" s="174">
        <f>SLOPE('In Process Calc.'!$R$3:$R$193,'In Process Calc.'!$U$3:$U$193)</f>
        <v>0.39646559359661754</v>
      </c>
      <c r="G12" s="173"/>
      <c r="H12" s="174">
        <f>RSQ('In Process Calc.'!$R$3:$R$193,'In Process Calc.'!$U$3:$U$193)</f>
        <v>0.63863350770364646</v>
      </c>
      <c r="I12" s="197"/>
      <c r="J12" s="203" t="s">
        <v>420</v>
      </c>
      <c r="K12" s="199" t="s">
        <v>276</v>
      </c>
      <c r="L12" s="174" cm="1">
        <f t="array" ref="L12">IF($J12="Yes", SLOPE(IF('In Process Calc.'!$A$3:$A$193&lt;=NS,'In Process Calc.'!$R$3:$R$193),IF('In Process Calc.'!$A$3:$A$193&lt;=NS,'In Process Calc.'!$U$3:$U$193)),$F12)</f>
        <v>0.36824956239930079</v>
      </c>
      <c r="M12" s="173"/>
      <c r="N12" s="174" cm="1">
        <f t="array" ref="N12">IF($J12="Yes", RSQ(IF('In Process Calc.'!$A$3:$A$193&lt;=NS,'In Process Calc.'!$R$3:$R$193),IF('In Process Calc.'!$A$3:$A$193&lt;=NS,'In Process Calc.'!$U$3:$U$193)),$H12)</f>
        <v>0.8846003481244582</v>
      </c>
      <c r="O12" s="197"/>
      <c r="P12" s="174" cm="1">
        <f t="array" ref="P12">IF($J12="Yes", SLOPE(IF('In Process Calc.'!$A$3:$A$193&gt;NS, 'In Process Calc.'!$R$3:$R$193),IF('In Process Calc.'!$A$3:$A$193&gt;NS,'In Process Calc.'!$U$3:$U$193)), $F12)</f>
        <v>-0.94325615656535255</v>
      </c>
      <c r="Q12" s="173"/>
      <c r="R12" s="176" cm="1">
        <f t="array" ref="R12">IF($J12="Yes", RSQ(IF('In Process Calc.'!$A$3:$A$193&gt;NS, 'In Process Calc.'!$R$3:$R$193),IF('In Process Calc.'!$A$3:$A$193&gt;NS,'In Process Calc.'!$U$3:$U$193)), $H12)</f>
        <v>0.2862580120721423</v>
      </c>
    </row>
    <row r="13" spans="1:18">
      <c r="A13" s="195" t="s">
        <v>369</v>
      </c>
      <c r="B13" s="196"/>
      <c r="C13" s="172"/>
      <c r="D13" s="173"/>
      <c r="E13" s="173"/>
      <c r="F13" s="174">
        <f>SLOPE('In Process Calc.'!$S$3:$S$193,'In Process Calc.'!$U$3:$U$193)</f>
        <v>-0.25078876921448789</v>
      </c>
      <c r="G13" s="173"/>
      <c r="H13" s="174">
        <f>RSQ('In Process Calc.'!$S$3:$S$193,'In Process Calc.'!$U$3:$U$193)</f>
        <v>0.74051649457679403</v>
      </c>
      <c r="I13" s="197"/>
      <c r="J13" s="203" t="s">
        <v>420</v>
      </c>
      <c r="K13" s="199" t="s">
        <v>369</v>
      </c>
      <c r="L13" s="174" cm="1">
        <f t="array" ref="L13">IF($J13="Yes", SLOPE(IF('In Process Calc.'!$A$3:$A$193&lt;=NS,'In Process Calc.'!$S$3:$S$193),IF('In Process Calc.'!$A$3:$A$193&lt;=NS,'In Process Calc.'!$U$3:$U$193)),$F13)</f>
        <v>-0.23150199303312369</v>
      </c>
      <c r="M13" s="173"/>
      <c r="N13" s="174" cm="1">
        <f t="array" ref="N13">IF($J13="Yes", RSQ(IF('In Process Calc.'!$A$3:$A$193&lt;=NS,'In Process Calc.'!$S$3:$S$193),IF('In Process Calc.'!$A$3:$A$193&lt;=NS,'In Process Calc.'!$U$3:$U$193)),$H13)</f>
        <v>0.92310100662572281</v>
      </c>
      <c r="O13" s="197"/>
      <c r="P13" s="174" cm="1">
        <f t="array" ref="P13">IF($J13="Yes", SLOPE(IF('In Process Calc.'!$A$3:$A$193&gt;NS, 'In Process Calc.'!$S$3:$S$193),IF('In Process Calc.'!$A$3:$A$193&gt;NS,'In Process Calc.'!$U$3:$U$193)), $F13)</f>
        <v>-0.56905471957581766</v>
      </c>
      <c r="Q13" s="173"/>
      <c r="R13" s="176" cm="1">
        <f t="array" ref="R13">IF($J13="Yes", RSQ(IF('In Process Calc.'!$A$3:$A$193&gt;NS, 'In Process Calc.'!$S$3:$S$193),IF('In Process Calc.'!$A$3:$A$193&gt;NS,'In Process Calc.'!$U$3:$U$193)), $H13)</f>
        <v>0.97436990127127976</v>
      </c>
    </row>
    <row r="14" spans="1:18">
      <c r="A14" s="195" t="s">
        <v>277</v>
      </c>
      <c r="B14" s="196"/>
      <c r="C14" s="172"/>
      <c r="D14" s="174">
        <v>2.2202486678507993</v>
      </c>
      <c r="E14" s="173"/>
      <c r="F14" s="174">
        <f>SLOPE('In Process Calc.'!$V$3:$V$193,'In Process Calc.'!$U$3:$U$193)</f>
        <v>2.4568355807382156</v>
      </c>
      <c r="G14" s="173"/>
      <c r="H14" s="174">
        <f>RSQ('In Process Calc.'!$V$3:$V$193,'In Process Calc.'!$U$3:$U$193)</f>
        <v>0.41429032461590337</v>
      </c>
      <c r="I14" s="197"/>
      <c r="J14" s="203" t="s">
        <v>420</v>
      </c>
      <c r="K14" s="199" t="s">
        <v>277</v>
      </c>
      <c r="L14" s="174" cm="1">
        <f t="array" ref="L14">IF($J14="Yes", SLOPE(IF('In Process Calc.'!$A$3:$A$193&lt;=NS,'In Process Calc.'!$V$3:$V$193),IF('In Process Calc.'!$A$3:$A$193&lt;=NS,'In Process Calc.'!$U$3:$U$193)),$F14)</f>
        <v>3.1295265437029771</v>
      </c>
      <c r="M14" s="173"/>
      <c r="N14" s="174" cm="1">
        <f t="array" ref="N14">IF($J14="Yes", RSQ(IF('In Process Calc.'!$A$3:$A$193&lt;=NS,'In Process Calc.'!$V$3:$V$193),IF('In Process Calc.'!$A$3:$A$193&lt;=NS,'In Process Calc.'!$U$3:$U$193)),$H14)</f>
        <v>0.81958978580877972</v>
      </c>
      <c r="O14" s="197"/>
      <c r="P14" s="174" cm="1">
        <f t="array" ref="P14">IF($J14="Yes", SLOPE(IF('In Process Calc.'!$A$3:$A$193&gt;NS, 'In Process Calc.'!$V$3:$V$193),IF('In Process Calc.'!$A$3:$A$193&gt;NS,'In Process Calc.'!$U$3:$U$193)), $F14)</f>
        <v>1.8899409225730648</v>
      </c>
      <c r="Q14" s="173"/>
      <c r="R14" s="176" cm="1">
        <f t="array" ref="R14">IF($J14="Yes", RSQ(IF('In Process Calc.'!$A$3:$A$193&gt;NS, 'In Process Calc.'!$V$3:$V$193),IF('In Process Calc.'!$A$3:$A$193&gt;NS,'In Process Calc.'!$U$3:$U$193)), $H14)</f>
        <v>0.34343937242128436</v>
      </c>
    </row>
    <row r="15" spans="1:18">
      <c r="A15" s="195" t="s">
        <v>158</v>
      </c>
      <c r="B15" s="196"/>
      <c r="C15" s="172"/>
      <c r="D15" s="174">
        <v>8.3333333333333329E-2</v>
      </c>
      <c r="E15" s="173"/>
      <c r="F15" s="174">
        <f>SLOPE('In Process Calc.'!$W$3:$W$193,'In Process Calc.'!$U$3:$U$193)</f>
        <v>0</v>
      </c>
      <c r="G15" s="173"/>
      <c r="H15" s="174" t="e">
        <f>RSQ('In Process Calc.'!$W$3:$W$193,'In Process Calc.'!$U$3:$U$193)</f>
        <v>#DIV/0!</v>
      </c>
      <c r="I15" s="197"/>
      <c r="J15" s="203" t="s">
        <v>420</v>
      </c>
      <c r="K15" s="199" t="s">
        <v>158</v>
      </c>
      <c r="L15" s="174" cm="1">
        <f t="array" ref="L15">IF($J15="Yes", SLOPE(IF('In Process Calc.'!$A$3:$A$193&lt;=NS,'In Process Calc.'!$W$3:$W$193),IF('In Process Calc.'!$A$3:$A$193&lt;=NS,'In Process Calc.'!$U$3:$U$193)),$F15)</f>
        <v>0</v>
      </c>
      <c r="M15" s="173"/>
      <c r="N15" s="174" t="e" cm="1">
        <f t="array" ref="N15">IF($J15="Yes", RSQ(IF('In Process Calc.'!$A$3:$A$193&lt;=NS,'In Process Calc.'!$W$3:$W$193),IF('In Process Calc.'!$A$3:$A$193&lt;=NS,'In Process Calc.'!$U$3:$U$193)),$H15)</f>
        <v>#DIV/0!</v>
      </c>
      <c r="O15" s="197"/>
      <c r="P15" s="174" cm="1">
        <f t="array" ref="P15">IF($J15="Yes", SLOPE(IF('In Process Calc.'!$A$3:$A$193&gt;NS, 'In Process Calc.'!$W$3:$W$193),IF('In Process Calc.'!$A$3:$A$193&gt;NS,'In Process Calc.'!$U$3:$U$193)), $F15)</f>
        <v>0</v>
      </c>
      <c r="Q15" s="173"/>
      <c r="R15" s="176" t="e" cm="1">
        <f t="array" ref="R15">IF($J15="Yes", RSQ(IF('In Process Calc.'!$A$3:$A$193&gt;NS, 'In Process Calc.'!$W$3:$W$193),IF('In Process Calc.'!$A$3:$A$193&gt;NS,'In Process Calc.'!$U$3:$U$193)), $H15)</f>
        <v>#DIV/0!</v>
      </c>
    </row>
    <row r="16" spans="1:18">
      <c r="A16" s="195" t="s">
        <v>278</v>
      </c>
      <c r="B16" s="196"/>
      <c r="C16" s="172"/>
      <c r="D16" s="174">
        <v>5.1000000000000004E-2</v>
      </c>
      <c r="E16" s="173"/>
      <c r="F16" s="174">
        <f>SLOPE('In Process Calc.'!$X$3:$X$193,'In Process Calc.'!$U$3:$U$193)</f>
        <v>0</v>
      </c>
      <c r="G16" s="173"/>
      <c r="H16" s="174" t="e">
        <f>RSQ('In Process Calc.'!$X$3:$X$193,'In Process Calc.'!$U$3:$U$193)</f>
        <v>#DIV/0!</v>
      </c>
      <c r="I16" s="197"/>
      <c r="J16" s="203" t="s">
        <v>420</v>
      </c>
      <c r="K16" s="199" t="s">
        <v>278</v>
      </c>
      <c r="L16" s="174" cm="1">
        <f t="array" ref="L16">IF($J16="Yes", SLOPE(IF('In Process Calc.'!$A$3:$A$193&lt;=NS,'In Process Calc.'!$X$3:$X$193),IF('In Process Calc.'!$A$3:$A$193&lt;=NS,'In Process Calc.'!$U$3:$U$193)),$F16)</f>
        <v>0</v>
      </c>
      <c r="M16" s="173"/>
      <c r="N16" s="174" t="e" cm="1">
        <f t="array" ref="N16">IF($J16="Yes", RSQ(IF('In Process Calc.'!$A$3:$A$193&lt;=NS,'In Process Calc.'!$X$3:$X$193),IF('In Process Calc.'!$A$3:$A$193&lt;=NS,'In Process Calc.'!$U$3:$U$193)),$H16)</f>
        <v>#DIV/0!</v>
      </c>
      <c r="O16" s="197"/>
      <c r="P16" s="174" cm="1">
        <f t="array" ref="P16">IF($J16="Yes", SLOPE(IF('In Process Calc.'!$A$3:$A$193&gt;NS, 'In Process Calc.'!$X$3:$X$193),IF('In Process Calc.'!$A$3:$A$193&gt;NS,'In Process Calc.'!$U$3:$U$193)), $F16)</f>
        <v>0</v>
      </c>
      <c r="Q16" s="173"/>
      <c r="R16" s="176" t="e" cm="1">
        <f t="array" ref="R16">IF($J16="Yes", RSQ(IF('In Process Calc.'!$A$3:$A$193&gt;NS, 'In Process Calc.'!$X$3:$X$193),IF('In Process Calc.'!$A$3:$A$193&gt;NS,'In Process Calc.'!$U$3:$U$193)), $H16)</f>
        <v>#DIV/0!</v>
      </c>
    </row>
    <row r="17" spans="1:24">
      <c r="A17" s="195" t="s">
        <v>279</v>
      </c>
      <c r="B17" s="196"/>
      <c r="C17" s="172"/>
      <c r="D17" s="174">
        <v>0.13833333333333334</v>
      </c>
      <c r="E17" s="173"/>
      <c r="F17" s="174">
        <f>SLOPE('In Process Calc.'!$Y$3:$Y$193,'In Process Calc.'!$U$3:$U$193)</f>
        <v>0</v>
      </c>
      <c r="G17" s="173"/>
      <c r="H17" s="174" t="e">
        <f>RSQ('In Process Calc.'!$Y$3:$Y$193,'In Process Calc.'!$U$3:$U$193)</f>
        <v>#DIV/0!</v>
      </c>
      <c r="I17" s="197"/>
      <c r="J17" s="203" t="s">
        <v>420</v>
      </c>
      <c r="K17" s="199" t="s">
        <v>279</v>
      </c>
      <c r="L17" s="174" cm="1">
        <f t="array" ref="L17">IF($J17="Yes", SLOPE(IF('In Process Calc.'!$A$3:$A$193&lt;=NS,'In Process Calc.'!$Y$3:$Y$193),IF('In Process Calc.'!$A$3:$A$193&lt;=NS,'In Process Calc.'!$U$3:$U$193)),$F17)</f>
        <v>0</v>
      </c>
      <c r="M17" s="173"/>
      <c r="N17" s="174" t="e" cm="1">
        <f t="array" ref="N17">IF($J17="Yes", RSQ(IF('In Process Calc.'!$A$3:$A$193&lt;=NS,'In Process Calc.'!$Y$3:$Y$193),IF('In Process Calc.'!$A$3:$A$193&lt;=NS,'In Process Calc.'!$U$3:$U$193)),$H17)</f>
        <v>#DIV/0!</v>
      </c>
      <c r="O17" s="197"/>
      <c r="P17" s="174" cm="1">
        <f t="array" ref="P17">IF($J17="Yes", SLOPE(IF('In Process Calc.'!$A$3:$A$193&gt;NS, 'In Process Calc.'!$Y$3:$Y$193),IF('In Process Calc.'!$A$3:$A$193&gt;NS,'In Process Calc.'!$U$3:$U$193)), $F17)</f>
        <v>0</v>
      </c>
      <c r="Q17" s="173"/>
      <c r="R17" s="176" t="e" cm="1">
        <f t="array" ref="R17">IF($J17="Yes", RSQ(IF('In Process Calc.'!$A$3:$A$193&gt;NS, 'In Process Calc.'!$Y$3:$Y$193),IF('In Process Calc.'!$A$3:$A$193&gt;NS,'In Process Calc.'!$U$3:$U$193)), $H17)</f>
        <v>#DIV/0!</v>
      </c>
    </row>
    <row r="18" spans="1:24">
      <c r="A18" s="195" t="s">
        <v>280</v>
      </c>
      <c r="B18" s="196"/>
      <c r="C18" s="172"/>
      <c r="D18" s="174">
        <v>0.15</v>
      </c>
      <c r="E18" s="173"/>
      <c r="F18" s="174">
        <f>SLOPE('In Process Calc.'!$AA$3:$AA$193,'In Process Calc.'!$U$3:$U$193)</f>
        <v>0</v>
      </c>
      <c r="G18" s="173"/>
      <c r="H18" s="174" t="e">
        <f>RSQ('In Process Calc.'!$AA$3:$AA$193,'In Process Calc.'!$U$3:$U$193)</f>
        <v>#DIV/0!</v>
      </c>
      <c r="I18" s="197"/>
      <c r="J18" s="203" t="s">
        <v>420</v>
      </c>
      <c r="K18" s="199" t="s">
        <v>280</v>
      </c>
      <c r="L18" s="174" cm="1">
        <f t="array" ref="L18">IF($J18="Yes", SLOPE(IF('In Process Calc.'!$A$3:$A$193&lt;=NS,'In Process Calc.'!$AA$3:$AA$193),IF('In Process Calc.'!$A$3:$A$193&lt;=NS,'In Process Calc.'!$U$3:$U$193)),$F18)</f>
        <v>0</v>
      </c>
      <c r="M18" s="173"/>
      <c r="N18" s="174" t="e" cm="1">
        <f t="array" ref="N18">IF($J18="Yes", RSQ(IF('In Process Calc.'!$A$3:$A$193&lt;=NS,'In Process Calc.'!$AA$3:$AA$193),IF('In Process Calc.'!$A$3:$A$193&lt;=NS,'In Process Calc.'!$U$3:$U$193)),$H18)</f>
        <v>#DIV/0!</v>
      </c>
      <c r="O18" s="197"/>
      <c r="P18" s="174" cm="1">
        <f t="array" ref="P18">IF($J18="Yes", SLOPE(IF('In Process Calc.'!$A$3:$A$193&gt;NS, 'In Process Calc.'!$AA$3:$AA$193),IF('In Process Calc.'!$A$3:$A$193&gt;NS,'In Process Calc.'!$U$3:$U$193)), $F18)</f>
        <v>0</v>
      </c>
      <c r="Q18" s="173"/>
      <c r="R18" s="176" t="e" cm="1">
        <f t="array" ref="R18">IF($J18="Yes", RSQ(IF('In Process Calc.'!$A$3:$A$193&gt;NS, 'In Process Calc.'!$AA$3:$AA$193),IF('In Process Calc.'!$A$3:$A$193&gt;NS,'In Process Calc.'!$U$3:$U$193)), $H18)</f>
        <v>#DIV/0!</v>
      </c>
    </row>
    <row r="19" spans="1:24">
      <c r="A19" s="195" t="s">
        <v>281</v>
      </c>
      <c r="B19" s="196"/>
      <c r="C19" s="172"/>
      <c r="D19" s="174">
        <v>0.16666666666666666</v>
      </c>
      <c r="E19" s="173"/>
      <c r="F19" s="174">
        <f>SLOPE('In Process Calc.'!$AB$3:$AB$193,'In Process Calc.'!$U$3:$U$193)</f>
        <v>0</v>
      </c>
      <c r="G19" s="173"/>
      <c r="H19" s="174" t="e">
        <f>RSQ('In Process Calc.'!$AB$3:$AB$193,'In Process Calc.'!$U$3:$U$193)</f>
        <v>#DIV/0!</v>
      </c>
      <c r="I19" s="197"/>
      <c r="J19" s="203" t="s">
        <v>420</v>
      </c>
      <c r="K19" s="199" t="s">
        <v>281</v>
      </c>
      <c r="L19" s="174" cm="1">
        <f t="array" ref="L19">IF($J19="Yes", SLOPE(IF('In Process Calc.'!$A$3:$A$193&lt;=NS,'In Process Calc.'!$AB$3:$AB$193),IF('In Process Calc.'!$A$3:$A$193&lt;=NS,'In Process Calc.'!$U$3:$U$193)),$F19)</f>
        <v>0</v>
      </c>
      <c r="M19" s="173"/>
      <c r="N19" s="174" t="e" cm="1">
        <f t="array" ref="N19">IF($J19="Yes", RSQ(IF('In Process Calc.'!$A$3:$A$193&lt;=NS,'In Process Calc.'!$AB$3:$AB$193),IF('In Process Calc.'!$A$3:$A$193&lt;=NS,'In Process Calc.'!$U$3:$U$193)),$H19)</f>
        <v>#DIV/0!</v>
      </c>
      <c r="O19" s="197"/>
      <c r="P19" s="174" cm="1">
        <f t="array" ref="P19">IF($J19="Yes", SLOPE(IF('In Process Calc.'!$A$3:$A$193&gt;NS, 'In Process Calc.'!$AB$3:$AB$193),IF('In Process Calc.'!$A$3:$A$193&gt;NS,'In Process Calc.'!$U$3:$U$193)), $F19)</f>
        <v>0</v>
      </c>
      <c r="Q19" s="173"/>
      <c r="R19" s="176" t="e" cm="1">
        <f t="array" ref="R19">IF($J19="Yes", RSQ(IF('In Process Calc.'!$A$3:$A$193&gt;NS, 'In Process Calc.'!$AB$3:$AB$193),IF('In Process Calc.'!$A$3:$A$193&gt;NS,'In Process Calc.'!$U$3:$U$193)), $H19)</f>
        <v>#DIV/0!</v>
      </c>
    </row>
    <row r="20" spans="1:24">
      <c r="A20" s="195" t="s">
        <v>282</v>
      </c>
      <c r="B20" s="196"/>
      <c r="C20" s="172"/>
      <c r="D20" s="174">
        <v>3.833333333333333E-2</v>
      </c>
      <c r="E20" s="173"/>
      <c r="F20" s="174">
        <f>SLOPE('In Process Calc.'!$AC$3:$AC$193,'In Process Calc.'!$U$3:$U$193)</f>
        <v>0</v>
      </c>
      <c r="G20" s="173"/>
      <c r="H20" s="174" t="e">
        <f>RSQ('In Process Calc.'!$AC$3:$AC$193,'In Process Calc.'!$U$3:$U$193)</f>
        <v>#DIV/0!</v>
      </c>
      <c r="I20" s="197"/>
      <c r="J20" s="203" t="s">
        <v>420</v>
      </c>
      <c r="K20" s="199" t="s">
        <v>282</v>
      </c>
      <c r="L20" s="174" cm="1">
        <f t="array" ref="L20">IF($J20="Yes", SLOPE(IF('In Process Calc.'!$A$3:$A$193&lt;=NS,'In Process Calc.'!$AC$3:$AC$193),IF('In Process Calc.'!$A$3:$A$193&lt;=NS,'In Process Calc.'!$U$3:$U$193)),$F20)</f>
        <v>0</v>
      </c>
      <c r="M20" s="173"/>
      <c r="N20" s="174" t="e" cm="1">
        <f t="array" ref="N20">IF($J20="Yes", RSQ(IF('In Process Calc.'!$A$3:$A$193&lt;=NS,'In Process Calc.'!$AC$3:$AC$193),IF('In Process Calc.'!$A$3:$A$193&lt;=NS,'In Process Calc.'!$U$3:$U$193)),$H20)</f>
        <v>#DIV/0!</v>
      </c>
      <c r="O20" s="197"/>
      <c r="P20" s="174" cm="1">
        <f t="array" ref="P20">IF($J20="Yes", SLOPE(IF('In Process Calc.'!$A$3:$A$193&gt;NS, 'In Process Calc.'!$AC$3:$AC$193),IF('In Process Calc.'!$A$3:$A$193&gt;NS,'In Process Calc.'!$U$3:$U$193)), $F20)</f>
        <v>0</v>
      </c>
      <c r="Q20" s="173"/>
      <c r="R20" s="176" t="e" cm="1">
        <f t="array" ref="R20">IF($J20="Yes", RSQ(IF('In Process Calc.'!$A$3:$A$193&gt;NS, 'In Process Calc.'!$AC$3:$AC$193),IF('In Process Calc.'!$A$3:$A$193&gt;NS,'In Process Calc.'!$U$3:$U$193)), $H20)</f>
        <v>#DIV/0!</v>
      </c>
    </row>
    <row r="21" spans="1:24">
      <c r="A21" s="195" t="s">
        <v>85</v>
      </c>
      <c r="B21" s="196"/>
      <c r="C21" s="172"/>
      <c r="D21" s="174"/>
      <c r="E21" s="173"/>
      <c r="F21" s="174">
        <f>SLOPE('In Process Calc.'!$AD$3:$AD$193,'In Process Calc.'!$U$3:$U$193)</f>
        <v>0</v>
      </c>
      <c r="G21" s="173"/>
      <c r="H21" s="174" t="e">
        <f>RSQ('In Process Calc.'!$AD$3:$AD$193,'In Process Calc.'!$U$3:$U$193)</f>
        <v>#DIV/0!</v>
      </c>
      <c r="I21" s="197"/>
      <c r="J21" s="203" t="s">
        <v>420</v>
      </c>
      <c r="K21" s="199" t="s">
        <v>85</v>
      </c>
      <c r="L21" s="174" cm="1">
        <f t="array" ref="L21">IF($J21="Yes", SLOPE(IF('In Process Calc.'!$A$3:$A$193&lt;=NS,'In Process Calc.'!$AD$3:$AD$193),IF('In Process Calc.'!$A$3:$A$193&lt;=NS,'In Process Calc.'!$U$3:$U$193)),$F21)</f>
        <v>0</v>
      </c>
      <c r="M21" s="173"/>
      <c r="N21" s="174" t="e" cm="1">
        <f t="array" ref="N21">IF($J21="Yes", RSQ(IF('In Process Calc.'!$A$3:$A$193&lt;=NS,'In Process Calc.'!$AD$3:$AD$193),IF('In Process Calc.'!$A$3:$A$193&lt;=NS,'In Process Calc.'!$U$3:$U$193)),$H21)</f>
        <v>#DIV/0!</v>
      </c>
      <c r="O21" s="197"/>
      <c r="P21" s="174" cm="1">
        <f t="array" ref="P21">IF($J21="Yes", SLOPE(IF('In Process Calc.'!$A$3:$A$193&gt;NS, 'In Process Calc.'!$AD$3:$AD$193),IF('In Process Calc.'!$A$3:$A$193&gt;NS,'In Process Calc.'!$U$3:$U$193)), $F21)</f>
        <v>0</v>
      </c>
      <c r="Q21" s="173"/>
      <c r="R21" s="176" t="e" cm="1">
        <f t="array" ref="R21">IF($J21="Yes", RSQ(IF('In Process Calc.'!$A$3:$A$193&gt;NS, 'In Process Calc.'!$AD$3:$AD$193),IF('In Process Calc.'!$A$3:$A$193&gt;NS,'In Process Calc.'!$U$3:$U$193)), $H21)</f>
        <v>#DIV/0!</v>
      </c>
    </row>
    <row r="22" spans="1:24">
      <c r="A22" s="195" t="s">
        <v>283</v>
      </c>
      <c r="B22" s="196"/>
      <c r="C22" s="172"/>
      <c r="D22" s="174">
        <v>7.166666666666667E-2</v>
      </c>
      <c r="E22" s="173"/>
      <c r="F22" s="174">
        <f>SLOPE('In Process Calc.'!$AE$3:$AE$193,'In Process Calc.'!$U$3:$U$193)</f>
        <v>0</v>
      </c>
      <c r="G22" s="173"/>
      <c r="H22" s="174" t="e">
        <f>RSQ('In Process Calc.'!$AE$3:$AE$193,'In Process Calc.'!$U$3:$U$193)</f>
        <v>#DIV/0!</v>
      </c>
      <c r="I22" s="197"/>
      <c r="J22" s="203" t="s">
        <v>420</v>
      </c>
      <c r="K22" s="199" t="s">
        <v>283</v>
      </c>
      <c r="L22" s="174" cm="1">
        <f t="array" ref="L22">IF($J22="Yes", SLOPE(IF('In Process Calc.'!$A$3:$A$193&lt;=NS,'In Process Calc.'!$AE$3:$AE$193),IF('In Process Calc.'!$A$3:$A$193&lt;=NS,'In Process Calc.'!$U$3:$U$193)),$F22)</f>
        <v>0</v>
      </c>
      <c r="M22" s="173"/>
      <c r="N22" s="174" t="e" cm="1">
        <f t="array" ref="N22">IF($J22="Yes", RSQ(IF('In Process Calc.'!$A$3:$A$193&lt;=NS,'In Process Calc.'!$AE$3:$AE$193),IF('In Process Calc.'!$A$3:$A$193&lt;=NS,'In Process Calc.'!$U$3:$U$193)),$H22)</f>
        <v>#DIV/0!</v>
      </c>
      <c r="O22" s="197"/>
      <c r="P22" s="174" cm="1">
        <f t="array" ref="P22">IF($J22="Yes", SLOPE(IF('In Process Calc.'!$A$3:$A$193&gt;NS, 'In Process Calc.'!$AE$3:$AE$193),IF('In Process Calc.'!$A$3:$A$193&gt;NS,'In Process Calc.'!$U$3:$U$193)), $F22)</f>
        <v>0</v>
      </c>
      <c r="Q22" s="173"/>
      <c r="R22" s="176" t="e" cm="1">
        <f t="array" ref="R22">IF($J22="Yes", RSQ(IF('In Process Calc.'!$A$3:$A$193&gt;NS, 'In Process Calc.'!$AE$3:$AE$193),IF('In Process Calc.'!$A$3:$A$193&gt;NS,'In Process Calc.'!$U$3:$U$193)), $H22)</f>
        <v>#DIV/0!</v>
      </c>
    </row>
    <row r="23" spans="1:24" ht="24.5" customHeight="1">
      <c r="A23" s="195" t="s">
        <v>370</v>
      </c>
      <c r="B23" s="196"/>
      <c r="C23" s="172"/>
      <c r="D23" s="173"/>
      <c r="E23" s="173"/>
      <c r="F23" s="174">
        <f>SLOPE('In Process Calc.'!$AF$3:$AF$193,'In Process Calc.'!$U$3:$U$193)</f>
        <v>0</v>
      </c>
      <c r="G23" s="173"/>
      <c r="H23" s="174" t="e">
        <f>RSQ('In Process Calc.'!$AF$3:$AF$193,'In Process Calc.'!$U$3:$U$193)</f>
        <v>#DIV/0!</v>
      </c>
      <c r="I23" s="197"/>
      <c r="J23" s="203" t="s">
        <v>420</v>
      </c>
      <c r="K23" s="199" t="s">
        <v>370</v>
      </c>
      <c r="L23" s="174" cm="1">
        <f t="array" ref="L23">IF($J23="Yes", SLOPE(IF('In Process Calc.'!$A$3:$A$193&lt;=NS,'In Process Calc.'!$P$3:$P$193),IF('In Process Calc.'!$A$3:$A$193&lt;=NS,'In Process Calc.'!$U$3:$U$193)),$F23)</f>
        <v>0.23579844753686588</v>
      </c>
      <c r="M23" s="173"/>
      <c r="N23" s="174" cm="1">
        <f t="array" ref="N23">IF($J23="Yes", RSQ(IF('In Process Calc.'!$A$3:$A$193&lt;=NS,'In Process Calc.'!$P$3:$P$193),IF('In Process Calc.'!$A$3:$A$193&lt;=NS,'In Process Calc.'!$U$3:$U$193)),$H23)</f>
        <v>0.59611415010454871</v>
      </c>
      <c r="O23" s="197"/>
      <c r="P23" s="174" cm="1">
        <f t="array" ref="P23">IF($J23="Yes", SLOPE(IF('In Process Calc.'!$A$3:$A$193&gt;NS, 'In Process Calc.'!$P$3:$P$193),IF('In Process Calc.'!$A$3:$A$193&gt;NS,'In Process Calc.'!$U$3:$U$193)), $F23)</f>
        <v>0.4815295752575024</v>
      </c>
      <c r="Q23" s="173"/>
      <c r="R23" s="176" cm="1">
        <f t="array" ref="R23">IF($J23="Yes", RSQ(IF('In Process Calc.'!$A$3:$A$193&gt;NS, 'In Process Calc.'!$P$3:$P$193),IF('In Process Calc.'!$A$3:$A$193&gt;NS,'In Process Calc.'!$U$3:$U$193)), $H23)</f>
        <v>0.40927431900722455</v>
      </c>
    </row>
    <row r="24" spans="1:24">
      <c r="A24" s="195" t="s">
        <v>284</v>
      </c>
      <c r="B24" s="196"/>
      <c r="C24" s="172"/>
      <c r="D24" s="174">
        <v>8.3333333333333329E-2</v>
      </c>
      <c r="E24" s="173"/>
      <c r="F24" s="174">
        <f>SLOPE('In Process Calc.'!$AG$3:$AG$193,'In Process Calc.'!$U$3:$U$193)</f>
        <v>0</v>
      </c>
      <c r="G24" s="173"/>
      <c r="H24" s="174" t="e">
        <f>RSQ('In Process Calc.'!$AG$3:$AG$193,'In Process Calc.'!$U$3:$U$193)</f>
        <v>#DIV/0!</v>
      </c>
      <c r="I24" s="197"/>
      <c r="J24" s="203" t="s">
        <v>420</v>
      </c>
      <c r="K24" s="199" t="s">
        <v>284</v>
      </c>
      <c r="L24" s="174" cm="1">
        <f t="array" ref="L24">IF($J24="Yes", SLOPE(IF('In Process Calc.'!$A$3:$A$193&lt;=NS,'In Process Calc.'!$AG$3:$AG$193),IF('In Process Calc.'!$A$3:$A$193&lt;=NS,'In Process Calc.'!$U$3:$U$193)),$F24)</f>
        <v>0</v>
      </c>
      <c r="M24" s="173"/>
      <c r="N24" s="174" t="e" cm="1">
        <f t="array" ref="N24">IF($J24="Yes", RSQ(IF('In Process Calc.'!$A$3:$A$193&lt;=NS,'In Process Calc.'!$AG$3:$AG$193),IF('In Process Calc.'!$A$3:$A$193&lt;=NS,'In Process Calc.'!$U$3:$U$193)),$H24)</f>
        <v>#DIV/0!</v>
      </c>
      <c r="O24" s="197"/>
      <c r="P24" s="174" cm="1">
        <f t="array" ref="P24">IF($J24="Yes", SLOPE(IF('In Process Calc.'!$A$3:$A$193&gt;NS, 'In Process Calc.'!$AG$3:$AG$193),IF('In Process Calc.'!$A$3:$A$193&gt;NS,'In Process Calc.'!$U$3:$U$193)), $F24)</f>
        <v>0</v>
      </c>
      <c r="Q24" s="173"/>
      <c r="R24" s="176" t="e" cm="1">
        <f t="array" ref="R24">IF($J24="Yes", RSQ(IF('In Process Calc.'!$A$3:$A$193&gt;NS, 'In Process Calc.'!$AG$3:$AG$193),IF('In Process Calc.'!$A$3:$A$193&gt;NS,'In Process Calc.'!$U$3:$U$193)), $H24)</f>
        <v>#DIV/0!</v>
      </c>
    </row>
    <row r="25" spans="1:24" ht="14" thickBot="1">
      <c r="A25" s="195" t="s">
        <v>285</v>
      </c>
      <c r="B25" s="196"/>
      <c r="C25" s="172"/>
      <c r="D25" s="174">
        <v>0.15</v>
      </c>
      <c r="E25" s="173"/>
      <c r="F25" s="174">
        <f>SLOPE('In Process Calc.'!$AH$3:$AH$193,'In Process Calc.'!$U$3:$U$193)</f>
        <v>0</v>
      </c>
      <c r="G25" s="173"/>
      <c r="H25" s="174" t="e">
        <f>RSQ('In Process Calc.'!$AH$3:$AH$193,'In Process Calc.'!$U$3:$U$193)</f>
        <v>#DIV/0!</v>
      </c>
      <c r="I25" s="197"/>
      <c r="J25" s="203" t="s">
        <v>419</v>
      </c>
      <c r="K25" s="199" t="s">
        <v>285</v>
      </c>
      <c r="L25" s="174" cm="1">
        <f t="array" ref="L25">IF($J25="Yes", SLOPE(IF('In Process Calc.'!$A$3:$A$193&lt;=NS,'In Process Calc.'!$AH$3:$AH$193),IF('In Process Calc.'!$A$3:$A$193&lt;=NS,'In Process Calc.'!$U$3:$U$193)),$F25)</f>
        <v>0</v>
      </c>
      <c r="M25" s="173"/>
      <c r="N25" s="174" t="e" cm="1">
        <f t="array" ref="N25">IF($J25="Yes", RSQ(IF('In Process Calc.'!$A$3:$A$193&lt;=NS,'In Process Calc.'!$AH$3:$AH$193),IF('In Process Calc.'!$A$3:$A$193&lt;=NS,'In Process Calc.'!$U$3:$U$193)),$H25)</f>
        <v>#DIV/0!</v>
      </c>
      <c r="O25" s="197"/>
      <c r="P25" s="174" cm="1">
        <f t="array" ref="P25">IF($J25="Yes", SLOPE(IF('In Process Calc.'!$A$3:$A$193&gt;NS, 'In Process Calc.'!$AH$3:$AH$193),IF('In Process Calc.'!$A$3:$A$193&gt;NS,'In Process Calc.'!$U$3:$U$193)), $F25)</f>
        <v>0</v>
      </c>
      <c r="Q25" s="173"/>
      <c r="R25" s="176" t="e" cm="1">
        <f t="array" ref="R25">IF($J25="Yes", RSQ(IF('In Process Calc.'!$A$3:$A$193&gt;NS, 'In Process Calc.'!$AH$3:$AH$193),IF('In Process Calc.'!$A$3:$A$193&gt;NS,'In Process Calc.'!$U$3:$U$193)), $H25)</f>
        <v>#DIV/0!</v>
      </c>
    </row>
    <row r="26" spans="1:24">
      <c r="A26" s="195" t="s">
        <v>371</v>
      </c>
      <c r="B26" s="196"/>
      <c r="C26" s="172"/>
      <c r="D26" s="173"/>
      <c r="E26" s="173"/>
      <c r="F26" s="174">
        <f>SLOPE('In Process Calc.'!$AI$3:$AI$193,'In Process Calc.'!$U$3:$U$193)</f>
        <v>0</v>
      </c>
      <c r="G26" s="173"/>
      <c r="H26" s="174" t="e">
        <f>RSQ('In Process Calc.'!$AI$3:$AI$193,'In Process Calc.'!$U$3:$U$193)</f>
        <v>#DIV/0!</v>
      </c>
      <c r="I26" s="197"/>
      <c r="J26" s="203" t="s">
        <v>420</v>
      </c>
      <c r="K26" s="199" t="s">
        <v>371</v>
      </c>
      <c r="L26" s="174" cm="1">
        <f t="array" ref="L26">IF($J26="Yes", SLOPE(IF('In Process Calc.'!$A$3:$A$193&lt;=NS,'In Process Calc.'!$AI$3:$AI$193),IF('In Process Calc.'!$A$3:$A$193&lt;=NS,'In Process Calc.'!$U$3:$U$193)),$F26)</f>
        <v>0</v>
      </c>
      <c r="M26" s="173"/>
      <c r="N26" s="174" t="e" cm="1">
        <f t="array" ref="N26">IF($J26="Yes", RSQ(IF('In Process Calc.'!$A$3:$A$193&lt;=NS,'In Process Calc.'!$AI$3:$AI$193),IF('In Process Calc.'!$A$3:$A$193&lt;=NS,'In Process Calc.'!$U$3:$U$193)),$H26)</f>
        <v>#DIV/0!</v>
      </c>
      <c r="O26" s="197"/>
      <c r="P26" s="174" cm="1">
        <f t="array" ref="P26">IF($J26="Yes", SLOPE(IF('In Process Calc.'!$A$3:$A$193&gt;NS, 'In Process Calc.'!$AI$3:$AI$193),IF('In Process Calc.'!$A$3:$A$193&gt;NS,'In Process Calc.'!$U$3:$U$193)), $F26)</f>
        <v>0</v>
      </c>
      <c r="Q26" s="173"/>
      <c r="R26" s="176" t="e" cm="1">
        <f t="array" ref="R26">IF($J26="Yes", RSQ(IF('In Process Calc.'!$A$3:$A$193&gt;NS, 'In Process Calc.'!$AI$3:$AI$193),IF('In Process Calc.'!$A$3:$A$193&gt;NS,'In Process Calc.'!$U$3:$U$193)), $H26)</f>
        <v>#DIV/0!</v>
      </c>
      <c r="T26" s="545" t="s">
        <v>423</v>
      </c>
      <c r="U26" s="546"/>
      <c r="V26" s="547"/>
      <c r="W26" s="554" t="s">
        <v>416</v>
      </c>
      <c r="X26" s="556" t="s">
        <v>417</v>
      </c>
    </row>
    <row r="27" spans="1:24">
      <c r="A27" s="195" t="s">
        <v>286</v>
      </c>
      <c r="B27" s="196"/>
      <c r="C27" s="172"/>
      <c r="D27" s="174">
        <v>7.0000000000000007E-2</v>
      </c>
      <c r="E27" s="173"/>
      <c r="F27" s="174">
        <f>SLOPE('In Process Calc.'!$AJ$3:$AJ$193,'In Process Calc.'!$U$3:$U$193)</f>
        <v>0</v>
      </c>
      <c r="G27" s="173"/>
      <c r="H27" s="174" t="e">
        <f>RSQ('In Process Calc.'!$AJ$3:$AJ$193,'In Process Calc.'!$U$3:$U$193)</f>
        <v>#DIV/0!</v>
      </c>
      <c r="I27" s="197"/>
      <c r="J27" s="203" t="s">
        <v>419</v>
      </c>
      <c r="K27" s="199" t="s">
        <v>286</v>
      </c>
      <c r="L27" s="174" cm="1">
        <f t="array" ref="L27">IF($J27="Yes", SLOPE(IF('In Process Calc.'!$A$3:$A$193&lt;=NS,'In Process Calc.'!$AJ$3:$AJ$193),IF('In Process Calc.'!$A$3:$A$193&lt;=NS,'In Process Calc.'!$U$3:$U$193)),$F27)</f>
        <v>0</v>
      </c>
      <c r="M27" s="173"/>
      <c r="N27" s="174" t="e" cm="1">
        <f t="array" ref="N27">IF($J27="Yes", RSQ(IF('In Process Calc.'!$A$3:$A$193&lt;=NS,'In Process Calc.'!$AJ$3:$AJ$193),IF('In Process Calc.'!$A$3:$A$193&lt;=NS,'In Process Calc.'!$U$3:$U$193)),$H27)</f>
        <v>#DIV/0!</v>
      </c>
      <c r="O27" s="197"/>
      <c r="P27" s="174" cm="1">
        <f t="array" ref="P27">IF($J27="Yes", SLOPE(IF('In Process Calc.'!$A$3:$A$193&gt;NS, 'In Process Calc.'!$AJ$3:$AJ$193),IF('In Process Calc.'!$A$3:$A$193&gt;NS,'In Process Calc.'!$U$3:$U$193)), $F27)</f>
        <v>0</v>
      </c>
      <c r="Q27" s="173"/>
      <c r="R27" s="176" t="e" cm="1">
        <f t="array" ref="R27">IF($J27="Yes", RSQ(IF('In Process Calc.'!$A$3:$A$193&gt;NS, 'In Process Calc.'!$AJ$3:$AJ$193),IF('In Process Calc.'!$A$3:$A$193&gt;NS,'In Process Calc.'!$U$3:$U$193)), $H27)</f>
        <v>#DIV/0!</v>
      </c>
      <c r="T27" s="548"/>
      <c r="U27" s="549"/>
      <c r="V27" s="550"/>
      <c r="W27" s="555"/>
      <c r="X27" s="557"/>
    </row>
    <row r="28" spans="1:24" ht="17" thickBot="1">
      <c r="A28" s="188" t="s">
        <v>287</v>
      </c>
      <c r="B28" s="189"/>
      <c r="C28" s="200"/>
      <c r="D28" s="178">
        <v>0.15</v>
      </c>
      <c r="E28" s="179"/>
      <c r="F28" s="178">
        <f>SLOPE('In Process Calc.'!$AK$3:$AK$193,'In Process Calc.'!$U$3:$U$193)</f>
        <v>0</v>
      </c>
      <c r="G28" s="179"/>
      <c r="H28" s="178" t="e">
        <f>RSQ('In Process Calc.'!$AK$3:$AK$193,'In Process Calc.'!$U$3:$U$193)</f>
        <v>#DIV/0!</v>
      </c>
      <c r="I28" s="201"/>
      <c r="J28" s="204" t="s">
        <v>420</v>
      </c>
      <c r="K28" s="202" t="s">
        <v>287</v>
      </c>
      <c r="L28" s="178" cm="1">
        <f t="array" ref="L28">IF($J28="Yes", SLOPE(IF('In Process Calc.'!$A$3:$A$193&lt;=NS,'In Process Calc.'!$AK$3:$AK$193),IF('In Process Calc.'!$A$3:$A$193&lt;=NS,'In Process Calc.'!$U$3:$U$193)),$F28)</f>
        <v>0</v>
      </c>
      <c r="M28" s="179"/>
      <c r="N28" s="178" t="e" cm="1">
        <f t="array" ref="N28">IF($J28="Yes", RSQ(IF('In Process Calc.'!$A$3:$A$193&lt;=NS,'In Process Calc.'!$AK$3:$AK$193),IF('In Process Calc.'!$A$3:$A$193&lt;=NS,'In Process Calc.'!$U$3:$U$193)),$H28)</f>
        <v>#DIV/0!</v>
      </c>
      <c r="O28" s="201"/>
      <c r="P28" s="178" cm="1">
        <f t="array" ref="P28">IF($J28="Yes", SLOPE(IF('In Process Calc.'!$A$3:$A$193&gt;NS, 'In Process Calc.'!$AK$3:$AK$193),IF('In Process Calc.'!$A$3:$A$193&gt;NS,'In Process Calc.'!$U$3:$U$193)), $F28)</f>
        <v>0</v>
      </c>
      <c r="Q28" s="179"/>
      <c r="R28" s="180" t="e" cm="1">
        <f t="array" ref="R28">IF($J28="Yes", RSQ(IF('In Process Calc.'!$A$3:$A$193&gt;NS, 'In Process Calc.'!$AK$3:$AK$193),IF('In Process Calc.'!$A$3:$A$193&gt;NS,'In Process Calc.'!$U$3:$U$193)), $H28)</f>
        <v>#DIV/0!</v>
      </c>
      <c r="T28" s="551"/>
      <c r="U28" s="552"/>
      <c r="V28" s="553"/>
      <c r="W28" s="71">
        <v>11</v>
      </c>
      <c r="X28" s="70">
        <f>VLOOKUP(W28,'In Process Calc.'!A3:B93,2)</f>
        <v>10.90625</v>
      </c>
    </row>
    <row r="158" spans="12:17">
      <c r="L158" s="69"/>
      <c r="M158" s="69"/>
      <c r="N158" s="69"/>
      <c r="O158" s="67"/>
      <c r="P158" s="67"/>
      <c r="Q158" s="67"/>
    </row>
  </sheetData>
  <mergeCells count="15">
    <mergeCell ref="T26:V28"/>
    <mergeCell ref="W26:W27"/>
    <mergeCell ref="X26:X27"/>
    <mergeCell ref="C2:D2"/>
    <mergeCell ref="C7:D7"/>
    <mergeCell ref="J2:J3"/>
    <mergeCell ref="E2:H2"/>
    <mergeCell ref="E7:H7"/>
    <mergeCell ref="K2:N2"/>
    <mergeCell ref="O2:R2"/>
    <mergeCell ref="K7:N7"/>
    <mergeCell ref="O7:R7"/>
    <mergeCell ref="J7:J8"/>
    <mergeCell ref="C3:D3"/>
    <mergeCell ref="C8:D8"/>
  </mergeCells>
  <phoneticPr fontId="5" type="noConversion"/>
  <conditionalFormatting sqref="J4:J5 J9:J28">
    <cfRule type="containsText" dxfId="0" priority="1" operator="containsText" text="No">
      <formula>NOT(ISERROR(SEARCH("No",J4)))</formula>
    </cfRule>
  </conditionalFormatting>
  <dataValidations count="1">
    <dataValidation type="list" allowBlank="1" showInputMessage="1" showErrorMessage="1" sqref="J4:J5 J9:J28" xr:uid="{00000000-0002-0000-0E00-000000000000}">
      <formula1>"Yes, No"</formula1>
    </dataValidation>
  </dataValidations>
  <pageMargins left="0.75" right="0.75" top="1" bottom="1" header="0.5" footer="0.5"/>
  <pageSetup orientation="portrait" r:id="rId1"/>
  <headerFooter alignWithMargins="0"/>
  <drawing r:id="rId2"/>
  <legacyDrawing r:id="rId3"/>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E00-000001000000}">
          <x14:formula1>
            <xm:f>'In Process Calc.'!$A$3:$A$93</xm:f>
          </x14:formula1>
          <xm:sqref>W28</xm:sqref>
        </x14:dataValidation>
      </x14:dataValidation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9" tint="0.79998168889431442"/>
  </sheetPr>
  <dimension ref="A1:V54"/>
  <sheetViews>
    <sheetView zoomScaleNormal="100" workbookViewId="0">
      <selection activeCell="P37" sqref="P37"/>
    </sheetView>
  </sheetViews>
  <sheetFormatPr baseColWidth="10" defaultColWidth="8.6640625" defaultRowHeight="13"/>
  <cols>
    <col min="1" max="1" width="16.6640625" style="8" customWidth="1"/>
    <col min="2" max="3" width="18.83203125" style="58" customWidth="1"/>
    <col min="4" max="4" width="6.5" style="58" customWidth="1"/>
    <col min="5" max="5" width="18.33203125" style="58" customWidth="1"/>
    <col min="6" max="6" width="9.33203125" style="9" customWidth="1"/>
    <col min="7" max="16" width="9.33203125" style="1" customWidth="1"/>
    <col min="17" max="18" width="9.6640625" style="1" bestFit="1" customWidth="1"/>
    <col min="19" max="21" width="9.5" style="1" customWidth="1"/>
    <col min="22" max="16384" width="8.6640625" style="1"/>
  </cols>
  <sheetData>
    <row r="1" spans="1:22" ht="141" customHeight="1">
      <c r="D1" s="77"/>
      <c r="H1" s="7"/>
      <c r="I1" s="7"/>
    </row>
    <row r="2" spans="1:22" ht="39" customHeight="1">
      <c r="A2" s="136" t="s">
        <v>426</v>
      </c>
      <c r="B2" s="137" t="s">
        <v>430</v>
      </c>
      <c r="C2" s="138"/>
      <c r="D2" s="68"/>
      <c r="E2" s="139" t="s">
        <v>427</v>
      </c>
      <c r="F2" s="140" t="s">
        <v>430</v>
      </c>
      <c r="G2" s="141"/>
      <c r="H2" s="141"/>
      <c r="I2" s="141"/>
      <c r="J2" s="141"/>
      <c r="K2" s="141"/>
      <c r="L2" s="141"/>
      <c r="M2" s="141"/>
      <c r="N2" s="141"/>
      <c r="O2" s="141"/>
      <c r="P2" s="141"/>
      <c r="Q2" s="141"/>
    </row>
    <row r="3" spans="1:22" s="5" customFormat="1" ht="29" customHeight="1">
      <c r="A3" s="142" t="s">
        <v>143</v>
      </c>
      <c r="B3" s="143" t="str">
        <f>_xlfn.CONCAT("Beginning through ", 24*ROUND('Stoichiometric Ratios'!X28,2), " hrs")</f>
        <v>Beginning through 261.84 hrs</v>
      </c>
      <c r="C3" s="143" t="str">
        <f>_xlfn.CONCAT(24*ROUND('Stoichiometric Ratios'!X28,2), " hrs through End")</f>
        <v>261.84 hrs through End</v>
      </c>
      <c r="D3" s="144"/>
      <c r="E3" s="145" t="s">
        <v>384</v>
      </c>
      <c r="F3" s="146">
        <f>'In Process Calc.'!$C4</f>
        <v>21.116666666697711</v>
      </c>
      <c r="G3" s="146">
        <f>'In Process Calc.'!$C5</f>
        <v>48.383333333360497</v>
      </c>
      <c r="H3" s="146">
        <f>'In Process Calc.'!$C6</f>
        <v>70.883333333360497</v>
      </c>
      <c r="I3" s="146">
        <f>'In Process Calc.'!$C7</f>
        <v>95.366666666697711</v>
      </c>
      <c r="J3" s="146">
        <f>'In Process Calc.'!$C8</f>
        <v>115.80000000010477</v>
      </c>
      <c r="K3" s="146">
        <f>'In Process Calc.'!$C9</f>
        <v>141</v>
      </c>
      <c r="L3" s="146">
        <f>'In Process Calc.'!$C10</f>
        <v>164.65000000008149</v>
      </c>
      <c r="M3" s="146">
        <f>'In Process Calc.'!$C11</f>
        <v>189.03333333326736</v>
      </c>
      <c r="N3" s="146">
        <f>'In Process Calc.'!$C12</f>
        <v>212.98333333327901</v>
      </c>
      <c r="O3" s="146" t="e">
        <f>'In Process Calc.'!#REF!</f>
        <v>#REF!</v>
      </c>
      <c r="P3" s="146" t="e">
        <f>'In Process Calc.'!#REF!</f>
        <v>#REF!</v>
      </c>
      <c r="Q3" s="146" t="e">
        <f>'In Process Calc.'!#REF!</f>
        <v>#REF!</v>
      </c>
      <c r="R3" s="4"/>
      <c r="S3" s="4"/>
      <c r="T3" s="4"/>
      <c r="U3" s="4"/>
      <c r="V3" s="24"/>
    </row>
    <row r="4" spans="1:22">
      <c r="A4" s="147" t="s">
        <v>400</v>
      </c>
      <c r="B4" s="234" cm="1">
        <f t="array" ref="B4">-SLOPE(IF('In Process Calc.'!$A$3:$A$93&lt;=NS, 'In Process Calc.'!$N$3:$N$93),IF('In Process Calc.'!$A$3:$A$93 &lt;=NS, 'In Process Calc.'!$T$3:$T$93))*B$15/22.53</f>
        <v>0.10372627004177613</v>
      </c>
      <c r="C4" s="234" cm="1">
        <f t="array" ref="C4">-SLOPE(IF('In Process Calc.'!$A$3:$A$93&gt;NS, 'In Process Calc.'!$N$3:$N$93),IF('In Process Calc.'!$A$3:$A$93&gt;NS, 'In Process Calc.'!$T$3:$T$93))*C$15/22.53</f>
        <v>5.0749735519001457E-2</v>
      </c>
      <c r="D4" s="148"/>
      <c r="E4" s="149" t="s">
        <v>400</v>
      </c>
      <c r="F4" s="236">
        <f>'Post Process Calc.'!$E4/22.53</f>
        <v>-0.9829350208038562</v>
      </c>
      <c r="G4" s="236">
        <f>'Post Process Calc.'!$E5/22.53</f>
        <v>-0.1302718507350458</v>
      </c>
      <c r="H4" s="236">
        <f>'Post Process Calc.'!$E6/22.53</f>
        <v>0.1042436275172724</v>
      </c>
      <c r="I4" s="236">
        <f>'Post Process Calc.'!$E7/22.53</f>
        <v>0.14818446266380073</v>
      </c>
      <c r="J4" s="236">
        <f>'Post Process Calc.'!$E8/22.53</f>
        <v>0.14666213569319167</v>
      </c>
      <c r="K4" s="236">
        <f>'Post Process Calc.'!$E9/22.53</f>
        <v>0.11828123737424368</v>
      </c>
      <c r="L4" s="236">
        <f>'Post Process Calc.'!$E10/22.53</f>
        <v>9.6167512807193573E-2</v>
      </c>
      <c r="M4" s="236">
        <f>'Post Process Calc.'!$E11/22.53</f>
        <v>8.738196072208454E-2</v>
      </c>
      <c r="N4" s="236">
        <f>'Post Process Calc.'!$E12/22.53</f>
        <v>7.6405376240202993E-2</v>
      </c>
      <c r="O4" s="236">
        <f>'Post Process Calc.'!$E13/22.53</f>
        <v>7.7425809112521754E-2</v>
      </c>
      <c r="P4" s="236">
        <f>'Post Process Calc.'!$E14/22.53</f>
        <v>8.3549283441183342E-2</v>
      </c>
      <c r="Q4" s="236">
        <f>'Post Process Calc.'!$E15/22.53</f>
        <v>8.3470485564021882E-2</v>
      </c>
      <c r="R4" s="6"/>
      <c r="S4" s="6"/>
      <c r="T4" s="6"/>
      <c r="U4" s="6"/>
      <c r="V4" s="6"/>
    </row>
    <row r="5" spans="1:22">
      <c r="A5" s="150" t="s">
        <v>65</v>
      </c>
      <c r="B5" s="234">
        <v>0</v>
      </c>
      <c r="C5" s="234">
        <v>0</v>
      </c>
      <c r="D5" s="151"/>
      <c r="E5" s="149" t="s">
        <v>65</v>
      </c>
      <c r="F5" s="236">
        <v>0</v>
      </c>
      <c r="G5" s="236">
        <v>0</v>
      </c>
      <c r="H5" s="236">
        <v>0</v>
      </c>
      <c r="I5" s="236">
        <v>0</v>
      </c>
      <c r="J5" s="236">
        <v>0</v>
      </c>
      <c r="K5" s="236">
        <v>0</v>
      </c>
      <c r="L5" s="236">
        <v>0</v>
      </c>
      <c r="M5" s="236">
        <v>0</v>
      </c>
      <c r="N5" s="236">
        <v>0</v>
      </c>
      <c r="O5" s="236">
        <v>0</v>
      </c>
      <c r="P5" s="236">
        <v>0</v>
      </c>
      <c r="Q5" s="236">
        <v>0</v>
      </c>
      <c r="R5" s="6"/>
      <c r="S5" s="6"/>
      <c r="T5" s="6"/>
      <c r="U5" s="6"/>
      <c r="V5" s="6"/>
    </row>
    <row r="6" spans="1:22">
      <c r="A6" s="150" t="s">
        <v>406</v>
      </c>
      <c r="B6" s="235">
        <v>0</v>
      </c>
      <c r="C6" s="235">
        <v>0</v>
      </c>
      <c r="D6" s="151"/>
      <c r="E6" s="152" t="s">
        <v>144</v>
      </c>
      <c r="F6" s="237">
        <v>0</v>
      </c>
      <c r="G6" s="237">
        <v>0</v>
      </c>
      <c r="H6" s="237">
        <v>0</v>
      </c>
      <c r="I6" s="237">
        <v>0</v>
      </c>
      <c r="J6" s="237">
        <v>0</v>
      </c>
      <c r="K6" s="237">
        <v>0</v>
      </c>
      <c r="L6" s="237">
        <v>0</v>
      </c>
      <c r="M6" s="237">
        <v>0</v>
      </c>
      <c r="N6" s="237">
        <v>0</v>
      </c>
      <c r="O6" s="237">
        <v>0</v>
      </c>
      <c r="P6" s="237">
        <v>0</v>
      </c>
      <c r="Q6" s="237">
        <v>0</v>
      </c>
      <c r="R6" s="7"/>
      <c r="S6" s="7"/>
      <c r="T6" s="7"/>
      <c r="U6" s="7"/>
      <c r="V6" s="7"/>
    </row>
    <row r="7" spans="1:22">
      <c r="A7" s="150" t="s">
        <v>66</v>
      </c>
      <c r="B7" s="234">
        <f>'Stoichiometric Ratios'!$L9*'Specific Rate Tables'!$B$16</f>
        <v>9.1251455841074719E-3</v>
      </c>
      <c r="C7" s="234">
        <f>'Stoichiometric Ratios'!$P9*'Specific Rate Tables'!$C$16</f>
        <v>-4.840693897292336E-3</v>
      </c>
      <c r="D7" s="151"/>
      <c r="E7" s="149" t="s">
        <v>66</v>
      </c>
      <c r="F7" s="237">
        <f>-'Post Process Calc.'!$F4</f>
        <v>-0.12311153332894548</v>
      </c>
      <c r="G7" s="237">
        <f>-'Post Process Calc.'!$F5</f>
        <v>1.8627651942847499E-3</v>
      </c>
      <c r="H7" s="237">
        <f>-'Post Process Calc.'!$F6</f>
        <v>2.6847456486202868E-2</v>
      </c>
      <c r="I7" s="237">
        <f>-'Post Process Calc.'!$F7</f>
        <v>2.5371969818058906E-2</v>
      </c>
      <c r="J7" s="237">
        <f>-'Post Process Calc.'!$F8</f>
        <v>2.1232211798841643E-2</v>
      </c>
      <c r="K7" s="237">
        <f>-'Post Process Calc.'!$F9</f>
        <v>1.4166458768869149E-2</v>
      </c>
      <c r="L7" s="237">
        <f>-'Post Process Calc.'!$F10</f>
        <v>9.371292437248541E-3</v>
      </c>
      <c r="M7" s="237">
        <f>-'Post Process Calc.'!$F11</f>
        <v>6.3950624334056429E-3</v>
      </c>
      <c r="N7" s="237">
        <f>-'Post Process Calc.'!$F12</f>
        <v>3.5741959131809398E-3</v>
      </c>
      <c r="O7" s="237">
        <f>-'Post Process Calc.'!$F13</f>
        <v>1.1652344887837774E-3</v>
      </c>
      <c r="P7" s="237">
        <f>-'Post Process Calc.'!$F14</f>
        <v>-1.6700172612508818E-3</v>
      </c>
      <c r="Q7" s="237">
        <f>-'Post Process Calc.'!$F15</f>
        <v>-5.0523542007478387E-3</v>
      </c>
      <c r="R7" s="7"/>
      <c r="S7" s="7"/>
      <c r="T7" s="7"/>
      <c r="U7" s="7"/>
      <c r="V7" s="7"/>
    </row>
    <row r="8" spans="1:22">
      <c r="A8" s="150" t="s">
        <v>67</v>
      </c>
      <c r="B8" s="234">
        <f>'Stoichiometric Ratios'!$L10*'Specific Rate Tables'!$B$16</f>
        <v>1.30205825462798E-3</v>
      </c>
      <c r="C8" s="234">
        <f>'Stoichiometric Ratios'!$P10*'Specific Rate Tables'!$C$16</f>
        <v>-5.9926268740531153E-4</v>
      </c>
      <c r="D8" s="151"/>
      <c r="E8" s="149" t="s">
        <v>67</v>
      </c>
      <c r="F8" s="237">
        <f>-'Post Process Calc.'!$G4</f>
        <v>1.2174255144236338E-2</v>
      </c>
      <c r="G8" s="237">
        <f>-'Post Process Calc.'!$G5</f>
        <v>8.0912620435651898E-3</v>
      </c>
      <c r="H8" s="237">
        <f>-'Post Process Calc.'!$G6</f>
        <v>4.7538692755013543E-3</v>
      </c>
      <c r="I8" s="237">
        <f>-'Post Process Calc.'!$G7</f>
        <v>2.424094763239769E-3</v>
      </c>
      <c r="J8" s="237">
        <f>-'Post Process Calc.'!$G8</f>
        <v>1.4335126007701579E-3</v>
      </c>
      <c r="K8" s="237">
        <f>-'Post Process Calc.'!$G9</f>
        <v>6.2326187671923677E-4</v>
      </c>
      <c r="L8" s="237">
        <f>-'Post Process Calc.'!$G10</f>
        <v>2.1151789644756398E-4</v>
      </c>
      <c r="M8" s="237">
        <f>-'Post Process Calc.'!$G11</f>
        <v>-4.9628592869793582E-5</v>
      </c>
      <c r="N8" s="237">
        <f>-'Post Process Calc.'!$G12</f>
        <v>-2.4671264554532277E-4</v>
      </c>
      <c r="O8" s="237">
        <f>-'Post Process Calc.'!$G13</f>
        <v>-4.9388630130191562E-4</v>
      </c>
      <c r="P8" s="237">
        <f>-'Post Process Calc.'!$G14</f>
        <v>-8.0524652259067236E-4</v>
      </c>
      <c r="Q8" s="237">
        <f>-'Post Process Calc.'!$G15</f>
        <v>-1.1337540677204352E-3</v>
      </c>
      <c r="R8" s="7"/>
      <c r="S8" s="7"/>
      <c r="T8" s="7"/>
      <c r="U8" s="7"/>
      <c r="V8" s="7"/>
    </row>
    <row r="9" spans="1:22">
      <c r="A9" s="150" t="s">
        <v>68</v>
      </c>
      <c r="B9" s="234">
        <f>'Stoichiometric Ratios'!$L11*'Specific Rate Tables'!$B$16</f>
        <v>-7.3143854006285352E-3</v>
      </c>
      <c r="C9" s="234">
        <f>'Stoichiometric Ratios'!$P11*'Specific Rate Tables'!$C$16</f>
        <v>5.0174107400983829E-5</v>
      </c>
      <c r="D9" s="151"/>
      <c r="E9" s="149" t="s">
        <v>68</v>
      </c>
      <c r="F9" s="237">
        <f>-'Post Process Calc.'!$H4</f>
        <v>-1.5656502239925847E-3</v>
      </c>
      <c r="G9" s="237">
        <f>-'Post Process Calc.'!$H5</f>
        <v>5.4315354534614398E-3</v>
      </c>
      <c r="H9" s="237">
        <f>-'Post Process Calc.'!$H6</f>
        <v>1.062236925422217E-3</v>
      </c>
      <c r="I9" s="237">
        <f>-'Post Process Calc.'!$H7</f>
        <v>-2.5607790631026299E-3</v>
      </c>
      <c r="J9" s="237">
        <f>-'Post Process Calc.'!$H8</f>
        <v>-4.1171193990807891E-3</v>
      </c>
      <c r="K9" s="237">
        <f>-'Post Process Calc.'!$H9</f>
        <v>-4.3902918478960426E-3</v>
      </c>
      <c r="L9" s="237">
        <f>-'Post Process Calc.'!$H10</f>
        <v>-4.0691404102983098E-3</v>
      </c>
      <c r="M9" s="237">
        <f>-'Post Process Calc.'!$H11</f>
        <v>-3.8451364505081302E-3</v>
      </c>
      <c r="N9" s="237">
        <f>-'Post Process Calc.'!$H12</f>
        <v>-3.24532621318559E-3</v>
      </c>
      <c r="O9" s="237">
        <f>-'Post Process Calc.'!$H13</f>
        <v>-2.8595167128545669E-3</v>
      </c>
      <c r="P9" s="237">
        <f>-'Post Process Calc.'!$H14</f>
        <v>-2.0517262868168973E-3</v>
      </c>
      <c r="Q9" s="237">
        <f>-'Post Process Calc.'!$H15</f>
        <v>-4.2136038626518224E-4</v>
      </c>
      <c r="R9" s="7"/>
      <c r="S9" s="7"/>
      <c r="T9" s="7"/>
      <c r="U9" s="7"/>
      <c r="V9" s="7"/>
    </row>
    <row r="10" spans="1:22">
      <c r="A10" s="150" t="s">
        <v>395</v>
      </c>
      <c r="B10" s="234">
        <f>'Stoichiometric Ratios'!$L12*'Specific Rate Tables'!$B$16</f>
        <v>2.0334416426138107E-3</v>
      </c>
      <c r="C10" s="234">
        <f>'Stoichiometric Ratios'!$P12*'Specific Rate Tables'!$C$16</f>
        <v>1.1738805845781775E-3</v>
      </c>
      <c r="D10" s="151"/>
      <c r="E10" s="149" t="s">
        <v>69</v>
      </c>
      <c r="F10" s="237">
        <f>-'Post Process Calc.'!$I4</f>
        <v>-7.3584177928993827E-2</v>
      </c>
      <c r="G10" s="237">
        <f>-'Post Process Calc.'!$I5</f>
        <v>5.727602038660763E-3</v>
      </c>
      <c r="H10" s="237">
        <f>-'Post Process Calc.'!$I6</f>
        <v>1.5863210389686681E-2</v>
      </c>
      <c r="I10" s="237">
        <f>-'Post Process Calc.'!$I7</f>
        <v>1.1674545885499031E-2</v>
      </c>
      <c r="J10" s="237">
        <f>-'Post Process Calc.'!$I8</f>
        <v>7.9029694298539364E-3</v>
      </c>
      <c r="K10" s="237">
        <f>-'Post Process Calc.'!$I9</f>
        <v>3.754540503836726E-3</v>
      </c>
      <c r="L10" s="237">
        <f>-'Post Process Calc.'!$I10</f>
        <v>1.4613276959805123E-3</v>
      </c>
      <c r="M10" s="237">
        <f>-'Post Process Calc.'!$I11</f>
        <v>1.2007641469649164E-4</v>
      </c>
      <c r="N10" s="237">
        <f>-'Post Process Calc.'!$I12</f>
        <v>-6.9029737870183029E-4</v>
      </c>
      <c r="O10" s="237">
        <f>-'Post Process Calc.'!$I13</f>
        <v>-1.2484241344287452E-3</v>
      </c>
      <c r="P10" s="237">
        <f>-'Post Process Calc.'!$I14</f>
        <v>-1.5396615856187272E-3</v>
      </c>
      <c r="Q10" s="237">
        <f>-'Post Process Calc.'!$I15</f>
        <v>-1.2920330690850638E-3</v>
      </c>
      <c r="R10" s="7"/>
      <c r="S10" s="7"/>
      <c r="T10" s="7"/>
      <c r="U10" s="7"/>
      <c r="V10" s="7"/>
    </row>
    <row r="11" spans="1:22">
      <c r="A11" s="150" t="s">
        <v>70</v>
      </c>
      <c r="B11" s="234">
        <f>-SUMIF('In Process Calc.'!$A$4:$A$93,"&lt;="&amp;NS,'In Process Calc.'!$AS$4:$AS$93)/COUNTIF('In Process Calc.'!$A$4:$A$93,"&lt;="&amp;NS)*240/25.474</f>
        <v>-0.14687070168979208</v>
      </c>
      <c r="C11" s="234">
        <f>-SUMIF('In Process Calc.'!$A$4:$A$93,"&gt;"&amp;NS,'In Process Calc.'!$AS$4:$AS$93)/COUNTIF('In Process Calc.'!$A$4:$A$93,"&gt;"&amp;NS)*240/25.474</f>
        <v>3.8177497409956165E-3</v>
      </c>
      <c r="D11" s="151"/>
      <c r="E11" s="149" t="s">
        <v>70</v>
      </c>
      <c r="F11" s="236">
        <f>'Post Process Calc.'!$C4*240/25.474</f>
        <v>0.24719365787835879</v>
      </c>
      <c r="G11" s="236">
        <f>'Post Process Calc.'!$C5*240/25.474</f>
        <v>0.24067820277838095</v>
      </c>
      <c r="H11" s="236">
        <f>'Post Process Calc.'!$C6*240/25.474</f>
        <v>0.23093560882313363</v>
      </c>
      <c r="I11" s="236">
        <f>'Post Process Calc.'!$C7*240/25.474</f>
        <v>0.21321406525633346</v>
      </c>
      <c r="J11" s="236">
        <f>'Post Process Calc.'!$C8*240/25.474</f>
        <v>0.19095479953899749</v>
      </c>
      <c r="K11" s="236">
        <f>'Post Process Calc.'!$C9*240/25.474</f>
        <v>0.15406194694627368</v>
      </c>
      <c r="L11" s="236">
        <f>'Post Process Calc.'!$C10*240/25.474</f>
        <v>0.11419868144107187</v>
      </c>
      <c r="M11" s="236">
        <f>'Post Process Calc.'!$C11*240/25.474</f>
        <v>7.5645313489070859E-2</v>
      </c>
      <c r="N11" s="236">
        <f>'Post Process Calc.'!$C12*240/25.474</f>
        <v>4.626612576154273E-2</v>
      </c>
      <c r="O11" s="236">
        <f>'Post Process Calc.'!$C13*240/25.474</f>
        <v>2.5853494607684581E-2</v>
      </c>
      <c r="P11" s="236">
        <f>'Post Process Calc.'!$C14*240/25.474</f>
        <v>1.437110536908612E-2</v>
      </c>
      <c r="Q11" s="236">
        <f>'Post Process Calc.'!$C15*240/25.474</f>
        <v>7.9469634877913885E-3</v>
      </c>
      <c r="R11" s="6"/>
      <c r="S11" s="6"/>
      <c r="T11" s="6"/>
      <c r="U11" s="6"/>
      <c r="V11" s="6"/>
    </row>
    <row r="12" spans="1:22">
      <c r="A12" s="150" t="s">
        <v>71</v>
      </c>
      <c r="B12" s="234">
        <f>-B42</f>
        <v>0</v>
      </c>
      <c r="C12" s="234">
        <f>-C42</f>
        <v>0</v>
      </c>
      <c r="D12" s="151"/>
      <c r="E12" s="149" t="s">
        <v>71</v>
      </c>
      <c r="F12" s="236">
        <f>-F42</f>
        <v>0</v>
      </c>
      <c r="G12" s="236">
        <f t="shared" ref="G12:Q12" si="0">-G42</f>
        <v>0</v>
      </c>
      <c r="H12" s="236">
        <f t="shared" si="0"/>
        <v>0</v>
      </c>
      <c r="I12" s="236" t="e">
        <f t="shared" si="0"/>
        <v>#REF!</v>
      </c>
      <c r="J12" s="236">
        <f t="shared" si="0"/>
        <v>0</v>
      </c>
      <c r="K12" s="236">
        <f t="shared" si="0"/>
        <v>0</v>
      </c>
      <c r="L12" s="236">
        <f t="shared" si="0"/>
        <v>0</v>
      </c>
      <c r="M12" s="236" t="e">
        <f t="shared" si="0"/>
        <v>#REF!</v>
      </c>
      <c r="N12" s="236">
        <f t="shared" si="0"/>
        <v>0</v>
      </c>
      <c r="O12" s="236" t="e">
        <f t="shared" si="0"/>
        <v>#REF!</v>
      </c>
      <c r="P12" s="236" t="e">
        <f t="shared" si="0"/>
        <v>#REF!</v>
      </c>
      <c r="Q12" s="236" t="e">
        <f t="shared" si="0"/>
        <v>#REF!</v>
      </c>
      <c r="R12" s="6"/>
      <c r="S12" s="6"/>
      <c r="T12" s="6"/>
      <c r="U12" s="6"/>
      <c r="V12" s="6"/>
    </row>
    <row r="13" spans="1:22">
      <c r="A13" s="150" t="s">
        <v>72</v>
      </c>
      <c r="B13" s="234">
        <f>'Stoichiometric Ratios'!$L13*'Specific Rate Tables'!$B$16</f>
        <v>-1.2783336113545909E-3</v>
      </c>
      <c r="C13" s="234">
        <f>'Stoichiometric Ratios'!$P13*'Specific Rate Tables'!$C$16</f>
        <v>7.0818757155533061E-4</v>
      </c>
      <c r="D13" s="153"/>
      <c r="E13" s="149" t="s">
        <v>72</v>
      </c>
      <c r="F13" s="237">
        <v>0</v>
      </c>
      <c r="G13" s="237">
        <v>0</v>
      </c>
      <c r="H13" s="237">
        <v>0</v>
      </c>
      <c r="I13" s="237">
        <v>0</v>
      </c>
      <c r="J13" s="237">
        <v>0</v>
      </c>
      <c r="K13" s="237">
        <v>0</v>
      </c>
      <c r="L13" s="237">
        <v>0</v>
      </c>
      <c r="M13" s="237">
        <v>0</v>
      </c>
      <c r="N13" s="237">
        <v>0</v>
      </c>
      <c r="O13" s="237">
        <v>0</v>
      </c>
      <c r="P13" s="237">
        <v>0</v>
      </c>
      <c r="Q13" s="237">
        <v>0</v>
      </c>
      <c r="R13" s="7"/>
      <c r="S13" s="7"/>
      <c r="T13" s="7"/>
      <c r="U13" s="7"/>
      <c r="V13" s="7"/>
    </row>
    <row r="14" spans="1:22">
      <c r="A14" s="150" t="s">
        <v>73</v>
      </c>
      <c r="B14" s="235">
        <v>0</v>
      </c>
      <c r="C14" s="235">
        <v>0</v>
      </c>
      <c r="D14" s="153"/>
      <c r="E14" s="149" t="s">
        <v>73</v>
      </c>
      <c r="F14" s="237">
        <v>0</v>
      </c>
      <c r="G14" s="237">
        <v>0</v>
      </c>
      <c r="H14" s="237">
        <v>0</v>
      </c>
      <c r="I14" s="237">
        <v>0</v>
      </c>
      <c r="J14" s="237">
        <v>0</v>
      </c>
      <c r="K14" s="237">
        <v>0</v>
      </c>
      <c r="L14" s="237">
        <v>0</v>
      </c>
      <c r="M14" s="237">
        <v>0</v>
      </c>
      <c r="N14" s="237">
        <v>0</v>
      </c>
      <c r="O14" s="237">
        <v>0</v>
      </c>
      <c r="P14" s="237">
        <v>0</v>
      </c>
      <c r="Q14" s="237">
        <v>0</v>
      </c>
      <c r="R14" s="7"/>
      <c r="S14" s="7"/>
      <c r="T14" s="7"/>
      <c r="U14" s="7"/>
      <c r="V14" s="7"/>
    </row>
    <row r="15" spans="1:22">
      <c r="A15" s="150" t="s">
        <v>74</v>
      </c>
      <c r="B15" s="234">
        <f>-SUMIF('In Process Calc.'!$A$4:$A$93,"&lt;="&amp;NS,'In Process Calc.'!$BA$4:$BA$93)/COUNTIF('In Process Calc.'!$A$4:$A$93,"&lt;="&amp;NS)</f>
        <v>-5.8371716179708662E-2</v>
      </c>
      <c r="C15" s="234">
        <f>-SUMIF('In Process Calc.'!$A$4:$A$93,"&gt;"&amp;NS,'In Process Calc.'!$BA$4:$BA$93)/COUNTIF('In Process Calc.'!$A$4:$A$93,"&gt;"&amp;NS)</f>
        <v>-3.6830074965916927E-2</v>
      </c>
      <c r="D15" s="153"/>
      <c r="E15" s="149" t="s">
        <v>74</v>
      </c>
      <c r="F15" s="237">
        <f>-'Post Process Calc.'!$K4</f>
        <v>-0.11260218115305266</v>
      </c>
      <c r="G15" s="237">
        <f>-'Post Process Calc.'!$K5</f>
        <v>-9.8048409829188124E-2</v>
      </c>
      <c r="H15" s="237">
        <f>-'Post Process Calc.'!$K6</f>
        <v>-8.6970115367674058E-2</v>
      </c>
      <c r="I15" s="237">
        <f>-'Post Process Calc.'!$K7</f>
        <v>-7.1657987708768633E-2</v>
      </c>
      <c r="J15" s="237">
        <f>-'Post Process Calc.'!$K8</f>
        <v>-6.5145019234047877E-2</v>
      </c>
      <c r="K15" s="237">
        <f>-'Post Process Calc.'!$K9</f>
        <v>-5.2549552900225019E-2</v>
      </c>
      <c r="L15" s="237">
        <f>-'Post Process Calc.'!$K10</f>
        <v>-4.4157204002955426E-2</v>
      </c>
      <c r="M15" s="237">
        <f>-'Post Process Calc.'!$K11</f>
        <v>-4.1801149985527301E-2</v>
      </c>
      <c r="N15" s="237">
        <f>-'Post Process Calc.'!$K12</f>
        <v>-3.791441420650872E-2</v>
      </c>
      <c r="O15" s="237">
        <f>-'Post Process Calc.'!$K13</f>
        <v>-3.9523240928229945E-2</v>
      </c>
      <c r="P15" s="237">
        <f>-'Post Process Calc.'!$K14</f>
        <v>-4.3179612487732548E-2</v>
      </c>
      <c r="Q15" s="237">
        <f>-'Post Process Calc.'!$K15</f>
        <v>-4.2855703956809273E-2</v>
      </c>
      <c r="R15" s="7"/>
      <c r="S15" s="7"/>
      <c r="T15" s="7"/>
      <c r="U15" s="7"/>
      <c r="V15" s="7"/>
    </row>
    <row r="16" spans="1:22">
      <c r="A16" s="150" t="s">
        <v>401</v>
      </c>
      <c r="B16" s="234">
        <f>'Stoichiometric Ratios'!L4*'Specific Rate Tables'!B15</f>
        <v>5.5219119049730375E-3</v>
      </c>
      <c r="C16" s="234">
        <f>'Stoichiometric Ratios'!P4*'Specific Rate Tables'!C15</f>
        <v>-1.2444981953286052E-3</v>
      </c>
      <c r="D16" s="153"/>
      <c r="E16" s="149" t="s">
        <v>75</v>
      </c>
      <c r="F16" s="237">
        <f>-'Post Process Calc.'!$L4</f>
        <v>6.5099020312279739E-3</v>
      </c>
      <c r="G16" s="237">
        <f>-'Post Process Calc.'!$L5</f>
        <v>-3.9564734369251127E-3</v>
      </c>
      <c r="H16" s="237">
        <f>-'Post Process Calc.'!$L6</f>
        <v>4.9202861570126263E-3</v>
      </c>
      <c r="I16" s="237">
        <f>-'Post Process Calc.'!$L7</f>
        <v>8.0897615215411237E-3</v>
      </c>
      <c r="J16" s="237">
        <f>-'Post Process Calc.'!$L8</f>
        <v>7.7113372375799466E-3</v>
      </c>
      <c r="K16" s="237">
        <f>-'Post Process Calc.'!$L9</f>
        <v>5.1343090476070278E-3</v>
      </c>
      <c r="L16" s="237">
        <f>-'Post Process Calc.'!$L10</f>
        <v>2.930538987917751E-3</v>
      </c>
      <c r="M16" s="237">
        <f>-'Post Process Calc.'!$L11</f>
        <v>1.3336973026113314E-3</v>
      </c>
      <c r="N16" s="237">
        <f>-'Post Process Calc.'!$L12</f>
        <v>8.7606768564061542E-5</v>
      </c>
      <c r="O16" s="237">
        <f>-'Post Process Calc.'!$L13</f>
        <v>-8.5858801908902797E-4</v>
      </c>
      <c r="P16" s="237">
        <f>-'Post Process Calc.'!$L14</f>
        <v>-1.4807072490990378E-3</v>
      </c>
      <c r="Q16" s="237">
        <f>-'Post Process Calc.'!$L15</f>
        <v>-1.5029904364080862E-3</v>
      </c>
      <c r="R16" s="7"/>
      <c r="S16" s="7"/>
      <c r="T16" s="7"/>
      <c r="U16" s="7"/>
      <c r="V16" s="7"/>
    </row>
    <row r="17" spans="1:22">
      <c r="A17" s="150" t="s">
        <v>394</v>
      </c>
      <c r="B17" s="234">
        <f>'Stoichiometric Ratios'!$L14*'Specific Rate Tables'!$B$16</f>
        <v>1.7280969878602594E-2</v>
      </c>
      <c r="C17" s="234">
        <f>'Stoichiometric Ratios'!$P14*'Specific Rate Tables'!$C$16</f>
        <v>-2.3520280674198583E-3</v>
      </c>
      <c r="D17" s="153"/>
      <c r="E17" s="149" t="s">
        <v>76</v>
      </c>
      <c r="F17" s="237">
        <f>-'Post Process Calc.'!$M4</f>
        <v>0.37380400607284509</v>
      </c>
      <c r="G17" s="237">
        <f>-'Post Process Calc.'!$M5</f>
        <v>0.1999058935372445</v>
      </c>
      <c r="H17" s="237">
        <f>-'Post Process Calc.'!$M6</f>
        <v>0.10324256382109183</v>
      </c>
      <c r="I17" s="237">
        <f>-'Post Process Calc.'!$M7</f>
        <v>4.7970594474886691E-2</v>
      </c>
      <c r="J17" s="237">
        <f>-'Post Process Calc.'!$M8</f>
        <v>2.7279713004821314E-2</v>
      </c>
      <c r="K17" s="237">
        <f>-'Post Process Calc.'!$M9</f>
        <v>1.1748072469746521E-2</v>
      </c>
      <c r="L17" s="237">
        <f>-'Post Process Calc.'!$M10</f>
        <v>4.4321360983902479E-3</v>
      </c>
      <c r="M17" s="237">
        <f>-'Post Process Calc.'!$M11</f>
        <v>1.9205675361797805E-4</v>
      </c>
      <c r="N17" s="237">
        <f>-'Post Process Calc.'!$M12</f>
        <v>-2.8163690574395223E-3</v>
      </c>
      <c r="O17" s="237">
        <f>-'Post Process Calc.'!$M13</f>
        <v>-6.0019955543282304E-3</v>
      </c>
      <c r="P17" s="237">
        <f>-'Post Process Calc.'!$M14</f>
        <v>-9.8733493066436705E-3</v>
      </c>
      <c r="Q17" s="237">
        <f>-'Post Process Calc.'!$M15</f>
        <v>-1.3538631146859709E-2</v>
      </c>
      <c r="R17" s="7"/>
      <c r="S17" s="7"/>
      <c r="T17" s="7"/>
      <c r="U17" s="7"/>
      <c r="V17" s="7"/>
    </row>
    <row r="18" spans="1:22">
      <c r="A18" s="150" t="s">
        <v>77</v>
      </c>
      <c r="B18" s="234">
        <f>'Stoichiometric Ratios'!$L15*'Specific Rate Tables'!$B$16</f>
        <v>0</v>
      </c>
      <c r="C18" s="234">
        <f>'Stoichiometric Ratios'!$P15*'Specific Rate Tables'!$C$16</f>
        <v>0</v>
      </c>
      <c r="D18" s="153"/>
      <c r="E18" s="149" t="s">
        <v>77</v>
      </c>
      <c r="F18" s="237">
        <f>-'Post Process Calc.'!$N4</f>
        <v>0</v>
      </c>
      <c r="G18" s="237">
        <f>-'Post Process Calc.'!$N5</f>
        <v>0</v>
      </c>
      <c r="H18" s="237">
        <f>-'Post Process Calc.'!$N6</f>
        <v>0</v>
      </c>
      <c r="I18" s="237">
        <f>-'Post Process Calc.'!$N7</f>
        <v>0</v>
      </c>
      <c r="J18" s="237">
        <f>-'Post Process Calc.'!$N8</f>
        <v>0</v>
      </c>
      <c r="K18" s="237">
        <f>-'Post Process Calc.'!$N9</f>
        <v>0</v>
      </c>
      <c r="L18" s="237">
        <f>-'Post Process Calc.'!$N10</f>
        <v>0</v>
      </c>
      <c r="M18" s="237">
        <f>-'Post Process Calc.'!$N11</f>
        <v>0</v>
      </c>
      <c r="N18" s="237">
        <f>-'Post Process Calc.'!$N12</f>
        <v>0</v>
      </c>
      <c r="O18" s="237">
        <f>-'Post Process Calc.'!$N13</f>
        <v>0</v>
      </c>
      <c r="P18" s="237">
        <f>-'Post Process Calc.'!$N14</f>
        <v>0</v>
      </c>
      <c r="Q18" s="237">
        <f>-'Post Process Calc.'!$N15</f>
        <v>0</v>
      </c>
      <c r="R18" s="7"/>
      <c r="S18" s="7"/>
      <c r="T18" s="7"/>
      <c r="U18" s="7"/>
      <c r="V18" s="7"/>
    </row>
    <row r="19" spans="1:22">
      <c r="A19" s="150" t="s">
        <v>78</v>
      </c>
      <c r="B19" s="234">
        <f>'Stoichiometric Ratios'!$L16*'Specific Rate Tables'!$B$16</f>
        <v>0</v>
      </c>
      <c r="C19" s="234">
        <f>'Stoichiometric Ratios'!$P16*'Specific Rate Tables'!$C$16</f>
        <v>0</v>
      </c>
      <c r="D19" s="153"/>
      <c r="E19" s="149" t="s">
        <v>78</v>
      </c>
      <c r="F19" s="237">
        <f>-'Post Process Calc.'!$O4</f>
        <v>0</v>
      </c>
      <c r="G19" s="237">
        <f>-'Post Process Calc.'!$O5</f>
        <v>0</v>
      </c>
      <c r="H19" s="237">
        <f>-'Post Process Calc.'!$O6</f>
        <v>0</v>
      </c>
      <c r="I19" s="237">
        <f>-'Post Process Calc.'!$O7</f>
        <v>0</v>
      </c>
      <c r="J19" s="237">
        <f>-'Post Process Calc.'!$O8</f>
        <v>0</v>
      </c>
      <c r="K19" s="237">
        <f>-'Post Process Calc.'!$O9</f>
        <v>0</v>
      </c>
      <c r="L19" s="237">
        <f>-'Post Process Calc.'!$O10</f>
        <v>0</v>
      </c>
      <c r="M19" s="237">
        <f>-'Post Process Calc.'!$O11</f>
        <v>0</v>
      </c>
      <c r="N19" s="237">
        <f>-'Post Process Calc.'!$O12</f>
        <v>0</v>
      </c>
      <c r="O19" s="237">
        <f>-'Post Process Calc.'!$O13</f>
        <v>0</v>
      </c>
      <c r="P19" s="237">
        <f>-'Post Process Calc.'!$O14</f>
        <v>0</v>
      </c>
      <c r="Q19" s="237">
        <f>-'Post Process Calc.'!$O15</f>
        <v>0</v>
      </c>
      <c r="R19" s="7"/>
      <c r="S19" s="7"/>
      <c r="T19" s="7"/>
      <c r="U19" s="7"/>
      <c r="V19" s="7"/>
    </row>
    <row r="20" spans="1:22">
      <c r="A20" s="150" t="s">
        <v>79</v>
      </c>
      <c r="B20" s="234">
        <f>'Stoichiometric Ratios'!$L17*'Specific Rate Tables'!$B$16</f>
        <v>0</v>
      </c>
      <c r="C20" s="234">
        <f>'Stoichiometric Ratios'!$P17*'Specific Rate Tables'!$C$16</f>
        <v>0</v>
      </c>
      <c r="D20" s="153"/>
      <c r="E20" s="149" t="s">
        <v>79</v>
      </c>
      <c r="F20" s="237">
        <f>-'Post Process Calc.'!$P4</f>
        <v>0</v>
      </c>
      <c r="G20" s="237">
        <f>-'Post Process Calc.'!$P5</f>
        <v>0</v>
      </c>
      <c r="H20" s="237">
        <f>-'Post Process Calc.'!$P6</f>
        <v>0</v>
      </c>
      <c r="I20" s="237">
        <f>-'Post Process Calc.'!$P7</f>
        <v>0</v>
      </c>
      <c r="J20" s="237">
        <f>-'Post Process Calc.'!$P8</f>
        <v>0</v>
      </c>
      <c r="K20" s="237">
        <f>-'Post Process Calc.'!$P9</f>
        <v>0</v>
      </c>
      <c r="L20" s="237">
        <f>-'Post Process Calc.'!$P10</f>
        <v>0</v>
      </c>
      <c r="M20" s="237">
        <f>-'Post Process Calc.'!$P11</f>
        <v>0</v>
      </c>
      <c r="N20" s="237">
        <f>-'Post Process Calc.'!$P12</f>
        <v>0</v>
      </c>
      <c r="O20" s="237">
        <f>-'Post Process Calc.'!$P13</f>
        <v>0</v>
      </c>
      <c r="P20" s="237">
        <f>-'Post Process Calc.'!$P14</f>
        <v>0</v>
      </c>
      <c r="Q20" s="237">
        <f>-'Post Process Calc.'!$P15</f>
        <v>0</v>
      </c>
      <c r="R20" s="7"/>
      <c r="S20" s="7"/>
      <c r="T20" s="7"/>
      <c r="U20" s="7"/>
      <c r="V20" s="7"/>
    </row>
    <row r="21" spans="1:22">
      <c r="A21" s="150" t="s">
        <v>80</v>
      </c>
      <c r="B21" s="234">
        <f>'Stoichiometric Ratios'!L5*'Specific Rate Tables'!B15</f>
        <v>-1.3886122213458625E-2</v>
      </c>
      <c r="C21" s="234">
        <f>'Stoichiometric Ratios'!P5*'Specific Rate Tables'!C15</f>
        <v>2.7832458034420396E-3</v>
      </c>
      <c r="D21" s="153"/>
      <c r="E21" s="149" t="s">
        <v>80</v>
      </c>
      <c r="F21" s="237">
        <f>'Post Process Calc.'!$Q4</f>
        <v>4.3263079253742544E-2</v>
      </c>
      <c r="G21" s="237">
        <f>'Post Process Calc.'!$Q5</f>
        <v>6.4041090526176458E-2</v>
      </c>
      <c r="H21" s="237">
        <f>'Post Process Calc.'!$Q6</f>
        <v>5.1533007128908959E-2</v>
      </c>
      <c r="I21" s="237">
        <f>'Post Process Calc.'!$Q7</f>
        <v>3.2183198605669025E-2</v>
      </c>
      <c r="J21" s="237">
        <f>'Post Process Calc.'!$Q8</f>
        <v>2.1061226621527995E-2</v>
      </c>
      <c r="K21" s="237">
        <f>'Post Process Calc.'!$Q9</f>
        <v>9.741820091299553E-3</v>
      </c>
      <c r="L21" s="237">
        <f>'Post Process Calc.'!$Q10</f>
        <v>3.290574235022793E-3</v>
      </c>
      <c r="M21" s="237">
        <f>'Post Process Calc.'!$Q11</f>
        <v>-8.4527404757693807E-4</v>
      </c>
      <c r="N21" s="237">
        <f>'Post Process Calc.'!$Q12</f>
        <v>-3.5232107501196523E-3</v>
      </c>
      <c r="O21" s="237">
        <f>'Post Process Calc.'!$Q13</f>
        <v>-5.8502441791246553E-3</v>
      </c>
      <c r="P21" s="237">
        <f>'Post Process Calc.'!$Q14</f>
        <v>-7.1231738177513285E-3</v>
      </c>
      <c r="Q21" s="237">
        <f>'Post Process Calc.'!$Q15</f>
        <v>-5.9164468412406714E-3</v>
      </c>
      <c r="R21" s="7"/>
      <c r="S21" s="7"/>
      <c r="T21" s="7"/>
      <c r="U21" s="7"/>
      <c r="V21" s="7"/>
    </row>
    <row r="22" spans="1:22">
      <c r="A22" s="150" t="s">
        <v>81</v>
      </c>
      <c r="B22" s="234">
        <f>'Stoichiometric Ratios'!$L18*'Specific Rate Tables'!$B$16</f>
        <v>0</v>
      </c>
      <c r="C22" s="234">
        <f>'Stoichiometric Ratios'!$P18*'Specific Rate Tables'!$C$16</f>
        <v>0</v>
      </c>
      <c r="D22" s="153"/>
      <c r="E22" s="149" t="s">
        <v>81</v>
      </c>
      <c r="F22" s="237">
        <f>-'Post Process Calc.'!$R4</f>
        <v>0</v>
      </c>
      <c r="G22" s="237">
        <f>-'Post Process Calc.'!$R5</f>
        <v>0</v>
      </c>
      <c r="H22" s="237">
        <f>-'Post Process Calc.'!$R6</f>
        <v>0</v>
      </c>
      <c r="I22" s="237">
        <f>-'Post Process Calc.'!$R7</f>
        <v>0</v>
      </c>
      <c r="J22" s="237">
        <f>-'Post Process Calc.'!$R8</f>
        <v>0</v>
      </c>
      <c r="K22" s="237">
        <f>-'Post Process Calc.'!$R9</f>
        <v>0</v>
      </c>
      <c r="L22" s="237">
        <f>-'Post Process Calc.'!$R10</f>
        <v>0</v>
      </c>
      <c r="M22" s="237">
        <f>-'Post Process Calc.'!$R11</f>
        <v>0</v>
      </c>
      <c r="N22" s="237">
        <f>-'Post Process Calc.'!$R12</f>
        <v>0</v>
      </c>
      <c r="O22" s="237">
        <f>-'Post Process Calc.'!$R13</f>
        <v>0</v>
      </c>
      <c r="P22" s="237">
        <f>-'Post Process Calc.'!$R14</f>
        <v>0</v>
      </c>
      <c r="Q22" s="237">
        <f>-'Post Process Calc.'!$R15</f>
        <v>0</v>
      </c>
      <c r="R22" s="7"/>
      <c r="S22" s="7"/>
      <c r="T22" s="7"/>
      <c r="U22" s="7"/>
      <c r="V22" s="7"/>
    </row>
    <row r="23" spans="1:22">
      <c r="A23" s="150" t="s">
        <v>82</v>
      </c>
      <c r="B23" s="234">
        <f>'Stoichiometric Ratios'!$L19*'Specific Rate Tables'!$B$16</f>
        <v>0</v>
      </c>
      <c r="C23" s="234">
        <f>'Stoichiometric Ratios'!$P19*'Specific Rate Tables'!$C$16</f>
        <v>0</v>
      </c>
      <c r="D23" s="153"/>
      <c r="E23" s="149" t="s">
        <v>82</v>
      </c>
      <c r="F23" s="237">
        <f>-'Post Process Calc.'!$S4</f>
        <v>0</v>
      </c>
      <c r="G23" s="237">
        <f>-'Post Process Calc.'!$S5</f>
        <v>0</v>
      </c>
      <c r="H23" s="237">
        <f>-'Post Process Calc.'!$S6</f>
        <v>0</v>
      </c>
      <c r="I23" s="237">
        <f>-'Post Process Calc.'!$S7</f>
        <v>0</v>
      </c>
      <c r="J23" s="237">
        <f>-'Post Process Calc.'!$S8</f>
        <v>0</v>
      </c>
      <c r="K23" s="237">
        <f>-'Post Process Calc.'!$S9</f>
        <v>0</v>
      </c>
      <c r="L23" s="237">
        <f>-'Post Process Calc.'!$S10</f>
        <v>0</v>
      </c>
      <c r="M23" s="237">
        <f>-'Post Process Calc.'!$S11</f>
        <v>0</v>
      </c>
      <c r="N23" s="237">
        <f>-'Post Process Calc.'!$S12</f>
        <v>0</v>
      </c>
      <c r="O23" s="237">
        <f>-'Post Process Calc.'!$S13</f>
        <v>0</v>
      </c>
      <c r="P23" s="237">
        <f>-'Post Process Calc.'!$S14</f>
        <v>0</v>
      </c>
      <c r="Q23" s="237">
        <f>-'Post Process Calc.'!$S15</f>
        <v>0</v>
      </c>
      <c r="R23" s="7"/>
      <c r="S23" s="7"/>
      <c r="T23" s="7"/>
      <c r="U23" s="7"/>
      <c r="V23" s="7"/>
    </row>
    <row r="24" spans="1:22">
      <c r="A24" s="150" t="s">
        <v>83</v>
      </c>
      <c r="B24" s="234">
        <v>0</v>
      </c>
      <c r="C24" s="234">
        <v>0</v>
      </c>
      <c r="D24" s="153"/>
      <c r="E24" s="149" t="s">
        <v>83</v>
      </c>
      <c r="F24" s="237">
        <v>0</v>
      </c>
      <c r="G24" s="237">
        <v>0</v>
      </c>
      <c r="H24" s="237">
        <v>0</v>
      </c>
      <c r="I24" s="237">
        <v>0</v>
      </c>
      <c r="J24" s="237">
        <v>0</v>
      </c>
      <c r="K24" s="237">
        <v>0</v>
      </c>
      <c r="L24" s="237">
        <v>0</v>
      </c>
      <c r="M24" s="237">
        <v>0</v>
      </c>
      <c r="N24" s="237">
        <v>0</v>
      </c>
      <c r="O24" s="237">
        <v>0</v>
      </c>
      <c r="P24" s="237">
        <v>0</v>
      </c>
      <c r="Q24" s="237">
        <v>0</v>
      </c>
      <c r="R24" s="7"/>
      <c r="S24" s="7"/>
      <c r="T24" s="7"/>
      <c r="U24" s="7"/>
      <c r="V24" s="7"/>
    </row>
    <row r="25" spans="1:22">
      <c r="A25" s="150" t="s">
        <v>84</v>
      </c>
      <c r="B25" s="234">
        <f>'Stoichiometric Ratios'!$L20*'Specific Rate Tables'!$B$16</f>
        <v>0</v>
      </c>
      <c r="C25" s="234">
        <f>'Stoichiometric Ratios'!$P20*'Specific Rate Tables'!$C$16</f>
        <v>0</v>
      </c>
      <c r="D25" s="153"/>
      <c r="E25" s="149" t="s">
        <v>84</v>
      </c>
      <c r="F25" s="237">
        <f>-'Post Process Calc.'!$T4</f>
        <v>0</v>
      </c>
      <c r="G25" s="237">
        <f>-'Post Process Calc.'!$T5</f>
        <v>0</v>
      </c>
      <c r="H25" s="237">
        <f>-'Post Process Calc.'!$T6</f>
        <v>0</v>
      </c>
      <c r="I25" s="237">
        <f>-'Post Process Calc.'!$T7</f>
        <v>0</v>
      </c>
      <c r="J25" s="237">
        <f>-'Post Process Calc.'!$T8</f>
        <v>0</v>
      </c>
      <c r="K25" s="237">
        <f>-'Post Process Calc.'!$T9</f>
        <v>0</v>
      </c>
      <c r="L25" s="237">
        <f>-'Post Process Calc.'!$T10</f>
        <v>0</v>
      </c>
      <c r="M25" s="237">
        <f>-'Post Process Calc.'!$T11</f>
        <v>0</v>
      </c>
      <c r="N25" s="237">
        <f>-'Post Process Calc.'!$T12</f>
        <v>0</v>
      </c>
      <c r="O25" s="237">
        <f>-'Post Process Calc.'!$T13</f>
        <v>0</v>
      </c>
      <c r="P25" s="237">
        <f>-'Post Process Calc.'!$T14</f>
        <v>0</v>
      </c>
      <c r="Q25" s="237">
        <f>-'Post Process Calc.'!$T15</f>
        <v>0</v>
      </c>
      <c r="R25" s="7"/>
      <c r="S25" s="7"/>
      <c r="T25" s="7"/>
      <c r="U25" s="7"/>
      <c r="V25" s="7"/>
    </row>
    <row r="26" spans="1:22">
      <c r="A26" s="150" t="s">
        <v>85</v>
      </c>
      <c r="B26" s="234">
        <f>'Stoichiometric Ratios'!$L21*'Specific Rate Tables'!$B$16</f>
        <v>0</v>
      </c>
      <c r="C26" s="234">
        <f>'Stoichiometric Ratios'!$P21*'Specific Rate Tables'!$C$16</f>
        <v>0</v>
      </c>
      <c r="D26" s="153"/>
      <c r="E26" s="149" t="s">
        <v>85</v>
      </c>
      <c r="F26" s="237">
        <f>'Post Process Calc.'!$U4</f>
        <v>0</v>
      </c>
      <c r="G26" s="237">
        <f>'Post Process Calc.'!$U5</f>
        <v>0</v>
      </c>
      <c r="H26" s="237">
        <f>'Post Process Calc.'!$U6</f>
        <v>0</v>
      </c>
      <c r="I26" s="237">
        <f>'Post Process Calc.'!$U7</f>
        <v>0</v>
      </c>
      <c r="J26" s="237">
        <f>'Post Process Calc.'!$U8</f>
        <v>0</v>
      </c>
      <c r="K26" s="237">
        <f>'Post Process Calc.'!$U9</f>
        <v>0</v>
      </c>
      <c r="L26" s="237">
        <f>'Post Process Calc.'!$U10</f>
        <v>0</v>
      </c>
      <c r="M26" s="237">
        <f>'Post Process Calc.'!$U11</f>
        <v>0</v>
      </c>
      <c r="N26" s="237">
        <f>'Post Process Calc.'!$U12</f>
        <v>0</v>
      </c>
      <c r="O26" s="237">
        <f>'Post Process Calc.'!$U13</f>
        <v>0</v>
      </c>
      <c r="P26" s="237">
        <f>'Post Process Calc.'!$U14</f>
        <v>0</v>
      </c>
      <c r="Q26" s="237">
        <f>'Post Process Calc.'!$U15</f>
        <v>0</v>
      </c>
      <c r="R26" s="7"/>
      <c r="S26" s="7"/>
      <c r="T26" s="7"/>
      <c r="U26" s="7"/>
      <c r="V26" s="7"/>
    </row>
    <row r="27" spans="1:22">
      <c r="A27" s="150" t="s">
        <v>86</v>
      </c>
      <c r="B27" s="235">
        <v>0</v>
      </c>
      <c r="C27" s="235">
        <v>0</v>
      </c>
      <c r="D27" s="153"/>
      <c r="E27" s="149" t="s">
        <v>86</v>
      </c>
      <c r="F27" s="237">
        <v>0</v>
      </c>
      <c r="G27" s="237">
        <v>0</v>
      </c>
      <c r="H27" s="237">
        <v>0</v>
      </c>
      <c r="I27" s="237">
        <v>0</v>
      </c>
      <c r="J27" s="237">
        <v>0</v>
      </c>
      <c r="K27" s="237">
        <v>0</v>
      </c>
      <c r="L27" s="237">
        <v>0</v>
      </c>
      <c r="M27" s="237">
        <v>0</v>
      </c>
      <c r="N27" s="237">
        <v>0</v>
      </c>
      <c r="O27" s="237">
        <v>0</v>
      </c>
      <c r="P27" s="237">
        <v>0</v>
      </c>
      <c r="Q27" s="237">
        <v>0</v>
      </c>
      <c r="R27" s="7"/>
      <c r="S27" s="7"/>
      <c r="T27" s="7"/>
      <c r="U27" s="7"/>
      <c r="V27" s="7"/>
    </row>
    <row r="28" spans="1:22">
      <c r="A28" s="150" t="s">
        <v>87</v>
      </c>
      <c r="B28" s="234">
        <f>'Stoichiometric Ratios'!$L22*'Specific Rate Tables'!$B$16</f>
        <v>0</v>
      </c>
      <c r="C28" s="234">
        <f>'Stoichiometric Ratios'!$P22*'Specific Rate Tables'!$C$16</f>
        <v>0</v>
      </c>
      <c r="D28" s="153"/>
      <c r="E28" s="149" t="s">
        <v>87</v>
      </c>
      <c r="F28" s="237">
        <f>-'Post Process Calc.'!$V4</f>
        <v>0</v>
      </c>
      <c r="G28" s="237">
        <f>-'Post Process Calc.'!$V5</f>
        <v>0</v>
      </c>
      <c r="H28" s="237">
        <f>-'Post Process Calc.'!$V6</f>
        <v>0</v>
      </c>
      <c r="I28" s="237">
        <f>-'Post Process Calc.'!$V7</f>
        <v>0</v>
      </c>
      <c r="J28" s="237">
        <f>-'Post Process Calc.'!$V8</f>
        <v>0</v>
      </c>
      <c r="K28" s="237">
        <f>-'Post Process Calc.'!$V9</f>
        <v>0</v>
      </c>
      <c r="L28" s="237">
        <f>-'Post Process Calc.'!$V10</f>
        <v>0</v>
      </c>
      <c r="M28" s="237">
        <f>-'Post Process Calc.'!$V11</f>
        <v>0</v>
      </c>
      <c r="N28" s="237">
        <f>-'Post Process Calc.'!$V12</f>
        <v>0</v>
      </c>
      <c r="O28" s="237">
        <f>-'Post Process Calc.'!$V13</f>
        <v>0</v>
      </c>
      <c r="P28" s="237">
        <f>-'Post Process Calc.'!$V14</f>
        <v>0</v>
      </c>
      <c r="Q28" s="237">
        <f>-'Post Process Calc.'!$V15</f>
        <v>0</v>
      </c>
      <c r="R28" s="7"/>
      <c r="S28" s="7"/>
      <c r="T28" s="7"/>
      <c r="U28" s="7"/>
      <c r="V28" s="7"/>
    </row>
    <row r="29" spans="1:22">
      <c r="A29" s="150" t="s">
        <v>88</v>
      </c>
      <c r="B29" s="234">
        <f>'Stoichiometric Ratios'!$L23*'Specific Rate Tables'!$B$16</f>
        <v>1.30205825462798E-3</v>
      </c>
      <c r="C29" s="234">
        <f>'Stoichiometric Ratios'!$P23*'Specific Rate Tables'!$C$16</f>
        <v>-5.9926268740531153E-4</v>
      </c>
      <c r="D29" s="153"/>
      <c r="E29" s="149" t="s">
        <v>88</v>
      </c>
      <c r="F29" s="237">
        <v>0</v>
      </c>
      <c r="G29" s="237">
        <v>0</v>
      </c>
      <c r="H29" s="237">
        <v>0</v>
      </c>
      <c r="I29" s="237">
        <v>0</v>
      </c>
      <c r="J29" s="237">
        <v>0</v>
      </c>
      <c r="K29" s="237">
        <v>0</v>
      </c>
      <c r="L29" s="237">
        <v>0</v>
      </c>
      <c r="M29" s="237">
        <v>0</v>
      </c>
      <c r="N29" s="237">
        <v>0</v>
      </c>
      <c r="O29" s="237">
        <v>0</v>
      </c>
      <c r="P29" s="237">
        <v>0</v>
      </c>
      <c r="Q29" s="237">
        <v>0</v>
      </c>
      <c r="R29" s="7"/>
      <c r="S29" s="7"/>
      <c r="T29" s="7"/>
      <c r="U29" s="7"/>
      <c r="V29" s="7"/>
    </row>
    <row r="30" spans="1:22">
      <c r="A30" s="150" t="s">
        <v>89</v>
      </c>
      <c r="B30" s="234">
        <v>0</v>
      </c>
      <c r="C30" s="234">
        <v>0</v>
      </c>
      <c r="D30" s="153"/>
      <c r="E30" s="149" t="s">
        <v>89</v>
      </c>
      <c r="F30" s="237">
        <v>0</v>
      </c>
      <c r="G30" s="237">
        <v>0</v>
      </c>
      <c r="H30" s="237">
        <v>0</v>
      </c>
      <c r="I30" s="237">
        <v>0</v>
      </c>
      <c r="J30" s="237">
        <v>0</v>
      </c>
      <c r="K30" s="237">
        <v>0</v>
      </c>
      <c r="L30" s="237">
        <v>0</v>
      </c>
      <c r="M30" s="237">
        <v>0</v>
      </c>
      <c r="N30" s="237">
        <v>0</v>
      </c>
      <c r="O30" s="237">
        <v>0</v>
      </c>
      <c r="P30" s="237">
        <v>0</v>
      </c>
      <c r="Q30" s="237">
        <v>0</v>
      </c>
      <c r="R30" s="7"/>
      <c r="S30" s="7"/>
      <c r="T30" s="7"/>
      <c r="U30" s="7"/>
      <c r="V30" s="7"/>
    </row>
    <row r="31" spans="1:22">
      <c r="A31" s="150" t="s">
        <v>90</v>
      </c>
      <c r="B31" s="234">
        <f>'Stoichiometric Ratios'!$L24*'Specific Rate Tables'!$B$16</f>
        <v>0</v>
      </c>
      <c r="C31" s="234">
        <f>'Stoichiometric Ratios'!$P24*'Specific Rate Tables'!$C$16</f>
        <v>0</v>
      </c>
      <c r="D31" s="153"/>
      <c r="E31" s="149" t="s">
        <v>90</v>
      </c>
      <c r="F31" s="237">
        <f>-'Post Process Calc.'!$X4</f>
        <v>0</v>
      </c>
      <c r="G31" s="237">
        <f>-'Post Process Calc.'!$X5</f>
        <v>0</v>
      </c>
      <c r="H31" s="237">
        <f>-'Post Process Calc.'!$X6</f>
        <v>0</v>
      </c>
      <c r="I31" s="237">
        <f>-'Post Process Calc.'!$X7</f>
        <v>0</v>
      </c>
      <c r="J31" s="237">
        <f>-'Post Process Calc.'!$X8</f>
        <v>0</v>
      </c>
      <c r="K31" s="237">
        <f>-'Post Process Calc.'!$X9</f>
        <v>0</v>
      </c>
      <c r="L31" s="237">
        <f>-'Post Process Calc.'!$X10</f>
        <v>0</v>
      </c>
      <c r="M31" s="237">
        <f>-'Post Process Calc.'!$X11</f>
        <v>0</v>
      </c>
      <c r="N31" s="237">
        <f>-'Post Process Calc.'!$X12</f>
        <v>0</v>
      </c>
      <c r="O31" s="237">
        <f>-'Post Process Calc.'!$X13</f>
        <v>0</v>
      </c>
      <c r="P31" s="237">
        <f>-'Post Process Calc.'!$X14</f>
        <v>0</v>
      </c>
      <c r="Q31" s="237">
        <f>-'Post Process Calc.'!$X15</f>
        <v>0</v>
      </c>
      <c r="R31" s="7"/>
      <c r="S31" s="7"/>
      <c r="T31" s="7"/>
      <c r="U31" s="7"/>
      <c r="V31" s="7"/>
    </row>
    <row r="32" spans="1:22">
      <c r="A32" s="150" t="s">
        <v>91</v>
      </c>
      <c r="B32" s="235">
        <v>0</v>
      </c>
      <c r="C32" s="235">
        <v>0</v>
      </c>
      <c r="D32" s="153"/>
      <c r="E32" s="149" t="s">
        <v>91</v>
      </c>
      <c r="F32" s="237">
        <v>0</v>
      </c>
      <c r="G32" s="237">
        <v>0</v>
      </c>
      <c r="H32" s="237">
        <v>0</v>
      </c>
      <c r="I32" s="237">
        <v>0</v>
      </c>
      <c r="J32" s="237">
        <v>0</v>
      </c>
      <c r="K32" s="237">
        <v>0</v>
      </c>
      <c r="L32" s="237">
        <v>0</v>
      </c>
      <c r="M32" s="237">
        <v>0</v>
      </c>
      <c r="N32" s="237">
        <v>0</v>
      </c>
      <c r="O32" s="237">
        <v>0</v>
      </c>
      <c r="P32" s="237">
        <v>0</v>
      </c>
      <c r="Q32" s="237">
        <v>0</v>
      </c>
      <c r="R32" s="7"/>
      <c r="S32" s="7"/>
      <c r="T32" s="7"/>
      <c r="U32" s="7"/>
      <c r="V32" s="7"/>
    </row>
    <row r="33" spans="1:22">
      <c r="A33" s="150" t="s">
        <v>92</v>
      </c>
      <c r="B33" s="234">
        <f>'Stoichiometric Ratios'!$L25*'Specific Rate Tables'!$B$16</f>
        <v>0</v>
      </c>
      <c r="C33" s="234">
        <f>'Stoichiometric Ratios'!$P25*'Specific Rate Tables'!$C$16</f>
        <v>0</v>
      </c>
      <c r="D33" s="153"/>
      <c r="E33" s="149" t="s">
        <v>92</v>
      </c>
      <c r="F33" s="237">
        <f>-'Post Process Calc.'!$Y4</f>
        <v>0</v>
      </c>
      <c r="G33" s="237">
        <f>-'Post Process Calc.'!$Y5</f>
        <v>0</v>
      </c>
      <c r="H33" s="237">
        <f>-'Post Process Calc.'!$Y6</f>
        <v>0</v>
      </c>
      <c r="I33" s="237">
        <f>-'Post Process Calc.'!$Y7</f>
        <v>0</v>
      </c>
      <c r="J33" s="237">
        <f>-'Post Process Calc.'!$Y8</f>
        <v>0</v>
      </c>
      <c r="K33" s="237">
        <f>-'Post Process Calc.'!$Y9</f>
        <v>0</v>
      </c>
      <c r="L33" s="237">
        <f>-'Post Process Calc.'!$Y10</f>
        <v>0</v>
      </c>
      <c r="M33" s="237">
        <f>-'Post Process Calc.'!$Y11</f>
        <v>0</v>
      </c>
      <c r="N33" s="237">
        <f>-'Post Process Calc.'!$Y12</f>
        <v>0</v>
      </c>
      <c r="O33" s="237">
        <f>-'Post Process Calc.'!$Y13</f>
        <v>0</v>
      </c>
      <c r="P33" s="237">
        <f>-'Post Process Calc.'!$Y14</f>
        <v>0</v>
      </c>
      <c r="Q33" s="237">
        <f>-'Post Process Calc.'!$Y15</f>
        <v>0</v>
      </c>
      <c r="R33" s="7"/>
      <c r="S33" s="7"/>
      <c r="T33" s="7"/>
      <c r="U33" s="7"/>
      <c r="V33" s="7"/>
    </row>
    <row r="34" spans="1:22">
      <c r="A34" s="150" t="s">
        <v>93</v>
      </c>
      <c r="B34" s="234">
        <f>'Stoichiometric Ratios'!$L27*'Specific Rate Tables'!$B$16</f>
        <v>0</v>
      </c>
      <c r="C34" s="234">
        <f>'Stoichiometric Ratios'!$P27*'Specific Rate Tables'!$C$16</f>
        <v>0</v>
      </c>
      <c r="D34" s="153"/>
      <c r="E34" s="149" t="s">
        <v>93</v>
      </c>
      <c r="F34" s="237">
        <f>-'Post Process Calc.'!$AA4</f>
        <v>0</v>
      </c>
      <c r="G34" s="237">
        <f>-'Post Process Calc.'!$AA5</f>
        <v>0</v>
      </c>
      <c r="H34" s="237">
        <f>-'Post Process Calc.'!$AA6</f>
        <v>0</v>
      </c>
      <c r="I34" s="237">
        <f>-'Post Process Calc.'!$AA7</f>
        <v>0</v>
      </c>
      <c r="J34" s="237">
        <f>-'Post Process Calc.'!$AA8</f>
        <v>0</v>
      </c>
      <c r="K34" s="237">
        <f>-'Post Process Calc.'!$AA9</f>
        <v>0</v>
      </c>
      <c r="L34" s="237">
        <f>-'Post Process Calc.'!$AA10</f>
        <v>0</v>
      </c>
      <c r="M34" s="237">
        <f>-'Post Process Calc.'!$AA11</f>
        <v>0</v>
      </c>
      <c r="N34" s="237">
        <f>-'Post Process Calc.'!$AA12</f>
        <v>0</v>
      </c>
      <c r="O34" s="237">
        <f>-'Post Process Calc.'!$AA13</f>
        <v>0</v>
      </c>
      <c r="P34" s="237">
        <f>-'Post Process Calc.'!$AA14</f>
        <v>0</v>
      </c>
      <c r="Q34" s="237">
        <f>-'Post Process Calc.'!$AA15</f>
        <v>0</v>
      </c>
      <c r="R34" s="7"/>
      <c r="S34" s="7"/>
      <c r="T34" s="7"/>
      <c r="U34" s="7"/>
      <c r="V34" s="7"/>
    </row>
    <row r="35" spans="1:22">
      <c r="A35" s="150" t="s">
        <v>94</v>
      </c>
      <c r="B35" s="234">
        <f>'Stoichiometric Ratios'!$L28*'Specific Rate Tables'!$B$16</f>
        <v>0</v>
      </c>
      <c r="C35" s="234">
        <f>'Stoichiometric Ratios'!$P28*'Specific Rate Tables'!$C$16</f>
        <v>0</v>
      </c>
      <c r="D35" s="153"/>
      <c r="E35" s="149" t="s">
        <v>94</v>
      </c>
      <c r="F35" s="237">
        <f>-'Post Process Calc.'!$AB4</f>
        <v>0</v>
      </c>
      <c r="G35" s="237">
        <f>-'Post Process Calc.'!$AB5</f>
        <v>0</v>
      </c>
      <c r="H35" s="237">
        <f>-'Post Process Calc.'!$AB6</f>
        <v>0</v>
      </c>
      <c r="I35" s="237">
        <f>-'Post Process Calc.'!$AB7</f>
        <v>0</v>
      </c>
      <c r="J35" s="237">
        <f>-'Post Process Calc.'!$AB8</f>
        <v>0</v>
      </c>
      <c r="K35" s="237">
        <f>-'Post Process Calc.'!$AB9</f>
        <v>0</v>
      </c>
      <c r="L35" s="237">
        <f>-'Post Process Calc.'!$AB10</f>
        <v>0</v>
      </c>
      <c r="M35" s="237">
        <f>-'Post Process Calc.'!$AB11</f>
        <v>0</v>
      </c>
      <c r="N35" s="237">
        <f>-'Post Process Calc.'!$AB12</f>
        <v>0</v>
      </c>
      <c r="O35" s="237">
        <f>-'Post Process Calc.'!$AB13</f>
        <v>0</v>
      </c>
      <c r="P35" s="237">
        <f>-'Post Process Calc.'!$AB14</f>
        <v>0</v>
      </c>
      <c r="Q35" s="237">
        <f>-'Post Process Calc.'!$AB15</f>
        <v>0</v>
      </c>
      <c r="R35" s="7"/>
      <c r="S35" s="7"/>
      <c r="T35" s="7"/>
      <c r="U35" s="7"/>
      <c r="V35" s="7"/>
    </row>
    <row r="36" spans="1:22">
      <c r="A36" s="150" t="s">
        <v>385</v>
      </c>
      <c r="B36" s="235">
        <v>0</v>
      </c>
      <c r="C36" s="235">
        <v>0</v>
      </c>
      <c r="D36" s="153"/>
      <c r="E36" s="149" t="s">
        <v>385</v>
      </c>
      <c r="F36" s="235">
        <v>0</v>
      </c>
      <c r="G36" s="235">
        <v>0</v>
      </c>
      <c r="H36" s="235">
        <v>0</v>
      </c>
      <c r="I36" s="235">
        <v>0</v>
      </c>
      <c r="J36" s="235">
        <v>0</v>
      </c>
      <c r="K36" s="235">
        <v>0</v>
      </c>
      <c r="L36" s="235">
        <v>0</v>
      </c>
      <c r="M36" s="235">
        <v>0</v>
      </c>
      <c r="N36" s="235">
        <v>0</v>
      </c>
      <c r="O36" s="235">
        <v>0</v>
      </c>
      <c r="P36" s="235">
        <v>0</v>
      </c>
      <c r="Q36" s="235">
        <v>0</v>
      </c>
    </row>
    <row r="37" spans="1:22">
      <c r="A37" s="150" t="s">
        <v>386</v>
      </c>
      <c r="B37" s="235">
        <v>0</v>
      </c>
      <c r="C37" s="235">
        <v>0</v>
      </c>
      <c r="D37" s="153"/>
      <c r="E37" s="149" t="s">
        <v>386</v>
      </c>
      <c r="F37" s="235">
        <v>0</v>
      </c>
      <c r="G37" s="235">
        <v>0</v>
      </c>
      <c r="H37" s="235">
        <v>0</v>
      </c>
      <c r="I37" s="235">
        <v>0</v>
      </c>
      <c r="J37" s="235">
        <v>0</v>
      </c>
      <c r="K37" s="235">
        <v>0</v>
      </c>
      <c r="L37" s="235">
        <v>0</v>
      </c>
      <c r="M37" s="235">
        <v>0</v>
      </c>
      <c r="N37" s="235">
        <v>0</v>
      </c>
      <c r="O37" s="235">
        <v>0</v>
      </c>
      <c r="P37" s="235">
        <v>0</v>
      </c>
      <c r="Q37" s="235">
        <v>0</v>
      </c>
    </row>
    <row r="38" spans="1:22">
      <c r="A38" s="150" t="s">
        <v>387</v>
      </c>
      <c r="B38" s="235">
        <v>0</v>
      </c>
      <c r="C38" s="235">
        <v>0</v>
      </c>
      <c r="D38" s="153"/>
      <c r="E38" s="149" t="s">
        <v>387</v>
      </c>
      <c r="F38" s="235">
        <v>0</v>
      </c>
      <c r="G38" s="235">
        <v>0</v>
      </c>
      <c r="H38" s="235">
        <v>0</v>
      </c>
      <c r="I38" s="235">
        <v>0</v>
      </c>
      <c r="J38" s="235">
        <v>0</v>
      </c>
      <c r="K38" s="235">
        <v>0</v>
      </c>
      <c r="L38" s="235">
        <v>0</v>
      </c>
      <c r="M38" s="235">
        <v>0</v>
      </c>
      <c r="N38" s="235">
        <v>0</v>
      </c>
      <c r="O38" s="235">
        <v>0</v>
      </c>
      <c r="P38" s="235">
        <v>0</v>
      </c>
      <c r="Q38" s="235">
        <v>0</v>
      </c>
    </row>
    <row r="39" spans="1:22">
      <c r="A39" s="150" t="s">
        <v>388</v>
      </c>
      <c r="B39" s="235">
        <v>0</v>
      </c>
      <c r="C39" s="235">
        <v>0</v>
      </c>
      <c r="D39" s="153"/>
      <c r="E39" s="149" t="s">
        <v>388</v>
      </c>
      <c r="F39" s="235">
        <v>0</v>
      </c>
      <c r="G39" s="235">
        <v>0</v>
      </c>
      <c r="H39" s="235">
        <v>0</v>
      </c>
      <c r="I39" s="235">
        <v>0</v>
      </c>
      <c r="J39" s="235">
        <v>0</v>
      </c>
      <c r="K39" s="235">
        <v>0</v>
      </c>
      <c r="L39" s="235">
        <v>0</v>
      </c>
      <c r="M39" s="235">
        <v>0</v>
      </c>
      <c r="N39" s="235">
        <v>0</v>
      </c>
      <c r="O39" s="235">
        <v>0</v>
      </c>
      <c r="P39" s="235">
        <v>0</v>
      </c>
      <c r="Q39" s="235">
        <v>0</v>
      </c>
    </row>
    <row r="40" spans="1:22">
      <c r="A40" s="150" t="s">
        <v>389</v>
      </c>
      <c r="B40" s="235">
        <v>0</v>
      </c>
      <c r="C40" s="235">
        <v>0</v>
      </c>
      <c r="D40" s="153"/>
      <c r="E40" s="149" t="s">
        <v>389</v>
      </c>
      <c r="F40" s="235">
        <v>0</v>
      </c>
      <c r="G40" s="235">
        <v>0</v>
      </c>
      <c r="H40" s="235">
        <v>0</v>
      </c>
      <c r="I40" s="235">
        <v>0</v>
      </c>
      <c r="J40" s="235">
        <v>0</v>
      </c>
      <c r="K40" s="235">
        <v>0</v>
      </c>
      <c r="L40" s="235">
        <v>0</v>
      </c>
      <c r="M40" s="235">
        <v>0</v>
      </c>
      <c r="N40" s="235">
        <v>0</v>
      </c>
      <c r="O40" s="235">
        <v>0</v>
      </c>
      <c r="P40" s="235">
        <v>0</v>
      </c>
      <c r="Q40" s="235">
        <v>0</v>
      </c>
    </row>
    <row r="41" spans="1:22">
      <c r="A41" s="150" t="s">
        <v>390</v>
      </c>
      <c r="B41" s="235">
        <v>0</v>
      </c>
      <c r="C41" s="235">
        <v>0</v>
      </c>
      <c r="D41" s="153"/>
      <c r="E41" s="149" t="s">
        <v>390</v>
      </c>
      <c r="F41" s="235">
        <v>0</v>
      </c>
      <c r="G41" s="235">
        <v>0</v>
      </c>
      <c r="H41" s="235">
        <v>0</v>
      </c>
      <c r="I41" s="235">
        <v>0</v>
      </c>
      <c r="J41" s="235">
        <v>0</v>
      </c>
      <c r="K41" s="235">
        <v>0</v>
      </c>
      <c r="L41" s="235">
        <v>0</v>
      </c>
      <c r="M41" s="235">
        <v>0</v>
      </c>
      <c r="N41" s="235">
        <v>0</v>
      </c>
      <c r="O41" s="235">
        <v>0</v>
      </c>
      <c r="P41" s="235">
        <v>0</v>
      </c>
      <c r="Q41" s="235">
        <v>0</v>
      </c>
    </row>
    <row r="42" spans="1:22">
      <c r="A42" s="150" t="s">
        <v>391</v>
      </c>
      <c r="B42" s="234">
        <f>-SUMIF('In Process Calc.'!$A$4:$A$93,"&lt;="&amp;NS,'In Process Calc.'!$AQ$4:$AQ$93)/COUNTIF('In Process Calc.'!$A$4:$A$93,"&lt;="&amp;NS)</f>
        <v>0</v>
      </c>
      <c r="C42" s="234">
        <f>-SUMIF('In Process Calc.'!$A$4:$A$93,"&gt;"&amp;NS,'In Process Calc.'!$AQ$4:$AQ$93)/COUNTIF('In Process Calc.'!$A$4:$A$93,"&gt;"&amp;NS)</f>
        <v>0</v>
      </c>
      <c r="D42" s="153"/>
      <c r="E42" s="149" t="s">
        <v>391</v>
      </c>
      <c r="F42" s="237">
        <f>-IF('Measured Data'!$O8 &gt;0, 'Measured Data'!$O8, 'Post Process Calc.'!$D$4)</f>
        <v>0</v>
      </c>
      <c r="G42" s="237">
        <f>-IF('Measured Data'!$O9 &gt;0, 'Measured Data'!$O9, 'Post Process Calc.'!$D$5)</f>
        <v>0</v>
      </c>
      <c r="H42" s="237">
        <f>-IF('Measured Data'!$O10 &gt;0, 'Measured Data'!$O10, 'Post Process Calc.'!$D$6)</f>
        <v>0</v>
      </c>
      <c r="I42" s="237" t="e">
        <f>-IF('Measured Data'!#REF! &gt;0, 'Measured Data'!#REF!, 'Post Process Calc.'!$D$7)</f>
        <v>#REF!</v>
      </c>
      <c r="J42" s="237">
        <f>-IF('Measured Data'!$O11 &gt;0, 'Measured Data'!$O11, 'Post Process Calc.'!$D$8)</f>
        <v>0</v>
      </c>
      <c r="K42" s="237">
        <f>-IF('Measured Data'!$O12 &gt;0, 'Measured Data'!$O12, 'Post Process Calc.'!$D$9)</f>
        <v>0</v>
      </c>
      <c r="L42" s="237">
        <f>-IF('Measured Data'!$O13 &gt;0, 'Measured Data'!$O13, 'Post Process Calc.'!$D$10)</f>
        <v>0</v>
      </c>
      <c r="M42" s="237" t="e">
        <f>-IF('Measured Data'!#REF! &gt;0, 'Measured Data'!#REF!, 'Post Process Calc.'!$D$11)</f>
        <v>#REF!</v>
      </c>
      <c r="N42" s="237">
        <f>-IF('Measured Data'!$O14 &gt;0, 'Measured Data'!$O14, 'Post Process Calc.'!$D$12)</f>
        <v>0</v>
      </c>
      <c r="O42" s="237" t="e">
        <f>-IF('Measured Data'!#REF! &gt;0, 'Measured Data'!#REF!, 'Post Process Calc.'!$D$13)</f>
        <v>#REF!</v>
      </c>
      <c r="P42" s="237" t="e">
        <f>-IF('Measured Data'!#REF! &gt;0, 'Measured Data'!#REF!, 'Post Process Calc.'!$D$14)</f>
        <v>#REF!</v>
      </c>
      <c r="Q42" s="237" t="e">
        <f>-IF('Measured Data'!#REF! &gt;0, 'Measured Data'!#REF!, 'Post Process Calc.'!$D$15)</f>
        <v>#REF!</v>
      </c>
    </row>
    <row r="43" spans="1:22">
      <c r="A43" s="150" t="s">
        <v>392</v>
      </c>
      <c r="B43" s="235">
        <v>0</v>
      </c>
      <c r="C43" s="235">
        <v>0</v>
      </c>
      <c r="D43" s="153"/>
      <c r="E43" s="149" t="s">
        <v>392</v>
      </c>
      <c r="F43" s="235">
        <v>0</v>
      </c>
      <c r="G43" s="235">
        <v>0</v>
      </c>
      <c r="H43" s="235">
        <v>0</v>
      </c>
      <c r="I43" s="235">
        <v>0</v>
      </c>
      <c r="J43" s="235">
        <v>0</v>
      </c>
      <c r="K43" s="235">
        <v>0</v>
      </c>
      <c r="L43" s="235">
        <v>0</v>
      </c>
      <c r="M43" s="235">
        <v>0</v>
      </c>
      <c r="N43" s="235">
        <v>0</v>
      </c>
      <c r="O43" s="235">
        <v>0</v>
      </c>
      <c r="P43" s="235">
        <v>0</v>
      </c>
      <c r="Q43" s="235">
        <v>0</v>
      </c>
    </row>
    <row r="44" spans="1:22">
      <c r="A44" s="150" t="s">
        <v>393</v>
      </c>
      <c r="B44" s="235">
        <v>0</v>
      </c>
      <c r="C44" s="235">
        <v>0</v>
      </c>
      <c r="D44" s="153"/>
      <c r="E44" s="149" t="s">
        <v>393</v>
      </c>
      <c r="F44" s="235">
        <v>0</v>
      </c>
      <c r="G44" s="235">
        <v>0</v>
      </c>
      <c r="H44" s="235">
        <v>0</v>
      </c>
      <c r="I44" s="235">
        <v>0</v>
      </c>
      <c r="J44" s="235">
        <v>0</v>
      </c>
      <c r="K44" s="235">
        <v>0</v>
      </c>
      <c r="L44" s="235">
        <v>0</v>
      </c>
      <c r="M44" s="235">
        <v>0</v>
      </c>
      <c r="N44" s="235">
        <v>0</v>
      </c>
      <c r="O44" s="235">
        <v>0</v>
      </c>
      <c r="P44" s="235">
        <v>0</v>
      </c>
      <c r="Q44" s="235">
        <v>0</v>
      </c>
    </row>
    <row r="45" spans="1:22">
      <c r="A45" s="150" t="s">
        <v>402</v>
      </c>
      <c r="B45" s="235">
        <v>0</v>
      </c>
      <c r="C45" s="235">
        <v>0</v>
      </c>
      <c r="D45" s="153"/>
      <c r="E45" s="149" t="s">
        <v>402</v>
      </c>
      <c r="F45" s="235">
        <v>0</v>
      </c>
      <c r="G45" s="235">
        <v>0</v>
      </c>
      <c r="H45" s="235">
        <v>0</v>
      </c>
      <c r="I45" s="235">
        <v>0</v>
      </c>
      <c r="J45" s="235">
        <v>0</v>
      </c>
      <c r="K45" s="235">
        <v>0</v>
      </c>
      <c r="L45" s="235">
        <v>0</v>
      </c>
      <c r="M45" s="235">
        <v>0</v>
      </c>
      <c r="N45" s="235">
        <v>0</v>
      </c>
      <c r="O45" s="235">
        <v>0</v>
      </c>
      <c r="P45" s="235">
        <v>0</v>
      </c>
      <c r="Q45" s="235">
        <v>0</v>
      </c>
    </row>
    <row r="46" spans="1:22">
      <c r="A46" s="150" t="s">
        <v>403</v>
      </c>
      <c r="B46" s="235">
        <v>0</v>
      </c>
      <c r="C46" s="235">
        <v>0</v>
      </c>
      <c r="D46" s="153"/>
      <c r="E46" s="149" t="s">
        <v>403</v>
      </c>
      <c r="F46" s="235">
        <v>0</v>
      </c>
      <c r="G46" s="235">
        <v>0</v>
      </c>
      <c r="H46" s="235">
        <v>0</v>
      </c>
      <c r="I46" s="235">
        <v>0</v>
      </c>
      <c r="J46" s="235">
        <v>0</v>
      </c>
      <c r="K46" s="235">
        <v>0</v>
      </c>
      <c r="L46" s="235">
        <v>0</v>
      </c>
      <c r="M46" s="235">
        <v>0</v>
      </c>
      <c r="N46" s="235">
        <v>0</v>
      </c>
      <c r="O46" s="235">
        <v>0</v>
      </c>
      <c r="P46" s="235">
        <v>0</v>
      </c>
      <c r="Q46" s="235">
        <v>0</v>
      </c>
    </row>
    <row r="47" spans="1:22">
      <c r="A47" s="150" t="s">
        <v>396</v>
      </c>
      <c r="B47" s="235">
        <v>0</v>
      </c>
      <c r="C47" s="235">
        <v>0</v>
      </c>
      <c r="D47" s="153"/>
      <c r="E47" s="149" t="s">
        <v>396</v>
      </c>
      <c r="F47" s="235">
        <v>0</v>
      </c>
      <c r="G47" s="235">
        <v>0</v>
      </c>
      <c r="H47" s="235">
        <v>0</v>
      </c>
      <c r="I47" s="235">
        <v>0</v>
      </c>
      <c r="J47" s="235">
        <v>0</v>
      </c>
      <c r="K47" s="235">
        <v>0</v>
      </c>
      <c r="L47" s="235">
        <v>0</v>
      </c>
      <c r="M47" s="235">
        <v>0</v>
      </c>
      <c r="N47" s="235">
        <v>0</v>
      </c>
      <c r="O47" s="235">
        <v>0</v>
      </c>
      <c r="P47" s="235">
        <v>0</v>
      </c>
      <c r="Q47" s="235">
        <v>0</v>
      </c>
    </row>
    <row r="48" spans="1:22">
      <c r="A48" s="150" t="s">
        <v>397</v>
      </c>
      <c r="B48" s="235">
        <v>0</v>
      </c>
      <c r="C48" s="235">
        <v>0</v>
      </c>
      <c r="D48" s="153"/>
      <c r="E48" s="149" t="s">
        <v>397</v>
      </c>
      <c r="F48" s="235">
        <v>0</v>
      </c>
      <c r="G48" s="235">
        <v>0</v>
      </c>
      <c r="H48" s="235">
        <v>0</v>
      </c>
      <c r="I48" s="235">
        <v>0</v>
      </c>
      <c r="J48" s="235">
        <v>0</v>
      </c>
      <c r="K48" s="235">
        <v>0</v>
      </c>
      <c r="L48" s="235">
        <v>0</v>
      </c>
      <c r="M48" s="235">
        <v>0</v>
      </c>
      <c r="N48" s="235">
        <v>0</v>
      </c>
      <c r="O48" s="235">
        <v>0</v>
      </c>
      <c r="P48" s="235">
        <v>0</v>
      </c>
      <c r="Q48" s="235">
        <v>0</v>
      </c>
    </row>
    <row r="49" spans="1:17">
      <c r="A49" s="150" t="s">
        <v>398</v>
      </c>
      <c r="B49" s="235">
        <v>0</v>
      </c>
      <c r="C49" s="235">
        <v>0</v>
      </c>
      <c r="D49" s="153"/>
      <c r="E49" s="149" t="s">
        <v>398</v>
      </c>
      <c r="F49" s="235">
        <v>0</v>
      </c>
      <c r="G49" s="235">
        <v>0</v>
      </c>
      <c r="H49" s="235">
        <v>0</v>
      </c>
      <c r="I49" s="235">
        <v>0</v>
      </c>
      <c r="J49" s="235">
        <v>0</v>
      </c>
      <c r="K49" s="235">
        <v>0</v>
      </c>
      <c r="L49" s="235">
        <v>0</v>
      </c>
      <c r="M49" s="235">
        <v>0</v>
      </c>
      <c r="N49" s="235">
        <v>0</v>
      </c>
      <c r="O49" s="235">
        <v>0</v>
      </c>
      <c r="P49" s="235">
        <v>0</v>
      </c>
      <c r="Q49" s="235">
        <v>0</v>
      </c>
    </row>
    <row r="50" spans="1:17">
      <c r="A50" s="150" t="s">
        <v>399</v>
      </c>
      <c r="B50" s="235">
        <v>0</v>
      </c>
      <c r="C50" s="235">
        <v>0</v>
      </c>
      <c r="D50" s="153"/>
      <c r="E50" s="149" t="s">
        <v>399</v>
      </c>
      <c r="F50" s="235">
        <v>0</v>
      </c>
      <c r="G50" s="235">
        <v>0</v>
      </c>
      <c r="H50" s="235">
        <v>0</v>
      </c>
      <c r="I50" s="235">
        <v>0</v>
      </c>
      <c r="J50" s="235">
        <v>0</v>
      </c>
      <c r="K50" s="235">
        <v>0</v>
      </c>
      <c r="L50" s="235">
        <v>0</v>
      </c>
      <c r="M50" s="235">
        <v>0</v>
      </c>
      <c r="N50" s="235">
        <v>0</v>
      </c>
      <c r="O50" s="235">
        <v>0</v>
      </c>
      <c r="P50" s="235">
        <v>0</v>
      </c>
      <c r="Q50" s="235">
        <v>0</v>
      </c>
    </row>
    <row r="51" spans="1:17">
      <c r="A51" s="150" t="s">
        <v>428</v>
      </c>
      <c r="B51" s="235">
        <v>0</v>
      </c>
      <c r="C51" s="235">
        <v>0</v>
      </c>
      <c r="D51" s="153"/>
      <c r="E51" s="149" t="s">
        <v>428</v>
      </c>
      <c r="F51" s="235">
        <v>0</v>
      </c>
      <c r="G51" s="235">
        <v>0</v>
      </c>
      <c r="H51" s="235">
        <v>0</v>
      </c>
      <c r="I51" s="235">
        <v>0</v>
      </c>
      <c r="J51" s="235">
        <v>0</v>
      </c>
      <c r="K51" s="235">
        <v>0</v>
      </c>
      <c r="L51" s="235">
        <v>0</v>
      </c>
      <c r="M51" s="235">
        <v>0</v>
      </c>
      <c r="N51" s="235">
        <v>0</v>
      </c>
      <c r="O51" s="235">
        <v>0</v>
      </c>
      <c r="P51" s="235">
        <v>0</v>
      </c>
      <c r="Q51" s="235">
        <v>0</v>
      </c>
    </row>
    <row r="52" spans="1:17">
      <c r="A52" s="150" t="s">
        <v>429</v>
      </c>
      <c r="B52" s="234">
        <f>'Stoichiometric Ratios'!$L26*'Specific Rate Tables'!$B$16</f>
        <v>0</v>
      </c>
      <c r="C52" s="234">
        <f>'Stoichiometric Ratios'!$P26*'Specific Rate Tables'!$C$16</f>
        <v>0</v>
      </c>
      <c r="D52" s="153"/>
      <c r="E52" s="149" t="s">
        <v>429</v>
      </c>
      <c r="F52" s="237">
        <f>-'Post Process Calc.'!$Z$4</f>
        <v>0</v>
      </c>
      <c r="G52" s="237">
        <f>-'Post Process Calc.'!$Z$5</f>
        <v>0</v>
      </c>
      <c r="H52" s="237">
        <f>-'Post Process Calc.'!$Z$6</f>
        <v>0</v>
      </c>
      <c r="I52" s="237">
        <f>-'Post Process Calc.'!$Z$7</f>
        <v>0</v>
      </c>
      <c r="J52" s="237">
        <f>-'Post Process Calc.'!$Z$8</f>
        <v>0</v>
      </c>
      <c r="K52" s="237">
        <f>-'Post Process Calc.'!$Z$9</f>
        <v>0</v>
      </c>
      <c r="L52" s="237">
        <f>-'Post Process Calc.'!$Z$10</f>
        <v>0</v>
      </c>
      <c r="M52" s="237">
        <f>-'Post Process Calc.'!$Z$11</f>
        <v>0</v>
      </c>
      <c r="N52" s="237">
        <f>-'Post Process Calc.'!$Z$12</f>
        <v>0</v>
      </c>
      <c r="O52" s="237">
        <f>-'Post Process Calc.'!$Z$13</f>
        <v>0</v>
      </c>
      <c r="P52" s="237">
        <f>-'Post Process Calc.'!$Z$14</f>
        <v>0</v>
      </c>
      <c r="Q52" s="237">
        <f>-'Post Process Calc.'!$Z$15</f>
        <v>0</v>
      </c>
    </row>
    <row r="53" spans="1:17">
      <c r="A53" s="150" t="s">
        <v>404</v>
      </c>
      <c r="B53" s="235">
        <v>0</v>
      </c>
      <c r="C53" s="235">
        <v>0</v>
      </c>
      <c r="D53" s="153"/>
      <c r="E53" s="149" t="s">
        <v>404</v>
      </c>
      <c r="F53" s="235">
        <v>0</v>
      </c>
      <c r="G53" s="235">
        <v>0</v>
      </c>
      <c r="H53" s="235">
        <v>0</v>
      </c>
      <c r="I53" s="235">
        <v>0</v>
      </c>
      <c r="J53" s="235">
        <v>0</v>
      </c>
      <c r="K53" s="235">
        <v>0</v>
      </c>
      <c r="L53" s="235">
        <v>0</v>
      </c>
      <c r="M53" s="235">
        <v>0</v>
      </c>
      <c r="N53" s="235">
        <v>0</v>
      </c>
      <c r="O53" s="235">
        <v>0</v>
      </c>
      <c r="P53" s="235">
        <v>0</v>
      </c>
      <c r="Q53" s="235">
        <v>0</v>
      </c>
    </row>
    <row r="54" spans="1:17">
      <c r="A54" s="150" t="s">
        <v>405</v>
      </c>
      <c r="B54" s="235">
        <v>0</v>
      </c>
      <c r="C54" s="235">
        <v>0</v>
      </c>
      <c r="D54" s="153"/>
      <c r="E54" s="149" t="s">
        <v>405</v>
      </c>
      <c r="F54" s="235">
        <v>0</v>
      </c>
      <c r="G54" s="235">
        <v>0</v>
      </c>
      <c r="H54" s="235">
        <v>0</v>
      </c>
      <c r="I54" s="235">
        <v>0</v>
      </c>
      <c r="J54" s="235">
        <v>0</v>
      </c>
      <c r="K54" s="235">
        <v>0</v>
      </c>
      <c r="L54" s="235">
        <v>0</v>
      </c>
      <c r="M54" s="235">
        <v>0</v>
      </c>
      <c r="N54" s="235">
        <v>0</v>
      </c>
      <c r="O54" s="235">
        <v>0</v>
      </c>
      <c r="P54" s="235">
        <v>0</v>
      </c>
      <c r="Q54" s="235">
        <v>0</v>
      </c>
    </row>
  </sheetData>
  <phoneticPr fontId="5" type="noConversion"/>
  <pageMargins left="0.75" right="0.75" top="1" bottom="1" header="0.5" footer="0.5"/>
  <pageSetup orientation="portrait" r:id="rId1"/>
  <headerFooter alignWithMargins="0"/>
  <drawing r:id="rId2"/>
  <legacy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9" tint="0.79998168889431442"/>
  </sheetPr>
  <dimension ref="A1:FS101"/>
  <sheetViews>
    <sheetView zoomScale="130" zoomScaleNormal="130" workbookViewId="0">
      <selection activeCell="U24" sqref="U24"/>
    </sheetView>
  </sheetViews>
  <sheetFormatPr baseColWidth="10" defaultColWidth="8.83203125" defaultRowHeight="11"/>
  <cols>
    <col min="1" max="1" width="7.5" style="238" bestFit="1" customWidth="1"/>
    <col min="2" max="2" width="4.1640625" style="238" customWidth="1"/>
    <col min="3" max="3" width="7.5" style="238" bestFit="1" customWidth="1"/>
    <col min="4" max="4" width="7.33203125" style="238" bestFit="1" customWidth="1"/>
    <col min="5" max="5" width="3.5" style="238" bestFit="1" customWidth="1"/>
    <col min="6" max="10" width="4.6640625" style="238" bestFit="1" customWidth="1"/>
    <col min="11" max="11" width="5.5" style="238" bestFit="1" customWidth="1"/>
    <col min="12" max="14" width="4.33203125" style="238" bestFit="1" customWidth="1"/>
    <col min="15" max="15" width="6.5" style="238" bestFit="1" customWidth="1"/>
    <col min="16" max="17" width="5" style="238" bestFit="1" customWidth="1"/>
    <col min="18" max="19" width="2.6640625" style="238" bestFit="1" customWidth="1"/>
    <col min="20" max="23" width="4.6640625" style="238" bestFit="1" customWidth="1"/>
    <col min="24" max="24" width="2.6640625" style="238" bestFit="1" customWidth="1"/>
    <col min="25" max="36" width="4.6640625" style="238" bestFit="1" customWidth="1"/>
    <col min="37" max="37" width="2.6640625" style="238" bestFit="1" customWidth="1"/>
    <col min="38" max="48" width="4.6640625" style="238" bestFit="1" customWidth="1"/>
    <col min="49" max="50" width="5.5" style="238" bestFit="1" customWidth="1"/>
    <col min="51" max="65" width="4.6640625" style="238" bestFit="1" customWidth="1"/>
    <col min="66" max="66" width="4.33203125" style="238" bestFit="1" customWidth="1"/>
    <col min="67" max="67" width="5.83203125" style="238" bestFit="1" customWidth="1"/>
    <col min="68" max="72" width="6.5" style="238" bestFit="1" customWidth="1"/>
    <col min="73" max="73" width="7.1640625" style="238" bestFit="1" customWidth="1"/>
    <col min="74" max="141" width="6.5" style="238" bestFit="1" customWidth="1"/>
    <col min="142" max="142" width="4.6640625" style="238" bestFit="1" customWidth="1"/>
    <col min="143" max="175" width="6.5" style="238" bestFit="1" customWidth="1"/>
    <col min="176" max="16384" width="8.83203125" style="238"/>
  </cols>
  <sheetData>
    <row r="1" spans="1:175" s="239" customFormat="1" ht="79.25" customHeight="1">
      <c r="A1" s="238"/>
      <c r="B1" s="238"/>
      <c r="C1" s="238"/>
      <c r="D1" s="238"/>
      <c r="E1" s="238"/>
      <c r="F1" s="238"/>
      <c r="G1" s="238"/>
      <c r="H1" s="238"/>
      <c r="I1" s="238"/>
      <c r="J1" s="238"/>
      <c r="K1" s="238"/>
      <c r="L1" s="238"/>
      <c r="M1" s="238"/>
      <c r="N1" s="238"/>
      <c r="O1" s="238"/>
      <c r="P1" s="238"/>
      <c r="Q1" s="238"/>
      <c r="R1" s="238"/>
      <c r="S1" s="238"/>
      <c r="T1" s="238"/>
      <c r="U1" s="238"/>
      <c r="V1" s="238"/>
      <c r="W1" s="238"/>
      <c r="X1" s="238"/>
      <c r="Y1" s="238"/>
      <c r="Z1" s="238"/>
      <c r="AA1" s="238"/>
      <c r="AB1" s="238"/>
      <c r="AC1" s="238"/>
      <c r="AD1" s="238"/>
      <c r="AE1" s="238"/>
      <c r="AF1" s="238"/>
      <c r="AG1" s="238"/>
      <c r="AH1" s="238"/>
      <c r="AI1" s="238"/>
      <c r="AJ1" s="238"/>
      <c r="AK1" s="238"/>
      <c r="AL1" s="238"/>
      <c r="AM1" s="238"/>
      <c r="AN1" s="238"/>
      <c r="AO1" s="238"/>
      <c r="AP1" s="238"/>
      <c r="AQ1" s="238"/>
      <c r="AR1" s="238"/>
      <c r="AS1" s="238"/>
      <c r="AT1" s="238"/>
      <c r="AU1" s="238"/>
      <c r="AV1" s="238"/>
      <c r="AW1" s="238"/>
      <c r="AX1" s="238"/>
      <c r="AY1" s="238"/>
      <c r="AZ1" s="238"/>
      <c r="BA1" s="238"/>
      <c r="BB1" s="238"/>
      <c r="BC1" s="238"/>
      <c r="BD1" s="238"/>
      <c r="BE1" s="238"/>
      <c r="BF1" s="238"/>
      <c r="BG1" s="238"/>
      <c r="BH1" s="238"/>
      <c r="BI1" s="238"/>
      <c r="BJ1" s="238"/>
      <c r="BK1" s="238"/>
      <c r="BL1" s="238"/>
      <c r="BM1" s="238"/>
      <c r="BN1" s="238"/>
      <c r="BO1" s="238"/>
    </row>
    <row r="2" spans="1:175" s="241" customFormat="1" ht="101" customHeight="1">
      <c r="A2" s="240" t="s">
        <v>112</v>
      </c>
      <c r="B2" s="240" t="str">
        <f>IF('Measured Data'!A6&lt;&gt;0,'Measured Data'!A6,"")</f>
        <v>SAMPLE #</v>
      </c>
      <c r="C2" s="240" t="str">
        <f>IF('Measured Data'!B6&lt;&gt;0,'Measured Data'!B6,"")</f>
        <v>Day</v>
      </c>
      <c r="D2" s="240" t="str">
        <f>IF('Measured Data'!C6&lt;&gt;0,'Measured Data'!C6,"")</f>
        <v>RUN TIME (HOURS)</v>
      </c>
      <c r="E2" s="240" t="str">
        <f>IF('Measured Data'!D6&lt;&gt;0,'Measured Data'!D6,"")</f>
        <v>SAMPLE VOLUME (mL)</v>
      </c>
      <c r="F2" s="240" t="str">
        <f>IF('Measured Data'!E6&lt;&gt;0,'Measured Data'!E6,"")</f>
        <v>FEED MEDIA ADDED (mL)</v>
      </c>
      <c r="G2" s="240" t="str">
        <f>IF('Measured Data'!G6&lt;&gt;0,'Measured Data'!G6,"")</f>
        <v>BASE ADDED (mL)</v>
      </c>
      <c r="H2" s="240" t="str">
        <f>IF('Measured Data'!H6&lt;&gt;0,'Measured Data'!H6,"")</f>
        <v>VIABLE CELL CONC. XV (x106 cells/mL)</v>
      </c>
      <c r="I2" s="240" t="str">
        <f>IF('Measured Data'!I6&lt;&gt;0,'Measured Data'!I6,"")</f>
        <v>DEAD CELL CONC. Xd (x106 cells/mL)</v>
      </c>
      <c r="J2" s="240" t="str">
        <f>IF('Measured Data'!J6&lt;&gt;0,'Measured Data'!J6,"")</f>
        <v>TOTAL CELL CONC. Xt (x106 cells/mL)</v>
      </c>
      <c r="K2" s="240" t="str">
        <f>IF('Measured Data'!K6&lt;&gt;0,'Measured Data'!K6,"")</f>
        <v>VIABILITY (%)</v>
      </c>
      <c r="L2" s="240" t="str">
        <f>IF('Measured Data'!L6&lt;&gt;0,'Measured Data'!L6,"")</f>
        <v>pH</v>
      </c>
      <c r="M2" s="240" t="str">
        <f>IF('Measured Data'!M6&lt;&gt;0,'Measured Data'!M6,"")</f>
        <v>DO (%)</v>
      </c>
      <c r="N2" s="240" t="str">
        <f>IF('Measured Data'!N6&lt;&gt;0,'Measured Data'!N6,"")</f>
        <v>OUR (mmol/L/hr)</v>
      </c>
      <c r="O2" s="240" t="str">
        <f>IF('Measured Data'!O6&lt;&gt;0,'Measured Data'!O6,"")</f>
        <v>SP. OXYGEN CONSUMPTION RATE (mmol/109cell/hr)</v>
      </c>
      <c r="P2" s="240" t="str">
        <f>IF('Measured Data'!P6&lt;&gt;0,'Measured Data'!P6,"")</f>
        <v>OXYGEN CONSUMED (mmol/L)</v>
      </c>
      <c r="Q2" s="240" t="str">
        <f>IF('Measured Data'!Q6&lt;&gt;0,'Measured Data'!Q6,"")</f>
        <v>OPTICAL DENSITY</v>
      </c>
      <c r="R2" s="240" t="str">
        <f>IF('Measured Data'!R6&lt;&gt;0,'Measured Data'!R6,"")</f>
        <v>OSMOLALITY (mmol/kg)</v>
      </c>
      <c r="S2" s="240" t="str">
        <f>IF('Measured Data'!S6&lt;&gt;0,'Measured Data'!S6,"")</f>
        <v>IgG CONC. (mg/L)</v>
      </c>
      <c r="T2" s="240" t="str">
        <f>IF('Measured Data'!U6&lt;&gt;0,'Measured Data'!U6,"")</f>
        <v>ALANINE CONC. (mM)</v>
      </c>
      <c r="U2" s="240" t="str">
        <f>IF('Measured Data'!V6&lt;&gt;0,'Measured Data'!V6,"")</f>
        <v>ARGININE CONC. (mM)</v>
      </c>
      <c r="V2" s="240" t="str">
        <f>IF('Measured Data'!W6&lt;&gt;0,'Measured Data'!W6,"")</f>
        <v>ASPARAGINE CONC. (mM)</v>
      </c>
      <c r="W2" s="240" t="str">
        <f>IF('Measured Data'!X6&lt;&gt;0,'Measured Data'!X6,"")</f>
        <v>ASPARTATE CONC. (mM)</v>
      </c>
      <c r="X2" s="240" t="str">
        <f>IF('Measured Data'!Y6&lt;&gt;0,'Measured Data'!Y6,"")</f>
        <v>CYSTINE CONC. (mM)</v>
      </c>
      <c r="Y2" s="240" t="str">
        <f>IF('Measured Data'!Z6&lt;&gt;0,'Measured Data'!Z6,"")</f>
        <v>GLUCOSE CONC. (mM)</v>
      </c>
      <c r="Z2" s="240" t="str">
        <f>IF('Measured Data'!AA6&lt;&gt;0,'Measured Data'!AA6,"")</f>
        <v>GLUTAMINE CONC. (mM)</v>
      </c>
      <c r="AA2" s="240" t="str">
        <f>IF('Measured Data'!AB6&lt;&gt;0,'Measured Data'!AB6,"")</f>
        <v>GLUTAMATE CONC. (mM)</v>
      </c>
      <c r="AB2" s="240" t="str">
        <f>IF('Measured Data'!AC6&lt;&gt;0,'Measured Data'!AC6,"")</f>
        <v>GLYCINE CONC. (mM)</v>
      </c>
      <c r="AC2" s="240" t="str">
        <f>IF('Measured Data'!AD6&lt;&gt;0,'Measured Data'!AD6,"")</f>
        <v>HISTIDINE CONC. (mM)</v>
      </c>
      <c r="AD2" s="240" t="str">
        <f>IF('Measured Data'!AE6&lt;&gt;0,'Measured Data'!AE6,"")</f>
        <v>ISOLEUCINE CONC. (mM)</v>
      </c>
      <c r="AE2" s="240" t="str">
        <f>IF('Measured Data'!AF6&lt;&gt;0,'Measured Data'!AF6,"")</f>
        <v>LACTATE CONC. (mM)</v>
      </c>
      <c r="AF2" s="240" t="str">
        <f>IF('Measured Data'!AG6&lt;&gt;0,'Measured Data'!AG6,"")</f>
        <v>LEUCINE CONC. (mM)</v>
      </c>
      <c r="AG2" s="240" t="str">
        <f>IF('Measured Data'!AH6&lt;&gt;0,'Measured Data'!AH6,"")</f>
        <v>LYSINE CONC. (mM)</v>
      </c>
      <c r="AH2" s="240" t="str">
        <f>IF('Measured Data'!AI6&lt;&gt;0,'Measured Data'!AI6,"")</f>
        <v>METHIONINE CONC. (mM)</v>
      </c>
      <c r="AI2" s="240" t="str">
        <f>IF('Measured Data'!AJ6&lt;&gt;0,'Measured Data'!AJ6,"")</f>
        <v>NH3 CONC. (mM)</v>
      </c>
      <c r="AJ2" s="240" t="str">
        <f>IF('Measured Data'!AK6&lt;&gt;0,'Measured Data'!AK6,"")</f>
        <v>PHENYLALANINE CONC. (mM)</v>
      </c>
      <c r="AK2" s="240" t="str">
        <f>IF('Measured Data'!AL6&lt;&gt;0,'Measured Data'!AL6,"")</f>
        <v>PROLINE CONC. (mM)</v>
      </c>
      <c r="AL2" s="240" t="str">
        <f>IF('Measured Data'!AM6&lt;&gt;0,'Measured Data'!AM6,"")</f>
        <v>SERINE CONC. (mM)</v>
      </c>
      <c r="AM2" s="240" t="str">
        <f>IF('Measured Data'!AN6&lt;&gt;0,'Measured Data'!AN6,"")</f>
        <v>THREONINE CONC. (mM)</v>
      </c>
      <c r="AN2" s="240" t="str">
        <f>IF('Measured Data'!AO6&lt;&gt;0,'Measured Data'!AO6,"")</f>
        <v>TRYPTOPHAN CONC. (mM)</v>
      </c>
      <c r="AO2" s="240" t="str">
        <f>IF('Measured Data'!AP6&lt;&gt;0,'Measured Data'!AP6,"")</f>
        <v>TYROSINE CONC. (mM)</v>
      </c>
      <c r="AP2" s="240" t="str">
        <f>IF('Measured Data'!AQ6&lt;&gt;0,'Measured Data'!AQ6,"")</f>
        <v>VALINE CONC. (mM)</v>
      </c>
      <c r="AQ2" s="240" t="str">
        <f>IF('Measured Data'!AR6&lt;&gt;0,'Measured Data'!AR6,"")</f>
        <v>ETHANOLAMINE CONC. (mM)</v>
      </c>
      <c r="AR2" s="240" t="str">
        <f>IF('Measured Data'!AS6&lt;&gt;0,'Measured Data'!AS6,"")</f>
        <v>FEED ALANINE CONC. (mM)</v>
      </c>
      <c r="AS2" s="240" t="str">
        <f>IF('Measured Data'!AT6&lt;&gt;0,'Measured Data'!AT6,"")</f>
        <v>FEED ARGININE CONC. (mM)</v>
      </c>
      <c r="AT2" s="240" t="str">
        <f>IF('Measured Data'!AU6&lt;&gt;0,'Measured Data'!AU6,"")</f>
        <v>FEED ASPARAGINE CONC. (mM)</v>
      </c>
      <c r="AU2" s="240" t="str">
        <f>IF('Measured Data'!AV6&lt;&gt;0,'Measured Data'!AV6,"")</f>
        <v>FEED ASPARTATE CONC. (mM)</v>
      </c>
      <c r="AV2" s="240" t="str">
        <f>IF('Measured Data'!AW6&lt;&gt;0,'Measured Data'!AW6,"")</f>
        <v>FEED CYSTINE CONC. (mM)</v>
      </c>
      <c r="AW2" s="240" t="str">
        <f>IF('Measured Data'!AX6&lt;&gt;0,'Measured Data'!AX6,"")</f>
        <v>FEED GLUCOSE CONC. (mM)</v>
      </c>
      <c r="AX2" s="240" t="str">
        <f>IF('Measured Data'!AY6&lt;&gt;0,'Measured Data'!AY6,"")</f>
        <v>FEED GLUTAMINE CONC. (mM)</v>
      </c>
      <c r="AY2" s="240" t="str">
        <f>IF('Measured Data'!AZ6&lt;&gt;0,'Measured Data'!AZ6,"")</f>
        <v>FEED GLUTAMATE CONC. (mM)</v>
      </c>
      <c r="AZ2" s="240" t="str">
        <f>IF('Measured Data'!BA6&lt;&gt;0,'Measured Data'!BA6,"")</f>
        <v>FEED GLYCINE CONC. (mM)</v>
      </c>
      <c r="BA2" s="240" t="str">
        <f>IF('Measured Data'!BB6&lt;&gt;0,'Measured Data'!BB6,"")</f>
        <v>FEED HISTIDINE CONC. (mM)</v>
      </c>
      <c r="BB2" s="240" t="str">
        <f>IF('Measured Data'!BC6&lt;&gt;0,'Measured Data'!BC6,"")</f>
        <v>FEED ISOLEUCINE CONC. (mM)</v>
      </c>
      <c r="BC2" s="240" t="str">
        <f>IF('Measured Data'!BE6&lt;&gt;0,'Measured Data'!BE6,"")</f>
        <v>FEED LEUCINE CONC. (mM)</v>
      </c>
      <c r="BD2" s="240" t="str">
        <f>IF('Measured Data'!BF6&lt;&gt;0,'Measured Data'!BF6,"")</f>
        <v>FEED LYSINE CONC. (mM)</v>
      </c>
      <c r="BE2" s="240" t="str">
        <f>IF('Measured Data'!BG6&lt;&gt;0,'Measured Data'!BG6,"")</f>
        <v>FEED METHIONINE CONC. (mM)</v>
      </c>
      <c r="BF2" s="240" t="str">
        <f>IF('Measured Data'!BI6&lt;&gt;0,'Measured Data'!BI6,"")</f>
        <v>FEED PHENYLALANINE CONC. (mM)</v>
      </c>
      <c r="BG2" s="240" t="str">
        <f>IF('Measured Data'!BJ6&lt;&gt;0,'Measured Data'!BJ6,"")</f>
        <v>FEED PROLINE CONC. (mM)</v>
      </c>
      <c r="BH2" s="240" t="str">
        <f>IF('Measured Data'!BK6&lt;&gt;0,'Measured Data'!BK6,"")</f>
        <v>FEED SERINE CONC. (mM)</v>
      </c>
      <c r="BI2" s="240" t="str">
        <f>IF('Measured Data'!BL6&lt;&gt;0,'Measured Data'!BL6,"")</f>
        <v>FEED THREONINE CONC. (mM)</v>
      </c>
      <c r="BJ2" s="240" t="str">
        <f>IF('Measured Data'!BM6&lt;&gt;0,'Measured Data'!BM6,"")</f>
        <v>FEED TRYPTOPHAN CONC. (mM)</v>
      </c>
      <c r="BK2" s="240" t="str">
        <f>IF('Measured Data'!BN6&lt;&gt;0,'Measured Data'!BN6,"")</f>
        <v>FEED TYROSINE CONC. (mM)</v>
      </c>
      <c r="BL2" s="240" t="str">
        <f>IF('Measured Data'!BO6&lt;&gt;0,'Measured Data'!BO6,"")</f>
        <v>FEED VALINE CONC. (mM)</v>
      </c>
      <c r="BM2" s="240" t="str">
        <f>IF('Measured Data'!BP6&lt;&gt;0,'Measured Data'!BP6,"")</f>
        <v>FEED ETHANOLAMINE CONC. (mM)</v>
      </c>
      <c r="BN2" s="240" t="str">
        <f>IF('In Process Calc.'!B2&lt;&gt;0,'In Process Calc.'!B2,"")</f>
        <v>RUN TIME (DAYS)</v>
      </c>
      <c r="BO2" s="240" t="str">
        <f>IF('In Process Calc.'!C2&lt;&gt;0,'In Process Calc.'!C2,"")</f>
        <v>RUN TIME (HOURS)</v>
      </c>
      <c r="BP2" s="241" t="str">
        <f>IF('In Process Calc.'!E2&lt;&gt;0,'In Process Calc.'!E2,"")</f>
        <v>VOLUME BEFORE SAMPLING (mL)</v>
      </c>
      <c r="BQ2" s="241" t="str">
        <f>IF('In Process Calc.'!F2&lt;&gt;0,'In Process Calc.'!F2,"")</f>
        <v>FEED MEDIA ADDED (mL)</v>
      </c>
      <c r="BR2" s="241" t="str">
        <f>IF('In Process Calc.'!H2&lt;&gt;0,'In Process Calc.'!H2,"")</f>
        <v>BASE ADDED (mL)</v>
      </c>
      <c r="BS2" s="241" t="str">
        <f>IF('In Process Calc.'!J2&lt;&gt;0,'In Process Calc.'!J2,"")</f>
        <v>VOLUME AFTER SAMPLING (mL)</v>
      </c>
      <c r="BT2" s="241" t="str">
        <f>IF('In Process Calc.'!K2&lt;&gt;0,'In Process Calc.'!K2,"")</f>
        <v>INTEGRAL OF VIABLE CELL CONC. IVCC (x106 cells hr/mL)</v>
      </c>
      <c r="BU2" s="241" t="str">
        <f>IF('In Process Calc.'!L2&lt;&gt;0,'In Process Calc.'!L2,"")</f>
        <v>CUM CELLS PROD. (x106 cells)</v>
      </c>
      <c r="BV2" s="241" t="str">
        <f>IF('In Process Calc.'!M2&lt;&gt;0,'In Process Calc.'!M2,"")</f>
        <v>CUM OXYGEN CONS. (mmol)</v>
      </c>
      <c r="BW2" s="241" t="str">
        <f>IF('In Process Calc.'!N2&lt;&gt;0,'In Process Calc.'!N2,"")</f>
        <v>CUM IgG PROD. (mg)</v>
      </c>
      <c r="BX2" s="241" t="str">
        <f>IF('In Process Calc.'!O2&lt;&gt;0,'In Process Calc.'!O2,"")</f>
        <v>CUM ALANINE CONS. (mmol)</v>
      </c>
      <c r="BY2" s="241" t="str">
        <f>IF('In Process Calc.'!P2&lt;&gt;0,'In Process Calc.'!P2,"")</f>
        <v>CUM ARGININE CONS. (mmol)</v>
      </c>
      <c r="BZ2" s="241" t="str">
        <f>IF('In Process Calc.'!Q2&lt;&gt;0,'In Process Calc.'!Q2,"")</f>
        <v>CUM ASPARAGINE CONS. (mmol)</v>
      </c>
      <c r="CA2" s="241" t="str">
        <f>IF('In Process Calc.'!R2&lt;&gt;0,'In Process Calc.'!R2,"")</f>
        <v>CUM ASPARTATE CONS. (mmol)</v>
      </c>
      <c r="CB2" s="241" t="str">
        <f>IF('In Process Calc.'!S2&lt;&gt;0,'In Process Calc.'!S2,"")</f>
        <v>CUM CYSTINE CONS. (mmol)</v>
      </c>
      <c r="CC2" s="241" t="str">
        <f>IF('In Process Calc.'!T2&lt;&gt;0,'In Process Calc.'!T2,"")</f>
        <v>CUM GLUCOSE CONS. (mM)</v>
      </c>
      <c r="CD2" s="241" t="str">
        <f>IF('In Process Calc.'!U2&lt;&gt;0,'In Process Calc.'!U2,"")</f>
        <v>CUM GLUTAMINE CONS. (mmol)</v>
      </c>
      <c r="CE2" s="241" t="str">
        <f>IF('In Process Calc.'!V2&lt;&gt;0,'In Process Calc.'!V2,"")</f>
        <v>CUM GLUTAMATE CONS. (mmol)</v>
      </c>
      <c r="CF2" s="241" t="str">
        <f>IF('In Process Calc.'!W2&lt;&gt;0,'In Process Calc.'!W2,"")</f>
        <v>CUM GLYCINE CONS. (mmol)</v>
      </c>
      <c r="CG2" s="241" t="str">
        <f>IF('In Process Calc.'!X2&lt;&gt;0,'In Process Calc.'!X2,"")</f>
        <v>CUM HISTIDINE CONS. (mmol)</v>
      </c>
      <c r="CH2" s="241" t="str">
        <f>IF('In Process Calc.'!Y2&lt;&gt;0,'In Process Calc.'!Y2,"")</f>
        <v>CUM ISOLEUCINE CONS. (mmol)</v>
      </c>
      <c r="CI2" s="241" t="str">
        <f>IF('In Process Calc.'!Z2&lt;&gt;0,'In Process Calc.'!Z2,"")</f>
        <v>CUM LACTATE PROD. (mM)</v>
      </c>
      <c r="CJ2" s="241" t="str">
        <f>IF('In Process Calc.'!AA2&lt;&gt;0,'In Process Calc.'!AA2,"")</f>
        <v>CUM LEUCINE CONS. (mmol)</v>
      </c>
      <c r="CK2" s="241" t="str">
        <f>IF('In Process Calc.'!AB2&lt;&gt;0,'In Process Calc.'!AB2,"")</f>
        <v>CUM LYSINE CONS. (mmol)</v>
      </c>
      <c r="CL2" s="241" t="str">
        <f>IF('In Process Calc.'!AC2&lt;&gt;0,'In Process Calc.'!AC2,"")</f>
        <v>CUM METHIONINE CONS. (mmol)</v>
      </c>
      <c r="CM2" s="241" t="str">
        <f>IF('In Process Calc.'!AD2&lt;&gt;0,'In Process Calc.'!AD2,"")</f>
        <v>CUM NH3 PROD. (mmol)</v>
      </c>
      <c r="CN2" s="241" t="str">
        <f>IF('In Process Calc.'!AE2&lt;&gt;0,'In Process Calc.'!AE2,"")</f>
        <v>CUM PHENYLALANINE CONS. (mmol)</v>
      </c>
      <c r="CO2" s="241" t="str">
        <f>IF('In Process Calc.'!AF2&lt;&gt;0,'In Process Calc.'!AF2,"")</f>
        <v>CUM PROLINE CONS. (mmol)</v>
      </c>
      <c r="CP2" s="241" t="str">
        <f>IF('In Process Calc.'!AG2&lt;&gt;0,'In Process Calc.'!AG2,"")</f>
        <v>CUM SERINE CONS. (mmol)</v>
      </c>
      <c r="CQ2" s="241" t="str">
        <f>IF('In Process Calc.'!AH2&lt;&gt;0,'In Process Calc.'!AH2,"")</f>
        <v>CUM THREONINE CONS. (mmol)</v>
      </c>
      <c r="CR2" s="241" t="str">
        <f>IF('In Process Calc.'!AI2&lt;&gt;0,'In Process Calc.'!AI2,"")</f>
        <v>CUM TRYPTOPHAN CONS. (mmol)</v>
      </c>
      <c r="CS2" s="241" t="str">
        <f>IF('In Process Calc.'!AJ2&lt;&gt;0,'In Process Calc.'!AJ2,"")</f>
        <v>CUM TYROSINE  CONS. (mmol)</v>
      </c>
      <c r="CT2" s="241" t="str">
        <f>IF('In Process Calc.'!AK2&lt;&gt;0,'In Process Calc.'!AK2,"")</f>
        <v>CUM VALINE CONS. (mmol)</v>
      </c>
      <c r="CU2" s="241" t="str">
        <f>IF('In Process Calc.'!AL2&lt;&gt;0,'In Process Calc.'!AL2,"")</f>
        <v>CUM ETHANOLAMINE CONS. (mmol)</v>
      </c>
      <c r="CV2" s="241" t="str">
        <f>IF('In Process Calc.'!AM2&lt;&gt;0,'In Process Calc.'!AM2,"")</f>
        <v>CUM NITROGEN CONS. (mmol)</v>
      </c>
      <c r="CW2" s="241" t="str">
        <f>IF('In Process Calc.'!AN2&lt;&gt;0,'In Process Calc.'!AN2,"")</f>
        <v>CUM NITROGEN CONS. (w/o NH3, Ala) (mmol)</v>
      </c>
      <c r="CX2" s="241" t="str">
        <f>IF('In Process Calc.'!AO2&lt;&gt;0,'In Process Calc.'!AO2,"")</f>
        <v>CUM AA CARBON CONS. (mmol)</v>
      </c>
      <c r="CY2" s="241" t="str">
        <f>IF('In Process Calc.'!AP2&lt;&gt;0,'In Process Calc.'!AP2,"")</f>
        <v>SP. OUR (mmol/109 cells/hr)</v>
      </c>
      <c r="CZ2" s="241" t="str">
        <f>IF('In Process Calc.'!AQ2&lt;&gt;0,'In Process Calc.'!AQ2,"")</f>
        <v>SP. OXYGEN CONSUMPTION RATE (mmol/109cell/hr)</v>
      </c>
      <c r="DA2" s="241" t="str">
        <f>IF('In Process Calc.'!AR2&lt;&gt;0,'In Process Calc.'!AR2,"")</f>
        <v>SP. GROWTH RATE, m (hr-1) [mv-kd]</v>
      </c>
      <c r="DB2" s="241" t="str">
        <f>IF('In Process Calc.'!AS2&lt;&gt;0,'In Process Calc.'!AS2,"")</f>
        <v>mv</v>
      </c>
      <c r="DC2" s="241" t="str">
        <f>IF('In Process Calc.'!AT2&lt;&gt;0,'In Process Calc.'!AT2,"")</f>
        <v>kd</v>
      </c>
      <c r="DD2" s="241" t="str">
        <f>IF('In Process Calc.'!AU2&lt;&gt;0,'In Process Calc.'!AU2,"")</f>
        <v>qAntibody (mg/109 cell/hr)</v>
      </c>
      <c r="DE2" s="241" t="str">
        <f>IF('In Process Calc.'!AV2&lt;&gt;0,'In Process Calc.'!AV2,"")</f>
        <v>qAlanine (mmol/109 cell/hr)</v>
      </c>
      <c r="DF2" s="241" t="str">
        <f>IF('In Process Calc.'!AW2&lt;&gt;0,'In Process Calc.'!AW2,"")</f>
        <v>qArginine (mmol/109 cell/hr)</v>
      </c>
      <c r="DG2" s="241" t="str">
        <f>IF('In Process Calc.'!AX2&lt;&gt;0,'In Process Calc.'!AX2,"")</f>
        <v>qAsparagine (mmol/109 cell/hr)</v>
      </c>
      <c r="DH2" s="241" t="str">
        <f>IF('In Process Calc.'!AY2&lt;&gt;0,'In Process Calc.'!AY2,"")</f>
        <v>qAspartate (mmol/109 cell/hr)</v>
      </c>
      <c r="DI2" s="241" t="str">
        <f>IF('In Process Calc.'!AZ2&lt;&gt;0,'In Process Calc.'!AZ2,"")</f>
        <v>qCystine (mmol/109 cell/hr)</v>
      </c>
      <c r="DJ2" s="241" t="str">
        <f>IF('In Process Calc.'!BA2&lt;&gt;0,'In Process Calc.'!BA2,"")</f>
        <v>qGlucose (mmol/109 cell/hr)</v>
      </c>
      <c r="DK2" s="241" t="str">
        <f>IF('In Process Calc.'!BB2&lt;&gt;0,'In Process Calc.'!BB2,"")</f>
        <v>qGlutamine (mmol/109 cell/hr)</v>
      </c>
      <c r="DL2" s="241" t="str">
        <f>IF('In Process Calc.'!BC2&lt;&gt;0,'In Process Calc.'!BC2,"")</f>
        <v>qGlutamate (mmol/109 cell/hr)</v>
      </c>
      <c r="DM2" s="241" t="str">
        <f>IF('In Process Calc.'!BD2&lt;&gt;0,'In Process Calc.'!BD2,"")</f>
        <v>qGlycine (mmol/109 cell/hr)</v>
      </c>
      <c r="DN2" s="241" t="str">
        <f>IF('In Process Calc.'!BE2&lt;&gt;0,'In Process Calc.'!BE2,"")</f>
        <v>qHistidine (mmol/109 cell/hr)</v>
      </c>
      <c r="DO2" s="241" t="str">
        <f>IF('In Process Calc.'!BF2&lt;&gt;0,'In Process Calc.'!BF2,"")</f>
        <v>qIsoleucine (mmol/109 cell/hr)</v>
      </c>
      <c r="DP2" s="241" t="str">
        <f>IF('In Process Calc.'!BG2&lt;&gt;0,'In Process Calc.'!BG2,"")</f>
        <v>qLactate (mmol/109 cell/hr)</v>
      </c>
      <c r="DQ2" s="241" t="str">
        <f>IF('In Process Calc.'!BH2&lt;&gt;0,'In Process Calc.'!BH2,"")</f>
        <v>qLeucine (mmol/109 cell/hr)</v>
      </c>
      <c r="DR2" s="241" t="str">
        <f>IF('In Process Calc.'!BI2&lt;&gt;0,'In Process Calc.'!BI2,"")</f>
        <v>qLysine (mmol/109 cell/hr)</v>
      </c>
      <c r="DS2" s="241" t="str">
        <f>IF('In Process Calc.'!BJ2&lt;&gt;0,'In Process Calc.'!BJ2,"")</f>
        <v>qMethionine (mmol/109 cell/hr)</v>
      </c>
      <c r="DT2" s="241" t="str">
        <f>IF('In Process Calc.'!BK2&lt;&gt;0,'In Process Calc.'!BK2,"")</f>
        <v>qNH3 (mmol/109 cell/hr)</v>
      </c>
      <c r="DU2" s="241" t="str">
        <f>IF('In Process Calc.'!BL2&lt;&gt;0,'In Process Calc.'!BL2,"")</f>
        <v>qPhenylalanine (mmol/109 cell/hr)</v>
      </c>
      <c r="DV2" s="241" t="str">
        <f>IF('In Process Calc.'!BM2&lt;&gt;0,'In Process Calc.'!BM2,"")</f>
        <v>qProline (mmol/109 cell/hr)</v>
      </c>
      <c r="DW2" s="241" t="str">
        <f>IF('In Process Calc.'!BN2&lt;&gt;0,'In Process Calc.'!BN2,"")</f>
        <v>qSerine (mmol/109 cell/hr)</v>
      </c>
      <c r="DX2" s="241" t="str">
        <f>IF('In Process Calc.'!BO2&lt;&gt;0,'In Process Calc.'!BO2,"")</f>
        <v>qThreonine (mmol/109 cell/hr)</v>
      </c>
      <c r="DY2" s="241" t="str">
        <f>IF('In Process Calc.'!BP2&lt;&gt;0,'In Process Calc.'!BP2,"")</f>
        <v>qTryptophan (mmol/109 cell/hr)</v>
      </c>
      <c r="DZ2" s="241" t="str">
        <f>IF('In Process Calc.'!BQ2&lt;&gt;0,'In Process Calc.'!BQ2,"")</f>
        <v>qTyrosine (mmol/109 cell/hr)</v>
      </c>
      <c r="EA2" s="241" t="str">
        <f>IF('In Process Calc.'!BR2&lt;&gt;0,'In Process Calc.'!BR2,"")</f>
        <v>qValine (mmol/109 cell/hr)</v>
      </c>
      <c r="EB2" s="241" t="str">
        <f>IF('In Process Calc.'!BS2&lt;&gt;0,'In Process Calc.'!BS2,"")</f>
        <v>qEthanolamine (mmol/109 cell/hr)</v>
      </c>
      <c r="EC2" s="241" t="str">
        <f>IF('In Process Calc.'!BT2&lt;&gt;0,'In Process Calc.'!BT2,"")</f>
        <v>qNitrogen (mmol/109 cells/hr)</v>
      </c>
      <c r="ED2" s="241" t="str">
        <f>IF('In Process Calc.'!BU2&lt;&gt;0,'In Process Calc.'!BU2,"")</f>
        <v>qNitrogen (w/o NH3, Ala) (mmol/109 cells/hr)</v>
      </c>
      <c r="EE2" s="241" t="str">
        <f>IF('In Process Calc.'!BV2&lt;&gt;0,'In Process Calc.'!BV2,"")</f>
        <v>qaaC (mmol/109 cells/hr)</v>
      </c>
      <c r="EF2" s="241" t="str">
        <f>IF('In Process Calc.'!BW2&lt;&gt;0,'In Process Calc.'!BW2,"")</f>
        <v>qaaC (consumption only) (mmol/109 cells/hr)</v>
      </c>
      <c r="EG2" s="241" t="str">
        <f>IF('In Process Calc.'!BX2&lt;&gt;0,'In Process Calc.'!BX2,"")</f>
        <v>DL/DG (mmol/mmol)</v>
      </c>
      <c r="EH2" s="241" t="str">
        <f>IF('In Process Calc.'!BY2&lt;&gt;0,'In Process Calc.'!BY2,"")</f>
        <v>qO2/qGlc (mmol/mmol)</v>
      </c>
      <c r="EI2" s="241" t="str">
        <f>IF('In Process Calc.'!BZ2&lt;&gt;0,'In Process Calc.'!BZ2,"")</f>
        <v>qGln/qGlc (mmol/mmol)</v>
      </c>
      <c r="EJ2" s="241" t="str">
        <f>IF('In Process Calc.'!CA2&lt;&gt;0,'In Process Calc.'!CA2,"")</f>
        <v>qNH3/qGln (mmol/mmol)</v>
      </c>
      <c r="EK2" s="241" t="str">
        <f>_xlfn.CONCAT('Post Process Calc.'!A2, ", polynomial fit")</f>
        <v>Xv (109 cells/L), polynomial fit</v>
      </c>
      <c r="EL2" s="241" t="s">
        <v>374</v>
      </c>
      <c r="EM2" s="241" t="str">
        <f>_xlfn.CONCAT('Post Process Calc.'!D2, ", polynomial fit")</f>
        <v>Sp. OUR (mmol/109 cells/hr), polynomial fit</v>
      </c>
      <c r="EN2" s="241" t="str">
        <f>_xlfn.CONCAT('Post Process Calc.'!E2, ", polynomial fit")</f>
        <v>qAB (mg/109 cell/hr), polynomial fit</v>
      </c>
      <c r="EO2" s="241" t="str">
        <f>_xlfn.CONCAT('Post Process Calc.'!F2, ", polynomial fit")</f>
        <v>qAlanine (mmol/109 cell/hr), polynomial fit</v>
      </c>
      <c r="EP2" s="241" t="str">
        <f>_xlfn.CONCAT('Post Process Calc.'!G2, ", polynomial fit")</f>
        <v>qArginine (mmol/109 cell/hr), polynomial fit</v>
      </c>
      <c r="EQ2" s="241" t="str">
        <f>_xlfn.CONCAT('Post Process Calc.'!H2, ", polynomial fit")</f>
        <v>qAsparagine (mmol/109 cell/hr), polynomial fit</v>
      </c>
      <c r="ER2" s="241" t="str">
        <f>_xlfn.CONCAT('Post Process Calc.'!I2, ", polynomial fit")</f>
        <v>qAspartate (mmol/109 cell/hr), polynomial fit</v>
      </c>
      <c r="ES2" s="241" t="str">
        <f>_xlfn.CONCAT('Post Process Calc.'!J2, ", polynomial fit")</f>
        <v>qCystine (mmol/109 cell/hr), polynomial fit</v>
      </c>
      <c r="ET2" s="241" t="str">
        <f>_xlfn.CONCAT('Post Process Calc.'!K2, ", polynomial fit")</f>
        <v>qGlucose (mmol/109 cells/hr), polynomial fit</v>
      </c>
      <c r="EU2" s="241" t="str">
        <f>_xlfn.CONCAT('Post Process Calc.'!L2, ", polynomial fit")</f>
        <v>qGlutamine (mmol/109 cell/hr), polynomial fit</v>
      </c>
      <c r="EV2" s="241" t="str">
        <f>_xlfn.CONCAT('Post Process Calc.'!M2, ", polynomial fit")</f>
        <v>qGlutamate (mmol/109 cell/hr), polynomial fit</v>
      </c>
      <c r="EW2" s="241" t="str">
        <f>_xlfn.CONCAT('Post Process Calc.'!N2, ", polynomial fit")</f>
        <v>qGlycine (mmol/109 cell/hr), polynomial fit</v>
      </c>
      <c r="EX2" s="241" t="str">
        <f>_xlfn.CONCAT('Post Process Calc.'!O2, ", polynomial fit")</f>
        <v>qHistidine (mmol/109 cell/hr), polynomial fit</v>
      </c>
      <c r="EY2" s="241" t="str">
        <f>_xlfn.CONCAT('Post Process Calc.'!P2, ", polynomial fit")</f>
        <v>qIsoleucine (mmol/109 cell/hr), polynomial fit</v>
      </c>
      <c r="EZ2" s="241" t="str">
        <f>_xlfn.CONCAT('Post Process Calc.'!Q2, ", polynomial fit")</f>
        <v>qLactate (mmol/109 cells/hr), polynomial fit</v>
      </c>
      <c r="FA2" s="241" t="str">
        <f>_xlfn.CONCAT('Post Process Calc.'!R2, ", polynomial fit")</f>
        <v>qLeucine (mmol/109 cell/hr), polynomial fit</v>
      </c>
      <c r="FB2" s="241" t="str">
        <f>_xlfn.CONCAT('Post Process Calc.'!S2, ", polynomial fit")</f>
        <v>qLysine (mmol/109 cell/hr), polynomial fit</v>
      </c>
      <c r="FC2" s="241" t="str">
        <f>_xlfn.CONCAT('Post Process Calc.'!T2, ", polynomial fit")</f>
        <v>qMethionine (mmol/109 cell/hr), polynomial fit</v>
      </c>
      <c r="FD2" s="241" t="str">
        <f>_xlfn.CONCAT('Post Process Calc.'!U2, ", polynomial fit")</f>
        <v>qNH3 (mmol/109 cells/hr), polynomial fit</v>
      </c>
      <c r="FE2" s="241" t="str">
        <f>_xlfn.CONCAT('Post Process Calc.'!V2, ", polynomial fit")</f>
        <v>qPhenylalanine (mmol/109 cell/hr), polynomial fit</v>
      </c>
      <c r="FF2" s="241" t="str">
        <f>_xlfn.CONCAT('Post Process Calc.'!W2, ", polynomial fit")</f>
        <v>qProline (mmol/109 cell/hr), polynomial fit</v>
      </c>
      <c r="FG2" s="241" t="str">
        <f>_xlfn.CONCAT('Post Process Calc.'!X2, ", polynomial fit")</f>
        <v>qSerine (mmol/109 cell/hr), polynomial fit</v>
      </c>
      <c r="FH2" s="241" t="str">
        <f>_xlfn.CONCAT('Post Process Calc.'!Y2, ", polynomial fit")</f>
        <v>qThreonine (mmol/109 cell/hr), polynomial fit</v>
      </c>
      <c r="FI2" s="241" t="str">
        <f>_xlfn.CONCAT('Post Process Calc.'!Z2, ", polynomial fit")</f>
        <v>qTryptophan (mmol/109 cell/hr), polynomial fit</v>
      </c>
      <c r="FJ2" s="241" t="str">
        <f>_xlfn.CONCAT('Post Process Calc.'!AA2, ", polynomial fit")</f>
        <v>qTyrosine (mmol/109 cell/hr), polynomial fit</v>
      </c>
      <c r="FK2" s="241" t="str">
        <f>_xlfn.CONCAT('Post Process Calc.'!AB2, ", polynomial fit")</f>
        <v>qValine (mmol/109 cell/hr), polynomial fit</v>
      </c>
      <c r="FL2" s="241" t="str">
        <f>_xlfn.CONCAT('Post Process Calc.'!AC2, ", polynomial fit")</f>
        <v>qEthanolamine (mmol/109 cell/hr), polynomial fit</v>
      </c>
      <c r="FM2" s="241" t="str">
        <f>_xlfn.CONCAT('Post Process Calc.'!AD2, ", polynomial fit")</f>
        <v>qNitrogen (mmol/109 cells/hr), polynomial fit</v>
      </c>
      <c r="FN2" s="241" t="str">
        <f>_xlfn.CONCAT('Post Process Calc.'!AE2, ", polynomial fit")</f>
        <v>qNitrogen (w/o NH3, ALA) (mmol/109 cells/hr), polynomial fit</v>
      </c>
      <c r="FO2" s="241" t="str">
        <f>_xlfn.CONCAT('Post Process Calc.'!AF2, ", polynomial fit")</f>
        <v>qCaa (mmol/109 cells/hr), polynomial fit</v>
      </c>
      <c r="FP2" s="241" t="str">
        <f>_xlfn.CONCAT('Post Process Calc.'!AG2, ", polynomial fit")</f>
        <v>DL/DG (mol/mol), polynomial fit</v>
      </c>
      <c r="FQ2" s="241" t="str">
        <f>_xlfn.CONCAT('Post Process Calc.'!AH2, ", polynomial fit")</f>
        <v>OC/GC (mol/mol), polynomial fit</v>
      </c>
      <c r="FR2" s="241" t="str">
        <f>_xlfn.CONCAT('Post Process Calc.'!AI2, ", polynomial fit")</f>
        <v>Gln/Glc (mol/mol), polynomial fit</v>
      </c>
      <c r="FS2" s="241" t="str">
        <f>_xlfn.CONCAT('Post Process Calc.'!AJ2, ", polynomial fit")</f>
        <v>NH3/Gln (mol/mol), polynomial fit</v>
      </c>
    </row>
    <row r="3" spans="1:175">
      <c r="A3" s="238" t="str">
        <f>IF('Measured Data'!B7&lt;&gt;0,'Measured Data'!$B$1,"")</f>
        <v>XB52</v>
      </c>
      <c r="B3" s="238">
        <f>IF(ISBLANK('Measured Data'!A7),"",'Measured Data'!A7)</f>
        <v>0</v>
      </c>
      <c r="C3" s="245">
        <f>IF(ISBLANK('Measured Data'!B7),"",'Measured Data'!B7)</f>
        <v>1.8750000002910383E-2</v>
      </c>
      <c r="D3" s="246">
        <f>IF(ISBLANK('Measured Data'!C7),"",'Measured Data'!C7)</f>
        <v>0.45000000006984919</v>
      </c>
      <c r="E3" s="238">
        <f>IF(ISBLANK('Measured Data'!D7),"",'Measured Data'!D7)</f>
        <v>20</v>
      </c>
      <c r="F3" s="238" t="str">
        <f>IF(ISBLANK('Measured Data'!E7),"",'Measured Data'!E7)</f>
        <v/>
      </c>
      <c r="G3" s="238" t="str">
        <f>IF(ISBLANK('Measured Data'!G7),"",'Measured Data'!G7)</f>
        <v/>
      </c>
      <c r="H3" s="243">
        <f>IF(ISBLANK('Measured Data'!H7),"",'Measured Data'!H7)</f>
        <v>0.26</v>
      </c>
      <c r="I3" s="243">
        <f>IF(ISBLANK('Measured Data'!I7),"",'Measured Data'!I7)</f>
        <v>2.096774193548423E-3</v>
      </c>
      <c r="J3" s="243">
        <f>IF(ISBLANK('Measured Data'!J7),"",'Measured Data'!J7)</f>
        <v>0.26209677419354843</v>
      </c>
      <c r="K3" s="243">
        <f>IF(ISBLANK('Measured Data'!K7),"",'Measured Data'!K7)</f>
        <v>99.2</v>
      </c>
      <c r="L3" s="238" t="str">
        <f>IF(ISBLANK('Measured Data'!L7),"",'Measured Data'!L7)</f>
        <v/>
      </c>
      <c r="M3" s="238" t="str">
        <f>IF(ISBLANK('Measured Data'!M7),"",'Measured Data'!M7)</f>
        <v/>
      </c>
      <c r="N3" s="238" t="str">
        <f>IF(ISBLANK('Measured Data'!N7),"",'Measured Data'!N7)</f>
        <v/>
      </c>
      <c r="O3" s="238" t="str">
        <f>IF(ISBLANK('Measured Data'!O7),"",'Measured Data'!O7)</f>
        <v/>
      </c>
      <c r="P3" s="238" t="str">
        <f>IF(ISBLANK('Measured Data'!P7),"",'Measured Data'!P7)</f>
        <v/>
      </c>
      <c r="Q3" s="238" t="str">
        <f>IF(ISBLANK('Measured Data'!Q7),"",'Measured Data'!Q7)</f>
        <v/>
      </c>
      <c r="R3" s="238">
        <f>IF(ISBLANK('Measured Data'!R7),"",'Measured Data'!R7)</f>
        <v>329</v>
      </c>
      <c r="S3" s="238" t="str">
        <f>IF(ISBLANK('Measured Data'!S7),"",'Measured Data'!S7)</f>
        <v/>
      </c>
      <c r="T3" s="243">
        <f>IF(ISBLANK('Measured Data'!U7),"",'Measured Data'!U7)</f>
        <v>5.8999999999999997E-2</v>
      </c>
      <c r="U3" s="243">
        <f>IF(ISBLANK('Measured Data'!V7),"",'Measured Data'!V7)</f>
        <v>1.9039999999999999</v>
      </c>
      <c r="V3" s="243">
        <f>IF(ISBLANK('Measured Data'!W7),"",'Measured Data'!W7)</f>
        <v>5.7690000000000001</v>
      </c>
      <c r="W3" s="243">
        <f>IF(ISBLANK('Measured Data'!X7),"",'Measured Data'!X7)</f>
        <v>1.6990000000000001</v>
      </c>
      <c r="X3" s="243">
        <f>IF(ISBLANK('Measured Data'!Y7),"",'Measured Data'!Y7)</f>
        <v>1.016</v>
      </c>
      <c r="Y3" s="243">
        <f>IF(ISBLANK('Measured Data'!Z7),"",'Measured Data'!Z7)</f>
        <v>33.470991807100511</v>
      </c>
      <c r="Z3" s="243">
        <f>IF(ISBLANK('Measured Data'!AA7),"",'Measured Data'!AA7)</f>
        <v>0</v>
      </c>
      <c r="AA3" s="243">
        <f>IF(ISBLANK('Measured Data'!AB7),"",'Measured Data'!AB7)</f>
        <v>2.2559999999999998</v>
      </c>
      <c r="AB3" s="243">
        <f>IF(ISBLANK('Measured Data'!AC7),"",'Measured Data'!AC7)</f>
        <v>0</v>
      </c>
      <c r="AC3" s="243">
        <f>IF(ISBLANK('Measured Data'!AD7),"",'Measured Data'!AD7)</f>
        <v>0</v>
      </c>
      <c r="AD3" s="243">
        <f>IF(ISBLANK('Measured Data'!AE7),"",'Measured Data'!AE7)</f>
        <v>0</v>
      </c>
      <c r="AE3" s="243">
        <f>IF(ISBLANK('Measured Data'!AF7),"",'Measured Data'!AF7)</f>
        <v>0.9991119005328597</v>
      </c>
      <c r="AF3" s="243">
        <f>IF(ISBLANK('Measured Data'!AG7),"",'Measured Data'!AG7)</f>
        <v>0</v>
      </c>
      <c r="AG3" s="243">
        <f>IF(ISBLANK('Measured Data'!AH7),"",'Measured Data'!AH7)</f>
        <v>0</v>
      </c>
      <c r="AH3" s="243">
        <f>IF(ISBLANK('Measured Data'!AI7),"",'Measured Data'!AI7)</f>
        <v>0</v>
      </c>
      <c r="AI3" s="243">
        <f>IF(ISBLANK('Measured Data'!AJ7),"",'Measured Data'!AJ7)</f>
        <v>0</v>
      </c>
      <c r="AJ3" s="243">
        <f>IF(ISBLANK('Measured Data'!AK7),"",'Measured Data'!AK7)</f>
        <v>0</v>
      </c>
      <c r="AK3" s="243">
        <f>IF(ISBLANK('Measured Data'!AL7),"",'Measured Data'!AL7)</f>
        <v>0</v>
      </c>
      <c r="AL3" s="243">
        <f>IF(ISBLANK('Measured Data'!AM7),"",'Measured Data'!AM7)</f>
        <v>0</v>
      </c>
      <c r="AM3" s="243">
        <f>IF(ISBLANK('Measured Data'!AN7),"",'Measured Data'!AN7)</f>
        <v>0</v>
      </c>
      <c r="AN3" s="243">
        <f>IF(ISBLANK('Measured Data'!AO7),"",'Measured Data'!AO7)</f>
        <v>0</v>
      </c>
      <c r="AO3" s="243">
        <f>IF(ISBLANK('Measured Data'!AP7),"",'Measured Data'!AP7)</f>
        <v>0</v>
      </c>
      <c r="AP3" s="243">
        <f>IF(ISBLANK('Measured Data'!AQ7),"",'Measured Data'!AQ7)</f>
        <v>0</v>
      </c>
      <c r="AQ3" s="243">
        <f>IF(ISBLANK('Measured Data'!AR7),"",'Measured Data'!AR7)</f>
        <v>0</v>
      </c>
      <c r="AR3" s="243" t="str">
        <f>IF(ISBLANK('Measured Data'!AS7),"",'Measured Data'!AS7)</f>
        <v/>
      </c>
      <c r="AS3" s="243" t="str">
        <f>IF(ISBLANK('Measured Data'!AT7),"",'Measured Data'!AT7)</f>
        <v/>
      </c>
      <c r="AT3" s="243" t="str">
        <f>IF(ISBLANK('Measured Data'!AU7),"",'Measured Data'!AU7)</f>
        <v/>
      </c>
      <c r="AU3" s="243" t="str">
        <f>IF(ISBLANK('Measured Data'!AV7),"",'Measured Data'!AV7)</f>
        <v/>
      </c>
      <c r="AV3" s="243" t="str">
        <f>IF(ISBLANK('Measured Data'!AW7),"",'Measured Data'!AW7)</f>
        <v/>
      </c>
      <c r="AW3" s="243" t="str">
        <f>IF(ISBLANK('Measured Data'!AX7),"",'Measured Data'!AX7)</f>
        <v/>
      </c>
      <c r="AX3" s="243" t="str">
        <f>IF(ISBLANK('Measured Data'!AY7),"",'Measured Data'!AY7)</f>
        <v/>
      </c>
      <c r="AY3" s="243" t="str">
        <f>IF(ISBLANK('Measured Data'!AZ7),"",'Measured Data'!AZ7)</f>
        <v/>
      </c>
      <c r="AZ3" s="243" t="str">
        <f>IF(ISBLANK('Measured Data'!BA7),"",'Measured Data'!BA7)</f>
        <v/>
      </c>
      <c r="BA3" s="243" t="str">
        <f>IF(ISBLANK('Measured Data'!BB7),"",'Measured Data'!BB7)</f>
        <v/>
      </c>
      <c r="BB3" s="243" t="str">
        <f>IF(ISBLANK('Measured Data'!BC7),"",'Measured Data'!BC7)</f>
        <v/>
      </c>
      <c r="BC3" s="243" t="str">
        <f>IF(ISBLANK('Measured Data'!BE7),"",'Measured Data'!BE7)</f>
        <v/>
      </c>
      <c r="BD3" s="243" t="str">
        <f>IF(ISBLANK('Measured Data'!BF7),"",'Measured Data'!BF7)</f>
        <v/>
      </c>
      <c r="BE3" s="243" t="str">
        <f>IF(ISBLANK('Measured Data'!BG7),"",'Measured Data'!BG7)</f>
        <v/>
      </c>
      <c r="BF3" s="243" t="str">
        <f>IF(ISBLANK('Measured Data'!BI7),"",'Measured Data'!BI7)</f>
        <v/>
      </c>
      <c r="BG3" s="243" t="str">
        <f>IF(ISBLANK('Measured Data'!BJ7),"",'Measured Data'!BJ7)</f>
        <v/>
      </c>
      <c r="BH3" s="243" t="str">
        <f>IF(ISBLANK('Measured Data'!BK7),"",'Measured Data'!BK7)</f>
        <v/>
      </c>
      <c r="BI3" s="243" t="str">
        <f>IF(ISBLANK('Measured Data'!BL7),"",'Measured Data'!BL7)</f>
        <v/>
      </c>
      <c r="BJ3" s="243" t="str">
        <f>IF(ISBLANK('Measured Data'!BM7),"",'Measured Data'!BM7)</f>
        <v/>
      </c>
      <c r="BK3" s="243" t="str">
        <f>IF(ISBLANK('Measured Data'!BN7),"",'Measured Data'!BN7)</f>
        <v/>
      </c>
      <c r="BL3" s="243" t="str">
        <f>IF(ISBLANK('Measured Data'!BO7),"",'Measured Data'!BO7)</f>
        <v/>
      </c>
      <c r="BM3" s="243">
        <f>IF(ISBLANK('Measured Data'!BP7),"",'Measured Data'!BP7)</f>
        <v>0</v>
      </c>
      <c r="BN3" s="238">
        <v>0</v>
      </c>
      <c r="BO3" s="238">
        <v>0</v>
      </c>
      <c r="BP3" s="238">
        <f>IF(ISBLANK('In Process Calc.'!E3),"",'In Process Calc.'!E3)</f>
        <v>1935</v>
      </c>
      <c r="BQ3" s="238">
        <f>IF(ISBLANK('In Process Calc.'!F3),"",'In Process Calc.'!F3)</f>
        <v>0</v>
      </c>
      <c r="BR3" s="238">
        <f>IF(ISBLANK('In Process Calc.'!H3),"",'In Process Calc.'!H3)</f>
        <v>0</v>
      </c>
      <c r="BS3" s="238">
        <f>IF(ISBLANK('In Process Calc.'!J3),"",'In Process Calc.'!J3)</f>
        <v>1935</v>
      </c>
      <c r="BT3" s="243">
        <f>IF(ISBLANK('In Process Calc.'!K3),"",'In Process Calc.'!K3)</f>
        <v>0</v>
      </c>
      <c r="BU3" s="243">
        <f>IF(ISBLANK('In Process Calc.'!L3),"",'In Process Calc.'!L3)</f>
        <v>0</v>
      </c>
      <c r="BV3" s="243">
        <f>IF(ISBLANK('In Process Calc.'!M3),"",'In Process Calc.'!M3)</f>
        <v>0</v>
      </c>
      <c r="BW3" s="243">
        <f>IF(ISBLANK('In Process Calc.'!N3),"",'In Process Calc.'!N3)</f>
        <v>0</v>
      </c>
      <c r="BX3" s="243">
        <f>IF(ISBLANK('In Process Calc.'!O3),"",'In Process Calc.'!O3)</f>
        <v>0</v>
      </c>
      <c r="BY3" s="243">
        <f>IF(ISBLANK('In Process Calc.'!P3),"",'In Process Calc.'!P3)</f>
        <v>0</v>
      </c>
      <c r="BZ3" s="243">
        <f>IF(ISBLANK('In Process Calc.'!Q3),"",'In Process Calc.'!Q3)</f>
        <v>0</v>
      </c>
      <c r="CA3" s="243">
        <f>IF(ISBLANK('In Process Calc.'!R3),"",'In Process Calc.'!R3)</f>
        <v>0</v>
      </c>
      <c r="CB3" s="243">
        <f>IF(ISBLANK('In Process Calc.'!S3),"",'In Process Calc.'!S3)</f>
        <v>0</v>
      </c>
      <c r="CC3" s="243">
        <f>IF(ISBLANK('In Process Calc.'!T3),"",'In Process Calc.'!T3)</f>
        <v>0</v>
      </c>
      <c r="CD3" s="243">
        <f>IF(ISBLANK('In Process Calc.'!U3),"",'In Process Calc.'!U3)</f>
        <v>0</v>
      </c>
      <c r="CE3" s="243">
        <f>IF(ISBLANK('In Process Calc.'!V3),"",'In Process Calc.'!V3)</f>
        <v>0</v>
      </c>
      <c r="CF3" s="243">
        <f>IF(ISBLANK('In Process Calc.'!W3),"",'In Process Calc.'!W3)</f>
        <v>0</v>
      </c>
      <c r="CG3" s="243">
        <f>IF(ISBLANK('In Process Calc.'!X3),"",'In Process Calc.'!X3)</f>
        <v>0</v>
      </c>
      <c r="CH3" s="243">
        <f>IF(ISBLANK('In Process Calc.'!Y3),"",'In Process Calc.'!Y3)</f>
        <v>0</v>
      </c>
      <c r="CI3" s="243">
        <f>IF(ISBLANK('In Process Calc.'!Z3),"",'In Process Calc.'!Z3)</f>
        <v>0</v>
      </c>
      <c r="CJ3" s="243">
        <f>IF(ISBLANK('In Process Calc.'!AA3),"",'In Process Calc.'!AA3)</f>
        <v>0</v>
      </c>
      <c r="CK3" s="243">
        <f>IF(ISBLANK('In Process Calc.'!AB3),"",'In Process Calc.'!AB3)</f>
        <v>0</v>
      </c>
      <c r="CL3" s="243">
        <f>IF(ISBLANK('In Process Calc.'!AC3),"",'In Process Calc.'!AC3)</f>
        <v>0</v>
      </c>
      <c r="CM3" s="243">
        <f>IF(ISBLANK('In Process Calc.'!AD3),"",'In Process Calc.'!AD3)</f>
        <v>0</v>
      </c>
      <c r="CN3" s="243">
        <f>IF(ISBLANK('In Process Calc.'!AE3),"",'In Process Calc.'!AE3)</f>
        <v>0</v>
      </c>
      <c r="CO3" s="243">
        <f>IF(ISBLANK('In Process Calc.'!AF3),"",'In Process Calc.'!AF3)</f>
        <v>0</v>
      </c>
      <c r="CP3" s="243">
        <f>IF(ISBLANK('In Process Calc.'!AG3),"",'In Process Calc.'!AG3)</f>
        <v>0</v>
      </c>
      <c r="CQ3" s="243">
        <f>IF(ISBLANK('In Process Calc.'!AH3),"",'In Process Calc.'!AH3)</f>
        <v>0</v>
      </c>
      <c r="CR3" s="243">
        <f>IF(ISBLANK('In Process Calc.'!AI3),"",'In Process Calc.'!AI3)</f>
        <v>0</v>
      </c>
      <c r="CS3" s="243">
        <f>IF(ISBLANK('In Process Calc.'!AJ3),"",'In Process Calc.'!AJ3)</f>
        <v>0</v>
      </c>
      <c r="CT3" s="243">
        <f>IF(ISBLANK('In Process Calc.'!AK3),"",'In Process Calc.'!AK3)</f>
        <v>0</v>
      </c>
      <c r="CU3" s="243">
        <f>IF(ISBLANK('In Process Calc.'!AL3),"",'In Process Calc.'!AL3)</f>
        <v>0</v>
      </c>
      <c r="CV3" s="243">
        <f>IF(ISBLANK('In Process Calc.'!AM3),"",'In Process Calc.'!AM3)</f>
        <v>0</v>
      </c>
      <c r="CW3" s="243">
        <f>IF(ISBLANK('In Process Calc.'!AN3),"",'In Process Calc.'!AN3)</f>
        <v>0</v>
      </c>
      <c r="CX3" s="243">
        <f>IF(ISBLANK('In Process Calc.'!AO3),"",'In Process Calc.'!AO3)</f>
        <v>0</v>
      </c>
      <c r="CY3" s="243" t="str">
        <f>IF(ISBLANK('In Process Calc.'!AP3),"",'In Process Calc.'!AP3)</f>
        <v/>
      </c>
      <c r="CZ3" s="243" t="str">
        <f>IF(ISBLANK('In Process Calc.'!AQ3),"",'In Process Calc.'!AQ3)</f>
        <v/>
      </c>
      <c r="DA3" s="243" t="str">
        <f>IF(ISBLANK('In Process Calc.'!AR3),"",'In Process Calc.'!AR3)</f>
        <v/>
      </c>
      <c r="DB3" s="243" t="str">
        <f>IF(ISBLANK('In Process Calc.'!AS3),"",'In Process Calc.'!AS3)</f>
        <v/>
      </c>
      <c r="DC3" s="243" t="str">
        <f>IF(ISBLANK('In Process Calc.'!AT3),"",'In Process Calc.'!AT3)</f>
        <v/>
      </c>
      <c r="DD3" s="243" t="str">
        <f>IF(ISBLANK('In Process Calc.'!AU3),"",'In Process Calc.'!AU3)</f>
        <v/>
      </c>
      <c r="DE3" s="243" t="str">
        <f>IF(ISBLANK('In Process Calc.'!AV3),"",'In Process Calc.'!AV3)</f>
        <v/>
      </c>
      <c r="DF3" s="243" t="str">
        <f>IF(ISBLANK('In Process Calc.'!AW3),"",'In Process Calc.'!AW3)</f>
        <v/>
      </c>
      <c r="DG3" s="243" t="str">
        <f>IF(ISBLANK('In Process Calc.'!AX3),"",'In Process Calc.'!AX3)</f>
        <v/>
      </c>
      <c r="DH3" s="243" t="str">
        <f>IF(ISBLANK('In Process Calc.'!AY3),"",'In Process Calc.'!AY3)</f>
        <v/>
      </c>
      <c r="DI3" s="243" t="str">
        <f>IF(ISBLANK('In Process Calc.'!AZ3),"",'In Process Calc.'!AZ3)</f>
        <v/>
      </c>
      <c r="DJ3" s="243" t="str">
        <f>IF(ISBLANK('In Process Calc.'!BA3),"",'In Process Calc.'!BA3)</f>
        <v/>
      </c>
      <c r="DK3" s="243" t="str">
        <f>IF(ISBLANK('In Process Calc.'!BB3),"",'In Process Calc.'!BB3)</f>
        <v/>
      </c>
      <c r="DL3" s="243" t="str">
        <f>IF(ISBLANK('In Process Calc.'!BC3),"",'In Process Calc.'!BC3)</f>
        <v/>
      </c>
      <c r="DM3" s="243" t="str">
        <f>IF(ISBLANK('In Process Calc.'!BD3),"",'In Process Calc.'!BD3)</f>
        <v/>
      </c>
      <c r="DN3" s="243" t="str">
        <f>IF(ISBLANK('In Process Calc.'!BE3),"",'In Process Calc.'!BE3)</f>
        <v/>
      </c>
      <c r="DO3" s="243" t="str">
        <f>IF(ISBLANK('In Process Calc.'!BF3),"",'In Process Calc.'!BF3)</f>
        <v/>
      </c>
      <c r="DP3" s="243" t="str">
        <f>IF(ISBLANK('In Process Calc.'!BG3),"",'In Process Calc.'!BG3)</f>
        <v/>
      </c>
      <c r="DQ3" s="243" t="str">
        <f>IF(ISBLANK('In Process Calc.'!BH3),"",'In Process Calc.'!BH3)</f>
        <v/>
      </c>
      <c r="DR3" s="243" t="str">
        <f>IF(ISBLANK('In Process Calc.'!BI3),"",'In Process Calc.'!BI3)</f>
        <v/>
      </c>
      <c r="DS3" s="243" t="str">
        <f>IF(ISBLANK('In Process Calc.'!BJ3),"",'In Process Calc.'!BJ3)</f>
        <v/>
      </c>
      <c r="DT3" s="243" t="str">
        <f>IF(ISBLANK('In Process Calc.'!BK3),"",'In Process Calc.'!BK3)</f>
        <v/>
      </c>
      <c r="DU3" s="243" t="str">
        <f>IF(ISBLANK('In Process Calc.'!BL3),"",'In Process Calc.'!BL3)</f>
        <v/>
      </c>
      <c r="DV3" s="243" t="str">
        <f>IF(ISBLANK('In Process Calc.'!BM3),"",'In Process Calc.'!BM3)</f>
        <v/>
      </c>
      <c r="DW3" s="243" t="str">
        <f>IF(ISBLANK('In Process Calc.'!BN3),"",'In Process Calc.'!BN3)</f>
        <v/>
      </c>
      <c r="DX3" s="243" t="str">
        <f>IF(ISBLANK('In Process Calc.'!BO3),"",'In Process Calc.'!BO3)</f>
        <v/>
      </c>
      <c r="DY3" s="243" t="str">
        <f>IF(ISBLANK('In Process Calc.'!BP3),"",'In Process Calc.'!BP3)</f>
        <v/>
      </c>
      <c r="DZ3" s="243" t="str">
        <f>IF(ISBLANK('In Process Calc.'!BQ3),"",'In Process Calc.'!BQ3)</f>
        <v/>
      </c>
      <c r="EA3" s="243" t="str">
        <f>IF(ISBLANK('In Process Calc.'!BR3),"",'In Process Calc.'!BR3)</f>
        <v/>
      </c>
      <c r="EB3" s="243" t="str">
        <f>IF(ISBLANK('In Process Calc.'!BS3),"",'In Process Calc.'!BS3)</f>
        <v/>
      </c>
      <c r="EC3" s="243" t="str">
        <f>IF(ISBLANK('In Process Calc.'!BT3),"",'In Process Calc.'!BT3)</f>
        <v/>
      </c>
      <c r="ED3" s="243" t="str">
        <f>IF(ISBLANK('In Process Calc.'!BU3),"",'In Process Calc.'!BU3)</f>
        <v/>
      </c>
      <c r="EE3" s="243" t="str">
        <f>IF(ISBLANK('In Process Calc.'!BV3),"",'In Process Calc.'!BV3)</f>
        <v/>
      </c>
      <c r="EF3" s="243" t="str">
        <f>IF(ISBLANK('In Process Calc.'!BW3),"",'In Process Calc.'!BW3)</f>
        <v/>
      </c>
      <c r="EG3" s="243" t="str">
        <f>IF(ISBLANK('In Process Calc.'!BX3),"",'In Process Calc.'!BX3)</f>
        <v/>
      </c>
      <c r="EH3" s="243" t="str">
        <f>IF(ISBLANK('In Process Calc.'!BY3),"",'In Process Calc.'!BY3)</f>
        <v/>
      </c>
      <c r="EI3" s="243" t="str">
        <f>IF(ISBLANK('In Process Calc.'!BZ3),"",'In Process Calc.'!BZ3)</f>
        <v/>
      </c>
      <c r="EJ3" s="243" t="str">
        <f>IF(ISBLANK('In Process Calc.'!CA3),"",'In Process Calc.'!CA3)</f>
        <v/>
      </c>
      <c r="EK3" s="243">
        <f>IF(ISBLANK('Post Process Calc.'!A3),"",'Post Process Calc.'!A3)</f>
        <v>0.26312174644284919</v>
      </c>
      <c r="EL3" s="243" t="str">
        <f>IF(ISBLANK('Post Process Calc.'!C3),"",'Post Process Calc.'!C3)</f>
        <v/>
      </c>
      <c r="EM3" s="243" t="str">
        <f>IF(ISBLANK('Post Process Calc.'!D3),"",'Post Process Calc.'!D3)</f>
        <v/>
      </c>
      <c r="EN3" s="243" t="str">
        <f>IF(ISBLANK('Post Process Calc.'!E3),"",'Post Process Calc.'!E3)</f>
        <v/>
      </c>
      <c r="EO3" s="243" t="str">
        <f>IF(ISBLANK('Post Process Calc.'!F3),"",'Post Process Calc.'!F3)</f>
        <v/>
      </c>
      <c r="EP3" s="243" t="str">
        <f>IF(ISBLANK('Post Process Calc.'!G3),"",'Post Process Calc.'!G3)</f>
        <v/>
      </c>
      <c r="EQ3" s="243" t="str">
        <f>IF(ISBLANK('Post Process Calc.'!H3),"",'Post Process Calc.'!H3)</f>
        <v/>
      </c>
      <c r="ER3" s="243" t="str">
        <f>IF(ISBLANK('Post Process Calc.'!I3),"",'Post Process Calc.'!I3)</f>
        <v/>
      </c>
      <c r="ES3" s="243" t="str">
        <f>IF(ISBLANK('Post Process Calc.'!J3),"",'Post Process Calc.'!J3)</f>
        <v/>
      </c>
      <c r="ET3" s="243" t="str">
        <f>IF(ISBLANK('Post Process Calc.'!K3),"",'Post Process Calc.'!K3)</f>
        <v/>
      </c>
      <c r="EU3" s="243" t="str">
        <f>IF(ISBLANK('Post Process Calc.'!L3),"",'Post Process Calc.'!L3)</f>
        <v/>
      </c>
      <c r="EV3" s="243" t="str">
        <f>IF(ISBLANK('Post Process Calc.'!M3),"",'Post Process Calc.'!M3)</f>
        <v/>
      </c>
      <c r="EW3" s="243" t="str">
        <f>IF(ISBLANK('Post Process Calc.'!N3),"",'Post Process Calc.'!N3)</f>
        <v/>
      </c>
      <c r="EX3" s="243" t="str">
        <f>IF(ISBLANK('Post Process Calc.'!O3),"",'Post Process Calc.'!O3)</f>
        <v/>
      </c>
      <c r="EY3" s="243" t="str">
        <f>IF(ISBLANK('Post Process Calc.'!P3),"",'Post Process Calc.'!P3)</f>
        <v/>
      </c>
      <c r="EZ3" s="243" t="str">
        <f>IF(ISBLANK('Post Process Calc.'!Q3),"",'Post Process Calc.'!Q3)</f>
        <v/>
      </c>
      <c r="FA3" s="243" t="str">
        <f>IF(ISBLANK('Post Process Calc.'!R3),"",'Post Process Calc.'!R3)</f>
        <v/>
      </c>
      <c r="FB3" s="243" t="str">
        <f>IF(ISBLANK('Post Process Calc.'!S3),"",'Post Process Calc.'!S3)</f>
        <v/>
      </c>
      <c r="FC3" s="243" t="str">
        <f>IF(ISBLANK('Post Process Calc.'!T3),"",'Post Process Calc.'!T3)</f>
        <v/>
      </c>
      <c r="FD3" s="243" t="str">
        <f>IF(ISBLANK('Post Process Calc.'!U3),"",'Post Process Calc.'!U3)</f>
        <v/>
      </c>
      <c r="FE3" s="243" t="str">
        <f>IF(ISBLANK('Post Process Calc.'!V3),"",'Post Process Calc.'!V3)</f>
        <v/>
      </c>
      <c r="FF3" s="243" t="str">
        <f>IF(ISBLANK('Post Process Calc.'!W3),"",'Post Process Calc.'!W3)</f>
        <v/>
      </c>
      <c r="FG3" s="243" t="str">
        <f>IF(ISBLANK('Post Process Calc.'!X3),"",'Post Process Calc.'!X3)</f>
        <v/>
      </c>
      <c r="FH3" s="243" t="str">
        <f>IF(ISBLANK('Post Process Calc.'!Y3),"",'Post Process Calc.'!Y3)</f>
        <v/>
      </c>
      <c r="FI3" s="243" t="str">
        <f>IF(ISBLANK('Post Process Calc.'!Z3),"",'Post Process Calc.'!Z3)</f>
        <v/>
      </c>
      <c r="FJ3" s="243" t="str">
        <f>IF(ISBLANK('Post Process Calc.'!AA3),"",'Post Process Calc.'!AA3)</f>
        <v/>
      </c>
      <c r="FK3" s="243" t="str">
        <f>IF(ISBLANK('Post Process Calc.'!AB3),"",'Post Process Calc.'!AB3)</f>
        <v/>
      </c>
      <c r="FL3" s="243" t="str">
        <f>IF(ISBLANK('Post Process Calc.'!AC3),"",'Post Process Calc.'!AC3)</f>
        <v/>
      </c>
      <c r="FM3" s="243" t="str">
        <f>IF(ISBLANK('Post Process Calc.'!AD3),"",'Post Process Calc.'!AD3)</f>
        <v/>
      </c>
      <c r="FN3" s="243" t="str">
        <f>IF(ISBLANK('Post Process Calc.'!AE3),"",'Post Process Calc.'!AE3)</f>
        <v/>
      </c>
      <c r="FO3" s="243" t="str">
        <f>IF(ISBLANK('Post Process Calc.'!AF3),"",'Post Process Calc.'!AF3)</f>
        <v/>
      </c>
      <c r="FP3" s="243" t="str">
        <f>IF(ISBLANK('Post Process Calc.'!AG3),"",'Post Process Calc.'!AG3)</f>
        <v/>
      </c>
      <c r="FQ3" s="243" t="str">
        <f>IF(ISBLANK('Post Process Calc.'!AH3),"",'Post Process Calc.'!AH3)</f>
        <v/>
      </c>
      <c r="FR3" s="243" t="str">
        <f>IF(ISBLANK('Post Process Calc.'!AI3),"",'Post Process Calc.'!AI3)</f>
        <v/>
      </c>
      <c r="FS3" s="243" t="str">
        <f>IF(ISBLANK('Post Process Calc.'!AJ3),"",'Post Process Calc.'!AJ3)</f>
        <v/>
      </c>
    </row>
    <row r="4" spans="1:175">
      <c r="A4" s="238" t="str">
        <f>IF('Measured Data'!B8&lt;&gt;0,'Measured Data'!$B$1,"")</f>
        <v>XB52</v>
      </c>
      <c r="B4" s="238">
        <f>IF(ISBLANK('Measured Data'!A8),"",'Measured Data'!A8)</f>
        <v>1</v>
      </c>
      <c r="C4" s="245">
        <f>IF(ISBLANK('Measured Data'!B8),"",'Measured Data'!B8)</f>
        <v>0.87986111111240461</v>
      </c>
      <c r="D4" s="246">
        <f>IF(ISBLANK('Measured Data'!C8),"",'Measured Data'!C8)</f>
        <v>21.116666666697711</v>
      </c>
      <c r="E4" s="238">
        <f>IF(ISBLANK('Measured Data'!D8),"",'Measured Data'!D8)</f>
        <v>20</v>
      </c>
      <c r="F4" s="238" t="str">
        <f>IF(ISBLANK('Measured Data'!E9),"",'Measured Data'!E9)</f>
        <v/>
      </c>
      <c r="G4" s="238" t="str">
        <f>IF(ISBLANK('Measured Data'!G8),"",'Measured Data'!G8)</f>
        <v/>
      </c>
      <c r="H4" s="243">
        <f>IF(ISBLANK('Measured Data'!H8),"",'Measured Data'!H8)</f>
        <v>0.46319998631477349</v>
      </c>
      <c r="I4" s="243">
        <f>IF(ISBLANK('Measured Data'!I8),"",'Measured Data'!I8)</f>
        <v>2.0470985318967738E-3</v>
      </c>
      <c r="J4" s="243">
        <f>IF(ISBLANK('Measured Data'!J8),"",'Measured Data'!J8)</f>
        <v>0.46524708484667027</v>
      </c>
      <c r="K4" s="243">
        <f>IF(ISBLANK('Measured Data'!K8),"",'Measured Data'!K8)</f>
        <v>99.55999755859375</v>
      </c>
      <c r="L4" s="238" t="str">
        <f>IF(ISBLANK('Measured Data'!L8),"",'Measured Data'!L8)</f>
        <v/>
      </c>
      <c r="M4" s="238" t="str">
        <f>IF(ISBLANK('Measured Data'!M8),"",'Measured Data'!M8)</f>
        <v/>
      </c>
      <c r="N4" s="238" t="str">
        <f>IF(ISBLANK('Measured Data'!N8),"",'Measured Data'!N8)</f>
        <v/>
      </c>
      <c r="O4" s="238" t="str">
        <f>IF(ISBLANK('Measured Data'!O8),"",'Measured Data'!O8)</f>
        <v/>
      </c>
      <c r="P4" s="238" t="str">
        <f>IF(ISBLANK('Measured Data'!P8),"",'Measured Data'!P8)</f>
        <v/>
      </c>
      <c r="Q4" s="238" t="str">
        <f>IF(ISBLANK('Measured Data'!Q8),"",'Measured Data'!Q8)</f>
        <v/>
      </c>
      <c r="R4" s="238">
        <f>IF(ISBLANK('Measured Data'!R8),"",'Measured Data'!R8)</f>
        <v>324</v>
      </c>
      <c r="S4" s="238" t="str">
        <f>IF(ISBLANK('Measured Data'!S8),"",'Measured Data'!S8)</f>
        <v/>
      </c>
      <c r="T4" s="243">
        <f>IF(ISBLANK('Measured Data'!U8),"",'Measured Data'!U8)</f>
        <v>6.7000000000000004E-2</v>
      </c>
      <c r="U4" s="243">
        <f>IF(ISBLANK('Measured Data'!V8),"",'Measured Data'!V8)</f>
        <v>2.012</v>
      </c>
      <c r="V4" s="243">
        <f>IF(ISBLANK('Measured Data'!W8),"",'Measured Data'!W8)</f>
        <v>5.89</v>
      </c>
      <c r="W4" s="243">
        <f>IF(ISBLANK('Measured Data'!X8),"",'Measured Data'!X8)</f>
        <v>1.825</v>
      </c>
      <c r="X4" s="243">
        <f>IF(ISBLANK('Measured Data'!Y8),"",'Measured Data'!Y8)</f>
        <v>1.115</v>
      </c>
      <c r="Y4" s="243">
        <f>IF(ISBLANK('Measured Data'!Z8),"",'Measured Data'!Z8)</f>
        <v>33.91505139989787</v>
      </c>
      <c r="Z4" s="243">
        <f>IF(ISBLANK('Measured Data'!AA8),"",'Measured Data'!AA8)</f>
        <v>0</v>
      </c>
      <c r="AA4" s="243">
        <f>IF(ISBLANK('Measured Data'!AB8),"",'Measured Data'!AB8)</f>
        <v>2.3919999999999999</v>
      </c>
      <c r="AB4" s="243">
        <f>IF(ISBLANK('Measured Data'!AC8),"",'Measured Data'!AC8)</f>
        <v>0</v>
      </c>
      <c r="AC4" s="243">
        <f>IF(ISBLANK('Measured Data'!AD8),"",'Measured Data'!AD8)</f>
        <v>0</v>
      </c>
      <c r="AD4" s="243">
        <f>IF(ISBLANK('Measured Data'!AE8),"",'Measured Data'!AE8)</f>
        <v>0</v>
      </c>
      <c r="AE4" s="243">
        <f>IF(ISBLANK('Measured Data'!AF8),"",'Measured Data'!AF8)</f>
        <v>1.5541740674955598</v>
      </c>
      <c r="AF4" s="243">
        <f>IF(ISBLANK('Measured Data'!AG8),"",'Measured Data'!AG8)</f>
        <v>0</v>
      </c>
      <c r="AG4" s="243">
        <f>IF(ISBLANK('Measured Data'!AH8),"",'Measured Data'!AH8)</f>
        <v>0</v>
      </c>
      <c r="AH4" s="243">
        <f>IF(ISBLANK('Measured Data'!AI8),"",'Measured Data'!AI8)</f>
        <v>0</v>
      </c>
      <c r="AI4" s="243">
        <f>IF(ISBLANK('Measured Data'!AJ8),"",'Measured Data'!AJ8)</f>
        <v>0</v>
      </c>
      <c r="AJ4" s="243">
        <f>IF(ISBLANK('Measured Data'!AK8),"",'Measured Data'!AK8)</f>
        <v>0</v>
      </c>
      <c r="AK4" s="243">
        <f>IF(ISBLANK('Measured Data'!AL8),"",'Measured Data'!AL8)</f>
        <v>0</v>
      </c>
      <c r="AL4" s="243">
        <f>IF(ISBLANK('Measured Data'!AM8),"",'Measured Data'!AM8)</f>
        <v>0</v>
      </c>
      <c r="AM4" s="243">
        <f>IF(ISBLANK('Measured Data'!AN8),"",'Measured Data'!AN8)</f>
        <v>0</v>
      </c>
      <c r="AN4" s="243">
        <f>IF(ISBLANK('Measured Data'!AO8),"",'Measured Data'!AO8)</f>
        <v>0</v>
      </c>
      <c r="AO4" s="243">
        <f>IF(ISBLANK('Measured Data'!AP8),"",'Measured Data'!AP8)</f>
        <v>0</v>
      </c>
      <c r="AP4" s="243">
        <f>IF(ISBLANK('Measured Data'!AQ8),"",'Measured Data'!AQ8)</f>
        <v>0</v>
      </c>
      <c r="AQ4" s="243">
        <f>IF(ISBLANK('Measured Data'!AR8),"",'Measured Data'!AR8)</f>
        <v>0</v>
      </c>
      <c r="AR4" s="243" t="str">
        <f>IF(ISBLANK('Measured Data'!AS8),"",'Measured Data'!AS8)</f>
        <v/>
      </c>
      <c r="AS4" s="243" t="str">
        <f>IF(ISBLANK('Measured Data'!AT8),"",'Measured Data'!AT8)</f>
        <v/>
      </c>
      <c r="AT4" s="243" t="str">
        <f>IF(ISBLANK('Measured Data'!AU8),"",'Measured Data'!AU8)</f>
        <v/>
      </c>
      <c r="AU4" s="243" t="str">
        <f>IF(ISBLANK('Measured Data'!AV8),"",'Measured Data'!AV8)</f>
        <v/>
      </c>
      <c r="AV4" s="243" t="str">
        <f>IF(ISBLANK('Measured Data'!AW8),"",'Measured Data'!AW8)</f>
        <v/>
      </c>
      <c r="AW4" s="243" t="str">
        <f>IF(ISBLANK('Measured Data'!AX8),"",'Measured Data'!AX8)</f>
        <v/>
      </c>
      <c r="AX4" s="243" t="str">
        <f>IF(ISBLANK('Measured Data'!AY8),"",'Measured Data'!AY8)</f>
        <v/>
      </c>
      <c r="AY4" s="243" t="str">
        <f>IF(ISBLANK('Measured Data'!AZ8),"",'Measured Data'!AZ8)</f>
        <v/>
      </c>
      <c r="AZ4" s="243" t="str">
        <f>IF(ISBLANK('Measured Data'!BA8),"",'Measured Data'!BA8)</f>
        <v/>
      </c>
      <c r="BA4" s="243" t="str">
        <f>IF(ISBLANK('Measured Data'!BB8),"",'Measured Data'!BB8)</f>
        <v/>
      </c>
      <c r="BB4" s="243" t="str">
        <f>IF(ISBLANK('Measured Data'!BC8),"",'Measured Data'!BC8)</f>
        <v/>
      </c>
      <c r="BC4" s="243" t="str">
        <f>IF(ISBLANK('Measured Data'!BE8),"",'Measured Data'!BE8)</f>
        <v/>
      </c>
      <c r="BD4" s="243" t="str">
        <f>IF(ISBLANK('Measured Data'!BF8),"",'Measured Data'!BF8)</f>
        <v/>
      </c>
      <c r="BE4" s="243" t="str">
        <f>IF(ISBLANK('Measured Data'!BG8),"",'Measured Data'!BG8)</f>
        <v/>
      </c>
      <c r="BF4" s="243" t="str">
        <f>IF(ISBLANK('Measured Data'!BI8),"",'Measured Data'!BI8)</f>
        <v/>
      </c>
      <c r="BG4" s="243" t="str">
        <f>IF(ISBLANK('Measured Data'!BJ8),"",'Measured Data'!BJ8)</f>
        <v/>
      </c>
      <c r="BH4" s="243" t="str">
        <f>IF(ISBLANK('Measured Data'!BK8),"",'Measured Data'!BK8)</f>
        <v/>
      </c>
      <c r="BI4" s="243" t="str">
        <f>IF(ISBLANK('Measured Data'!BL8),"",'Measured Data'!BL8)</f>
        <v/>
      </c>
      <c r="BJ4" s="243" t="str">
        <f>IF(ISBLANK('Measured Data'!BM8),"",'Measured Data'!BM8)</f>
        <v/>
      </c>
      <c r="BK4" s="243" t="str">
        <f>IF(ISBLANK('Measured Data'!BN8),"",'Measured Data'!BN8)</f>
        <v/>
      </c>
      <c r="BL4" s="243" t="str">
        <f>IF(ISBLANK('Measured Data'!BO8),"",'Measured Data'!BO8)</f>
        <v/>
      </c>
      <c r="BM4" s="243">
        <f>IF(ISBLANK('Measured Data'!BP8),"",'Measured Data'!BP8)</f>
        <v>0</v>
      </c>
      <c r="BN4" s="238">
        <f>IF(ISBLANK('In Process Calc.'!B4),"",ROUND('In Process Calc.'!B4,2))</f>
        <v>0.88</v>
      </c>
      <c r="BO4" s="238">
        <f>IF(ISBLANK('In Process Calc.'!C4),"",ROUND('In Process Calc.'!C4,2))</f>
        <v>21.12</v>
      </c>
      <c r="BP4" s="238">
        <f>IF(ISBLANK('In Process Calc.'!E4),"",'In Process Calc.'!E4)</f>
        <v>1920</v>
      </c>
      <c r="BQ4" s="238">
        <f>IF(ISBLANK('In Process Calc.'!F4),"",'In Process Calc.'!F4)</f>
        <v>0</v>
      </c>
      <c r="BR4" s="238">
        <f>IF(ISBLANK('In Process Calc.'!H4),"",'In Process Calc.'!H4)</f>
        <v>0</v>
      </c>
      <c r="BS4" s="238">
        <f>IF(ISBLANK('In Process Calc.'!J4),"",'In Process Calc.'!J4)</f>
        <v>1920</v>
      </c>
      <c r="BT4" s="243">
        <f>IF(ISBLANK('In Process Calc.'!K4),"",'In Process Calc.'!K4)</f>
        <v>10.913175000033371</v>
      </c>
      <c r="BU4" s="243">
        <f>IF(ISBLANK('In Process Calc.'!L4),"",'In Process Calc.'!L4)</f>
        <v>386.24397372436511</v>
      </c>
      <c r="BV4" s="243">
        <f>IF(ISBLANK('In Process Calc.'!M4),"",'In Process Calc.'!M4)</f>
        <v>0</v>
      </c>
      <c r="BW4" s="243">
        <f>IF(ISBLANK('In Process Calc.'!N4),"",'In Process Calc.'!N4)</f>
        <v>0</v>
      </c>
      <c r="BX4" s="243">
        <f>IF(ISBLANK('In Process Calc.'!O4),"",'In Process Calc.'!O4)</f>
        <v>-1.4475000000000023E-2</v>
      </c>
      <c r="BY4" s="243">
        <f>IF(ISBLANK('In Process Calc.'!P4),"",'In Process Calc.'!P4)</f>
        <v>-0.17880000000000018</v>
      </c>
      <c r="BZ4" s="243">
        <f>IF(ISBLANK('In Process Calc.'!Q4),"",'In Process Calc.'!Q4)</f>
        <v>-0.14578499999999986</v>
      </c>
      <c r="CA4" s="243">
        <f>IF(ISBLANK('In Process Calc.'!R4),"",'In Process Calc.'!R4)</f>
        <v>-0.21643499999999993</v>
      </c>
      <c r="CB4" s="243">
        <f>IF(ISBLANK('In Process Calc.'!S4),"",'In Process Calc.'!S4)</f>
        <v>-0.17484000000000013</v>
      </c>
      <c r="CC4" s="243">
        <f>IF(ISBLANK('In Process Calc.'!T4),"",'In Process Calc.'!T4)</f>
        <v>-9.3651299855319114E-2</v>
      </c>
      <c r="CD4" s="243">
        <f>IF(ISBLANK('In Process Calc.'!U4),"",'In Process Calc.'!U4)</f>
        <v>0</v>
      </c>
      <c r="CE4" s="243">
        <f>IF(ISBLANK('In Process Calc.'!V4),"",'In Process Calc.'!V4)</f>
        <v>-0.22727999999999973</v>
      </c>
      <c r="CF4" s="243">
        <f>IF(ISBLANK('In Process Calc.'!W4),"",'In Process Calc.'!W4)</f>
        <v>0</v>
      </c>
      <c r="CG4" s="243">
        <f>IF(ISBLANK('In Process Calc.'!X4),"",'In Process Calc.'!X4)</f>
        <v>0</v>
      </c>
      <c r="CH4" s="243">
        <f>IF(ISBLANK('In Process Calc.'!Y4),"",'In Process Calc.'!Y4)</f>
        <v>0</v>
      </c>
      <c r="CI4" s="243">
        <f>IF(ISBLANK('In Process Calc.'!Z4),"",'In Process Calc.'!Z4)</f>
        <v>1.0507326820603913</v>
      </c>
      <c r="CJ4" s="243">
        <f>IF(ISBLANK('In Process Calc.'!AA4),"",'In Process Calc.'!AA4)</f>
        <v>0</v>
      </c>
      <c r="CK4" s="243">
        <f>IF(ISBLANK('In Process Calc.'!AB4),"",'In Process Calc.'!AB4)</f>
        <v>0</v>
      </c>
      <c r="CL4" s="243">
        <f>IF(ISBLANK('In Process Calc.'!AC4),"",'In Process Calc.'!AC4)</f>
        <v>0</v>
      </c>
      <c r="CM4" s="243">
        <f>IF(ISBLANK('In Process Calc.'!AD4),"",'In Process Calc.'!AD4)</f>
        <v>0</v>
      </c>
      <c r="CN4" s="243">
        <f>IF(ISBLANK('In Process Calc.'!AE4),"",'In Process Calc.'!AE4)</f>
        <v>0</v>
      </c>
      <c r="CO4" s="243">
        <f>IF(ISBLANK('In Process Calc.'!AF4),"",'In Process Calc.'!AF4)</f>
        <v>0</v>
      </c>
      <c r="CP4" s="243">
        <f>IF(ISBLANK('In Process Calc.'!AG4),"",'In Process Calc.'!AG4)</f>
        <v>0</v>
      </c>
      <c r="CQ4" s="243">
        <f>IF(ISBLANK('In Process Calc.'!AH4),"",'In Process Calc.'!AH4)</f>
        <v>0</v>
      </c>
      <c r="CR4" s="243">
        <f>IF(ISBLANK('In Process Calc.'!AI4),"",'In Process Calc.'!AI4)</f>
        <v>0</v>
      </c>
      <c r="CS4" s="243">
        <f>IF(ISBLANK('In Process Calc.'!AJ4),"",'In Process Calc.'!AJ4)</f>
        <v>0</v>
      </c>
      <c r="CT4" s="243">
        <f>IF(ISBLANK('In Process Calc.'!AK4),"",'In Process Calc.'!AK4)</f>
        <v>0</v>
      </c>
      <c r="CU4" s="243">
        <f>IF(ISBLANK('In Process Calc.'!AL4),"",'In Process Calc.'!AL4)</f>
        <v>0</v>
      </c>
      <c r="CV4" s="243">
        <f>IF(ISBLANK('In Process Calc.'!AM4),"",'In Process Calc.'!AM4)</f>
        <v>-1.8146400000000003</v>
      </c>
      <c r="CW4" s="243">
        <f>IF(ISBLANK('In Process Calc.'!AN4),"",'In Process Calc.'!AN4)</f>
        <v>-1.8291150000000003</v>
      </c>
      <c r="CX4" s="243">
        <f>IF(ISBLANK('In Process Calc.'!AO4),"",'In Process Calc.'!AO4)</f>
        <v>-4.6636950000000006</v>
      </c>
      <c r="CY4" s="243">
        <f>IF(ISBLANK('In Process Calc.'!AP4),"",'In Process Calc.'!AP4)</f>
        <v>0</v>
      </c>
      <c r="CZ4" s="243">
        <f>IF(ISBLANK('In Process Calc.'!AQ4),"",'In Process Calc.'!AQ4)</f>
        <v>0</v>
      </c>
      <c r="DA4" s="243">
        <f>IF(ISBLANK('In Process Calc.'!AR4),"",'In Process Calc.'!AR4)</f>
        <v>2.6843772371102317E-2</v>
      </c>
      <c r="DB4" s="243">
        <f>IF(ISBLANK('In Process Calc.'!AS4),"",'In Process Calc.'!AS4)</f>
        <v>2.6834957824069076E-2</v>
      </c>
      <c r="DC4" s="243">
        <f>IF(ISBLANK('In Process Calc.'!AT4),"",'In Process Calc.'!AT4)</f>
        <v>-8.8145470332399431E-6</v>
      </c>
      <c r="DD4" s="243">
        <f>IF(ISBLANK('In Process Calc.'!AU4),"",'In Process Calc.'!AU4)</f>
        <v>0</v>
      </c>
      <c r="DE4" s="243">
        <f>IF(ISBLANK('In Process Calc.'!AV4),"",'In Process Calc.'!AV4)</f>
        <v>-1.0060056117509729E-3</v>
      </c>
      <c r="DF4" s="243">
        <f>IF(ISBLANK('In Process Calc.'!AW4),"",'In Process Calc.'!AW4)</f>
        <v>-1.2426514914063826E-2</v>
      </c>
      <c r="DG4" s="243">
        <f>IF(ISBLANK('In Process Calc.'!AX4),"",'In Process Calc.'!AX4)</f>
        <v>-1.0131988124982052E-2</v>
      </c>
      <c r="DH4" s="243">
        <f>IF(ISBLANK('In Process Calc.'!AY4),"",'In Process Calc.'!AY4)</f>
        <v>-1.5042129504616334E-2</v>
      </c>
      <c r="DI4" s="243">
        <f>IF(ISBLANK('In Process Calc.'!AZ4),"",'In Process Calc.'!AZ4)</f>
        <v>-1.2151296798517442E-2</v>
      </c>
      <c r="DJ4" s="243">
        <f>IF(ISBLANK('In Process Calc.'!BA4),"",'In Process Calc.'!BA4)</f>
        <v>0.1449857625715468</v>
      </c>
      <c r="DK4" s="243">
        <f>IF(ISBLANK('In Process Calc.'!BB4),"",'In Process Calc.'!BB4)</f>
        <v>0</v>
      </c>
      <c r="DL4" s="243">
        <f>IF(ISBLANK('In Process Calc.'!BC4),"",'In Process Calc.'!BC4)</f>
        <v>-1.5795851843783109E-2</v>
      </c>
      <c r="DM4" s="243">
        <f>IF(ISBLANK('In Process Calc.'!BD4),"",'In Process Calc.'!BD4)</f>
        <v>0</v>
      </c>
      <c r="DN4" s="243">
        <f>IF(ISBLANK('In Process Calc.'!BE4),"",'In Process Calc.'!BE4)</f>
        <v>0</v>
      </c>
      <c r="DO4" s="243">
        <f>IF(ISBLANK('In Process Calc.'!BF4),"",'In Process Calc.'!BF4)</f>
        <v>0</v>
      </c>
      <c r="DP4" s="243">
        <f>IF(ISBLANK('In Process Calc.'!BG4),"",'In Process Calc.'!BG4)</f>
        <v>0.12206797753233189</v>
      </c>
      <c r="DQ4" s="243">
        <f>IF(ISBLANK('In Process Calc.'!BH4),"",'In Process Calc.'!BH4)</f>
        <v>0</v>
      </c>
      <c r="DR4" s="243">
        <f>IF(ISBLANK('In Process Calc.'!BI4),"",'In Process Calc.'!BI4)</f>
        <v>0</v>
      </c>
      <c r="DS4" s="243">
        <f>IF(ISBLANK('In Process Calc.'!BJ4),"",'In Process Calc.'!BJ4)</f>
        <v>0</v>
      </c>
      <c r="DT4" s="243">
        <f>IF(ISBLANK('In Process Calc.'!BK4),"",'In Process Calc.'!BK4)</f>
        <v>0</v>
      </c>
      <c r="DU4" s="243">
        <f>IF(ISBLANK('In Process Calc.'!BL4),"",'In Process Calc.'!BL4)</f>
        <v>0</v>
      </c>
      <c r="DV4" s="243">
        <f>IF(ISBLANK('In Process Calc.'!BM4),"",'In Process Calc.'!BM4)</f>
        <v>0</v>
      </c>
      <c r="DW4" s="243">
        <f>IF(ISBLANK('In Process Calc.'!BN4),"",'In Process Calc.'!BN4)</f>
        <v>0</v>
      </c>
      <c r="DX4" s="243">
        <f>IF(ISBLANK('In Process Calc.'!BO4),"",'In Process Calc.'!BO4)</f>
        <v>0</v>
      </c>
      <c r="DY4" s="243">
        <f>IF(ISBLANK('In Process Calc.'!BP4),"",'In Process Calc.'!BP4)</f>
        <v>0</v>
      </c>
      <c r="DZ4" s="243">
        <f>IF(ISBLANK('In Process Calc.'!BQ4),"",'In Process Calc.'!BQ4)</f>
        <v>0</v>
      </c>
      <c r="EA4" s="243">
        <f>IF(ISBLANK('In Process Calc.'!BR4),"",'In Process Calc.'!BR4)</f>
        <v>0</v>
      </c>
      <c r="EB4" s="243">
        <f>IF(ISBLANK('In Process Calc.'!BS4),"",'In Process Calc.'!BS4)</f>
        <v>0</v>
      </c>
      <c r="EC4" s="243">
        <f>IF(ISBLANK('In Process Calc.'!BT4),"",'In Process Calc.'!BT4)</f>
        <v>-0.11396531966488727</v>
      </c>
      <c r="ED4" s="243">
        <f>IF(ISBLANK('In Process Calc.'!BU4),"",'In Process Calc.'!BU4)</f>
        <v>-0.11295931405313629</v>
      </c>
      <c r="EE4" s="243">
        <f>IF(ISBLANK('In Process Calc.'!BV4),"",'In Process Calc.'!BV4)</f>
        <v>-0.33016061684804965</v>
      </c>
      <c r="EF4" s="243">
        <f>IF(ISBLANK('In Process Calc.'!BW4),"",'In Process Calc.'!BW4)</f>
        <v>0</v>
      </c>
      <c r="EG4" s="243">
        <f>IF(ISBLANK('In Process Calc.'!BX4),"",'In Process Calc.'!BX4)</f>
        <v>0.84193078939109234</v>
      </c>
      <c r="EH4" s="243">
        <f>IF(ISBLANK('In Process Calc.'!BY4),"",'In Process Calc.'!BY4)</f>
        <v>0</v>
      </c>
      <c r="EI4" s="243">
        <f>IF(ISBLANK('In Process Calc.'!BZ4),"",'In Process Calc.'!BZ4)</f>
        <v>0</v>
      </c>
      <c r="EJ4" s="243" t="e">
        <f>IF(ISBLANK('In Process Calc.'!CA4),"",'In Process Calc.'!CA4)</f>
        <v>#DIV/0!</v>
      </c>
      <c r="EK4" s="243">
        <f>IF(ISBLANK('Post Process Calc.'!A4),"",'Post Process Calc.'!A4)</f>
        <v>0.46319998631477349</v>
      </c>
      <c r="EL4" s="243">
        <f>IF(ISBLANK('Post Process Calc.'!C4),"",'Post Process Calc.'!C4)</f>
        <v>2.62375468366388E-2</v>
      </c>
      <c r="EM4" s="243">
        <f>IF(ISBLANK('Post Process Calc.'!D4),"",'Post Process Calc.'!D4)</f>
        <v>0</v>
      </c>
      <c r="EN4" s="243">
        <f>IF(ISBLANK('Post Process Calc.'!E4),"",'Post Process Calc.'!E4)</f>
        <v>-22.145526018710882</v>
      </c>
      <c r="EO4" s="243">
        <f>IF(ISBLANK('Post Process Calc.'!F4),"",'Post Process Calc.'!F4)</f>
        <v>0.12311153332894548</v>
      </c>
      <c r="EP4" s="243">
        <f>IF(ISBLANK('Post Process Calc.'!G4),"",'Post Process Calc.'!G4)</f>
        <v>-1.2174255144236338E-2</v>
      </c>
      <c r="EQ4" s="243">
        <f>IF(ISBLANK('Post Process Calc.'!H4),"",'Post Process Calc.'!H4)</f>
        <v>1.5656502239925847E-3</v>
      </c>
      <c r="ER4" s="243">
        <f>IF(ISBLANK('Post Process Calc.'!I4),"",'Post Process Calc.'!I4)</f>
        <v>7.3584177928993827E-2</v>
      </c>
      <c r="ES4" s="243">
        <f>IF(ISBLANK('Post Process Calc.'!J4),"",'Post Process Calc.'!J4)</f>
        <v>-2.9438385667534053E-3</v>
      </c>
      <c r="ET4" s="243">
        <f>IF(ISBLANK('Post Process Calc.'!K4),"",'Post Process Calc.'!K4)</f>
        <v>0.11260218115305266</v>
      </c>
      <c r="EU4" s="243">
        <f>IF(ISBLANK('Post Process Calc.'!L4),"",'Post Process Calc.'!L4)</f>
        <v>-6.5099020312279739E-3</v>
      </c>
      <c r="EV4" s="243">
        <f>IF(ISBLANK('Post Process Calc.'!M4),"",'Post Process Calc.'!M4)</f>
        <v>-0.37380400607284509</v>
      </c>
      <c r="EW4" s="243">
        <f>IF(ISBLANK('Post Process Calc.'!N4),"",'Post Process Calc.'!N4)</f>
        <v>0</v>
      </c>
      <c r="EX4" s="243">
        <f>IF(ISBLANK('Post Process Calc.'!O4),"",'Post Process Calc.'!O4)</f>
        <v>0</v>
      </c>
      <c r="EY4" s="243">
        <f>IF(ISBLANK('Post Process Calc.'!P4),"",'Post Process Calc.'!P4)</f>
        <v>0</v>
      </c>
      <c r="EZ4" s="243">
        <f>IF(ISBLANK('Post Process Calc.'!Q4),"",'Post Process Calc.'!Q4)</f>
        <v>4.3263079253742544E-2</v>
      </c>
      <c r="FA4" s="243">
        <f>IF(ISBLANK('Post Process Calc.'!R4),"",'Post Process Calc.'!R4)</f>
        <v>0</v>
      </c>
      <c r="FB4" s="243">
        <f>IF(ISBLANK('Post Process Calc.'!S4),"",'Post Process Calc.'!S4)</f>
        <v>0</v>
      </c>
      <c r="FC4" s="243">
        <f>IF(ISBLANK('Post Process Calc.'!T4),"",'Post Process Calc.'!T4)</f>
        <v>0</v>
      </c>
      <c r="FD4" s="243">
        <f>IF(ISBLANK('Post Process Calc.'!U4),"",'Post Process Calc.'!U4)</f>
        <v>0</v>
      </c>
      <c r="FE4" s="243">
        <f>IF(ISBLANK('Post Process Calc.'!V4),"",'Post Process Calc.'!V4)</f>
        <v>0</v>
      </c>
      <c r="FF4" s="243">
        <f>IF(ISBLANK('Post Process Calc.'!W4),"",'Post Process Calc.'!W4)</f>
        <v>0</v>
      </c>
      <c r="FG4" s="243">
        <f>IF(ISBLANK('Post Process Calc.'!X4),"",'Post Process Calc.'!X4)</f>
        <v>0</v>
      </c>
      <c r="FH4" s="243">
        <f>IF(ISBLANK('Post Process Calc.'!Y4),"",'Post Process Calc.'!Y4)</f>
        <v>0</v>
      </c>
      <c r="FI4" s="243">
        <f>IF(ISBLANK('Post Process Calc.'!Z4),"",'Post Process Calc.'!Z4)</f>
        <v>0</v>
      </c>
      <c r="FJ4" s="243">
        <f>IF(ISBLANK('Post Process Calc.'!AA4),"",'Post Process Calc.'!AA4)</f>
        <v>0</v>
      </c>
      <c r="FK4" s="243">
        <f>IF(ISBLANK('Post Process Calc.'!AB4),"",'Post Process Calc.'!AB4)</f>
        <v>0</v>
      </c>
      <c r="FL4" s="243">
        <f>IF(ISBLANK('Post Process Calc.'!AC4),"",'Post Process Calc.'!AC4)</f>
        <v>0</v>
      </c>
      <c r="FM4" s="243">
        <f>IF(ISBLANK('Post Process Calc.'!AD4),"",'Post Process Calc.'!AD4)</f>
        <v>-0.61358370332051748</v>
      </c>
      <c r="FN4" s="243">
        <f>IF(ISBLANK('Post Process Calc.'!AE4),"",'Post Process Calc.'!AE4)</f>
        <v>-0.49047216999157184</v>
      </c>
      <c r="FO4" s="243">
        <f>IF(ISBLANK('Post Process Calc.'!AF4),"",'Post Process Calc.'!AF4)</f>
        <v>-2.9344500471975059</v>
      </c>
      <c r="FP4" s="243">
        <f>IF(ISBLANK('Post Process Calc.'!AG4),"",'Post Process Calc.'!AG4)</f>
        <v>0.38421173382900919</v>
      </c>
      <c r="FQ4" s="243">
        <f>IF(ISBLANK('Post Process Calc.'!AH4),"",'Post Process Calc.'!AH4)</f>
        <v>0</v>
      </c>
      <c r="FR4" s="243">
        <f>IF(ISBLANK('Post Process Calc.'!AI4),"",'Post Process Calc.'!AI4)</f>
        <v>-5.7813285360605017E-2</v>
      </c>
      <c r="FS4" s="243">
        <f>IF(ISBLANK('Post Process Calc.'!AJ4),"",'Post Process Calc.'!AJ4)</f>
        <v>0</v>
      </c>
    </row>
    <row r="5" spans="1:175">
      <c r="A5" s="238" t="str">
        <f>IF('Measured Data'!B9&lt;&gt;0,'Measured Data'!$B$1,"")</f>
        <v>XB52</v>
      </c>
      <c r="B5" s="238">
        <f>IF(ISBLANK('Measured Data'!A9),"",'Measured Data'!A9)</f>
        <v>2</v>
      </c>
      <c r="C5" s="245">
        <f>IF(ISBLANK('Measured Data'!B9),"",'Measured Data'!B9)</f>
        <v>2.015972222223354</v>
      </c>
      <c r="D5" s="246">
        <f>IF(ISBLANK('Measured Data'!C9),"",'Measured Data'!C9)</f>
        <v>48.383333333360497</v>
      </c>
      <c r="E5" s="238">
        <f>IF(ISBLANK('Measured Data'!D9),"",'Measured Data'!D9)</f>
        <v>20</v>
      </c>
      <c r="F5" s="238" t="str">
        <f>IF(ISBLANK('Measured Data'!E10),"",'Measured Data'!E10)</f>
        <v/>
      </c>
      <c r="G5" s="238" t="str">
        <f>IF(ISBLANK('Measured Data'!G9),"",'Measured Data'!G9)</f>
        <v/>
      </c>
      <c r="H5" s="243">
        <f>IF(ISBLANK('Measured Data'!H9),"",'Measured Data'!H9)</f>
        <v>0.81999999999999984</v>
      </c>
      <c r="I5" s="243">
        <f>IF(ISBLANK('Measured Data'!I9),"",'Measured Data'!I9)</f>
        <v>1.0800405268490354E-2</v>
      </c>
      <c r="J5" s="243">
        <f>IF(ISBLANK('Measured Data'!J9),"",'Measured Data'!J9)</f>
        <v>0.83080040526849019</v>
      </c>
      <c r="K5" s="243">
        <f>IF(ISBLANK('Measured Data'!K9),"",'Measured Data'!K9)</f>
        <v>98.7</v>
      </c>
      <c r="L5" s="238" t="str">
        <f>IF(ISBLANK('Measured Data'!L9),"",'Measured Data'!L9)</f>
        <v/>
      </c>
      <c r="M5" s="238" t="str">
        <f>IF(ISBLANK('Measured Data'!M9),"",'Measured Data'!M9)</f>
        <v/>
      </c>
      <c r="N5" s="238" t="str">
        <f>IF(ISBLANK('Measured Data'!N9),"",'Measured Data'!N9)</f>
        <v/>
      </c>
      <c r="O5" s="238" t="str">
        <f>IF(ISBLANK('Measured Data'!O9),"",'Measured Data'!O9)</f>
        <v/>
      </c>
      <c r="P5" s="238" t="str">
        <f>IF(ISBLANK('Measured Data'!P9),"",'Measured Data'!P9)</f>
        <v/>
      </c>
      <c r="Q5" s="238" t="str">
        <f>IF(ISBLANK('Measured Data'!Q9),"",'Measured Data'!Q9)</f>
        <v/>
      </c>
      <c r="R5" s="238">
        <f>IF(ISBLANK('Measured Data'!R9),"",'Measured Data'!R9)</f>
        <v>325</v>
      </c>
      <c r="S5" s="238" t="str">
        <f>IF(ISBLANK('Measured Data'!S9),"",'Measured Data'!S9)</f>
        <v/>
      </c>
      <c r="T5" s="243">
        <f>IF(ISBLANK('Measured Data'!U9),"",'Measured Data'!U9)</f>
        <v>6.6000000000000003E-2</v>
      </c>
      <c r="U5" s="243">
        <f>IF(ISBLANK('Measured Data'!V9),"",'Measured Data'!V9)</f>
        <v>1.772</v>
      </c>
      <c r="V5" s="243">
        <f>IF(ISBLANK('Measured Data'!W9),"",'Measured Data'!W9)</f>
        <v>5.2729999999999997</v>
      </c>
      <c r="W5" s="243">
        <f>IF(ISBLANK('Measured Data'!X9),"",'Measured Data'!X9)</f>
        <v>1.708</v>
      </c>
      <c r="X5" s="243">
        <f>IF(ISBLANK('Measured Data'!Y9),"",'Measured Data'!Y9)</f>
        <v>1.03</v>
      </c>
      <c r="Y5" s="243">
        <f>IF(ISBLANK('Measured Data'!Z9),"",'Measured Data'!Z9)</f>
        <v>32.083305579608783</v>
      </c>
      <c r="Z5" s="243">
        <f>IF(ISBLANK('Measured Data'!AA9),"",'Measured Data'!AA9)</f>
        <v>0.27500000000000002</v>
      </c>
      <c r="AA5" s="243">
        <f>IF(ISBLANK('Measured Data'!AB9),"",'Measured Data'!AB9)</f>
        <v>2.2530000000000001</v>
      </c>
      <c r="AB5" s="243">
        <f>IF(ISBLANK('Measured Data'!AC9),"",'Measured Data'!AC9)</f>
        <v>0</v>
      </c>
      <c r="AC5" s="243">
        <f>IF(ISBLANK('Measured Data'!AD9),"",'Measured Data'!AD9)</f>
        <v>0</v>
      </c>
      <c r="AD5" s="243">
        <f>IF(ISBLANK('Measured Data'!AE9),"",'Measured Data'!AE9)</f>
        <v>0</v>
      </c>
      <c r="AE5" s="243">
        <f>IF(ISBLANK('Measured Data'!AF9),"",'Measured Data'!AF9)</f>
        <v>2.6642984014209592</v>
      </c>
      <c r="AF5" s="243">
        <f>IF(ISBLANK('Measured Data'!AG9),"",'Measured Data'!AG9)</f>
        <v>0</v>
      </c>
      <c r="AG5" s="243">
        <f>IF(ISBLANK('Measured Data'!AH9),"",'Measured Data'!AH9)</f>
        <v>0</v>
      </c>
      <c r="AH5" s="243">
        <f>IF(ISBLANK('Measured Data'!AI9),"",'Measured Data'!AI9)</f>
        <v>0</v>
      </c>
      <c r="AI5" s="243">
        <f>IF(ISBLANK('Measured Data'!AJ9),"",'Measured Data'!AJ9)</f>
        <v>0</v>
      </c>
      <c r="AJ5" s="243">
        <f>IF(ISBLANK('Measured Data'!AK9),"",'Measured Data'!AK9)</f>
        <v>0</v>
      </c>
      <c r="AK5" s="243">
        <f>IF(ISBLANK('Measured Data'!AL9),"",'Measured Data'!AL9)</f>
        <v>0</v>
      </c>
      <c r="AL5" s="243">
        <f>IF(ISBLANK('Measured Data'!AM9),"",'Measured Data'!AM9)</f>
        <v>0</v>
      </c>
      <c r="AM5" s="243">
        <f>IF(ISBLANK('Measured Data'!AN9),"",'Measured Data'!AN9)</f>
        <v>0</v>
      </c>
      <c r="AN5" s="243">
        <f>IF(ISBLANK('Measured Data'!AO9),"",'Measured Data'!AO9)</f>
        <v>0</v>
      </c>
      <c r="AO5" s="243">
        <f>IF(ISBLANK('Measured Data'!AP9),"",'Measured Data'!AP9)</f>
        <v>0</v>
      </c>
      <c r="AP5" s="243">
        <f>IF(ISBLANK('Measured Data'!AQ9),"",'Measured Data'!AQ9)</f>
        <v>0</v>
      </c>
      <c r="AQ5" s="243">
        <f>IF(ISBLANK('Measured Data'!AR9),"",'Measured Data'!AR9)</f>
        <v>0</v>
      </c>
      <c r="AR5" s="243" t="str">
        <f>IF(ISBLANK('Measured Data'!AS9),"",'Measured Data'!AS9)</f>
        <v/>
      </c>
      <c r="AS5" s="243" t="str">
        <f>IF(ISBLANK('Measured Data'!AT9),"",'Measured Data'!AT9)</f>
        <v/>
      </c>
      <c r="AT5" s="243" t="str">
        <f>IF(ISBLANK('Measured Data'!AU9),"",'Measured Data'!AU9)</f>
        <v/>
      </c>
      <c r="AU5" s="243" t="str">
        <f>IF(ISBLANK('Measured Data'!AV9),"",'Measured Data'!AV9)</f>
        <v/>
      </c>
      <c r="AV5" s="243" t="str">
        <f>IF(ISBLANK('Measured Data'!AW9),"",'Measured Data'!AW9)</f>
        <v/>
      </c>
      <c r="AW5" s="243" t="str">
        <f>IF(ISBLANK('Measured Data'!AX9),"",'Measured Data'!AX9)</f>
        <v/>
      </c>
      <c r="AX5" s="243" t="str">
        <f>IF(ISBLANK('Measured Data'!AY9),"",'Measured Data'!AY9)</f>
        <v/>
      </c>
      <c r="AY5" s="243" t="str">
        <f>IF(ISBLANK('Measured Data'!AZ9),"",'Measured Data'!AZ9)</f>
        <v/>
      </c>
      <c r="AZ5" s="243" t="str">
        <f>IF(ISBLANK('Measured Data'!BA9),"",'Measured Data'!BA9)</f>
        <v/>
      </c>
      <c r="BA5" s="243" t="str">
        <f>IF(ISBLANK('Measured Data'!BB9),"",'Measured Data'!BB9)</f>
        <v/>
      </c>
      <c r="BB5" s="243" t="str">
        <f>IF(ISBLANK('Measured Data'!BC9),"",'Measured Data'!BC9)</f>
        <v/>
      </c>
      <c r="BC5" s="243" t="str">
        <f>IF(ISBLANK('Measured Data'!BE9),"",'Measured Data'!BE9)</f>
        <v/>
      </c>
      <c r="BD5" s="243" t="str">
        <f>IF(ISBLANK('Measured Data'!BF9),"",'Measured Data'!BF9)</f>
        <v/>
      </c>
      <c r="BE5" s="243" t="str">
        <f>IF(ISBLANK('Measured Data'!BG9),"",'Measured Data'!BG9)</f>
        <v/>
      </c>
      <c r="BF5" s="243" t="str">
        <f>IF(ISBLANK('Measured Data'!BI9),"",'Measured Data'!BI9)</f>
        <v/>
      </c>
      <c r="BG5" s="243" t="str">
        <f>IF(ISBLANK('Measured Data'!BJ9),"",'Measured Data'!BJ9)</f>
        <v/>
      </c>
      <c r="BH5" s="243" t="str">
        <f>IF(ISBLANK('Measured Data'!BK9),"",'Measured Data'!BK9)</f>
        <v/>
      </c>
      <c r="BI5" s="243" t="str">
        <f>IF(ISBLANK('Measured Data'!BL9),"",'Measured Data'!BL9)</f>
        <v/>
      </c>
      <c r="BJ5" s="243" t="str">
        <f>IF(ISBLANK('Measured Data'!BM9),"",'Measured Data'!BM9)</f>
        <v/>
      </c>
      <c r="BK5" s="243" t="str">
        <f>IF(ISBLANK('Measured Data'!BN9),"",'Measured Data'!BN9)</f>
        <v/>
      </c>
      <c r="BL5" s="243" t="str">
        <f>IF(ISBLANK('Measured Data'!BO9),"",'Measured Data'!BO9)</f>
        <v/>
      </c>
      <c r="BM5" s="243">
        <f>IF(ISBLANK('Measured Data'!BP9),"",'Measured Data'!BP9)</f>
        <v>0</v>
      </c>
      <c r="BN5" s="238">
        <f>IF(ISBLANK('In Process Calc.'!B5),"",ROUND('In Process Calc.'!B5,2))</f>
        <v>2.02</v>
      </c>
      <c r="BO5" s="238">
        <f>IF(ISBLANK('In Process Calc.'!C5),"",ROUND('In Process Calc.'!C5,2))</f>
        <v>48.38</v>
      </c>
      <c r="BP5" s="238">
        <f>IF(ISBLANK('In Process Calc.'!E5),"",'In Process Calc.'!E5)</f>
        <v>1905</v>
      </c>
      <c r="BQ5" s="238">
        <f>IF(ISBLANK('In Process Calc.'!F5),"",'In Process Calc.'!F5)</f>
        <v>0</v>
      </c>
      <c r="BR5" s="238">
        <f>IF(ISBLANK('In Process Calc.'!H5),"",'In Process Calc.'!H5)</f>
        <v>0</v>
      </c>
      <c r="BS5" s="238">
        <f>IF(ISBLANK('In Process Calc.'!J5),"",'In Process Calc.'!J5)</f>
        <v>1905</v>
      </c>
      <c r="BT5" s="243">
        <f>IF(ISBLANK('In Process Calc.'!K5),"",'In Process Calc.'!K5)</f>
        <v>32.268999937617458</v>
      </c>
      <c r="BU5" s="243">
        <f>IF(ISBLANK('In Process Calc.'!L5),"",'In Process Calc.'!L5)</f>
        <v>1058.9999999999995</v>
      </c>
      <c r="BV5" s="243">
        <f>IF(ISBLANK('In Process Calc.'!M5),"",'In Process Calc.'!M5)</f>
        <v>0</v>
      </c>
      <c r="BW5" s="243">
        <f>IF(ISBLANK('In Process Calc.'!N5),"",'In Process Calc.'!N5)</f>
        <v>0</v>
      </c>
      <c r="BX5" s="243">
        <f>IF(ISBLANK('In Process Calc.'!O5),"",'In Process Calc.'!O5)</f>
        <v>-1.1565000000000013E-2</v>
      </c>
      <c r="BY5" s="243">
        <f>IF(ISBLANK('In Process Calc.'!P5),"",'In Process Calc.'!P5)</f>
        <v>0.30857999999999991</v>
      </c>
      <c r="BZ5" s="243">
        <f>IF(ISBLANK('In Process Calc.'!Q5),"",'In Process Calc.'!Q5)</f>
        <v>1.1179500000000007</v>
      </c>
      <c r="CA5" s="243">
        <f>IF(ISBLANK('In Process Calc.'!R5),"",'In Process Calc.'!R5)</f>
        <v>3.3825000000000272E-2</v>
      </c>
      <c r="CB5" s="243">
        <f>IF(ISBLANK('In Process Calc.'!S5),"",'In Process Calc.'!S5)</f>
        <v>3.8099999999999523E-3</v>
      </c>
      <c r="CC5" s="243">
        <f>IF(ISBLANK('In Process Calc.'!T5),"",'In Process Calc.'!T5)</f>
        <v>2.0986998078639494</v>
      </c>
      <c r="CD5" s="243">
        <f>IF(ISBLANK('In Process Calc.'!U5),"",'In Process Calc.'!U5)</f>
        <v>-0.52387499999999998</v>
      </c>
      <c r="CE5" s="243">
        <f>IF(ISBLANK('In Process Calc.'!V5),"",'In Process Calc.'!V5)</f>
        <v>7.3394999999999516E-2</v>
      </c>
      <c r="CF5" s="243">
        <f>IF(ISBLANK('In Process Calc.'!W5),"",'In Process Calc.'!W5)</f>
        <v>0</v>
      </c>
      <c r="CG5" s="243">
        <f>IF(ISBLANK('In Process Calc.'!X5),"",'In Process Calc.'!X5)</f>
        <v>0</v>
      </c>
      <c r="CH5" s="243">
        <f>IF(ISBLANK('In Process Calc.'!Y5),"",'In Process Calc.'!Y5)</f>
        <v>0</v>
      </c>
      <c r="CI5" s="243">
        <f>IF(ISBLANK('In Process Calc.'!Z5),"",'In Process Calc.'!Z5)</f>
        <v>3.1422069271758435</v>
      </c>
      <c r="CJ5" s="243">
        <f>IF(ISBLANK('In Process Calc.'!AA5),"",'In Process Calc.'!AA5)</f>
        <v>0</v>
      </c>
      <c r="CK5" s="243">
        <f>IF(ISBLANK('In Process Calc.'!AB5),"",'In Process Calc.'!AB5)</f>
        <v>0</v>
      </c>
      <c r="CL5" s="243">
        <f>IF(ISBLANK('In Process Calc.'!AC5),"",'In Process Calc.'!AC5)</f>
        <v>0</v>
      </c>
      <c r="CM5" s="243">
        <f>IF(ISBLANK('In Process Calc.'!AD5),"",'In Process Calc.'!AD5)</f>
        <v>0</v>
      </c>
      <c r="CN5" s="243">
        <f>IF(ISBLANK('In Process Calc.'!AE5),"",'In Process Calc.'!AE5)</f>
        <v>0</v>
      </c>
      <c r="CO5" s="243">
        <f>IF(ISBLANK('In Process Calc.'!AF5),"",'In Process Calc.'!AF5)</f>
        <v>0</v>
      </c>
      <c r="CP5" s="243">
        <f>IF(ISBLANK('In Process Calc.'!AG5),"",'In Process Calc.'!AG5)</f>
        <v>0</v>
      </c>
      <c r="CQ5" s="243">
        <f>IF(ISBLANK('In Process Calc.'!AH5),"",'In Process Calc.'!AH5)</f>
        <v>0</v>
      </c>
      <c r="CR5" s="243">
        <f>IF(ISBLANK('In Process Calc.'!AI5),"",'In Process Calc.'!AI5)</f>
        <v>0</v>
      </c>
      <c r="CS5" s="243">
        <f>IF(ISBLANK('In Process Calc.'!AJ5),"",'In Process Calc.'!AJ5)</f>
        <v>0</v>
      </c>
      <c r="CT5" s="243">
        <f>IF(ISBLANK('In Process Calc.'!AK5),"",'In Process Calc.'!AK5)</f>
        <v>0</v>
      </c>
      <c r="CU5" s="243">
        <f>IF(ISBLANK('In Process Calc.'!AL5),"",'In Process Calc.'!AL5)</f>
        <v>0</v>
      </c>
      <c r="CV5" s="243">
        <f>IF(ISBLANK('In Process Calc.'!AM5),"",'In Process Calc.'!AM5)</f>
        <v>2.5257450000000006</v>
      </c>
      <c r="CW5" s="243">
        <f>IF(ISBLANK('In Process Calc.'!AN5),"",'In Process Calc.'!AN5)</f>
        <v>2.5141800000000005</v>
      </c>
      <c r="CX5" s="243">
        <f>IF(ISBLANK('In Process Calc.'!AO5),"",'In Process Calc.'!AO5)</f>
        <v>4.2637350000000005</v>
      </c>
      <c r="CY5" s="243">
        <f>IF(ISBLANK('In Process Calc.'!AP5),"",'In Process Calc.'!AP5)</f>
        <v>0</v>
      </c>
      <c r="CZ5" s="243">
        <f>IF(ISBLANK('In Process Calc.'!AQ5),"",'In Process Calc.'!AQ5)</f>
        <v>0</v>
      </c>
      <c r="DA5" s="243">
        <f>IF(ISBLANK('In Process Calc.'!AR5),"",'In Process Calc.'!AR5)</f>
        <v>2.0129527055972703E-2</v>
      </c>
      <c r="DB5" s="243">
        <f>IF(ISBLANK('In Process Calc.'!AS5),"",'In Process Calc.'!AS5)</f>
        <v>2.062754228994701E-2</v>
      </c>
      <c r="DC5" s="243">
        <f>IF(ISBLANK('In Process Calc.'!AT5),"",'In Process Calc.'!AT5)</f>
        <v>4.980152339743066E-4</v>
      </c>
      <c r="DD5" s="243">
        <f>IF(ISBLANK('In Process Calc.'!AU5),"",'In Process Calc.'!AU5)</f>
        <v>0</v>
      </c>
      <c r="DE5" s="243">
        <f>IF(ISBLANK('In Process Calc.'!AV5),"",'In Process Calc.'!AV5)</f>
        <v>8.7070084020148564E-5</v>
      </c>
      <c r="DF5" s="243">
        <f>IF(ISBLANK('In Process Calc.'!AW5),"",'In Process Calc.'!AW5)</f>
        <v>1.4582892628776586E-2</v>
      </c>
      <c r="DG5" s="243">
        <f>IF(ISBLANK('In Process Calc.'!AX5),"",'In Process Calc.'!AX5)</f>
        <v>3.7812203652646773E-2</v>
      </c>
      <c r="DH5" s="243">
        <f>IF(ISBLANK('In Process Calc.'!AY5),"",'In Process Calc.'!AY5)</f>
        <v>7.4880272257327567E-3</v>
      </c>
      <c r="DI5" s="243">
        <f>IF(ISBLANK('In Process Calc.'!AZ5),"",'In Process Calc.'!AZ5)</f>
        <v>5.3453850550513726E-3</v>
      </c>
      <c r="DJ5" s="243">
        <f>IF(ISBLANK('In Process Calc.'!BA5),"",'In Process Calc.'!BA5)</f>
        <v>5.2687416642327865E-2</v>
      </c>
      <c r="DK5" s="243">
        <f>IF(ISBLANK('In Process Calc.'!BB5),"",'In Process Calc.'!BB5)</f>
        <v>-1.5674859197957105E-2</v>
      </c>
      <c r="DL5" s="243">
        <f>IF(ISBLANK('In Process Calc.'!BC5),"",'In Process Calc.'!BC5)</f>
        <v>8.9964939906384926E-3</v>
      </c>
      <c r="DM5" s="243">
        <f>IF(ISBLANK('In Process Calc.'!BD5),"",'In Process Calc.'!BD5)</f>
        <v>0</v>
      </c>
      <c r="DN5" s="243">
        <f>IF(ISBLANK('In Process Calc.'!BE5),"",'In Process Calc.'!BE5)</f>
        <v>0</v>
      </c>
      <c r="DO5" s="243">
        <f>IF(ISBLANK('In Process Calc.'!BF5),"",'In Process Calc.'!BF5)</f>
        <v>0</v>
      </c>
      <c r="DP5" s="243">
        <f>IF(ISBLANK('In Process Calc.'!BG5),"",'In Process Calc.'!BG5)</f>
        <v>5.7180500911901681E-2</v>
      </c>
      <c r="DQ5" s="243">
        <f>IF(ISBLANK('In Process Calc.'!BH5),"",'In Process Calc.'!BH5)</f>
        <v>0</v>
      </c>
      <c r="DR5" s="243">
        <f>IF(ISBLANK('In Process Calc.'!BI5),"",'In Process Calc.'!BI5)</f>
        <v>0</v>
      </c>
      <c r="DS5" s="243">
        <f>IF(ISBLANK('In Process Calc.'!BJ5),"",'In Process Calc.'!BJ5)</f>
        <v>0</v>
      </c>
      <c r="DT5" s="243">
        <f>IF(ISBLANK('In Process Calc.'!BK5),"",'In Process Calc.'!BK5)</f>
        <v>0</v>
      </c>
      <c r="DU5" s="243">
        <f>IF(ISBLANK('In Process Calc.'!BL5),"",'In Process Calc.'!BL5)</f>
        <v>0</v>
      </c>
      <c r="DV5" s="243">
        <f>IF(ISBLANK('In Process Calc.'!BM5),"",'In Process Calc.'!BM5)</f>
        <v>0</v>
      </c>
      <c r="DW5" s="243">
        <f>IF(ISBLANK('In Process Calc.'!BN5),"",'In Process Calc.'!BN5)</f>
        <v>0</v>
      </c>
      <c r="DX5" s="243">
        <f>IF(ISBLANK('In Process Calc.'!BO5),"",'In Process Calc.'!BO5)</f>
        <v>0</v>
      </c>
      <c r="DY5" s="243">
        <f>IF(ISBLANK('In Process Calc.'!BP5),"",'In Process Calc.'!BP5)</f>
        <v>0</v>
      </c>
      <c r="DZ5" s="243">
        <f>IF(ISBLANK('In Process Calc.'!BQ5),"",'In Process Calc.'!BQ5)</f>
        <v>0</v>
      </c>
      <c r="EA5" s="243">
        <f>IF(ISBLANK('In Process Calc.'!BR5),"",'In Process Calc.'!BR5)</f>
        <v>0</v>
      </c>
      <c r="EB5" s="243">
        <f>IF(ISBLANK('In Process Calc.'!BS5),"",'In Process Calc.'!BS5)</f>
        <v>0</v>
      </c>
      <c r="EC5" s="243">
        <f>IF(ISBLANK('In Process Calc.'!BT5),"",'In Process Calc.'!BT5)</f>
        <v>0.12452323577992842</v>
      </c>
      <c r="ED5" s="243">
        <f>IF(ISBLANK('In Process Calc.'!BU5),"",'In Process Calc.'!BU5)</f>
        <v>0.12443616569590828</v>
      </c>
      <c r="EE5" s="243">
        <f>IF(ISBLANK('In Process Calc.'!BV5),"",'In Process Calc.'!BV5)</f>
        <v>0.26763997383195326</v>
      </c>
      <c r="EF5" s="243">
        <f>IF(ISBLANK('In Process Calc.'!BW5),"",'In Process Calc.'!BW5)</f>
        <v>0.34601426982173872</v>
      </c>
      <c r="EG5" s="243">
        <f>IF(ISBLANK('In Process Calc.'!BX5),"",'In Process Calc.'!BX5)</f>
        <v>1.0852781281738566</v>
      </c>
      <c r="EH5" s="243">
        <f>IF(ISBLANK('In Process Calc.'!BY5),"",'In Process Calc.'!BY5)</f>
        <v>0</v>
      </c>
      <c r="EI5" s="243">
        <f>IF(ISBLANK('In Process Calc.'!BZ5),"",'In Process Calc.'!BZ5)</f>
        <v>-0.29750669508749994</v>
      </c>
      <c r="EJ5" s="243">
        <f>IF(ISBLANK('In Process Calc.'!CA5),"",'In Process Calc.'!CA5)</f>
        <v>0</v>
      </c>
      <c r="EK5" s="243">
        <f>IF(ISBLANK('Post Process Calc.'!A5),"",'Post Process Calc.'!A5)</f>
        <v>0.81999999999999984</v>
      </c>
      <c r="EL5" s="243">
        <f>IF(ISBLANK('Post Process Calc.'!C5),"",'Post Process Calc.'!C5)</f>
        <v>2.5545985573235321E-2</v>
      </c>
      <c r="EM5" s="243">
        <f>IF(ISBLANK('Post Process Calc.'!D5),"",'Post Process Calc.'!D5)</f>
        <v>0</v>
      </c>
      <c r="EN5" s="243">
        <f>IF(ISBLANK('Post Process Calc.'!E5),"",'Post Process Calc.'!E5)</f>
        <v>-2.9350247970605818</v>
      </c>
      <c r="EO5" s="243">
        <f>IF(ISBLANK('Post Process Calc.'!F5),"",'Post Process Calc.'!F5)</f>
        <v>-1.8627651942847499E-3</v>
      </c>
      <c r="EP5" s="243">
        <f>IF(ISBLANK('Post Process Calc.'!G5),"",'Post Process Calc.'!G5)</f>
        <v>-8.0912620435651898E-3</v>
      </c>
      <c r="EQ5" s="243">
        <f>IF(ISBLANK('Post Process Calc.'!H5),"",'Post Process Calc.'!H5)</f>
        <v>-5.4315354534614398E-3</v>
      </c>
      <c r="ER5" s="243">
        <f>IF(ISBLANK('Post Process Calc.'!I5),"",'Post Process Calc.'!I5)</f>
        <v>-5.727602038660763E-3</v>
      </c>
      <c r="ES5" s="243">
        <f>IF(ISBLANK('Post Process Calc.'!J5),"",'Post Process Calc.'!J5)</f>
        <v>4.2247286694923961E-3</v>
      </c>
      <c r="ET5" s="243">
        <f>IF(ISBLANK('Post Process Calc.'!K5),"",'Post Process Calc.'!K5)</f>
        <v>9.8048409829188124E-2</v>
      </c>
      <c r="EU5" s="243">
        <f>IF(ISBLANK('Post Process Calc.'!L5),"",'Post Process Calc.'!L5)</f>
        <v>3.9564734369251127E-3</v>
      </c>
      <c r="EV5" s="243">
        <f>IF(ISBLANK('Post Process Calc.'!M5),"",'Post Process Calc.'!M5)</f>
        <v>-0.1999058935372445</v>
      </c>
      <c r="EW5" s="243">
        <f>IF(ISBLANK('Post Process Calc.'!N5),"",'Post Process Calc.'!N5)</f>
        <v>0</v>
      </c>
      <c r="EX5" s="243">
        <f>IF(ISBLANK('Post Process Calc.'!O5),"",'Post Process Calc.'!O5)</f>
        <v>0</v>
      </c>
      <c r="EY5" s="243">
        <f>IF(ISBLANK('Post Process Calc.'!P5),"",'Post Process Calc.'!P5)</f>
        <v>0</v>
      </c>
      <c r="EZ5" s="243">
        <f>IF(ISBLANK('Post Process Calc.'!Q5),"",'Post Process Calc.'!Q5)</f>
        <v>6.4041090526176458E-2</v>
      </c>
      <c r="FA5" s="243">
        <f>IF(ISBLANK('Post Process Calc.'!R5),"",'Post Process Calc.'!R5)</f>
        <v>0</v>
      </c>
      <c r="FB5" s="243">
        <f>IF(ISBLANK('Post Process Calc.'!S5),"",'Post Process Calc.'!S5)</f>
        <v>0</v>
      </c>
      <c r="FC5" s="243">
        <f>IF(ISBLANK('Post Process Calc.'!T5),"",'Post Process Calc.'!T5)</f>
        <v>0</v>
      </c>
      <c r="FD5" s="243">
        <f>IF(ISBLANK('Post Process Calc.'!U5),"",'Post Process Calc.'!U5)</f>
        <v>0</v>
      </c>
      <c r="FE5" s="243">
        <f>IF(ISBLANK('Post Process Calc.'!V5),"",'Post Process Calc.'!V5)</f>
        <v>0</v>
      </c>
      <c r="FF5" s="243">
        <f>IF(ISBLANK('Post Process Calc.'!W5),"",'Post Process Calc.'!W5)</f>
        <v>0</v>
      </c>
      <c r="FG5" s="243">
        <f>IF(ISBLANK('Post Process Calc.'!X5),"",'Post Process Calc.'!X5)</f>
        <v>0</v>
      </c>
      <c r="FH5" s="243">
        <f>IF(ISBLANK('Post Process Calc.'!Y5),"",'Post Process Calc.'!Y5)</f>
        <v>0</v>
      </c>
      <c r="FI5" s="243">
        <f>IF(ISBLANK('Post Process Calc.'!Z5),"",'Post Process Calc.'!Z5)</f>
        <v>0</v>
      </c>
      <c r="FJ5" s="243">
        <f>IF(ISBLANK('Post Process Calc.'!AA5),"",'Post Process Calc.'!AA5)</f>
        <v>0</v>
      </c>
      <c r="FK5" s="243">
        <f>IF(ISBLANK('Post Process Calc.'!AB5),"",'Post Process Calc.'!AB5)</f>
        <v>0</v>
      </c>
      <c r="FL5" s="243">
        <f>IF(ISBLANK('Post Process Calc.'!AC5),"",'Post Process Calc.'!AC5)</f>
        <v>0</v>
      </c>
      <c r="FM5" s="243">
        <f>IF(ISBLANK('Post Process Calc.'!AD5),"",'Post Process Calc.'!AD5)</f>
        <v>-0.34687445850781834</v>
      </c>
      <c r="FN5" s="243">
        <f>IF(ISBLANK('Post Process Calc.'!AE5),"",'Post Process Calc.'!AE5)</f>
        <v>-0.34873722370210308</v>
      </c>
      <c r="FO5" s="243">
        <f>IF(ISBLANK('Post Process Calc.'!AF5),"",'Post Process Calc.'!AF5)</f>
        <v>-1.2886116861448376</v>
      </c>
      <c r="FP5" s="243">
        <f>IF(ISBLANK('Post Process Calc.'!AG5),"",'Post Process Calc.'!AG5)</f>
        <v>0.65315787005361514</v>
      </c>
      <c r="FQ5" s="243">
        <f>IF(ISBLANK('Post Process Calc.'!AH5),"",'Post Process Calc.'!AH5)</f>
        <v>0</v>
      </c>
      <c r="FR5" s="243">
        <f>IF(ISBLANK('Post Process Calc.'!AI5),"",'Post Process Calc.'!AI5)</f>
        <v>4.0352244812718076E-2</v>
      </c>
      <c r="FS5" s="243">
        <f>IF(ISBLANK('Post Process Calc.'!AJ5),"",'Post Process Calc.'!AJ5)</f>
        <v>0</v>
      </c>
    </row>
    <row r="6" spans="1:175">
      <c r="A6" s="238" t="str">
        <f>IF('Measured Data'!B10&lt;&gt;0,'Measured Data'!$B$1,"")</f>
        <v>XB52</v>
      </c>
      <c r="B6" s="238">
        <f>IF(ISBLANK('Measured Data'!A10),"",'Measured Data'!A10)</f>
        <v>3</v>
      </c>
      <c r="C6" s="245">
        <f>IF(ISBLANK('Measured Data'!B10),"",'Measured Data'!B10)</f>
        <v>2.953472222223354</v>
      </c>
      <c r="D6" s="246">
        <f>IF(ISBLANK('Measured Data'!C10),"",'Measured Data'!C10)</f>
        <v>70.883333333360497</v>
      </c>
      <c r="E6" s="238">
        <f>IF(ISBLANK('Measured Data'!D10),"",'Measured Data'!D10)</f>
        <v>20</v>
      </c>
      <c r="F6" s="238" t="e">
        <f>IF(ISBLANK('Measured Data'!#REF!),"",'Measured Data'!#REF!)</f>
        <v>#REF!</v>
      </c>
      <c r="G6" s="238" t="str">
        <f>IF(ISBLANK('Measured Data'!G10),"",'Measured Data'!G10)</f>
        <v/>
      </c>
      <c r="H6" s="243">
        <f>IF(ISBLANK('Measured Data'!H10),"",'Measured Data'!H10)</f>
        <v>1.4616999460220337</v>
      </c>
      <c r="I6" s="243">
        <f>IF(ISBLANK('Measured Data'!I10),"",'Measured Data'!I10)</f>
        <v>1.0747341887436646E-2</v>
      </c>
      <c r="J6" s="243">
        <f>IF(ISBLANK('Measured Data'!J10),"",'Measured Data'!J10)</f>
        <v>1.4724472879094703</v>
      </c>
      <c r="K6" s="243">
        <f>IF(ISBLANK('Measured Data'!K10),"",'Measured Data'!K10)</f>
        <v>99.270103454589844</v>
      </c>
      <c r="L6" s="238" t="str">
        <f>IF(ISBLANK('Measured Data'!L10),"",'Measured Data'!L10)</f>
        <v/>
      </c>
      <c r="M6" s="238" t="str">
        <f>IF(ISBLANK('Measured Data'!M10),"",'Measured Data'!M10)</f>
        <v/>
      </c>
      <c r="N6" s="238" t="str">
        <f>IF(ISBLANK('Measured Data'!N10),"",'Measured Data'!N10)</f>
        <v/>
      </c>
      <c r="O6" s="238" t="str">
        <f>IF(ISBLANK('Measured Data'!O10),"",'Measured Data'!O10)</f>
        <v/>
      </c>
      <c r="P6" s="238" t="str">
        <f>IF(ISBLANK('Measured Data'!P10),"",'Measured Data'!P10)</f>
        <v/>
      </c>
      <c r="Q6" s="238" t="str">
        <f>IF(ISBLANK('Measured Data'!Q10),"",'Measured Data'!Q10)</f>
        <v/>
      </c>
      <c r="R6" s="238">
        <f>IF(ISBLANK('Measured Data'!R10),"",'Measured Data'!R10)</f>
        <v>327</v>
      </c>
      <c r="S6" s="238" t="str">
        <f>IF(ISBLANK('Measured Data'!S10),"",'Measured Data'!S10)</f>
        <v/>
      </c>
      <c r="T6" s="243">
        <f>IF(ISBLANK('Measured Data'!U10),"",'Measured Data'!U10)</f>
        <v>0.10299999999999999</v>
      </c>
      <c r="U6" s="243">
        <f>IF(ISBLANK('Measured Data'!V10),"",'Measured Data'!V10)</f>
        <v>1.6379999999999999</v>
      </c>
      <c r="V6" s="243">
        <f>IF(ISBLANK('Measured Data'!W10),"",'Measured Data'!W10)</f>
        <v>4.3479999999999999</v>
      </c>
      <c r="W6" s="243">
        <f>IF(ISBLANK('Measured Data'!X10),"",'Measured Data'!X10)</f>
        <v>1.671</v>
      </c>
      <c r="X6" s="243">
        <f>IF(ISBLANK('Measured Data'!Y10),"",'Measured Data'!Y10)</f>
        <v>0.94299999999999995</v>
      </c>
      <c r="Y6" s="243">
        <f>IF(ISBLANK('Measured Data'!Z10),"",'Measured Data'!Z10)</f>
        <v>28.75285863362863</v>
      </c>
      <c r="Z6" s="243">
        <f>IF(ISBLANK('Measured Data'!AA10),"",'Measured Data'!AA10)</f>
        <v>0.36599999999999999</v>
      </c>
      <c r="AA6" s="243">
        <f>IF(ISBLANK('Measured Data'!AB10),"",'Measured Data'!AB10)</f>
        <v>2.2280000000000002</v>
      </c>
      <c r="AB6" s="243">
        <f>IF(ISBLANK('Measured Data'!AC10),"",'Measured Data'!AC10)</f>
        <v>0</v>
      </c>
      <c r="AC6" s="243">
        <f>IF(ISBLANK('Measured Data'!AD10),"",'Measured Data'!AD10)</f>
        <v>0</v>
      </c>
      <c r="AD6" s="243">
        <f>IF(ISBLANK('Measured Data'!AE10),"",'Measured Data'!AE10)</f>
        <v>0</v>
      </c>
      <c r="AE6" s="243">
        <f>IF(ISBLANK('Measured Data'!AF10),"",'Measured Data'!AF10)</f>
        <v>3.8854351687388986</v>
      </c>
      <c r="AF6" s="243">
        <f>IF(ISBLANK('Measured Data'!AG10),"",'Measured Data'!AG10)</f>
        <v>0</v>
      </c>
      <c r="AG6" s="243">
        <f>IF(ISBLANK('Measured Data'!AH10),"",'Measured Data'!AH10)</f>
        <v>0</v>
      </c>
      <c r="AH6" s="243">
        <f>IF(ISBLANK('Measured Data'!AI10),"",'Measured Data'!AI10)</f>
        <v>0</v>
      </c>
      <c r="AI6" s="243">
        <f>IF(ISBLANK('Measured Data'!AJ10),"",'Measured Data'!AJ10)</f>
        <v>0</v>
      </c>
      <c r="AJ6" s="243">
        <f>IF(ISBLANK('Measured Data'!AK10),"",'Measured Data'!AK10)</f>
        <v>0</v>
      </c>
      <c r="AK6" s="243">
        <f>IF(ISBLANK('Measured Data'!AL10),"",'Measured Data'!AL10)</f>
        <v>0</v>
      </c>
      <c r="AL6" s="243">
        <f>IF(ISBLANK('Measured Data'!AM10),"",'Measured Data'!AM10)</f>
        <v>0</v>
      </c>
      <c r="AM6" s="243">
        <f>IF(ISBLANK('Measured Data'!AN10),"",'Measured Data'!AN10)</f>
        <v>0</v>
      </c>
      <c r="AN6" s="243">
        <f>IF(ISBLANK('Measured Data'!AO10),"",'Measured Data'!AO10)</f>
        <v>0</v>
      </c>
      <c r="AO6" s="243">
        <f>IF(ISBLANK('Measured Data'!AP10),"",'Measured Data'!AP10)</f>
        <v>0</v>
      </c>
      <c r="AP6" s="243">
        <f>IF(ISBLANK('Measured Data'!AQ10),"",'Measured Data'!AQ10)</f>
        <v>0</v>
      </c>
      <c r="AQ6" s="243">
        <f>IF(ISBLANK('Measured Data'!AR10),"",'Measured Data'!AR10)</f>
        <v>0</v>
      </c>
      <c r="AR6" s="243" t="str">
        <f>IF(ISBLANK('Measured Data'!AS10),"",'Measured Data'!AS10)</f>
        <v/>
      </c>
      <c r="AS6" s="243" t="str">
        <f>IF(ISBLANK('Measured Data'!AT10),"",'Measured Data'!AT10)</f>
        <v/>
      </c>
      <c r="AT6" s="243" t="str">
        <f>IF(ISBLANK('Measured Data'!AU10),"",'Measured Data'!AU10)</f>
        <v/>
      </c>
      <c r="AU6" s="243" t="str">
        <f>IF(ISBLANK('Measured Data'!AV10),"",'Measured Data'!AV10)</f>
        <v/>
      </c>
      <c r="AV6" s="243" t="str">
        <f>IF(ISBLANK('Measured Data'!AW10),"",'Measured Data'!AW10)</f>
        <v/>
      </c>
      <c r="AW6" s="243" t="str">
        <f>IF(ISBLANK('Measured Data'!AX10),"",'Measured Data'!AX10)</f>
        <v/>
      </c>
      <c r="AX6" s="243" t="str">
        <f>IF(ISBLANK('Measured Data'!AY10),"",'Measured Data'!AY10)</f>
        <v/>
      </c>
      <c r="AY6" s="243" t="str">
        <f>IF(ISBLANK('Measured Data'!AZ10),"",'Measured Data'!AZ10)</f>
        <v/>
      </c>
      <c r="AZ6" s="243" t="str">
        <f>IF(ISBLANK('Measured Data'!BA10),"",'Measured Data'!BA10)</f>
        <v/>
      </c>
      <c r="BA6" s="243" t="str">
        <f>IF(ISBLANK('Measured Data'!BB10),"",'Measured Data'!BB10)</f>
        <v/>
      </c>
      <c r="BB6" s="243" t="str">
        <f>IF(ISBLANK('Measured Data'!BC10),"",'Measured Data'!BC10)</f>
        <v/>
      </c>
      <c r="BC6" s="243" t="str">
        <f>IF(ISBLANK('Measured Data'!BE10),"",'Measured Data'!BE10)</f>
        <v/>
      </c>
      <c r="BD6" s="243" t="str">
        <f>IF(ISBLANK('Measured Data'!BF10),"",'Measured Data'!BF10)</f>
        <v/>
      </c>
      <c r="BE6" s="243" t="str">
        <f>IF(ISBLANK('Measured Data'!BG10),"",'Measured Data'!BG10)</f>
        <v/>
      </c>
      <c r="BF6" s="243" t="str">
        <f>IF(ISBLANK('Measured Data'!BI10),"",'Measured Data'!BI10)</f>
        <v/>
      </c>
      <c r="BG6" s="243" t="str">
        <f>IF(ISBLANK('Measured Data'!BJ10),"",'Measured Data'!BJ10)</f>
        <v/>
      </c>
      <c r="BH6" s="243" t="str">
        <f>IF(ISBLANK('Measured Data'!BK10),"",'Measured Data'!BK10)</f>
        <v/>
      </c>
      <c r="BI6" s="243" t="str">
        <f>IF(ISBLANK('Measured Data'!BL10),"",'Measured Data'!BL10)</f>
        <v/>
      </c>
      <c r="BJ6" s="243" t="str">
        <f>IF(ISBLANK('Measured Data'!BM10),"",'Measured Data'!BM10)</f>
        <v/>
      </c>
      <c r="BK6" s="243" t="str">
        <f>IF(ISBLANK('Measured Data'!BN10),"",'Measured Data'!BN10)</f>
        <v/>
      </c>
      <c r="BL6" s="243" t="str">
        <f>IF(ISBLANK('Measured Data'!BO10),"",'Measured Data'!BO10)</f>
        <v/>
      </c>
      <c r="BM6" s="243">
        <f>IF(ISBLANK('Measured Data'!BP10),"",'Measured Data'!BP10)</f>
        <v>0</v>
      </c>
      <c r="BN6" s="238">
        <f>IF(ISBLANK('In Process Calc.'!B6),"",ROUND('In Process Calc.'!B6,2))</f>
        <v>2.95</v>
      </c>
      <c r="BO6" s="238">
        <f>IF(ISBLANK('In Process Calc.'!C6),"",ROUND('In Process Calc.'!C6,2))</f>
        <v>70.88</v>
      </c>
      <c r="BP6" s="238">
        <f>IF(ISBLANK('In Process Calc.'!E6),"",'In Process Calc.'!E6)</f>
        <v>1876</v>
      </c>
      <c r="BQ6" s="238">
        <f>IF(ISBLANK('In Process Calc.'!F6),"",'In Process Calc.'!F6)</f>
        <v>0</v>
      </c>
      <c r="BR6" s="238">
        <f>IF(ISBLANK('In Process Calc.'!H6),"",'In Process Calc.'!H6)</f>
        <v>0</v>
      </c>
      <c r="BS6" s="238">
        <f>IF(ISBLANK('In Process Calc.'!J6),"",'In Process Calc.'!J6)</f>
        <v>1876</v>
      </c>
      <c r="BT6" s="243">
        <f>IF(ISBLANK('In Process Calc.'!K6),"",'In Process Calc.'!K6)</f>
        <v>58.173752507505455</v>
      </c>
      <c r="BU6" s="243">
        <f>IF(ISBLANK('In Process Calc.'!L6),"",'In Process Calc.'!L6)</f>
        <v>2239.049098737335</v>
      </c>
      <c r="BV6" s="243">
        <f>IF(ISBLANK('In Process Calc.'!M6),"",'In Process Calc.'!M6)</f>
        <v>0</v>
      </c>
      <c r="BW6" s="243">
        <f>IF(ISBLANK('In Process Calc.'!N6),"",'In Process Calc.'!N6)</f>
        <v>0</v>
      </c>
      <c r="BX6" s="243">
        <f>IF(ISBLANK('In Process Calc.'!O6),"",'In Process Calc.'!O6)</f>
        <v>-7.9062999999999994E-2</v>
      </c>
      <c r="BY6" s="243">
        <f>IF(ISBLANK('In Process Calc.'!P6),"",'In Process Calc.'!P6)</f>
        <v>0.6113519999999999</v>
      </c>
      <c r="BZ6" s="243">
        <f>IF(ISBLANK('In Process Calc.'!Q6),"",'In Process Calc.'!Q6)</f>
        <v>3.0061669999999996</v>
      </c>
      <c r="CA6" s="243">
        <f>IF(ISBLANK('In Process Calc.'!R6),"",'In Process Calc.'!R6)</f>
        <v>0.15276899999999977</v>
      </c>
      <c r="CB6" s="243">
        <f>IF(ISBLANK('In Process Calc.'!S6),"",'In Process Calc.'!S6)</f>
        <v>0.19689200000000007</v>
      </c>
      <c r="CC6" s="243">
        <f>IF(ISBLANK('In Process Calc.'!T6),"",'In Process Calc.'!T6)</f>
        <v>5.7751611128562113</v>
      </c>
      <c r="CD6" s="243">
        <f>IF(ISBLANK('In Process Calc.'!U6),"",'In Process Calc.'!U6)</f>
        <v>-0.686616</v>
      </c>
      <c r="CE6" s="243">
        <f>IF(ISBLANK('In Process Calc.'!V6),"",'In Process Calc.'!V6)</f>
        <v>0.1856319999999996</v>
      </c>
      <c r="CF6" s="243">
        <f>IF(ISBLANK('In Process Calc.'!W6),"",'In Process Calc.'!W6)</f>
        <v>0</v>
      </c>
      <c r="CG6" s="243">
        <f>IF(ISBLANK('In Process Calc.'!X6),"",'In Process Calc.'!X6)</f>
        <v>0</v>
      </c>
      <c r="CH6" s="243">
        <f>IF(ISBLANK('In Process Calc.'!Y6),"",'In Process Calc.'!Y6)</f>
        <v>0</v>
      </c>
      <c r="CI6" s="243">
        <f>IF(ISBLANK('In Process Calc.'!Z6),"",'In Process Calc.'!Z6)</f>
        <v>5.3557948490230913</v>
      </c>
      <c r="CJ6" s="243">
        <f>IF(ISBLANK('In Process Calc.'!AA6),"",'In Process Calc.'!AA6)</f>
        <v>0</v>
      </c>
      <c r="CK6" s="243">
        <f>IF(ISBLANK('In Process Calc.'!AB6),"",'In Process Calc.'!AB6)</f>
        <v>0</v>
      </c>
      <c r="CL6" s="243">
        <f>IF(ISBLANK('In Process Calc.'!AC6),"",'In Process Calc.'!AC6)</f>
        <v>0</v>
      </c>
      <c r="CM6" s="243">
        <f>IF(ISBLANK('In Process Calc.'!AD6),"",'In Process Calc.'!AD6)</f>
        <v>0</v>
      </c>
      <c r="CN6" s="243">
        <f>IF(ISBLANK('In Process Calc.'!AE6),"",'In Process Calc.'!AE6)</f>
        <v>0</v>
      </c>
      <c r="CO6" s="243">
        <f>IF(ISBLANK('In Process Calc.'!AF6),"",'In Process Calc.'!AF6)</f>
        <v>0</v>
      </c>
      <c r="CP6" s="243">
        <f>IF(ISBLANK('In Process Calc.'!AG6),"",'In Process Calc.'!AG6)</f>
        <v>0</v>
      </c>
      <c r="CQ6" s="243">
        <f>IF(ISBLANK('In Process Calc.'!AH6),"",'In Process Calc.'!AH6)</f>
        <v>0</v>
      </c>
      <c r="CR6" s="243">
        <f>IF(ISBLANK('In Process Calc.'!AI6),"",'In Process Calc.'!AI6)</f>
        <v>0</v>
      </c>
      <c r="CS6" s="243">
        <f>IF(ISBLANK('In Process Calc.'!AJ6),"",'In Process Calc.'!AJ6)</f>
        <v>0</v>
      </c>
      <c r="CT6" s="243">
        <f>IF(ISBLANK('In Process Calc.'!AK6),"",'In Process Calc.'!AK6)</f>
        <v>0</v>
      </c>
      <c r="CU6" s="243">
        <f>IF(ISBLANK('In Process Calc.'!AL6),"",'In Process Calc.'!AL6)</f>
        <v>0</v>
      </c>
      <c r="CV6" s="243">
        <f>IF(ISBLANK('In Process Calc.'!AM6),"",'In Process Calc.'!AM6)</f>
        <v>7.7376319999999978</v>
      </c>
      <c r="CW6" s="243">
        <f>IF(ISBLANK('In Process Calc.'!AN6),"",'In Process Calc.'!AN6)</f>
        <v>7.6585689999999982</v>
      </c>
      <c r="CX6" s="243">
        <f>IF(ISBLANK('In Process Calc.'!AO6),"",'In Process Calc.'!AO6)</f>
        <v>15.217476999999995</v>
      </c>
      <c r="CY6" s="243">
        <f>IF(ISBLANK('In Process Calc.'!AP6),"",'In Process Calc.'!AP6)</f>
        <v>0</v>
      </c>
      <c r="CZ6" s="243">
        <f>IF(ISBLANK('In Process Calc.'!AQ6),"",'In Process Calc.'!AQ6)</f>
        <v>0</v>
      </c>
      <c r="DA6" s="243">
        <f>IF(ISBLANK('In Process Calc.'!AR6),"",'In Process Calc.'!AR6)</f>
        <v>2.4369698596641922E-2</v>
      </c>
      <c r="DB6" s="243">
        <f>IF(ISBLANK('In Process Calc.'!AS6),"",'In Process Calc.'!AS6)</f>
        <v>2.4361174541124284E-2</v>
      </c>
      <c r="DC6" s="243">
        <f>IF(ISBLANK('In Process Calc.'!AT6),"",'In Process Calc.'!AT6)</f>
        <v>-8.5240555176368779E-6</v>
      </c>
      <c r="DD6" s="243">
        <f>IF(ISBLANK('In Process Calc.'!AU6),"",'In Process Calc.'!AU6)</f>
        <v>0</v>
      </c>
      <c r="DE6" s="243">
        <f>IF(ISBLANK('In Process Calc.'!AV6),"",'In Process Calc.'!AV6)</f>
        <v>-1.3939300641271639E-3</v>
      </c>
      <c r="DF6" s="243">
        <f>IF(ISBLANK('In Process Calc.'!AW6),"",'In Process Calc.'!AW6)</f>
        <v>6.2526740551706681E-3</v>
      </c>
      <c r="DG6" s="243">
        <f>IF(ISBLANK('In Process Calc.'!AX6),"",'In Process Calc.'!AX6)</f>
        <v>3.8994376779993484E-2</v>
      </c>
      <c r="DH6" s="243">
        <f>IF(ISBLANK('In Process Calc.'!AY6),"",'In Process Calc.'!AY6)</f>
        <v>2.4563634114720544E-3</v>
      </c>
      <c r="DI6" s="243">
        <f>IF(ISBLANK('In Process Calc.'!AZ6),"",'In Process Calc.'!AZ6)</f>
        <v>3.9874189552549892E-3</v>
      </c>
      <c r="DJ6" s="243">
        <f>IF(ISBLANK('In Process Calc.'!BA6),"",'In Process Calc.'!BA6)</f>
        <v>0.10113035026121092</v>
      </c>
      <c r="DK6" s="243">
        <f>IF(ISBLANK('In Process Calc.'!BB6),"",'In Process Calc.'!BB6)</f>
        <v>-3.3608339886532766E-3</v>
      </c>
      <c r="DL6" s="243">
        <f>IF(ISBLANK('In Process Calc.'!BC6),"",'In Process Calc.'!BC6)</f>
        <v>2.3178542861631551E-3</v>
      </c>
      <c r="DM6" s="243">
        <f>IF(ISBLANK('In Process Calc.'!BD6),"",'In Process Calc.'!BD6)</f>
        <v>0</v>
      </c>
      <c r="DN6" s="243">
        <f>IF(ISBLANK('In Process Calc.'!BE6),"",'In Process Calc.'!BE6)</f>
        <v>0</v>
      </c>
      <c r="DO6" s="243">
        <f>IF(ISBLANK('In Process Calc.'!BF6),"",'In Process Calc.'!BF6)</f>
        <v>0</v>
      </c>
      <c r="DP6" s="243">
        <f>IF(ISBLANK('In Process Calc.'!BG6),"",'In Process Calc.'!BG6)</f>
        <v>3.4283263842969779E-2</v>
      </c>
      <c r="DQ6" s="243">
        <f>IF(ISBLANK('In Process Calc.'!BH6),"",'In Process Calc.'!BH6)</f>
        <v>0</v>
      </c>
      <c r="DR6" s="243">
        <f>IF(ISBLANK('In Process Calc.'!BI6),"",'In Process Calc.'!BI6)</f>
        <v>0</v>
      </c>
      <c r="DS6" s="243">
        <f>IF(ISBLANK('In Process Calc.'!BJ6),"",'In Process Calc.'!BJ6)</f>
        <v>0</v>
      </c>
      <c r="DT6" s="243">
        <f>IF(ISBLANK('In Process Calc.'!BK6),"",'In Process Calc.'!BK6)</f>
        <v>0</v>
      </c>
      <c r="DU6" s="243">
        <f>IF(ISBLANK('In Process Calc.'!BL6),"",'In Process Calc.'!BL6)</f>
        <v>0</v>
      </c>
      <c r="DV6" s="243">
        <f>IF(ISBLANK('In Process Calc.'!BM6),"",'In Process Calc.'!BM6)</f>
        <v>0</v>
      </c>
      <c r="DW6" s="243">
        <f>IF(ISBLANK('In Process Calc.'!BN6),"",'In Process Calc.'!BN6)</f>
        <v>0</v>
      </c>
      <c r="DX6" s="243">
        <f>IF(ISBLANK('In Process Calc.'!BO6),"",'In Process Calc.'!BO6)</f>
        <v>0</v>
      </c>
      <c r="DY6" s="243">
        <f>IF(ISBLANK('In Process Calc.'!BP6),"",'In Process Calc.'!BP6)</f>
        <v>0</v>
      </c>
      <c r="DZ6" s="243">
        <f>IF(ISBLANK('In Process Calc.'!BQ6),"",'In Process Calc.'!BQ6)</f>
        <v>0</v>
      </c>
      <c r="EA6" s="243">
        <f>IF(ISBLANK('In Process Calc.'!BR6),"",'In Process Calc.'!BR6)</f>
        <v>0</v>
      </c>
      <c r="EB6" s="243">
        <f>IF(ISBLANK('In Process Calc.'!BS6),"",'In Process Calc.'!BS6)</f>
        <v>0</v>
      </c>
      <c r="EC6" s="243">
        <f>IF(ISBLANK('In Process Calc.'!BT6),"",'In Process Calc.'!BT6)</f>
        <v>0.10364548839212612</v>
      </c>
      <c r="ED6" s="243">
        <f>IF(ISBLANK('In Process Calc.'!BU6),"",'In Process Calc.'!BU6)</f>
        <v>0.10503941845625328</v>
      </c>
      <c r="EE6" s="243">
        <f>IF(ISBLANK('In Process Calc.'!BV6),"",'In Process Calc.'!BV6)</f>
        <v>0.217846830123584</v>
      </c>
      <c r="EF6" s="243">
        <f>IF(ISBLANK('In Process Calc.'!BW6),"",'In Process Calc.'!BW6)</f>
        <v>0.23883279025923188</v>
      </c>
      <c r="EG6" s="243">
        <f>IF(ISBLANK('In Process Calc.'!BX6),"",'In Process Calc.'!BX6)</f>
        <v>0.33900074264965052</v>
      </c>
      <c r="EH6" s="243">
        <f>IF(ISBLANK('In Process Calc.'!BY6),"",'In Process Calc.'!BY6)</f>
        <v>0</v>
      </c>
      <c r="EI6" s="243">
        <f>IF(ISBLANK('In Process Calc.'!BZ6),"",'In Process Calc.'!BZ6)</f>
        <v>-3.3232694042614648E-2</v>
      </c>
      <c r="EJ6" s="243">
        <f>IF(ISBLANK('In Process Calc.'!CA6),"",'In Process Calc.'!CA6)</f>
        <v>0</v>
      </c>
      <c r="EK6" s="243">
        <f>IF(ISBLANK('Post Process Calc.'!A6),"",'Post Process Calc.'!A6)</f>
        <v>1.4616999460220337</v>
      </c>
      <c r="EL6" s="243">
        <f>IF(ISBLANK('Post Process Calc.'!C6),"",'Post Process Calc.'!C6)</f>
        <v>2.4511890413168775E-2</v>
      </c>
      <c r="EM6" s="243">
        <f>IF(ISBLANK('Post Process Calc.'!D6),"",'Post Process Calc.'!D6)</f>
        <v>0</v>
      </c>
      <c r="EN6" s="243">
        <f>IF(ISBLANK('Post Process Calc.'!E6),"",'Post Process Calc.'!E6)</f>
        <v>2.3486089279641473</v>
      </c>
      <c r="EO6" s="243">
        <f>IF(ISBLANK('Post Process Calc.'!F6),"",'Post Process Calc.'!F6)</f>
        <v>-2.6847456486202868E-2</v>
      </c>
      <c r="EP6" s="243">
        <f>IF(ISBLANK('Post Process Calc.'!G6),"",'Post Process Calc.'!G6)</f>
        <v>-4.7538692755013543E-3</v>
      </c>
      <c r="EQ6" s="243">
        <f>IF(ISBLANK('Post Process Calc.'!H6),"",'Post Process Calc.'!H6)</f>
        <v>-1.062236925422217E-3</v>
      </c>
      <c r="ER6" s="243">
        <f>IF(ISBLANK('Post Process Calc.'!I6),"",'Post Process Calc.'!I6)</f>
        <v>-1.5863210389686681E-2</v>
      </c>
      <c r="ES6" s="243">
        <f>IF(ISBLANK('Post Process Calc.'!J6),"",'Post Process Calc.'!J6)</f>
        <v>4.502982344180971E-3</v>
      </c>
      <c r="ET6" s="243">
        <f>IF(ISBLANK('Post Process Calc.'!K6),"",'Post Process Calc.'!K6)</f>
        <v>8.6970115367674058E-2</v>
      </c>
      <c r="EU6" s="243">
        <f>IF(ISBLANK('Post Process Calc.'!L6),"",'Post Process Calc.'!L6)</f>
        <v>-4.9202861570126263E-3</v>
      </c>
      <c r="EV6" s="243">
        <f>IF(ISBLANK('Post Process Calc.'!M6),"",'Post Process Calc.'!M6)</f>
        <v>-0.10324256382109183</v>
      </c>
      <c r="EW6" s="243">
        <f>IF(ISBLANK('Post Process Calc.'!N6),"",'Post Process Calc.'!N6)</f>
        <v>0</v>
      </c>
      <c r="EX6" s="243">
        <f>IF(ISBLANK('Post Process Calc.'!O6),"",'Post Process Calc.'!O6)</f>
        <v>0</v>
      </c>
      <c r="EY6" s="243">
        <f>IF(ISBLANK('Post Process Calc.'!P6),"",'Post Process Calc.'!P6)</f>
        <v>0</v>
      </c>
      <c r="EZ6" s="243">
        <f>IF(ISBLANK('Post Process Calc.'!Q6),"",'Post Process Calc.'!Q6)</f>
        <v>5.1533007128908959E-2</v>
      </c>
      <c r="FA6" s="243">
        <f>IF(ISBLANK('Post Process Calc.'!R6),"",'Post Process Calc.'!R6)</f>
        <v>0</v>
      </c>
      <c r="FB6" s="243">
        <f>IF(ISBLANK('Post Process Calc.'!S6),"",'Post Process Calc.'!S6)</f>
        <v>0</v>
      </c>
      <c r="FC6" s="243">
        <f>IF(ISBLANK('Post Process Calc.'!T6),"",'Post Process Calc.'!T6)</f>
        <v>0</v>
      </c>
      <c r="FD6" s="243">
        <f>IF(ISBLANK('Post Process Calc.'!U6),"",'Post Process Calc.'!U6)</f>
        <v>0</v>
      </c>
      <c r="FE6" s="243">
        <f>IF(ISBLANK('Post Process Calc.'!V6),"",'Post Process Calc.'!V6)</f>
        <v>0</v>
      </c>
      <c r="FF6" s="243">
        <f>IF(ISBLANK('Post Process Calc.'!W6),"",'Post Process Calc.'!W6)</f>
        <v>0</v>
      </c>
      <c r="FG6" s="243">
        <f>IF(ISBLANK('Post Process Calc.'!X6),"",'Post Process Calc.'!X6)</f>
        <v>0</v>
      </c>
      <c r="FH6" s="243">
        <f>IF(ISBLANK('Post Process Calc.'!Y6),"",'Post Process Calc.'!Y6)</f>
        <v>0</v>
      </c>
      <c r="FI6" s="243">
        <f>IF(ISBLANK('Post Process Calc.'!Z6),"",'Post Process Calc.'!Z6)</f>
        <v>0</v>
      </c>
      <c r="FJ6" s="243">
        <f>IF(ISBLANK('Post Process Calc.'!AA6),"",'Post Process Calc.'!AA6)</f>
        <v>0</v>
      </c>
      <c r="FK6" s="243">
        <f>IF(ISBLANK('Post Process Calc.'!AB6),"",'Post Process Calc.'!AB6)</f>
        <v>0</v>
      </c>
      <c r="FL6" s="243">
        <f>IF(ISBLANK('Post Process Calc.'!AC6),"",'Post Process Calc.'!AC6)</f>
        <v>0</v>
      </c>
      <c r="FM6" s="243">
        <f>IF(ISBLANK('Post Process Calc.'!AD6),"",'Post Process Calc.'!AD6)</f>
        <v>-0.18445809115277201</v>
      </c>
      <c r="FN6" s="243">
        <f>IF(ISBLANK('Post Process Calc.'!AE6),"",'Post Process Calc.'!AE6)</f>
        <v>-0.21130554763897488</v>
      </c>
      <c r="FO6" s="243">
        <f>IF(ISBLANK('Post Process Calc.'!AF6),"",'Post Process Calc.'!AF6)</f>
        <v>-0.55471494879952321</v>
      </c>
      <c r="FP6" s="243">
        <f>IF(ISBLANK('Post Process Calc.'!AG6),"",'Post Process Calc.'!AG6)</f>
        <v>0.59253695261928185</v>
      </c>
      <c r="FQ6" s="243">
        <f>IF(ISBLANK('Post Process Calc.'!AH6),"",'Post Process Calc.'!AH6)</f>
        <v>0</v>
      </c>
      <c r="FR6" s="243">
        <f>IF(ISBLANK('Post Process Calc.'!AI6),"",'Post Process Calc.'!AI6)</f>
        <v>-5.6574446707488769E-2</v>
      </c>
      <c r="FS6" s="243">
        <f>IF(ISBLANK('Post Process Calc.'!AJ6),"",'Post Process Calc.'!AJ6)</f>
        <v>0</v>
      </c>
    </row>
    <row r="7" spans="1:175">
      <c r="A7" s="238" t="e">
        <f>IF('Measured Data'!#REF!&lt;&gt;0,'Measured Data'!$B$1,"")</f>
        <v>#REF!</v>
      </c>
      <c r="B7" s="238" t="e">
        <f>IF(ISBLANK('Measured Data'!#REF!),"",'Measured Data'!#REF!)</f>
        <v>#REF!</v>
      </c>
      <c r="C7" s="245" t="e">
        <f>IF(ISBLANK('Measured Data'!#REF!),"",'Measured Data'!#REF!)</f>
        <v>#REF!</v>
      </c>
      <c r="D7" s="246" t="e">
        <f>IF(ISBLANK('Measured Data'!#REF!),"",'Measured Data'!#REF!)</f>
        <v>#REF!</v>
      </c>
      <c r="E7" s="238" t="e">
        <f>IF(ISBLANK('Measured Data'!#REF!),"",'Measured Data'!#REF!)</f>
        <v>#REF!</v>
      </c>
      <c r="F7" s="238" t="str">
        <f>IF(ISBLANK('Measured Data'!E11),"",'Measured Data'!E11)</f>
        <v/>
      </c>
      <c r="G7" s="238" t="e">
        <f>IF(ISBLANK('Measured Data'!#REF!),"",'Measured Data'!#REF!)</f>
        <v>#REF!</v>
      </c>
      <c r="H7" s="243" t="e">
        <f>IF(ISBLANK('Measured Data'!#REF!),"",'Measured Data'!#REF!)</f>
        <v>#REF!</v>
      </c>
      <c r="I7" s="243" t="e">
        <f>IF(ISBLANK('Measured Data'!#REF!),"",'Measured Data'!#REF!)</f>
        <v>#REF!</v>
      </c>
      <c r="J7" s="243" t="e">
        <f>IF(ISBLANK('Measured Data'!#REF!),"",'Measured Data'!#REF!)</f>
        <v>#REF!</v>
      </c>
      <c r="K7" s="243" t="e">
        <f>IF(ISBLANK('Measured Data'!#REF!),"",'Measured Data'!#REF!)</f>
        <v>#REF!</v>
      </c>
      <c r="L7" s="238" t="e">
        <f>IF(ISBLANK('Measured Data'!#REF!),"",'Measured Data'!#REF!)</f>
        <v>#REF!</v>
      </c>
      <c r="M7" s="238" t="e">
        <f>IF(ISBLANK('Measured Data'!#REF!),"",'Measured Data'!#REF!)</f>
        <v>#REF!</v>
      </c>
      <c r="N7" s="238" t="e">
        <f>IF(ISBLANK('Measured Data'!#REF!),"",'Measured Data'!#REF!)</f>
        <v>#REF!</v>
      </c>
      <c r="O7" s="238" t="e">
        <f>IF(ISBLANK('Measured Data'!#REF!),"",'Measured Data'!#REF!)</f>
        <v>#REF!</v>
      </c>
      <c r="P7" s="238" t="e">
        <f>IF(ISBLANK('Measured Data'!#REF!),"",'Measured Data'!#REF!)</f>
        <v>#REF!</v>
      </c>
      <c r="Q7" s="238" t="e">
        <f>IF(ISBLANK('Measured Data'!#REF!),"",'Measured Data'!#REF!)</f>
        <v>#REF!</v>
      </c>
      <c r="R7" s="238" t="e">
        <f>IF(ISBLANK('Measured Data'!#REF!),"",'Measured Data'!#REF!)</f>
        <v>#REF!</v>
      </c>
      <c r="S7" s="238" t="e">
        <f>IF(ISBLANK('Measured Data'!#REF!),"",'Measured Data'!#REF!)</f>
        <v>#REF!</v>
      </c>
      <c r="T7" s="243" t="e">
        <f>IF(ISBLANK('Measured Data'!#REF!),"",'Measured Data'!#REF!)</f>
        <v>#REF!</v>
      </c>
      <c r="U7" s="243" t="e">
        <f>IF(ISBLANK('Measured Data'!#REF!),"",'Measured Data'!#REF!)</f>
        <v>#REF!</v>
      </c>
      <c r="V7" s="243" t="e">
        <f>IF(ISBLANK('Measured Data'!#REF!),"",'Measured Data'!#REF!)</f>
        <v>#REF!</v>
      </c>
      <c r="W7" s="243" t="e">
        <f>IF(ISBLANK('Measured Data'!#REF!),"",'Measured Data'!#REF!)</f>
        <v>#REF!</v>
      </c>
      <c r="X7" s="243" t="e">
        <f>IF(ISBLANK('Measured Data'!#REF!),"",'Measured Data'!#REF!)</f>
        <v>#REF!</v>
      </c>
      <c r="Y7" s="243" t="e">
        <f>IF(ISBLANK('Measured Data'!#REF!),"",'Measured Data'!#REF!)</f>
        <v>#REF!</v>
      </c>
      <c r="Z7" s="243" t="e">
        <f>IF(ISBLANK('Measured Data'!#REF!),"",'Measured Data'!#REF!)</f>
        <v>#REF!</v>
      </c>
      <c r="AA7" s="243" t="e">
        <f>IF(ISBLANK('Measured Data'!#REF!),"",'Measured Data'!#REF!)</f>
        <v>#REF!</v>
      </c>
      <c r="AB7" s="243" t="e">
        <f>IF(ISBLANK('Measured Data'!#REF!),"",'Measured Data'!#REF!)</f>
        <v>#REF!</v>
      </c>
      <c r="AC7" s="243" t="e">
        <f>IF(ISBLANK('Measured Data'!#REF!),"",'Measured Data'!#REF!)</f>
        <v>#REF!</v>
      </c>
      <c r="AD7" s="243" t="e">
        <f>IF(ISBLANK('Measured Data'!#REF!),"",'Measured Data'!#REF!)</f>
        <v>#REF!</v>
      </c>
      <c r="AE7" s="243" t="e">
        <f>IF(ISBLANK('Measured Data'!#REF!),"",'Measured Data'!#REF!)</f>
        <v>#REF!</v>
      </c>
      <c r="AF7" s="243" t="e">
        <f>IF(ISBLANK('Measured Data'!#REF!),"",'Measured Data'!#REF!)</f>
        <v>#REF!</v>
      </c>
      <c r="AG7" s="243" t="e">
        <f>IF(ISBLANK('Measured Data'!#REF!),"",'Measured Data'!#REF!)</f>
        <v>#REF!</v>
      </c>
      <c r="AH7" s="243" t="e">
        <f>IF(ISBLANK('Measured Data'!#REF!),"",'Measured Data'!#REF!)</f>
        <v>#REF!</v>
      </c>
      <c r="AI7" s="243" t="e">
        <f>IF(ISBLANK('Measured Data'!#REF!),"",'Measured Data'!#REF!)</f>
        <v>#REF!</v>
      </c>
      <c r="AJ7" s="243" t="e">
        <f>IF(ISBLANK('Measured Data'!#REF!),"",'Measured Data'!#REF!)</f>
        <v>#REF!</v>
      </c>
      <c r="AK7" s="243" t="e">
        <f>IF(ISBLANK('Measured Data'!#REF!),"",'Measured Data'!#REF!)</f>
        <v>#REF!</v>
      </c>
      <c r="AL7" s="243" t="e">
        <f>IF(ISBLANK('Measured Data'!#REF!),"",'Measured Data'!#REF!)</f>
        <v>#REF!</v>
      </c>
      <c r="AM7" s="243" t="e">
        <f>IF(ISBLANK('Measured Data'!#REF!),"",'Measured Data'!#REF!)</f>
        <v>#REF!</v>
      </c>
      <c r="AN7" s="243" t="e">
        <f>IF(ISBLANK('Measured Data'!#REF!),"",'Measured Data'!#REF!)</f>
        <v>#REF!</v>
      </c>
      <c r="AO7" s="243" t="e">
        <f>IF(ISBLANK('Measured Data'!#REF!),"",'Measured Data'!#REF!)</f>
        <v>#REF!</v>
      </c>
      <c r="AP7" s="243" t="e">
        <f>IF(ISBLANK('Measured Data'!#REF!),"",'Measured Data'!#REF!)</f>
        <v>#REF!</v>
      </c>
      <c r="AQ7" s="243" t="e">
        <f>IF(ISBLANK('Measured Data'!#REF!),"",'Measured Data'!#REF!)</f>
        <v>#REF!</v>
      </c>
      <c r="AR7" s="243" t="e">
        <f>IF(ISBLANK('Measured Data'!#REF!),"",'Measured Data'!#REF!)</f>
        <v>#REF!</v>
      </c>
      <c r="AS7" s="243" t="e">
        <f>IF(ISBLANK('Measured Data'!#REF!),"",'Measured Data'!#REF!)</f>
        <v>#REF!</v>
      </c>
      <c r="AT7" s="243" t="e">
        <f>IF(ISBLANK('Measured Data'!#REF!),"",'Measured Data'!#REF!)</f>
        <v>#REF!</v>
      </c>
      <c r="AU7" s="243" t="e">
        <f>IF(ISBLANK('Measured Data'!#REF!),"",'Measured Data'!#REF!)</f>
        <v>#REF!</v>
      </c>
      <c r="AV7" s="243" t="e">
        <f>IF(ISBLANK('Measured Data'!#REF!),"",'Measured Data'!#REF!)</f>
        <v>#REF!</v>
      </c>
      <c r="AW7" s="243" t="e">
        <f>IF(ISBLANK('Measured Data'!#REF!),"",'Measured Data'!#REF!)</f>
        <v>#REF!</v>
      </c>
      <c r="AX7" s="243" t="e">
        <f>IF(ISBLANK('Measured Data'!#REF!),"",'Measured Data'!#REF!)</f>
        <v>#REF!</v>
      </c>
      <c r="AY7" s="243" t="e">
        <f>IF(ISBLANK('Measured Data'!#REF!),"",'Measured Data'!#REF!)</f>
        <v>#REF!</v>
      </c>
      <c r="AZ7" s="243" t="e">
        <f>IF(ISBLANK('Measured Data'!#REF!),"",'Measured Data'!#REF!)</f>
        <v>#REF!</v>
      </c>
      <c r="BA7" s="243" t="e">
        <f>IF(ISBLANK('Measured Data'!#REF!),"",'Measured Data'!#REF!)</f>
        <v>#REF!</v>
      </c>
      <c r="BB7" s="243" t="e">
        <f>IF(ISBLANK('Measured Data'!#REF!),"",'Measured Data'!#REF!)</f>
        <v>#REF!</v>
      </c>
      <c r="BC7" s="243" t="e">
        <f>IF(ISBLANK('Measured Data'!#REF!),"",'Measured Data'!#REF!)</f>
        <v>#REF!</v>
      </c>
      <c r="BD7" s="243" t="e">
        <f>IF(ISBLANK('Measured Data'!#REF!),"",'Measured Data'!#REF!)</f>
        <v>#REF!</v>
      </c>
      <c r="BE7" s="243" t="e">
        <f>IF(ISBLANK('Measured Data'!#REF!),"",'Measured Data'!#REF!)</f>
        <v>#REF!</v>
      </c>
      <c r="BF7" s="243" t="e">
        <f>IF(ISBLANK('Measured Data'!#REF!),"",'Measured Data'!#REF!)</f>
        <v>#REF!</v>
      </c>
      <c r="BG7" s="243" t="e">
        <f>IF(ISBLANK('Measured Data'!#REF!),"",'Measured Data'!#REF!)</f>
        <v>#REF!</v>
      </c>
      <c r="BH7" s="243" t="e">
        <f>IF(ISBLANK('Measured Data'!#REF!),"",'Measured Data'!#REF!)</f>
        <v>#REF!</v>
      </c>
      <c r="BI7" s="243" t="e">
        <f>IF(ISBLANK('Measured Data'!#REF!),"",'Measured Data'!#REF!)</f>
        <v>#REF!</v>
      </c>
      <c r="BJ7" s="243" t="e">
        <f>IF(ISBLANK('Measured Data'!#REF!),"",'Measured Data'!#REF!)</f>
        <v>#REF!</v>
      </c>
      <c r="BK7" s="243" t="e">
        <f>IF(ISBLANK('Measured Data'!#REF!),"",'Measured Data'!#REF!)</f>
        <v>#REF!</v>
      </c>
      <c r="BL7" s="243" t="e">
        <f>IF(ISBLANK('Measured Data'!#REF!),"",'Measured Data'!#REF!)</f>
        <v>#REF!</v>
      </c>
      <c r="BM7" s="243" t="e">
        <f>IF(ISBLANK('Measured Data'!#REF!),"",'Measured Data'!#REF!)</f>
        <v>#REF!</v>
      </c>
      <c r="BN7" s="238">
        <f>IF(ISBLANK('In Process Calc.'!B7),"",ROUND('In Process Calc.'!B7,2))</f>
        <v>3.97</v>
      </c>
      <c r="BO7" s="238">
        <f>IF(ISBLANK('In Process Calc.'!C7),"",ROUND('In Process Calc.'!C7,2))</f>
        <v>95.37</v>
      </c>
      <c r="BP7" s="238">
        <f>IF(ISBLANK('In Process Calc.'!E7),"",'In Process Calc.'!E7)</f>
        <v>1861</v>
      </c>
      <c r="BQ7" s="238">
        <f>IF(ISBLANK('In Process Calc.'!F7),"",'In Process Calc.'!F7)</f>
        <v>0</v>
      </c>
      <c r="BR7" s="238">
        <f>IF(ISBLANK('In Process Calc.'!H7),"",'In Process Calc.'!H7)</f>
        <v>0</v>
      </c>
      <c r="BS7" s="238">
        <f>IF(ISBLANK('In Process Calc.'!J7),"",'In Process Calc.'!J7)</f>
        <v>1861</v>
      </c>
      <c r="BT7" s="243">
        <f>IF(ISBLANK('In Process Calc.'!K7),"",'In Process Calc.'!K7)</f>
        <v>100.17091886077893</v>
      </c>
      <c r="BU7" s="243">
        <f>IF(ISBLANK('In Process Calc.'!L7),"",'In Process Calc.'!L7)</f>
        <v>4586.7349957405095</v>
      </c>
      <c r="BV7" s="243">
        <f>IF(ISBLANK('In Process Calc.'!M7),"",'In Process Calc.'!M7)</f>
        <v>0</v>
      </c>
      <c r="BW7" s="243">
        <f>IF(ISBLANK('In Process Calc.'!N7),"",'In Process Calc.'!N7)</f>
        <v>47.362449999999995</v>
      </c>
      <c r="BX7" s="243">
        <f>IF(ISBLANK('In Process Calc.'!O7),"",'In Process Calc.'!O7)</f>
        <v>-0.39761000000000002</v>
      </c>
      <c r="BY7" s="243">
        <f>IF(ISBLANK('In Process Calc.'!P7),"",'In Process Calc.'!P7)</f>
        <v>-7.4980000000000491E-2</v>
      </c>
      <c r="BZ7" s="243">
        <f>IF(ISBLANK('In Process Calc.'!Q7),"",'In Process Calc.'!Q7)</f>
        <v>0.75444199999999917</v>
      </c>
      <c r="CA7" s="243">
        <f>IF(ISBLANK('In Process Calc.'!R7),"",'In Process Calc.'!R7)</f>
        <v>0.23180300000000031</v>
      </c>
      <c r="CB7" s="243">
        <f>IF(ISBLANK('In Process Calc.'!S7),"",'In Process Calc.'!S7)</f>
        <v>0.35433400000000004</v>
      </c>
      <c r="CC7" s="243">
        <f>IF(ISBLANK('In Process Calc.'!T7),"",'In Process Calc.'!T7)</f>
        <v>8.3995945045974914</v>
      </c>
      <c r="CD7" s="243">
        <f>IF(ISBLANK('In Process Calc.'!U7),"",'In Process Calc.'!U7)</f>
        <v>-1.2431480000000001</v>
      </c>
      <c r="CE7" s="243">
        <f>IF(ISBLANK('In Process Calc.'!V7),"",'In Process Calc.'!V7)</f>
        <v>-7.5766770000000001</v>
      </c>
      <c r="CF7" s="243">
        <f>IF(ISBLANK('In Process Calc.'!W7),"",'In Process Calc.'!W7)</f>
        <v>0</v>
      </c>
      <c r="CG7" s="243">
        <f>IF(ISBLANK('In Process Calc.'!X7),"",'In Process Calc.'!X7)</f>
        <v>0</v>
      </c>
      <c r="CH7" s="243">
        <f>IF(ISBLANK('In Process Calc.'!Y7),"",'In Process Calc.'!Y7)</f>
        <v>0</v>
      </c>
      <c r="CI7" s="243">
        <f>IF(ISBLANK('In Process Calc.'!Z7),"",'In Process Calc.'!Z7)</f>
        <v>8.3964253996447624</v>
      </c>
      <c r="CJ7" s="243">
        <f>IF(ISBLANK('In Process Calc.'!AA7),"",'In Process Calc.'!AA7)</f>
        <v>0</v>
      </c>
      <c r="CK7" s="243">
        <f>IF(ISBLANK('In Process Calc.'!AB7),"",'In Process Calc.'!AB7)</f>
        <v>0</v>
      </c>
      <c r="CL7" s="243">
        <f>IF(ISBLANK('In Process Calc.'!AC7),"",'In Process Calc.'!AC7)</f>
        <v>0</v>
      </c>
      <c r="CM7" s="243">
        <f>IF(ISBLANK('In Process Calc.'!AD7),"",'In Process Calc.'!AD7)</f>
        <v>0</v>
      </c>
      <c r="CN7" s="243">
        <f>IF(ISBLANK('In Process Calc.'!AE7),"",'In Process Calc.'!AE7)</f>
        <v>0</v>
      </c>
      <c r="CO7" s="243">
        <f>IF(ISBLANK('In Process Calc.'!AF7),"",'In Process Calc.'!AF7)</f>
        <v>0</v>
      </c>
      <c r="CP7" s="243">
        <f>IF(ISBLANK('In Process Calc.'!AG7),"",'In Process Calc.'!AG7)</f>
        <v>0</v>
      </c>
      <c r="CQ7" s="243">
        <f>IF(ISBLANK('In Process Calc.'!AH7),"",'In Process Calc.'!AH7)</f>
        <v>0</v>
      </c>
      <c r="CR7" s="243">
        <f>IF(ISBLANK('In Process Calc.'!AI7),"",'In Process Calc.'!AI7)</f>
        <v>0</v>
      </c>
      <c r="CS7" s="243">
        <f>IF(ISBLANK('In Process Calc.'!AJ7),"",'In Process Calc.'!AJ7)</f>
        <v>0</v>
      </c>
      <c r="CT7" s="243">
        <f>IF(ISBLANK('In Process Calc.'!AK7),"",'In Process Calc.'!AK7)</f>
        <v>0</v>
      </c>
      <c r="CU7" s="243">
        <f>IF(ISBLANK('In Process Calc.'!AL7),"",'In Process Calc.'!AL7)</f>
        <v>0</v>
      </c>
      <c r="CV7" s="243">
        <f>IF(ISBLANK('In Process Calc.'!AM7),"",'In Process Calc.'!AM7)</f>
        <v>-8.3111480000000029</v>
      </c>
      <c r="CW7" s="243">
        <f>IF(ISBLANK('In Process Calc.'!AN7),"",'In Process Calc.'!AN7)</f>
        <v>-8.7087580000000031</v>
      </c>
      <c r="CX7" s="243">
        <f>IF(ISBLANK('In Process Calc.'!AO7),"",'In Process Calc.'!AO7)</f>
        <v>-37.285191000000012</v>
      </c>
      <c r="CY7" s="243">
        <f>IF(ISBLANK('In Process Calc.'!AP7),"",'In Process Calc.'!AP7)</f>
        <v>0</v>
      </c>
      <c r="CZ7" s="243">
        <f>IF(ISBLANK('In Process Calc.'!AQ7),"",'In Process Calc.'!AQ7)</f>
        <v>0</v>
      </c>
      <c r="DA7" s="243">
        <f>IF(ISBLANK('In Process Calc.'!AR7),"",'In Process Calc.'!AR7)</f>
        <v>2.4486552505076642E-2</v>
      </c>
      <c r="DB7" s="243">
        <f>IF(ISBLANK('In Process Calc.'!AS7),"",'In Process Calc.'!AS7)</f>
        <v>2.4872307264792629E-2</v>
      </c>
      <c r="DC7" s="243">
        <f>IF(ISBLANK('In Process Calc.'!AT7),"",'In Process Calc.'!AT7)</f>
        <v>3.8575475971598731E-4</v>
      </c>
      <c r="DD7" s="243">
        <f>IF(ISBLANK('In Process Calc.'!AU7),"",'In Process Calc.'!AU7)</f>
        <v>0.49399415832181015</v>
      </c>
      <c r="DE7" s="243">
        <f>IF(ISBLANK('In Process Calc.'!AV7),"",'In Process Calc.'!AV7)</f>
        <v>-3.3224708002001098E-3</v>
      </c>
      <c r="DF7" s="243">
        <f>IF(ISBLANK('In Process Calc.'!AW7),"",'In Process Calc.'!AW7)</f>
        <v>-7.1584978958927339E-3</v>
      </c>
      <c r="DG7" s="243">
        <f>IF(ISBLANK('In Process Calc.'!AX7),"",'In Process Calc.'!AX7)</f>
        <v>-2.3485672640397155E-2</v>
      </c>
      <c r="DH7" s="243">
        <f>IF(ISBLANK('In Process Calc.'!AY7),"",'In Process Calc.'!AY7)</f>
        <v>8.2433096912862866E-4</v>
      </c>
      <c r="DI7" s="243">
        <f>IF(ISBLANK('In Process Calc.'!AZ7),"",'In Process Calc.'!AZ7)</f>
        <v>1.6421327079680723E-3</v>
      </c>
      <c r="DJ7" s="243">
        <f>IF(ISBLANK('In Process Calc.'!BA7),"",'In Process Calc.'!BA7)</f>
        <v>7.9511007546199414E-2</v>
      </c>
      <c r="DK7" s="243">
        <f>IF(ISBLANK('In Process Calc.'!BB7),"",'In Process Calc.'!BB7)</f>
        <v>-5.8046734685210282E-3</v>
      </c>
      <c r="DL7" s="243">
        <f>IF(ISBLANK('In Process Calc.'!BC7),"",'In Process Calc.'!BC7)</f>
        <v>-8.0961506448437789E-2</v>
      </c>
      <c r="DM7" s="243">
        <f>IF(ISBLANK('In Process Calc.'!BD7),"",'In Process Calc.'!BD7)</f>
        <v>0</v>
      </c>
      <c r="DN7" s="243">
        <f>IF(ISBLANK('In Process Calc.'!BE7),"",'In Process Calc.'!BE7)</f>
        <v>0</v>
      </c>
      <c r="DO7" s="243">
        <f>IF(ISBLANK('In Process Calc.'!BF7),"",'In Process Calc.'!BF7)</f>
        <v>0</v>
      </c>
      <c r="DP7" s="243">
        <f>IF(ISBLANK('In Process Calc.'!BG7),"",'In Process Calc.'!BG7)</f>
        <v>3.9649972735798795E-2</v>
      </c>
      <c r="DQ7" s="243">
        <f>IF(ISBLANK('In Process Calc.'!BH7),"",'In Process Calc.'!BH7)</f>
        <v>0</v>
      </c>
      <c r="DR7" s="243">
        <f>IF(ISBLANK('In Process Calc.'!BI7),"",'In Process Calc.'!BI7)</f>
        <v>0</v>
      </c>
      <c r="DS7" s="243">
        <f>IF(ISBLANK('In Process Calc.'!BJ7),"",'In Process Calc.'!BJ7)</f>
        <v>0</v>
      </c>
      <c r="DT7" s="243">
        <f>IF(ISBLANK('In Process Calc.'!BK7),"",'In Process Calc.'!BK7)</f>
        <v>0</v>
      </c>
      <c r="DU7" s="243">
        <f>IF(ISBLANK('In Process Calc.'!BL7),"",'In Process Calc.'!BL7)</f>
        <v>0</v>
      </c>
      <c r="DV7" s="243">
        <f>IF(ISBLANK('In Process Calc.'!BM7),"",'In Process Calc.'!BM7)</f>
        <v>0</v>
      </c>
      <c r="DW7" s="243">
        <f>IF(ISBLANK('In Process Calc.'!BN7),"",'In Process Calc.'!BN7)</f>
        <v>0</v>
      </c>
      <c r="DX7" s="243">
        <f>IF(ISBLANK('In Process Calc.'!BO7),"",'In Process Calc.'!BO7)</f>
        <v>0</v>
      </c>
      <c r="DY7" s="243">
        <f>IF(ISBLANK('In Process Calc.'!BP7),"",'In Process Calc.'!BP7)</f>
        <v>0</v>
      </c>
      <c r="DZ7" s="243">
        <f>IF(ISBLANK('In Process Calc.'!BQ7),"",'In Process Calc.'!BQ7)</f>
        <v>0</v>
      </c>
      <c r="EA7" s="243">
        <f>IF(ISBLANK('In Process Calc.'!BR7),"",'In Process Calc.'!BR7)</f>
        <v>0</v>
      </c>
      <c r="EB7" s="243">
        <f>IF(ISBLANK('In Process Calc.'!BS7),"",'In Process Calc.'!BS7)</f>
        <v>0</v>
      </c>
      <c r="EC7" s="243">
        <f>IF(ISBLANK('In Process Calc.'!BT7),"",'In Process Calc.'!BT7)</f>
        <v>-0.1690321973729485</v>
      </c>
      <c r="ED7" s="243">
        <f>IF(ISBLANK('In Process Calc.'!BU7),"",'In Process Calc.'!BU7)</f>
        <v>-0.16570972657274838</v>
      </c>
      <c r="EE7" s="243">
        <f>IF(ISBLANK('In Process Calc.'!BV7),"",'In Process Calc.'!BV7)</f>
        <v>-0.56754186979801646</v>
      </c>
      <c r="EF7" s="243">
        <f>IF(ISBLANK('In Process Calc.'!BW7),"",'In Process Calc.'!BW7)</f>
        <v>1.3150120124322928E-2</v>
      </c>
      <c r="EG7" s="243">
        <f>IF(ISBLANK('In Process Calc.'!BX7),"",'In Process Calc.'!BX7)</f>
        <v>0.49867274933927114</v>
      </c>
      <c r="EH7" s="243">
        <f>IF(ISBLANK('In Process Calc.'!BY7),"",'In Process Calc.'!BY7)</f>
        <v>0</v>
      </c>
      <c r="EI7" s="243">
        <f>IF(ISBLANK('In Process Calc.'!BZ7),"",'In Process Calc.'!BZ7)</f>
        <v>-7.3004652408011003E-2</v>
      </c>
      <c r="EJ7" s="243">
        <f>IF(ISBLANK('In Process Calc.'!CA7),"",'In Process Calc.'!CA7)</f>
        <v>0</v>
      </c>
      <c r="EK7" s="243">
        <f>IF(ISBLANK('Post Process Calc.'!A7),"",'Post Process Calc.'!A7)</f>
        <v>2.7349999977111819</v>
      </c>
      <c r="EL7" s="243">
        <f>IF(ISBLANK('Post Process Calc.'!C7),"",'Post Process Calc.'!C7)</f>
        <v>2.2630896243082663E-2</v>
      </c>
      <c r="EM7" s="243">
        <f>IF(ISBLANK('Post Process Calc.'!D7),"",'Post Process Calc.'!D7)</f>
        <v>0</v>
      </c>
      <c r="EN7" s="243">
        <f>IF(ISBLANK('Post Process Calc.'!E7),"",'Post Process Calc.'!E7)</f>
        <v>3.3385959438154305</v>
      </c>
      <c r="EO7" s="243">
        <f>IF(ISBLANK('Post Process Calc.'!F7),"",'Post Process Calc.'!F7)</f>
        <v>-2.5371969818058906E-2</v>
      </c>
      <c r="EP7" s="243">
        <f>IF(ISBLANK('Post Process Calc.'!G7),"",'Post Process Calc.'!G7)</f>
        <v>-2.424094763239769E-3</v>
      </c>
      <c r="EQ7" s="243">
        <f>IF(ISBLANK('Post Process Calc.'!H7),"",'Post Process Calc.'!H7)</f>
        <v>2.5607790631026299E-3</v>
      </c>
      <c r="ER7" s="243">
        <f>IF(ISBLANK('Post Process Calc.'!I7),"",'Post Process Calc.'!I7)</f>
        <v>-1.1674545885499031E-2</v>
      </c>
      <c r="ES7" s="243">
        <f>IF(ISBLANK('Post Process Calc.'!J7),"",'Post Process Calc.'!J7)</f>
        <v>3.321676135659864E-3</v>
      </c>
      <c r="ET7" s="243">
        <f>IF(ISBLANK('Post Process Calc.'!K7),"",'Post Process Calc.'!K7)</f>
        <v>7.1657987708768633E-2</v>
      </c>
      <c r="EU7" s="243">
        <f>IF(ISBLANK('Post Process Calc.'!L7),"",'Post Process Calc.'!L7)</f>
        <v>-8.0897615215411237E-3</v>
      </c>
      <c r="EV7" s="243">
        <f>IF(ISBLANK('Post Process Calc.'!M7),"",'Post Process Calc.'!M7)</f>
        <v>-4.7970594474886691E-2</v>
      </c>
      <c r="EW7" s="243">
        <f>IF(ISBLANK('Post Process Calc.'!N7),"",'Post Process Calc.'!N7)</f>
        <v>0</v>
      </c>
      <c r="EX7" s="243">
        <f>IF(ISBLANK('Post Process Calc.'!O7),"",'Post Process Calc.'!O7)</f>
        <v>0</v>
      </c>
      <c r="EY7" s="243">
        <f>IF(ISBLANK('Post Process Calc.'!P7),"",'Post Process Calc.'!P7)</f>
        <v>0</v>
      </c>
      <c r="EZ7" s="243">
        <f>IF(ISBLANK('Post Process Calc.'!Q7),"",'Post Process Calc.'!Q7)</f>
        <v>3.2183198605669025E-2</v>
      </c>
      <c r="FA7" s="243">
        <f>IF(ISBLANK('Post Process Calc.'!R7),"",'Post Process Calc.'!R7)</f>
        <v>0</v>
      </c>
      <c r="FB7" s="243">
        <f>IF(ISBLANK('Post Process Calc.'!S7),"",'Post Process Calc.'!S7)</f>
        <v>0</v>
      </c>
      <c r="FC7" s="243">
        <f>IF(ISBLANK('Post Process Calc.'!T7),"",'Post Process Calc.'!T7)</f>
        <v>0</v>
      </c>
      <c r="FD7" s="243">
        <f>IF(ISBLANK('Post Process Calc.'!U7),"",'Post Process Calc.'!U7)</f>
        <v>0</v>
      </c>
      <c r="FE7" s="243">
        <f>IF(ISBLANK('Post Process Calc.'!V7),"",'Post Process Calc.'!V7)</f>
        <v>0</v>
      </c>
      <c r="FF7" s="243">
        <f>IF(ISBLANK('Post Process Calc.'!W7),"",'Post Process Calc.'!W7)</f>
        <v>0</v>
      </c>
      <c r="FG7" s="243">
        <f>IF(ISBLANK('Post Process Calc.'!X7),"",'Post Process Calc.'!X7)</f>
        <v>0</v>
      </c>
      <c r="FH7" s="243">
        <f>IF(ISBLANK('Post Process Calc.'!Y7),"",'Post Process Calc.'!Y7)</f>
        <v>0</v>
      </c>
      <c r="FI7" s="243">
        <f>IF(ISBLANK('Post Process Calc.'!Z7),"",'Post Process Calc.'!Z7)</f>
        <v>0</v>
      </c>
      <c r="FJ7" s="243">
        <f>IF(ISBLANK('Post Process Calc.'!AA7),"",'Post Process Calc.'!AA7)</f>
        <v>0</v>
      </c>
      <c r="FK7" s="243">
        <f>IF(ISBLANK('Post Process Calc.'!AB7),"",'Post Process Calc.'!AB7)</f>
        <v>0</v>
      </c>
      <c r="FL7" s="243">
        <f>IF(ISBLANK('Post Process Calc.'!AC7),"",'Post Process Calc.'!AC7)</f>
        <v>0</v>
      </c>
      <c r="FM7" s="243">
        <f>IF(ISBLANK('Post Process Calc.'!AD7),"",'Post Process Calc.'!AD7)</f>
        <v>-8.7053760488360749E-2</v>
      </c>
      <c r="FN7" s="243">
        <f>IF(ISBLANK('Post Process Calc.'!AE7),"",'Post Process Calc.'!AE7)</f>
        <v>-0.11242573030641966</v>
      </c>
      <c r="FO7" s="243">
        <f>IF(ISBLANK('Post Process Calc.'!AF7),"",'Post Process Calc.'!AF7)</f>
        <v>-0.2000997159789438</v>
      </c>
      <c r="FP7" s="243">
        <f>IF(ISBLANK('Post Process Calc.'!AG7),"",'Post Process Calc.'!AG7)</f>
        <v>0.44912227700933383</v>
      </c>
      <c r="FQ7" s="243">
        <f>IF(ISBLANK('Post Process Calc.'!AH7),"",'Post Process Calc.'!AH7)</f>
        <v>0</v>
      </c>
      <c r="FR7" s="243">
        <f>IF(ISBLANK('Post Process Calc.'!AI7),"",'Post Process Calc.'!AI7)</f>
        <v>-0.11289406499132262</v>
      </c>
      <c r="FS7" s="243">
        <f>IF(ISBLANK('Post Process Calc.'!AJ7),"",'Post Process Calc.'!AJ7)</f>
        <v>0</v>
      </c>
    </row>
    <row r="8" spans="1:175">
      <c r="A8" s="238" t="str">
        <f>IF('Measured Data'!B11&lt;&gt;0,'Measured Data'!$B$1,"")</f>
        <v>XB52</v>
      </c>
      <c r="B8" s="238">
        <f>IF(ISBLANK('Measured Data'!A11),"",'Measured Data'!A11)</f>
        <v>4</v>
      </c>
      <c r="C8" s="245">
        <f>IF(ISBLANK('Measured Data'!B11),"",'Measured Data'!B11)</f>
        <v>3.9736111111124046</v>
      </c>
      <c r="D8" s="246">
        <f>IF(ISBLANK('Measured Data'!C11),"",'Measured Data'!C11)</f>
        <v>95.366666666697711</v>
      </c>
      <c r="E8" s="238">
        <f>IF(ISBLANK('Measured Data'!D11),"",'Measured Data'!D11)</f>
        <v>20</v>
      </c>
      <c r="F8" s="238" t="str">
        <f>IF(ISBLANK('Measured Data'!E12),"",'Measured Data'!E12)</f>
        <v/>
      </c>
      <c r="G8" s="238" t="str">
        <f>IF(ISBLANK('Measured Data'!G11),"",'Measured Data'!G11)</f>
        <v/>
      </c>
      <c r="H8" s="243">
        <f>IF(ISBLANK('Measured Data'!H11),"",'Measured Data'!H11)</f>
        <v>2.7349999977111819</v>
      </c>
      <c r="I8" s="243">
        <f>IF(ISBLANK('Measured Data'!I11),"",'Measured Data'!I11)</f>
        <v>3.0707600483526498E-2</v>
      </c>
      <c r="J8" s="243">
        <f>IF(ISBLANK('Measured Data'!J11),"",'Measured Data'!J11)</f>
        <v>2.7657075981947083</v>
      </c>
      <c r="K8" s="243">
        <f>IF(ISBLANK('Measured Data'!K11),"",'Measured Data'!K11)</f>
        <v>98.889701843261719</v>
      </c>
      <c r="L8" s="238" t="str">
        <f>IF(ISBLANK('Measured Data'!L11),"",'Measured Data'!L11)</f>
        <v/>
      </c>
      <c r="M8" s="238" t="str">
        <f>IF(ISBLANK('Measured Data'!M11),"",'Measured Data'!M11)</f>
        <v/>
      </c>
      <c r="N8" s="238" t="str">
        <f>IF(ISBLANK('Measured Data'!N11),"",'Measured Data'!N11)</f>
        <v/>
      </c>
      <c r="O8" s="238" t="str">
        <f>IF(ISBLANK('Measured Data'!O11),"",'Measured Data'!O11)</f>
        <v/>
      </c>
      <c r="P8" s="238" t="str">
        <f>IF(ISBLANK('Measured Data'!P11),"",'Measured Data'!P11)</f>
        <v/>
      </c>
      <c r="Q8" s="238" t="str">
        <f>IF(ISBLANK('Measured Data'!Q11),"",'Measured Data'!Q11)</f>
        <v/>
      </c>
      <c r="R8" s="238">
        <f>IF(ISBLANK('Measured Data'!R11),"",'Measured Data'!R11)</f>
        <v>352</v>
      </c>
      <c r="S8" s="238">
        <f>IF(ISBLANK('Measured Data'!S11),"",'Measured Data'!S11)</f>
        <v>25.45</v>
      </c>
      <c r="T8" s="243">
        <f>IF(ISBLANK('Measured Data'!U11),"",'Measured Data'!U11)</f>
        <v>0.27500000000000002</v>
      </c>
      <c r="U8" s="243">
        <f>IF(ISBLANK('Measured Data'!V11),"",'Measured Data'!V11)</f>
        <v>2.02</v>
      </c>
      <c r="V8" s="243">
        <f>IF(ISBLANK('Measured Data'!W11),"",'Measured Data'!W11)</f>
        <v>5.593</v>
      </c>
      <c r="W8" s="243">
        <f>IF(ISBLANK('Measured Data'!X11),"",'Measured Data'!X11)</f>
        <v>1.6419999999999999</v>
      </c>
      <c r="X8" s="243">
        <f>IF(ISBLANK('Measured Data'!Y11),"",'Measured Data'!Y11)</f>
        <v>0.86599999999999999</v>
      </c>
      <c r="Y8" s="243">
        <f>IF(ISBLANK('Measured Data'!Z11),"",'Measured Data'!Z11)</f>
        <v>32.860409867004151</v>
      </c>
      <c r="Z8" s="243">
        <f>IF(ISBLANK('Measured Data'!AA11),"",'Measured Data'!AA11)</f>
        <v>0.66800000000000004</v>
      </c>
      <c r="AA8" s="243">
        <f>IF(ISBLANK('Measured Data'!AB11),"",'Measured Data'!AB11)</f>
        <v>6.4169999999999998</v>
      </c>
      <c r="AB8" s="243">
        <f>IF(ISBLANK('Measured Data'!AC11),"",'Measured Data'!AC11)</f>
        <v>0</v>
      </c>
      <c r="AC8" s="243">
        <f>IF(ISBLANK('Measured Data'!AD11),"",'Measured Data'!AD11)</f>
        <v>0</v>
      </c>
      <c r="AD8" s="243">
        <f>IF(ISBLANK('Measured Data'!AE11),"",'Measured Data'!AE11)</f>
        <v>0</v>
      </c>
      <c r="AE8" s="243">
        <f>IF(ISBLANK('Measured Data'!AF11),"",'Measured Data'!AF11)</f>
        <v>5.5506216696269988</v>
      </c>
      <c r="AF8" s="243">
        <f>IF(ISBLANK('Measured Data'!AG11),"",'Measured Data'!AG11)</f>
        <v>0</v>
      </c>
      <c r="AG8" s="243">
        <f>IF(ISBLANK('Measured Data'!AH11),"",'Measured Data'!AH11)</f>
        <v>0</v>
      </c>
      <c r="AH8" s="243">
        <f>IF(ISBLANK('Measured Data'!AI11),"",'Measured Data'!AI11)</f>
        <v>0</v>
      </c>
      <c r="AI8" s="243">
        <f>IF(ISBLANK('Measured Data'!AJ11),"",'Measured Data'!AJ11)</f>
        <v>0</v>
      </c>
      <c r="AJ8" s="243">
        <f>IF(ISBLANK('Measured Data'!AK11),"",'Measured Data'!AK11)</f>
        <v>0</v>
      </c>
      <c r="AK8" s="243">
        <f>IF(ISBLANK('Measured Data'!AL11),"",'Measured Data'!AL11)</f>
        <v>0</v>
      </c>
      <c r="AL8" s="243">
        <f>IF(ISBLANK('Measured Data'!AM11),"",'Measured Data'!AM11)</f>
        <v>0</v>
      </c>
      <c r="AM8" s="243">
        <f>IF(ISBLANK('Measured Data'!AN11),"",'Measured Data'!AN11)</f>
        <v>0</v>
      </c>
      <c r="AN8" s="243">
        <f>IF(ISBLANK('Measured Data'!AO11),"",'Measured Data'!AO11)</f>
        <v>0</v>
      </c>
      <c r="AO8" s="243">
        <f>IF(ISBLANK('Measured Data'!AP11),"",'Measured Data'!AP11)</f>
        <v>0</v>
      </c>
      <c r="AP8" s="243">
        <f>IF(ISBLANK('Measured Data'!AQ11),"",'Measured Data'!AQ11)</f>
        <v>0</v>
      </c>
      <c r="AQ8" s="243">
        <f>IF(ISBLANK('Measured Data'!AR11),"",'Measured Data'!AR11)</f>
        <v>0</v>
      </c>
      <c r="AR8" s="243" t="str">
        <f>IF(ISBLANK('Measured Data'!AS11),"",'Measured Data'!AS11)</f>
        <v/>
      </c>
      <c r="AS8" s="243" t="str">
        <f>IF(ISBLANK('Measured Data'!AT11),"",'Measured Data'!AT11)</f>
        <v/>
      </c>
      <c r="AT8" s="243" t="str">
        <f>IF(ISBLANK('Measured Data'!AU11),"",'Measured Data'!AU11)</f>
        <v/>
      </c>
      <c r="AU8" s="243" t="str">
        <f>IF(ISBLANK('Measured Data'!AV11),"",'Measured Data'!AV11)</f>
        <v/>
      </c>
      <c r="AV8" s="243" t="str">
        <f>IF(ISBLANK('Measured Data'!AW11),"",'Measured Data'!AW11)</f>
        <v/>
      </c>
      <c r="AW8" s="243" t="str">
        <f>IF(ISBLANK('Measured Data'!AX11),"",'Measured Data'!AX11)</f>
        <v/>
      </c>
      <c r="AX8" s="243" t="str">
        <f>IF(ISBLANK('Measured Data'!AY11),"",'Measured Data'!AY11)</f>
        <v/>
      </c>
      <c r="AY8" s="243" t="str">
        <f>IF(ISBLANK('Measured Data'!AZ11),"",'Measured Data'!AZ11)</f>
        <v/>
      </c>
      <c r="AZ8" s="243" t="str">
        <f>IF(ISBLANK('Measured Data'!BA11),"",'Measured Data'!BA11)</f>
        <v/>
      </c>
      <c r="BA8" s="243" t="str">
        <f>IF(ISBLANK('Measured Data'!BB11),"",'Measured Data'!BB11)</f>
        <v/>
      </c>
      <c r="BB8" s="243" t="str">
        <f>IF(ISBLANK('Measured Data'!BC11),"",'Measured Data'!BC11)</f>
        <v/>
      </c>
      <c r="BC8" s="243" t="str">
        <f>IF(ISBLANK('Measured Data'!BE11),"",'Measured Data'!BE11)</f>
        <v/>
      </c>
      <c r="BD8" s="243" t="str">
        <f>IF(ISBLANK('Measured Data'!BF11),"",'Measured Data'!BF11)</f>
        <v/>
      </c>
      <c r="BE8" s="243" t="str">
        <f>IF(ISBLANK('Measured Data'!BG11),"",'Measured Data'!BG11)</f>
        <v/>
      </c>
      <c r="BF8" s="243" t="str">
        <f>IF(ISBLANK('Measured Data'!BI11),"",'Measured Data'!BI11)</f>
        <v/>
      </c>
      <c r="BG8" s="243" t="str">
        <f>IF(ISBLANK('Measured Data'!BJ11),"",'Measured Data'!BJ11)</f>
        <v/>
      </c>
      <c r="BH8" s="243" t="str">
        <f>IF(ISBLANK('Measured Data'!BK11),"",'Measured Data'!BK11)</f>
        <v/>
      </c>
      <c r="BI8" s="243" t="str">
        <f>IF(ISBLANK('Measured Data'!BL11),"",'Measured Data'!BL11)</f>
        <v/>
      </c>
      <c r="BJ8" s="243" t="str">
        <f>IF(ISBLANK('Measured Data'!BM11),"",'Measured Data'!BM11)</f>
        <v/>
      </c>
      <c r="BK8" s="243" t="str">
        <f>IF(ISBLANK('Measured Data'!BN11),"",'Measured Data'!BN11)</f>
        <v/>
      </c>
      <c r="BL8" s="243" t="str">
        <f>IF(ISBLANK('Measured Data'!BO11),"",'Measured Data'!BO11)</f>
        <v/>
      </c>
      <c r="BM8" s="243">
        <f>IF(ISBLANK('Measured Data'!BP11),"",'Measured Data'!BP11)</f>
        <v>0</v>
      </c>
      <c r="BN8" s="238">
        <f>IF(ISBLANK('In Process Calc.'!B8),"",ROUND('In Process Calc.'!B8,2))</f>
        <v>4.83</v>
      </c>
      <c r="BO8" s="238">
        <f>IF(ISBLANK('In Process Calc.'!C8),"",ROUND('In Process Calc.'!C8,2))</f>
        <v>115.8</v>
      </c>
      <c r="BP8" s="238">
        <f>IF(ISBLANK('In Process Calc.'!E8),"",'In Process Calc.'!E8)</f>
        <v>1872.4814814814815</v>
      </c>
      <c r="BQ8" s="238">
        <f>IF(ISBLANK('In Process Calc.'!F8),"",'In Process Calc.'!F8)</f>
        <v>0</v>
      </c>
      <c r="BR8" s="238">
        <f>IF(ISBLANK('In Process Calc.'!H8),"",'In Process Calc.'!H8)</f>
        <v>0</v>
      </c>
      <c r="BS8" s="238">
        <f>IF(ISBLANK('In Process Calc.'!J8),"",'In Process Calc.'!J8)</f>
        <v>1872.4814814814815</v>
      </c>
      <c r="BT8" s="243">
        <f>IF(ISBLANK('In Process Calc.'!K8),"",'In Process Calc.'!K8)</f>
        <v>187.58442439979564</v>
      </c>
      <c r="BU8" s="243">
        <f>IF(ISBLANK('In Process Calc.'!L8),"",'In Process Calc.'!L8)</f>
        <v>7069.4026378343078</v>
      </c>
      <c r="BV8" s="243">
        <f>IF(ISBLANK('In Process Calc.'!M8),"",'In Process Calc.'!M8)</f>
        <v>0</v>
      </c>
      <c r="BW8" s="243">
        <f>IF(ISBLANK('In Process Calc.'!N8),"",'In Process Calc.'!N8)</f>
        <v>154.21757481481481</v>
      </c>
      <c r="BX8" s="243">
        <f>IF(ISBLANK('In Process Calc.'!O8),"",'In Process Calc.'!O8)</f>
        <v>-1.0074514074074075</v>
      </c>
      <c r="BY8" s="243">
        <f>IF(ISBLANK('In Process Calc.'!P8),"",'In Process Calc.'!P8)</f>
        <v>-0.85278262962962981</v>
      </c>
      <c r="BZ8" s="243">
        <f>IF(ISBLANK('In Process Calc.'!Q8),"",'In Process Calc.'!Q8)</f>
        <v>-0.9669200370370381</v>
      </c>
      <c r="CA8" s="243">
        <f>IF(ISBLANK('In Process Calc.'!R8),"",'In Process Calc.'!R8)</f>
        <v>2.008481481481475E-2</v>
      </c>
      <c r="CB8" s="243">
        <f>IF(ISBLANK('In Process Calc.'!S8),"",'In Process Calc.'!S8)</f>
        <v>0.51104188888888891</v>
      </c>
      <c r="CC8" s="243">
        <f>IF(ISBLANK('In Process Calc.'!T8),"",'In Process Calc.'!T8)</f>
        <v>13.105289423155925</v>
      </c>
      <c r="CD8" s="243">
        <f>IF(ISBLANK('In Process Calc.'!U8),"",'In Process Calc.'!U8)</f>
        <v>-1.8837163703703705</v>
      </c>
      <c r="CE8" s="243">
        <f>IF(ISBLANK('In Process Calc.'!V8),"",'In Process Calc.'!V8)</f>
        <v>-13.325845037037038</v>
      </c>
      <c r="CF8" s="243">
        <f>IF(ISBLANK('In Process Calc.'!W8),"",'In Process Calc.'!W8)</f>
        <v>0</v>
      </c>
      <c r="CG8" s="243">
        <f>IF(ISBLANK('In Process Calc.'!X8),"",'In Process Calc.'!X8)</f>
        <v>0</v>
      </c>
      <c r="CH8" s="243">
        <f>IF(ISBLANK('In Process Calc.'!Y8),"",'In Process Calc.'!Y8)</f>
        <v>0</v>
      </c>
      <c r="CI8" s="243">
        <f>IF(ISBLANK('In Process Calc.'!Z8),"",'In Process Calc.'!Z8)</f>
        <v>11.578185645681208</v>
      </c>
      <c r="CJ8" s="243">
        <f>IF(ISBLANK('In Process Calc.'!AA8),"",'In Process Calc.'!AA8)</f>
        <v>0</v>
      </c>
      <c r="CK8" s="243">
        <f>IF(ISBLANK('In Process Calc.'!AB8),"",'In Process Calc.'!AB8)</f>
        <v>0</v>
      </c>
      <c r="CL8" s="243">
        <f>IF(ISBLANK('In Process Calc.'!AC8),"",'In Process Calc.'!AC8)</f>
        <v>0</v>
      </c>
      <c r="CM8" s="243">
        <f>IF(ISBLANK('In Process Calc.'!AD8),"",'In Process Calc.'!AD8)</f>
        <v>0</v>
      </c>
      <c r="CN8" s="243">
        <f>IF(ISBLANK('In Process Calc.'!AE8),"",'In Process Calc.'!AE8)</f>
        <v>0</v>
      </c>
      <c r="CO8" s="243">
        <f>IF(ISBLANK('In Process Calc.'!AF8),"",'In Process Calc.'!AF8)</f>
        <v>0</v>
      </c>
      <c r="CP8" s="243">
        <f>IF(ISBLANK('In Process Calc.'!AG8),"",'In Process Calc.'!AG8)</f>
        <v>0</v>
      </c>
      <c r="CQ8" s="243">
        <f>IF(ISBLANK('In Process Calc.'!AH8),"",'In Process Calc.'!AH8)</f>
        <v>0</v>
      </c>
      <c r="CR8" s="243">
        <f>IF(ISBLANK('In Process Calc.'!AI8),"",'In Process Calc.'!AI8)</f>
        <v>0</v>
      </c>
      <c r="CS8" s="243">
        <f>IF(ISBLANK('In Process Calc.'!AJ8),"",'In Process Calc.'!AJ8)</f>
        <v>0</v>
      </c>
      <c r="CT8" s="243">
        <f>IF(ISBLANK('In Process Calc.'!AK8),"",'In Process Calc.'!AK8)</f>
        <v>0</v>
      </c>
      <c r="CU8" s="243">
        <f>IF(ISBLANK('In Process Calc.'!AL8),"",'In Process Calc.'!AL8)</f>
        <v>0</v>
      </c>
      <c r="CV8" s="243">
        <f>IF(ISBLANK('In Process Calc.'!AM8),"",'In Process Calc.'!AM8)</f>
        <v>-22.403531185185187</v>
      </c>
      <c r="CW8" s="243">
        <f>IF(ISBLANK('In Process Calc.'!AN8),"",'In Process Calc.'!AN8)</f>
        <v>-23.410982592592596</v>
      </c>
      <c r="CX8" s="243">
        <f>IF(ISBLANK('In Process Calc.'!AO8),"",'In Process Calc.'!AO8)</f>
        <v>-78.863238148148156</v>
      </c>
      <c r="CY8" s="243">
        <f>IF(ISBLANK('In Process Calc.'!AP8),"",'In Process Calc.'!AP8)</f>
        <v>0</v>
      </c>
      <c r="CZ8" s="243">
        <f>IF(ISBLANK('In Process Calc.'!AQ8),"",'In Process Calc.'!AQ8)</f>
        <v>0</v>
      </c>
      <c r="DA8" s="243">
        <f>IF(ISBLANK('In Process Calc.'!AR8),"",'In Process Calc.'!AR8)</f>
        <v>1.9190905646858589E-2</v>
      </c>
      <c r="DB8" s="243">
        <f>IF(ISBLANK('In Process Calc.'!AS8),"",'In Process Calc.'!AS8)</f>
        <v>1.9186203612854853E-2</v>
      </c>
      <c r="DC8" s="243">
        <f>IF(ISBLANK('In Process Calc.'!AT8),"",'In Process Calc.'!AT8)</f>
        <v>-4.7020340037357869E-6</v>
      </c>
      <c r="DD8" s="243">
        <f>IF(ISBLANK('In Process Calc.'!AU8),"",'In Process Calc.'!AU8)</f>
        <v>0.82598515541732465</v>
      </c>
      <c r="DE8" s="243">
        <f>IF(ISBLANK('In Process Calc.'!AV8),"",'In Process Calc.'!AV8)</f>
        <v>-4.7140457750650599E-3</v>
      </c>
      <c r="DF8" s="243">
        <f>IF(ISBLANK('In Process Calc.'!AW8),"",'In Process Calc.'!AW8)</f>
        <v>-6.0123782273619215E-3</v>
      </c>
      <c r="DG8" s="243">
        <f>IF(ISBLANK('In Process Calc.'!AX8),"",'In Process Calc.'!AX8)</f>
        <v>-1.3306048653778681E-2</v>
      </c>
      <c r="DH8" s="243">
        <f>IF(ISBLANK('In Process Calc.'!AY8),"",'In Process Calc.'!AY8)</f>
        <v>-1.6365717451355588E-3</v>
      </c>
      <c r="DI8" s="243">
        <f>IF(ISBLANK('In Process Calc.'!AZ8),"",'In Process Calc.'!AZ8)</f>
        <v>1.2113447079242369E-3</v>
      </c>
      <c r="DJ8" s="243">
        <f>IF(ISBLANK('In Process Calc.'!BA8),"",'In Process Calc.'!BA8)</f>
        <v>5.4698722786507108E-2</v>
      </c>
      <c r="DK8" s="243">
        <f>IF(ISBLANK('In Process Calc.'!BB8),"",'In Process Calc.'!BB8)</f>
        <v>-4.9515637726571284E-3</v>
      </c>
      <c r="DL8" s="243">
        <f>IF(ISBLANK('In Process Calc.'!BC8),"",'In Process Calc.'!BC8)</f>
        <v>-4.4440802093695844E-2</v>
      </c>
      <c r="DM8" s="243">
        <f>IF(ISBLANK('In Process Calc.'!BD8),"",'In Process Calc.'!BD8)</f>
        <v>0</v>
      </c>
      <c r="DN8" s="243">
        <f>IF(ISBLANK('In Process Calc.'!BE8),"",'In Process Calc.'!BE8)</f>
        <v>0</v>
      </c>
      <c r="DO8" s="243">
        <f>IF(ISBLANK('In Process Calc.'!BF8),"",'In Process Calc.'!BF8)</f>
        <v>0</v>
      </c>
      <c r="DP8" s="243">
        <f>IF(ISBLANK('In Process Calc.'!BG8),"",'In Process Calc.'!BG8)</f>
        <v>2.1589471284054945E-2</v>
      </c>
      <c r="DQ8" s="243">
        <f>IF(ISBLANK('In Process Calc.'!BH8),"",'In Process Calc.'!BH8)</f>
        <v>0</v>
      </c>
      <c r="DR8" s="243">
        <f>IF(ISBLANK('In Process Calc.'!BI8),"",'In Process Calc.'!BI8)</f>
        <v>0</v>
      </c>
      <c r="DS8" s="243">
        <f>IF(ISBLANK('In Process Calc.'!BJ8),"",'In Process Calc.'!BJ8)</f>
        <v>0</v>
      </c>
      <c r="DT8" s="243">
        <f>IF(ISBLANK('In Process Calc.'!BK8),"",'In Process Calc.'!BK8)</f>
        <v>0</v>
      </c>
      <c r="DU8" s="243">
        <f>IF(ISBLANK('In Process Calc.'!BL8),"",'In Process Calc.'!BL8)</f>
        <v>0</v>
      </c>
      <c r="DV8" s="243">
        <f>IF(ISBLANK('In Process Calc.'!BM8),"",'In Process Calc.'!BM8)</f>
        <v>0</v>
      </c>
      <c r="DW8" s="243">
        <f>IF(ISBLANK('In Process Calc.'!BN8),"",'In Process Calc.'!BN8)</f>
        <v>0</v>
      </c>
      <c r="DX8" s="243">
        <f>IF(ISBLANK('In Process Calc.'!BO8),"",'In Process Calc.'!BO8)</f>
        <v>0</v>
      </c>
      <c r="DY8" s="243">
        <f>IF(ISBLANK('In Process Calc.'!BP8),"",'In Process Calc.'!BP8)</f>
        <v>0</v>
      </c>
      <c r="DZ8" s="243">
        <f>IF(ISBLANK('In Process Calc.'!BQ8),"",'In Process Calc.'!BQ8)</f>
        <v>0</v>
      </c>
      <c r="EA8" s="243">
        <f>IF(ISBLANK('In Process Calc.'!BR8),"",'In Process Calc.'!BR8)</f>
        <v>0</v>
      </c>
      <c r="EB8" s="243">
        <f>IF(ISBLANK('In Process Calc.'!BS8),"",'In Process Calc.'!BS8)</f>
        <v>0</v>
      </c>
      <c r="EC8" s="243">
        <f>IF(ISBLANK('In Process Calc.'!BT8),"",'In Process Calc.'!BT8)</f>
        <v>-0.11014481266829153</v>
      </c>
      <c r="ED8" s="243">
        <f>IF(ISBLANK('In Process Calc.'!BU8),"",'In Process Calc.'!BU8)</f>
        <v>-0.10543076689322647</v>
      </c>
      <c r="EE8" s="243">
        <f>IF(ISBLANK('In Process Calc.'!BV8),"",'In Process Calc.'!BV8)</f>
        <v>-0.34968064936924309</v>
      </c>
      <c r="EF8" s="243">
        <f>IF(ISBLANK('In Process Calc.'!BW8),"",'In Process Calc.'!BW8)</f>
        <v>7.268068247545445E-3</v>
      </c>
      <c r="EG8" s="243">
        <f>IF(ISBLANK('In Process Calc.'!BX8),"",'In Process Calc.'!BX8)</f>
        <v>0.39469790489112777</v>
      </c>
      <c r="EH8" s="243">
        <f>IF(ISBLANK('In Process Calc.'!BY8),"",'In Process Calc.'!BY8)</f>
        <v>0</v>
      </c>
      <c r="EI8" s="243">
        <f>IF(ISBLANK('In Process Calc.'!BZ8),"",'In Process Calc.'!BZ8)</f>
        <v>-9.0524303318441704E-2</v>
      </c>
      <c r="EJ8" s="243">
        <f>IF(ISBLANK('In Process Calc.'!CA8),"",'In Process Calc.'!CA8)</f>
        <v>0</v>
      </c>
      <c r="EK8" s="243">
        <f>IF(ISBLANK('Post Process Calc.'!A8),"",'Post Process Calc.'!A8)</f>
        <v>4.0441001487731931</v>
      </c>
      <c r="EL8" s="243">
        <f>IF(ISBLANK('Post Process Calc.'!C8),"",'Post Process Calc.'!C8)</f>
        <v>2.0268260681068424E-2</v>
      </c>
      <c r="EM8" s="243">
        <f>IF(ISBLANK('Post Process Calc.'!D8),"",'Post Process Calc.'!D8)</f>
        <v>0</v>
      </c>
      <c r="EN8" s="243">
        <f>IF(ISBLANK('Post Process Calc.'!E8),"",'Post Process Calc.'!E8)</f>
        <v>3.3042979171676086</v>
      </c>
      <c r="EO8" s="243">
        <f>IF(ISBLANK('Post Process Calc.'!F8),"",'Post Process Calc.'!F8)</f>
        <v>-2.1232211798841643E-2</v>
      </c>
      <c r="EP8" s="243">
        <f>IF(ISBLANK('Post Process Calc.'!G8),"",'Post Process Calc.'!G8)</f>
        <v>-1.4335126007701579E-3</v>
      </c>
      <c r="EQ8" s="243">
        <f>IF(ISBLANK('Post Process Calc.'!H8),"",'Post Process Calc.'!H8)</f>
        <v>4.1171193990807891E-3</v>
      </c>
      <c r="ER8" s="243">
        <f>IF(ISBLANK('Post Process Calc.'!I8),"",'Post Process Calc.'!I8)</f>
        <v>-7.9029694298539364E-3</v>
      </c>
      <c r="ES8" s="243">
        <f>IF(ISBLANK('Post Process Calc.'!J8),"",'Post Process Calc.'!J8)</f>
        <v>2.5873804463297555E-3</v>
      </c>
      <c r="ET8" s="243">
        <f>IF(ISBLANK('Post Process Calc.'!K8),"",'Post Process Calc.'!K8)</f>
        <v>6.5145019234047877E-2</v>
      </c>
      <c r="EU8" s="243">
        <f>IF(ISBLANK('Post Process Calc.'!L8),"",'Post Process Calc.'!L8)</f>
        <v>-7.7113372375799466E-3</v>
      </c>
      <c r="EV8" s="243">
        <f>IF(ISBLANK('Post Process Calc.'!M8),"",'Post Process Calc.'!M8)</f>
        <v>-2.7279713004821314E-2</v>
      </c>
      <c r="EW8" s="243">
        <f>IF(ISBLANK('Post Process Calc.'!N8),"",'Post Process Calc.'!N8)</f>
        <v>0</v>
      </c>
      <c r="EX8" s="243">
        <f>IF(ISBLANK('Post Process Calc.'!O8),"",'Post Process Calc.'!O8)</f>
        <v>0</v>
      </c>
      <c r="EY8" s="243">
        <f>IF(ISBLANK('Post Process Calc.'!P8),"",'Post Process Calc.'!P8)</f>
        <v>0</v>
      </c>
      <c r="EZ8" s="243">
        <f>IF(ISBLANK('Post Process Calc.'!Q8),"",'Post Process Calc.'!Q8)</f>
        <v>2.1061226621527995E-2</v>
      </c>
      <c r="FA8" s="243">
        <f>IF(ISBLANK('Post Process Calc.'!R8),"",'Post Process Calc.'!R8)</f>
        <v>0</v>
      </c>
      <c r="FB8" s="243">
        <f>IF(ISBLANK('Post Process Calc.'!S8),"",'Post Process Calc.'!S8)</f>
        <v>0</v>
      </c>
      <c r="FC8" s="243">
        <f>IF(ISBLANK('Post Process Calc.'!T8),"",'Post Process Calc.'!T8)</f>
        <v>0</v>
      </c>
      <c r="FD8" s="243">
        <f>IF(ISBLANK('Post Process Calc.'!U8),"",'Post Process Calc.'!U8)</f>
        <v>0</v>
      </c>
      <c r="FE8" s="243">
        <f>IF(ISBLANK('Post Process Calc.'!V8),"",'Post Process Calc.'!V8)</f>
        <v>0</v>
      </c>
      <c r="FF8" s="243">
        <f>IF(ISBLANK('Post Process Calc.'!W8),"",'Post Process Calc.'!W8)</f>
        <v>0</v>
      </c>
      <c r="FG8" s="243">
        <f>IF(ISBLANK('Post Process Calc.'!X8),"",'Post Process Calc.'!X8)</f>
        <v>0</v>
      </c>
      <c r="FH8" s="243">
        <f>IF(ISBLANK('Post Process Calc.'!Y8),"",'Post Process Calc.'!Y8)</f>
        <v>0</v>
      </c>
      <c r="FI8" s="243">
        <f>IF(ISBLANK('Post Process Calc.'!Z8),"",'Post Process Calc.'!Z8)</f>
        <v>0</v>
      </c>
      <c r="FJ8" s="243">
        <f>IF(ISBLANK('Post Process Calc.'!AA8),"",'Post Process Calc.'!AA8)</f>
        <v>0</v>
      </c>
      <c r="FK8" s="243">
        <f>IF(ISBLANK('Post Process Calc.'!AB8),"",'Post Process Calc.'!AB8)</f>
        <v>0</v>
      </c>
      <c r="FL8" s="243">
        <f>IF(ISBLANK('Post Process Calc.'!AC8),"",'Post Process Calc.'!AC8)</f>
        <v>0</v>
      </c>
      <c r="FM8" s="243">
        <f>IF(ISBLANK('Post Process Calc.'!AD8),"",'Post Process Calc.'!AD8)</f>
        <v>-4.9326766025046154E-2</v>
      </c>
      <c r="FN8" s="243">
        <f>IF(ISBLANK('Post Process Calc.'!AE8),"",'Post Process Calc.'!AE8)</f>
        <v>-7.0558977823887814E-2</v>
      </c>
      <c r="FO8" s="243">
        <f>IF(ISBLANK('Post Process Calc.'!AF8),"",'Post Process Calc.'!AF8)</f>
        <v>-8.171593745731133E-2</v>
      </c>
      <c r="FP8" s="243">
        <f>IF(ISBLANK('Post Process Calc.'!AG8),"",'Post Process Calc.'!AG8)</f>
        <v>0.32329757315537638</v>
      </c>
      <c r="FQ8" s="243">
        <f>IF(ISBLANK('Post Process Calc.'!AH8),"",'Post Process Calc.'!AH8)</f>
        <v>0</v>
      </c>
      <c r="FR8" s="243">
        <f>IF(ISBLANK('Post Process Calc.'!AI8),"",'Post Process Calc.'!AI8)</f>
        <v>-0.11837186216608922</v>
      </c>
      <c r="FS8" s="243">
        <f>IF(ISBLANK('Post Process Calc.'!AJ8),"",'Post Process Calc.'!AJ8)</f>
        <v>0</v>
      </c>
    </row>
    <row r="9" spans="1:175">
      <c r="A9" s="238" t="str">
        <f>IF('Measured Data'!B12&lt;&gt;0,'Measured Data'!$B$1,"")</f>
        <v>XB52</v>
      </c>
      <c r="B9" s="238">
        <f>IF(ISBLANK('Measured Data'!A12),"",'Measured Data'!A12)</f>
        <v>5</v>
      </c>
      <c r="C9" s="245">
        <f>IF(ISBLANK('Measured Data'!B12),"",'Measured Data'!B12)</f>
        <v>4.8250000000043656</v>
      </c>
      <c r="D9" s="246">
        <f>IF(ISBLANK('Measured Data'!C12),"",'Measured Data'!C12)</f>
        <v>115.80000000010477</v>
      </c>
      <c r="E9" s="238">
        <f>IF(ISBLANK('Measured Data'!D12),"",'Measured Data'!D12)</f>
        <v>35</v>
      </c>
      <c r="F9" s="238" t="str">
        <f>IF(ISBLANK('Measured Data'!E13),"",'Measured Data'!E13)</f>
        <v/>
      </c>
      <c r="G9" s="238" t="str">
        <f>IF(ISBLANK('Measured Data'!G12),"",'Measured Data'!G12)</f>
        <v/>
      </c>
      <c r="H9" s="243">
        <f>IF(ISBLANK('Measured Data'!H12),"",'Measured Data'!H12)</f>
        <v>4.0441001487731931</v>
      </c>
      <c r="I9" s="243">
        <f>IF(ISBLANK('Measured Data'!I12),"",'Measured Data'!I12)</f>
        <v>3.0194454565775963E-2</v>
      </c>
      <c r="J9" s="243">
        <f>IF(ISBLANK('Measured Data'!J12),"",'Measured Data'!J12)</f>
        <v>4.0742946033389691</v>
      </c>
      <c r="K9" s="243">
        <f>IF(ISBLANK('Measured Data'!K12),"",'Measured Data'!K12)</f>
        <v>99.258903503417969</v>
      </c>
      <c r="L9" s="238" t="str">
        <f>IF(ISBLANK('Measured Data'!L12),"",'Measured Data'!L12)</f>
        <v/>
      </c>
      <c r="M9" s="238" t="str">
        <f>IF(ISBLANK('Measured Data'!M12),"",'Measured Data'!M12)</f>
        <v/>
      </c>
      <c r="N9" s="238" t="str">
        <f>IF(ISBLANK('Measured Data'!N12),"",'Measured Data'!N12)</f>
        <v/>
      </c>
      <c r="O9" s="238" t="str">
        <f>IF(ISBLANK('Measured Data'!O12),"",'Measured Data'!O12)</f>
        <v/>
      </c>
      <c r="P9" s="238" t="str">
        <f>IF(ISBLANK('Measured Data'!P12),"",'Measured Data'!P12)</f>
        <v/>
      </c>
      <c r="Q9" s="238" t="str">
        <f>IF(ISBLANK('Measured Data'!Q12),"",'Measured Data'!Q12)</f>
        <v/>
      </c>
      <c r="R9" s="238">
        <f>IF(ISBLANK('Measured Data'!R12),"",'Measured Data'!R12)</f>
        <v>373</v>
      </c>
      <c r="S9" s="238">
        <f>IF(ISBLANK('Measured Data'!S12),"",'Measured Data'!S12)</f>
        <v>82.36</v>
      </c>
      <c r="T9" s="243">
        <f>IF(ISBLANK('Measured Data'!U12),"",'Measured Data'!U12)</f>
        <v>0.59899999999999998</v>
      </c>
      <c r="U9" s="243">
        <f>IF(ISBLANK('Measured Data'!V12),"",'Measured Data'!V12)</f>
        <v>2.423</v>
      </c>
      <c r="V9" s="243">
        <f>IF(ISBLANK('Measured Data'!W12),"",'Measured Data'!W12)</f>
        <v>6.4779999999999998</v>
      </c>
      <c r="W9" s="243">
        <f>IF(ISBLANK('Measured Data'!X12),"",'Measured Data'!X12)</f>
        <v>1.7450000000000001</v>
      </c>
      <c r="X9" s="243">
        <f>IF(ISBLANK('Measured Data'!Y12),"",'Measured Data'!Y12)</f>
        <v>0.77700000000000002</v>
      </c>
      <c r="Y9" s="243">
        <f>IF(ISBLANK('Measured Data'!Z12),"",'Measured Data'!Z12)</f>
        <v>34.192588645396214</v>
      </c>
      <c r="Z9" s="243">
        <f>IF(ISBLANK('Measured Data'!AA12),"",'Measured Data'!AA12)</f>
        <v>1.006</v>
      </c>
      <c r="AA9" s="243">
        <f>IF(ISBLANK('Measured Data'!AB12),"",'Measured Data'!AB12)</f>
        <v>9.4480000000000004</v>
      </c>
      <c r="AB9" s="243">
        <f>IF(ISBLANK('Measured Data'!AC12),"",'Measured Data'!AC12)</f>
        <v>0</v>
      </c>
      <c r="AC9" s="243">
        <f>IF(ISBLANK('Measured Data'!AD12),"",'Measured Data'!AD12)</f>
        <v>0</v>
      </c>
      <c r="AD9" s="243">
        <f>IF(ISBLANK('Measured Data'!AE12),"",'Measured Data'!AE12)</f>
        <v>0</v>
      </c>
      <c r="AE9" s="243">
        <f>IF(ISBLANK('Measured Data'!AF12),"",'Measured Data'!AF12)</f>
        <v>7.215808170515098</v>
      </c>
      <c r="AF9" s="243">
        <f>IF(ISBLANK('Measured Data'!AG12),"",'Measured Data'!AG12)</f>
        <v>0</v>
      </c>
      <c r="AG9" s="243">
        <f>IF(ISBLANK('Measured Data'!AH12),"",'Measured Data'!AH12)</f>
        <v>0</v>
      </c>
      <c r="AH9" s="243">
        <f>IF(ISBLANK('Measured Data'!AI12),"",'Measured Data'!AI12)</f>
        <v>0</v>
      </c>
      <c r="AI9" s="243">
        <f>IF(ISBLANK('Measured Data'!AJ12),"",'Measured Data'!AJ12)</f>
        <v>0</v>
      </c>
      <c r="AJ9" s="243">
        <f>IF(ISBLANK('Measured Data'!AK12),"",'Measured Data'!AK12)</f>
        <v>0</v>
      </c>
      <c r="AK9" s="243">
        <f>IF(ISBLANK('Measured Data'!AL12),"",'Measured Data'!AL12)</f>
        <v>0</v>
      </c>
      <c r="AL9" s="243">
        <f>IF(ISBLANK('Measured Data'!AM12),"",'Measured Data'!AM12)</f>
        <v>0</v>
      </c>
      <c r="AM9" s="243">
        <f>IF(ISBLANK('Measured Data'!AN12),"",'Measured Data'!AN12)</f>
        <v>0</v>
      </c>
      <c r="AN9" s="243">
        <f>IF(ISBLANK('Measured Data'!AO12),"",'Measured Data'!AO12)</f>
        <v>0</v>
      </c>
      <c r="AO9" s="243">
        <f>IF(ISBLANK('Measured Data'!AP12),"",'Measured Data'!AP12)</f>
        <v>0</v>
      </c>
      <c r="AP9" s="243">
        <f>IF(ISBLANK('Measured Data'!AQ12),"",'Measured Data'!AQ12)</f>
        <v>0</v>
      </c>
      <c r="AQ9" s="243">
        <f>IF(ISBLANK('Measured Data'!AR12),"",'Measured Data'!AR12)</f>
        <v>0</v>
      </c>
      <c r="AR9" s="243" t="str">
        <f>IF(ISBLANK('Measured Data'!AS12),"",'Measured Data'!AS12)</f>
        <v/>
      </c>
      <c r="AS9" s="243" t="str">
        <f>IF(ISBLANK('Measured Data'!AT12),"",'Measured Data'!AT12)</f>
        <v/>
      </c>
      <c r="AT9" s="243" t="str">
        <f>IF(ISBLANK('Measured Data'!AU12),"",'Measured Data'!AU12)</f>
        <v/>
      </c>
      <c r="AU9" s="243" t="str">
        <f>IF(ISBLANK('Measured Data'!AV12),"",'Measured Data'!AV12)</f>
        <v/>
      </c>
      <c r="AV9" s="243" t="str">
        <f>IF(ISBLANK('Measured Data'!AW12),"",'Measured Data'!AW12)</f>
        <v/>
      </c>
      <c r="AW9" s="243" t="str">
        <f>IF(ISBLANK('Measured Data'!AX12),"",'Measured Data'!AX12)</f>
        <v/>
      </c>
      <c r="AX9" s="243" t="str">
        <f>IF(ISBLANK('Measured Data'!AY12),"",'Measured Data'!AY12)</f>
        <v/>
      </c>
      <c r="AY9" s="243" t="str">
        <f>IF(ISBLANK('Measured Data'!AZ12),"",'Measured Data'!AZ12)</f>
        <v/>
      </c>
      <c r="AZ9" s="243" t="str">
        <f>IF(ISBLANK('Measured Data'!BA12),"",'Measured Data'!BA12)</f>
        <v/>
      </c>
      <c r="BA9" s="243" t="str">
        <f>IF(ISBLANK('Measured Data'!BB12),"",'Measured Data'!BB12)</f>
        <v/>
      </c>
      <c r="BB9" s="243" t="str">
        <f>IF(ISBLANK('Measured Data'!BC12),"",'Measured Data'!BC12)</f>
        <v/>
      </c>
      <c r="BC9" s="243" t="str">
        <f>IF(ISBLANK('Measured Data'!BE12),"",'Measured Data'!BE12)</f>
        <v/>
      </c>
      <c r="BD9" s="243" t="str">
        <f>IF(ISBLANK('Measured Data'!BF12),"",'Measured Data'!BF12)</f>
        <v/>
      </c>
      <c r="BE9" s="243" t="str">
        <f>IF(ISBLANK('Measured Data'!BG12),"",'Measured Data'!BG12)</f>
        <v/>
      </c>
      <c r="BF9" s="243" t="str">
        <f>IF(ISBLANK('Measured Data'!BI12),"",'Measured Data'!BI12)</f>
        <v/>
      </c>
      <c r="BG9" s="243" t="str">
        <f>IF(ISBLANK('Measured Data'!BJ12),"",'Measured Data'!BJ12)</f>
        <v/>
      </c>
      <c r="BH9" s="243" t="str">
        <f>IF(ISBLANK('Measured Data'!BK12),"",'Measured Data'!BK12)</f>
        <v/>
      </c>
      <c r="BI9" s="243" t="str">
        <f>IF(ISBLANK('Measured Data'!BL12),"",'Measured Data'!BL12)</f>
        <v/>
      </c>
      <c r="BJ9" s="243" t="str">
        <f>IF(ISBLANK('Measured Data'!BM12),"",'Measured Data'!BM12)</f>
        <v/>
      </c>
      <c r="BK9" s="243" t="str">
        <f>IF(ISBLANK('Measured Data'!BN12),"",'Measured Data'!BN12)</f>
        <v/>
      </c>
      <c r="BL9" s="243" t="str">
        <f>IF(ISBLANK('Measured Data'!BO12),"",'Measured Data'!BO12)</f>
        <v/>
      </c>
      <c r="BM9" s="243">
        <f>IF(ISBLANK('Measured Data'!BP12),"",'Measured Data'!BP12)</f>
        <v>0</v>
      </c>
      <c r="BN9" s="238">
        <f>IF(ISBLANK('In Process Calc.'!B9),"",ROUND('In Process Calc.'!B9,2))</f>
        <v>5.88</v>
      </c>
      <c r="BO9" s="238">
        <f>IF(ISBLANK('In Process Calc.'!C9),"",ROUND('In Process Calc.'!C9,2))</f>
        <v>141</v>
      </c>
      <c r="BP9" s="238">
        <f>IF(ISBLANK('In Process Calc.'!E9),"",'In Process Calc.'!E9)</f>
        <v>1883.7777777777778</v>
      </c>
      <c r="BQ9" s="238">
        <f>IF(ISBLANK('In Process Calc.'!F9),"",'In Process Calc.'!F9)</f>
        <v>0</v>
      </c>
      <c r="BR9" s="238">
        <f>IF(ISBLANK('In Process Calc.'!H9),"",'In Process Calc.'!H9)</f>
        <v>0</v>
      </c>
      <c r="BS9" s="238">
        <f>IF(ISBLANK('In Process Calc.'!J9),"",'In Process Calc.'!J9)</f>
        <v>1883.7777777777778</v>
      </c>
      <c r="BT9" s="243">
        <f>IF(ISBLANK('In Process Calc.'!K9),"",'In Process Calc.'!K9)</f>
        <v>335.14896391090406</v>
      </c>
      <c r="BU9" s="243">
        <f>IF(ISBLANK('In Process Calc.'!L9),"",'In Process Calc.'!L9)</f>
        <v>12168.508298275252</v>
      </c>
      <c r="BV9" s="243">
        <f>IF(ISBLANK('In Process Calc.'!M9),"",'In Process Calc.'!M9)</f>
        <v>0</v>
      </c>
      <c r="BW9" s="243">
        <f>IF(ISBLANK('In Process Calc.'!N9),"",'In Process Calc.'!N9)</f>
        <v>394.08631111111106</v>
      </c>
      <c r="BX9" s="243">
        <f>IF(ISBLANK('In Process Calc.'!O9),"",'In Process Calc.'!O9)</f>
        <v>-2.6060101111111109</v>
      </c>
      <c r="BY9" s="243">
        <f>IF(ISBLANK('In Process Calc.'!P9),"",'In Process Calc.'!P9)</f>
        <v>-1.8050884444444455</v>
      </c>
      <c r="BZ9" s="243">
        <f>IF(ISBLANK('In Process Calc.'!Q9),"",'In Process Calc.'!Q9)</f>
        <v>-1.1663105555555557</v>
      </c>
      <c r="CA9" s="243">
        <f>IF(ISBLANK('In Process Calc.'!R9),"",'In Process Calc.'!R9)</f>
        <v>-0.82472188888888887</v>
      </c>
      <c r="CB9" s="243">
        <f>IF(ISBLANK('In Process Calc.'!S9),"",'In Process Calc.'!S9)</f>
        <v>0.66615333333333338</v>
      </c>
      <c r="CC9" s="243">
        <f>IF(ISBLANK('In Process Calc.'!T9),"",'In Process Calc.'!T9)</f>
        <v>20.413562680083089</v>
      </c>
      <c r="CD9" s="243">
        <f>IF(ISBLANK('In Process Calc.'!U9),"",'In Process Calc.'!U9)</f>
        <v>-3.1779331111111118</v>
      </c>
      <c r="CE9" s="243">
        <f>IF(ISBLANK('In Process Calc.'!V9),"",'In Process Calc.'!V9)</f>
        <v>-20.133170000000003</v>
      </c>
      <c r="CF9" s="243">
        <f>IF(ISBLANK('In Process Calc.'!W9),"",'In Process Calc.'!W9)</f>
        <v>0</v>
      </c>
      <c r="CG9" s="243">
        <f>IF(ISBLANK('In Process Calc.'!X9),"",'In Process Calc.'!X9)</f>
        <v>0</v>
      </c>
      <c r="CH9" s="243">
        <f>IF(ISBLANK('In Process Calc.'!Y9),"",'In Process Calc.'!Y9)</f>
        <v>0</v>
      </c>
      <c r="CI9" s="243">
        <f>IF(ISBLANK('In Process Calc.'!Z9),"",'In Process Calc.'!Z9)</f>
        <v>15.842152654430633</v>
      </c>
      <c r="CJ9" s="243">
        <f>IF(ISBLANK('In Process Calc.'!AA9),"",'In Process Calc.'!AA9)</f>
        <v>0</v>
      </c>
      <c r="CK9" s="243">
        <f>IF(ISBLANK('In Process Calc.'!AB9),"",'In Process Calc.'!AB9)</f>
        <v>0</v>
      </c>
      <c r="CL9" s="243">
        <f>IF(ISBLANK('In Process Calc.'!AC9),"",'In Process Calc.'!AC9)</f>
        <v>0</v>
      </c>
      <c r="CM9" s="243">
        <f>IF(ISBLANK('In Process Calc.'!AD9),"",'In Process Calc.'!AD9)</f>
        <v>0</v>
      </c>
      <c r="CN9" s="243">
        <f>IF(ISBLANK('In Process Calc.'!AE9),"",'In Process Calc.'!AE9)</f>
        <v>0</v>
      </c>
      <c r="CO9" s="243">
        <f>IF(ISBLANK('In Process Calc.'!AF9),"",'In Process Calc.'!AF9)</f>
        <v>0</v>
      </c>
      <c r="CP9" s="243">
        <f>IF(ISBLANK('In Process Calc.'!AG9),"",'In Process Calc.'!AG9)</f>
        <v>0</v>
      </c>
      <c r="CQ9" s="243">
        <f>IF(ISBLANK('In Process Calc.'!AH9),"",'In Process Calc.'!AH9)</f>
        <v>0</v>
      </c>
      <c r="CR9" s="243">
        <f>IF(ISBLANK('In Process Calc.'!AI9),"",'In Process Calc.'!AI9)</f>
        <v>0</v>
      </c>
      <c r="CS9" s="243">
        <f>IF(ISBLANK('In Process Calc.'!AJ9),"",'In Process Calc.'!AJ9)</f>
        <v>0</v>
      </c>
      <c r="CT9" s="243">
        <f>IF(ISBLANK('In Process Calc.'!AK9),"",'In Process Calc.'!AK9)</f>
        <v>0</v>
      </c>
      <c r="CU9" s="243">
        <f>IF(ISBLANK('In Process Calc.'!AL9),"",'In Process Calc.'!AL9)</f>
        <v>0</v>
      </c>
      <c r="CV9" s="243">
        <f>IF(ISBLANK('In Process Calc.'!AM9),"",'In Process Calc.'!AM9)</f>
        <v>-38.140436444444447</v>
      </c>
      <c r="CW9" s="243">
        <f>IF(ISBLANK('In Process Calc.'!AN9),"",'In Process Calc.'!AN9)</f>
        <v>-40.746446555555558</v>
      </c>
      <c r="CX9" s="243">
        <f>IF(ISBLANK('In Process Calc.'!AO9),"",'In Process Calc.'!AO9)</f>
        <v>-123.53522566666669</v>
      </c>
      <c r="CY9" s="243">
        <f>IF(ISBLANK('In Process Calc.'!AP9),"",'In Process Calc.'!AP9)</f>
        <v>0</v>
      </c>
      <c r="CZ9" s="243">
        <f>IF(ISBLANK('In Process Calc.'!AQ9),"",'In Process Calc.'!AQ9)</f>
        <v>0</v>
      </c>
      <c r="DA9" s="243">
        <f>IF(ISBLANK('In Process Calc.'!AR9),"",'In Process Calc.'!AR9)</f>
        <v>1.9990550669807563E-2</v>
      </c>
      <c r="DB9" s="243">
        <f>IF(ISBLANK('In Process Calc.'!AS9),"",'In Process Calc.'!AS9)</f>
        <v>2.0124180894227961E-2</v>
      </c>
      <c r="DC9" s="243">
        <f>IF(ISBLANK('In Process Calc.'!AT9),"",'In Process Calc.'!AT9)</f>
        <v>1.3363022442039842E-4</v>
      </c>
      <c r="DD9" s="243">
        <f>IF(ISBLANK('In Process Calc.'!AU9),"",'In Process Calc.'!AU9)</f>
        <v>0.94038218588691924</v>
      </c>
      <c r="DE9" s="243">
        <f>IF(ISBLANK('In Process Calc.'!AV9),"",'In Process Calc.'!AV9)</f>
        <v>-6.2669948208697018E-3</v>
      </c>
      <c r="DF9" s="243">
        <f>IF(ISBLANK('In Process Calc.'!AW9),"",'In Process Calc.'!AW9)</f>
        <v>-3.7334228611692897E-3</v>
      </c>
      <c r="DG9" s="243">
        <f>IF(ISBLANK('In Process Calc.'!AX9),"",'In Process Calc.'!AX9)</f>
        <v>-7.8169124724098143E-4</v>
      </c>
      <c r="DH9" s="243">
        <f>IF(ISBLANK('In Process Calc.'!AY9),"",'In Process Calc.'!AY9)</f>
        <v>-3.3119829909783807E-3</v>
      </c>
      <c r="DI9" s="243">
        <f>IF(ISBLANK('In Process Calc.'!AZ9),"",'In Process Calc.'!AZ9)</f>
        <v>6.0809941901960305E-4</v>
      </c>
      <c r="DJ9" s="243">
        <f>IF(ISBLANK('In Process Calc.'!BA9),"",'In Process Calc.'!BA9)</f>
        <v>5.1606859714009856E-2</v>
      </c>
      <c r="DK9" s="243">
        <f>IF(ISBLANK('In Process Calc.'!BB9),"",'In Process Calc.'!BB9)</f>
        <v>-5.0738515842508941E-3</v>
      </c>
      <c r="DL9" s="243">
        <f>IF(ISBLANK('In Process Calc.'!BC9),"",'In Process Calc.'!BC9)</f>
        <v>-2.6687459264413314E-2</v>
      </c>
      <c r="DM9" s="243">
        <f>IF(ISBLANK('In Process Calc.'!BD9),"",'In Process Calc.'!BD9)</f>
        <v>0</v>
      </c>
      <c r="DN9" s="243">
        <f>IF(ISBLANK('In Process Calc.'!BE9),"",'In Process Calc.'!BE9)</f>
        <v>0</v>
      </c>
      <c r="DO9" s="243">
        <f>IF(ISBLANK('In Process Calc.'!BF9),"",'In Process Calc.'!BF9)</f>
        <v>0</v>
      </c>
      <c r="DP9" s="243">
        <f>IF(ISBLANK('In Process Calc.'!BG9),"",'In Process Calc.'!BG9)</f>
        <v>1.9559734864274498E-2</v>
      </c>
      <c r="DQ9" s="243">
        <f>IF(ISBLANK('In Process Calc.'!BH9),"",'In Process Calc.'!BH9)</f>
        <v>0</v>
      </c>
      <c r="DR9" s="243">
        <f>IF(ISBLANK('In Process Calc.'!BI9),"",'In Process Calc.'!BI9)</f>
        <v>0</v>
      </c>
      <c r="DS9" s="243">
        <f>IF(ISBLANK('In Process Calc.'!BJ9),"",'In Process Calc.'!BJ9)</f>
        <v>0</v>
      </c>
      <c r="DT9" s="243">
        <f>IF(ISBLANK('In Process Calc.'!BK9),"",'In Process Calc.'!BK9)</f>
        <v>0</v>
      </c>
      <c r="DU9" s="243">
        <f>IF(ISBLANK('In Process Calc.'!BL9),"",'In Process Calc.'!BL9)</f>
        <v>0</v>
      </c>
      <c r="DV9" s="243">
        <f>IF(ISBLANK('In Process Calc.'!BM9),"",'In Process Calc.'!BM9)</f>
        <v>0</v>
      </c>
      <c r="DW9" s="243">
        <f>IF(ISBLANK('In Process Calc.'!BN9),"",'In Process Calc.'!BN9)</f>
        <v>0</v>
      </c>
      <c r="DX9" s="243">
        <f>IF(ISBLANK('In Process Calc.'!BO9),"",'In Process Calc.'!BO9)</f>
        <v>0</v>
      </c>
      <c r="DY9" s="243">
        <f>IF(ISBLANK('In Process Calc.'!BP9),"",'In Process Calc.'!BP9)</f>
        <v>0</v>
      </c>
      <c r="DZ9" s="243">
        <f>IF(ISBLANK('In Process Calc.'!BQ9),"",'In Process Calc.'!BQ9)</f>
        <v>0</v>
      </c>
      <c r="EA9" s="243">
        <f>IF(ISBLANK('In Process Calc.'!BR9),"",'In Process Calc.'!BR9)</f>
        <v>0</v>
      </c>
      <c r="EB9" s="243">
        <f>IF(ISBLANK('In Process Calc.'!BS9),"",'In Process Calc.'!BS9)</f>
        <v>0</v>
      </c>
      <c r="EC9" s="243">
        <f>IF(ISBLANK('In Process Calc.'!BT9),"",'In Process Calc.'!BT9)</f>
        <v>-6.2303114764902703E-2</v>
      </c>
      <c r="ED9" s="243">
        <f>IF(ISBLANK('In Process Calc.'!BU9),"",'In Process Calc.'!BU9)</f>
        <v>-5.6036119944033E-2</v>
      </c>
      <c r="EE9" s="243">
        <f>IF(ISBLANK('In Process Calc.'!BV9),"",'In Process Calc.'!BV9)</f>
        <v>-0.21273417631170571</v>
      </c>
      <c r="EF9" s="243">
        <f>IF(ISBLANK('In Process Calc.'!BW9),"",'In Process Calc.'!BW9)</f>
        <v>3.6485965141176135E-3</v>
      </c>
      <c r="EG9" s="243">
        <f>IF(ISBLANK('In Process Calc.'!BX9),"",'In Process Calc.'!BX9)</f>
        <v>0.37901424292562724</v>
      </c>
      <c r="EH9" s="243">
        <f>IF(ISBLANK('In Process Calc.'!BY9),"",'In Process Calc.'!BY9)</f>
        <v>0</v>
      </c>
      <c r="EI9" s="243">
        <f>IF(ISBLANK('In Process Calc.'!BZ9),"",'In Process Calc.'!BZ9)</f>
        <v>-9.8317386726661876E-2</v>
      </c>
      <c r="EJ9" s="243">
        <f>IF(ISBLANK('In Process Calc.'!CA9),"",'In Process Calc.'!CA9)</f>
        <v>0</v>
      </c>
      <c r="EK9" s="243">
        <f>IF(ISBLANK('Post Process Calc.'!A9),"",'Post Process Calc.'!A9)</f>
        <v>6.7267001701354987</v>
      </c>
      <c r="EL9" s="243">
        <f>IF(ISBLANK('Post Process Calc.'!C9),"",'Post Process Calc.'!C9)</f>
        <v>1.6352391818789065E-2</v>
      </c>
      <c r="EM9" s="243">
        <f>IF(ISBLANK('Post Process Calc.'!D9),"",'Post Process Calc.'!D9)</f>
        <v>0</v>
      </c>
      <c r="EN9" s="243">
        <f>IF(ISBLANK('Post Process Calc.'!E9),"",'Post Process Calc.'!E9)</f>
        <v>2.6648762780417101</v>
      </c>
      <c r="EO9" s="243">
        <f>IF(ISBLANK('Post Process Calc.'!F9),"",'Post Process Calc.'!F9)</f>
        <v>-1.4166458768869149E-2</v>
      </c>
      <c r="EP9" s="243">
        <f>IF(ISBLANK('Post Process Calc.'!G9),"",'Post Process Calc.'!G9)</f>
        <v>-6.2326187671923677E-4</v>
      </c>
      <c r="EQ9" s="243">
        <f>IF(ISBLANK('Post Process Calc.'!H9),"",'Post Process Calc.'!H9)</f>
        <v>4.3902918478960426E-3</v>
      </c>
      <c r="ER9" s="243">
        <f>IF(ISBLANK('Post Process Calc.'!I9),"",'Post Process Calc.'!I9)</f>
        <v>-3.754540503836726E-3</v>
      </c>
      <c r="ES9" s="243">
        <f>IF(ISBLANK('Post Process Calc.'!J9),"",'Post Process Calc.'!J9)</f>
        <v>1.6760986073800876E-3</v>
      </c>
      <c r="ET9" s="243">
        <f>IF(ISBLANK('Post Process Calc.'!K9),"",'Post Process Calc.'!K9)</f>
        <v>5.2549552900225019E-2</v>
      </c>
      <c r="EU9" s="243">
        <f>IF(ISBLANK('Post Process Calc.'!L9),"",'Post Process Calc.'!L9)</f>
        <v>-5.1343090476070278E-3</v>
      </c>
      <c r="EV9" s="243">
        <f>IF(ISBLANK('Post Process Calc.'!M9),"",'Post Process Calc.'!M9)</f>
        <v>-1.1748072469746521E-2</v>
      </c>
      <c r="EW9" s="243">
        <f>IF(ISBLANK('Post Process Calc.'!N9),"",'Post Process Calc.'!N9)</f>
        <v>0</v>
      </c>
      <c r="EX9" s="243">
        <f>IF(ISBLANK('Post Process Calc.'!O9),"",'Post Process Calc.'!O9)</f>
        <v>0</v>
      </c>
      <c r="EY9" s="243">
        <f>IF(ISBLANK('Post Process Calc.'!P9),"",'Post Process Calc.'!P9)</f>
        <v>0</v>
      </c>
      <c r="EZ9" s="243">
        <f>IF(ISBLANK('Post Process Calc.'!Q9),"",'Post Process Calc.'!Q9)</f>
        <v>9.741820091299553E-3</v>
      </c>
      <c r="FA9" s="243">
        <f>IF(ISBLANK('Post Process Calc.'!R9),"",'Post Process Calc.'!R9)</f>
        <v>0</v>
      </c>
      <c r="FB9" s="243">
        <f>IF(ISBLANK('Post Process Calc.'!S9),"",'Post Process Calc.'!S9)</f>
        <v>0</v>
      </c>
      <c r="FC9" s="243">
        <f>IF(ISBLANK('Post Process Calc.'!T9),"",'Post Process Calc.'!T9)</f>
        <v>0</v>
      </c>
      <c r="FD9" s="243">
        <f>IF(ISBLANK('Post Process Calc.'!U9),"",'Post Process Calc.'!U9)</f>
        <v>0</v>
      </c>
      <c r="FE9" s="243">
        <f>IF(ISBLANK('Post Process Calc.'!V9),"",'Post Process Calc.'!V9)</f>
        <v>0</v>
      </c>
      <c r="FF9" s="243">
        <f>IF(ISBLANK('Post Process Calc.'!W9),"",'Post Process Calc.'!W9)</f>
        <v>0</v>
      </c>
      <c r="FG9" s="243">
        <f>IF(ISBLANK('Post Process Calc.'!X9),"",'Post Process Calc.'!X9)</f>
        <v>0</v>
      </c>
      <c r="FH9" s="243">
        <f>IF(ISBLANK('Post Process Calc.'!Y9),"",'Post Process Calc.'!Y9)</f>
        <v>0</v>
      </c>
      <c r="FI9" s="243">
        <f>IF(ISBLANK('Post Process Calc.'!Z9),"",'Post Process Calc.'!Z9)</f>
        <v>0</v>
      </c>
      <c r="FJ9" s="243">
        <f>IF(ISBLANK('Post Process Calc.'!AA9),"",'Post Process Calc.'!AA9)</f>
        <v>0</v>
      </c>
      <c r="FK9" s="243">
        <f>IF(ISBLANK('Post Process Calc.'!AB9),"",'Post Process Calc.'!AB9)</f>
        <v>0</v>
      </c>
      <c r="FL9" s="243">
        <f>IF(ISBLANK('Post Process Calc.'!AC9),"",'Post Process Calc.'!AC9)</f>
        <v>0</v>
      </c>
      <c r="FM9" s="243">
        <f>IF(ISBLANK('Post Process Calc.'!AD9),"",'Post Process Calc.'!AD9)</f>
        <v>-2.0286438972970292E-2</v>
      </c>
      <c r="FN9" s="243">
        <f>IF(ISBLANK('Post Process Calc.'!AE9),"",'Post Process Calc.'!AE9)</f>
        <v>-3.4452897741839461E-2</v>
      </c>
      <c r="FO9" s="243">
        <f>IF(ISBLANK('Post Process Calc.'!AF9),"",'Post Process Calc.'!AF9)</f>
        <v>-9.9655701306576583E-3</v>
      </c>
      <c r="FP9" s="243">
        <f>IF(ISBLANK('Post Process Calc.'!AG9),"",'Post Process Calc.'!AG9)</f>
        <v>0.18538350097471215</v>
      </c>
      <c r="FQ9" s="243">
        <f>IF(ISBLANK('Post Process Calc.'!AH9),"",'Post Process Calc.'!AH9)</f>
        <v>0</v>
      </c>
      <c r="FR9" s="243">
        <f>IF(ISBLANK('Post Process Calc.'!AI9),"",'Post Process Calc.'!AI9)</f>
        <v>-9.7704143313178268E-2</v>
      </c>
      <c r="FS9" s="243">
        <f>IF(ISBLANK('Post Process Calc.'!AJ9),"",'Post Process Calc.'!AJ9)</f>
        <v>0</v>
      </c>
    </row>
    <row r="10" spans="1:175">
      <c r="A10" s="238" t="str">
        <f>IF('Measured Data'!B13&lt;&gt;0,'Measured Data'!$B$1,"")</f>
        <v>XB52</v>
      </c>
      <c r="B10" s="238">
        <f>IF(ISBLANK('Measured Data'!A13),"",'Measured Data'!A13)</f>
        <v>6</v>
      </c>
      <c r="C10" s="245">
        <f>IF(ISBLANK('Measured Data'!B13),"",'Measured Data'!B13)</f>
        <v>5.875</v>
      </c>
      <c r="D10" s="246">
        <f>IF(ISBLANK('Measured Data'!C13),"",'Measured Data'!C13)</f>
        <v>141</v>
      </c>
      <c r="E10" s="238">
        <f>IF(ISBLANK('Measured Data'!D13),"",'Measured Data'!D13)</f>
        <v>20</v>
      </c>
      <c r="F10" s="238" t="e">
        <f>IF(ISBLANK('Measured Data'!#REF!),"",'Measured Data'!#REF!)</f>
        <v>#REF!</v>
      </c>
      <c r="G10" s="238" t="str">
        <f>IF(ISBLANK('Measured Data'!G13),"",'Measured Data'!G13)</f>
        <v/>
      </c>
      <c r="H10" s="243">
        <f>IF(ISBLANK('Measured Data'!H13),"",'Measured Data'!H13)</f>
        <v>6.7267001701354987</v>
      </c>
      <c r="I10" s="243">
        <f>IF(ISBLANK('Measured Data'!I13),"",'Measured Data'!I13)</f>
        <v>4.8107793918330088E-2</v>
      </c>
      <c r="J10" s="243">
        <f>IF(ISBLANK('Measured Data'!J13),"",'Measured Data'!J13)</f>
        <v>6.7748079640538288</v>
      </c>
      <c r="K10" s="243">
        <f>IF(ISBLANK('Measured Data'!K13),"",'Measured Data'!K13)</f>
        <v>99.289901733398438</v>
      </c>
      <c r="L10" s="238" t="str">
        <f>IF(ISBLANK('Measured Data'!L13),"",'Measured Data'!L13)</f>
        <v/>
      </c>
      <c r="M10" s="238" t="str">
        <f>IF(ISBLANK('Measured Data'!M13),"",'Measured Data'!M13)</f>
        <v/>
      </c>
      <c r="N10" s="238" t="str">
        <f>IF(ISBLANK('Measured Data'!N13),"",'Measured Data'!N13)</f>
        <v/>
      </c>
      <c r="O10" s="238" t="str">
        <f>IF(ISBLANK('Measured Data'!O13),"",'Measured Data'!O13)</f>
        <v/>
      </c>
      <c r="P10" s="238" t="str">
        <f>IF(ISBLANK('Measured Data'!P13),"",'Measured Data'!P13)</f>
        <v/>
      </c>
      <c r="Q10" s="238" t="str">
        <f>IF(ISBLANK('Measured Data'!Q13),"",'Measured Data'!Q13)</f>
        <v/>
      </c>
      <c r="R10" s="238">
        <f>IF(ISBLANK('Measured Data'!R13),"",'Measured Data'!R13)</f>
        <v>380</v>
      </c>
      <c r="S10" s="238">
        <f>IF(ISBLANK('Measured Data'!S13),"",'Measured Data'!S13)</f>
        <v>209.2</v>
      </c>
      <c r="T10" s="243">
        <f>IF(ISBLANK('Measured Data'!U13),"",'Measured Data'!U13)</f>
        <v>1.444</v>
      </c>
      <c r="U10" s="243">
        <f>IF(ISBLANK('Measured Data'!V13),"",'Measured Data'!V13)</f>
        <v>2.9140000000000001</v>
      </c>
      <c r="V10" s="243">
        <f>IF(ISBLANK('Measured Data'!W13),"",'Measured Data'!W13)</f>
        <v>6.5449999999999999</v>
      </c>
      <c r="W10" s="243">
        <f>IF(ISBLANK('Measured Data'!X13),"",'Measured Data'!X13)</f>
        <v>2.1829999999999998</v>
      </c>
      <c r="X10" s="243">
        <f>IF(ISBLANK('Measured Data'!Y13),"",'Measured Data'!Y13)</f>
        <v>0.69</v>
      </c>
      <c r="Y10" s="243">
        <f>IF(ISBLANK('Measured Data'!Z13),"",'Measured Data'!Z13)</f>
        <v>33.91505139989787</v>
      </c>
      <c r="Z10" s="243">
        <f>IF(ISBLANK('Measured Data'!AA13),"",'Measured Data'!AA13)</f>
        <v>1.6870000000000001</v>
      </c>
      <c r="AA10" s="243">
        <f>IF(ISBLANK('Measured Data'!AB13),"",'Measured Data'!AB13)</f>
        <v>13.005000000000001</v>
      </c>
      <c r="AB10" s="243">
        <f>IF(ISBLANK('Measured Data'!AC13),"",'Measured Data'!AC13)</f>
        <v>0</v>
      </c>
      <c r="AC10" s="243">
        <f>IF(ISBLANK('Measured Data'!AD13),"",'Measured Data'!AD13)</f>
        <v>0</v>
      </c>
      <c r="AD10" s="243">
        <f>IF(ISBLANK('Measured Data'!AE13),"",'Measured Data'!AE13)</f>
        <v>0</v>
      </c>
      <c r="AE10" s="243">
        <f>IF(ISBLANK('Measured Data'!AF13),"",'Measured Data'!AF13)</f>
        <v>9.4360568383658983</v>
      </c>
      <c r="AF10" s="243">
        <f>IF(ISBLANK('Measured Data'!AG13),"",'Measured Data'!AG13)</f>
        <v>0</v>
      </c>
      <c r="AG10" s="243">
        <f>IF(ISBLANK('Measured Data'!AH13),"",'Measured Data'!AH13)</f>
        <v>0</v>
      </c>
      <c r="AH10" s="243">
        <f>IF(ISBLANK('Measured Data'!AI13),"",'Measured Data'!AI13)</f>
        <v>0</v>
      </c>
      <c r="AI10" s="243">
        <f>IF(ISBLANK('Measured Data'!AJ13),"",'Measured Data'!AJ13)</f>
        <v>0</v>
      </c>
      <c r="AJ10" s="243">
        <f>IF(ISBLANK('Measured Data'!AK13),"",'Measured Data'!AK13)</f>
        <v>0</v>
      </c>
      <c r="AK10" s="243">
        <f>IF(ISBLANK('Measured Data'!AL13),"",'Measured Data'!AL13)</f>
        <v>0</v>
      </c>
      <c r="AL10" s="243">
        <f>IF(ISBLANK('Measured Data'!AM13),"",'Measured Data'!AM13)</f>
        <v>0</v>
      </c>
      <c r="AM10" s="243">
        <f>IF(ISBLANK('Measured Data'!AN13),"",'Measured Data'!AN13)</f>
        <v>0</v>
      </c>
      <c r="AN10" s="243">
        <f>IF(ISBLANK('Measured Data'!AO13),"",'Measured Data'!AO13)</f>
        <v>0</v>
      </c>
      <c r="AO10" s="243">
        <f>IF(ISBLANK('Measured Data'!AP13),"",'Measured Data'!AP13)</f>
        <v>0</v>
      </c>
      <c r="AP10" s="243">
        <f>IF(ISBLANK('Measured Data'!AQ13),"",'Measured Data'!AQ13)</f>
        <v>0</v>
      </c>
      <c r="AQ10" s="243">
        <f>IF(ISBLANK('Measured Data'!AR13),"",'Measured Data'!AR13)</f>
        <v>0</v>
      </c>
      <c r="AR10" s="243" t="str">
        <f>IF(ISBLANK('Measured Data'!AS13),"",'Measured Data'!AS13)</f>
        <v/>
      </c>
      <c r="AS10" s="243" t="str">
        <f>IF(ISBLANK('Measured Data'!AT13),"",'Measured Data'!AT13)</f>
        <v/>
      </c>
      <c r="AT10" s="243" t="str">
        <f>IF(ISBLANK('Measured Data'!AU13),"",'Measured Data'!AU13)</f>
        <v/>
      </c>
      <c r="AU10" s="243" t="str">
        <f>IF(ISBLANK('Measured Data'!AV13),"",'Measured Data'!AV13)</f>
        <v/>
      </c>
      <c r="AV10" s="243" t="str">
        <f>IF(ISBLANK('Measured Data'!AW13),"",'Measured Data'!AW13)</f>
        <v/>
      </c>
      <c r="AW10" s="243" t="str">
        <f>IF(ISBLANK('Measured Data'!AX13),"",'Measured Data'!AX13)</f>
        <v/>
      </c>
      <c r="AX10" s="243" t="str">
        <f>IF(ISBLANK('Measured Data'!AY13),"",'Measured Data'!AY13)</f>
        <v/>
      </c>
      <c r="AY10" s="243" t="str">
        <f>IF(ISBLANK('Measured Data'!AZ13),"",'Measured Data'!AZ13)</f>
        <v/>
      </c>
      <c r="AZ10" s="243" t="str">
        <f>IF(ISBLANK('Measured Data'!BA13),"",'Measured Data'!BA13)</f>
        <v/>
      </c>
      <c r="BA10" s="243" t="str">
        <f>IF(ISBLANK('Measured Data'!BB13),"",'Measured Data'!BB13)</f>
        <v/>
      </c>
      <c r="BB10" s="243" t="str">
        <f>IF(ISBLANK('Measured Data'!BC13),"",'Measured Data'!BC13)</f>
        <v/>
      </c>
      <c r="BC10" s="243" t="str">
        <f>IF(ISBLANK('Measured Data'!BE13),"",'Measured Data'!BE13)</f>
        <v/>
      </c>
      <c r="BD10" s="243" t="str">
        <f>IF(ISBLANK('Measured Data'!BF13),"",'Measured Data'!BF13)</f>
        <v/>
      </c>
      <c r="BE10" s="243" t="str">
        <f>IF(ISBLANK('Measured Data'!BG13),"",'Measured Data'!BG13)</f>
        <v/>
      </c>
      <c r="BF10" s="243" t="str">
        <f>IF(ISBLANK('Measured Data'!BI13),"",'Measured Data'!BI13)</f>
        <v/>
      </c>
      <c r="BG10" s="243" t="str">
        <f>IF(ISBLANK('Measured Data'!BJ13),"",'Measured Data'!BJ13)</f>
        <v/>
      </c>
      <c r="BH10" s="243" t="str">
        <f>IF(ISBLANK('Measured Data'!BK13),"",'Measured Data'!BK13)</f>
        <v/>
      </c>
      <c r="BI10" s="243" t="str">
        <f>IF(ISBLANK('Measured Data'!BL13),"",'Measured Data'!BL13)</f>
        <v/>
      </c>
      <c r="BJ10" s="243" t="str">
        <f>IF(ISBLANK('Measured Data'!BM13),"",'Measured Data'!BM13)</f>
        <v/>
      </c>
      <c r="BK10" s="243" t="str">
        <f>IF(ISBLANK('Measured Data'!BN13),"",'Measured Data'!BN13)</f>
        <v/>
      </c>
      <c r="BL10" s="243" t="str">
        <f>IF(ISBLANK('Measured Data'!BO13),"",'Measured Data'!BO13)</f>
        <v/>
      </c>
      <c r="BM10" s="243">
        <f>IF(ISBLANK('Measured Data'!BP13),"",'Measured Data'!BP13)</f>
        <v>0</v>
      </c>
      <c r="BN10" s="238">
        <f>IF(ISBLANK('In Process Calc.'!B10),"",ROUND('In Process Calc.'!B10,2))</f>
        <v>6.86</v>
      </c>
      <c r="BO10" s="238">
        <f>IF(ISBLANK('In Process Calc.'!C10),"",ROUND('In Process Calc.'!C10,2))</f>
        <v>164.65</v>
      </c>
      <c r="BP10" s="238">
        <f>IF(ISBLANK('In Process Calc.'!E10),"",'In Process Calc.'!E10)</f>
        <v>1895.8148148148148</v>
      </c>
      <c r="BQ10" s="238">
        <f>IF(ISBLANK('In Process Calc.'!F10),"",'In Process Calc.'!F10)</f>
        <v>0</v>
      </c>
      <c r="BR10" s="238">
        <f>IF(ISBLANK('In Process Calc.'!H10),"",'In Process Calc.'!H10)</f>
        <v>0</v>
      </c>
      <c r="BS10" s="238">
        <f>IF(ISBLANK('In Process Calc.'!J10),"",'In Process Calc.'!J10)</f>
        <v>1895.8148148148148</v>
      </c>
      <c r="BT10" s="243">
        <f>IF(ISBLANK('In Process Calc.'!K10),"",'In Process Calc.'!K10)</f>
        <v>565.15386705116282</v>
      </c>
      <c r="BU10" s="243">
        <f>IF(ISBLANK('In Process Calc.'!L10),"",'In Process Calc.'!L10)</f>
        <v>18352.104561903609</v>
      </c>
      <c r="BV10" s="243">
        <f>IF(ISBLANK('In Process Calc.'!M10),"",'In Process Calc.'!M10)</f>
        <v>0</v>
      </c>
      <c r="BW10" s="243">
        <f>IF(ISBLANK('In Process Calc.'!N10),"",'In Process Calc.'!N10)</f>
        <v>778.13719074074072</v>
      </c>
      <c r="BX10" s="243">
        <f>IF(ISBLANK('In Process Calc.'!O10),"",'In Process Calc.'!O10)</f>
        <v>-5.288907222222222</v>
      </c>
      <c r="BY10" s="243">
        <f>IF(ISBLANK('In Process Calc.'!P10),"",'In Process Calc.'!P10)</f>
        <v>-2.7577387407407414</v>
      </c>
      <c r="BZ10" s="243">
        <f>IF(ISBLANK('In Process Calc.'!Q10),"",'In Process Calc.'!Q10)</f>
        <v>0.56920181481481458</v>
      </c>
      <c r="CA10" s="243">
        <f>IF(ISBLANK('In Process Calc.'!R10),"",'In Process Calc.'!R10)</f>
        <v>-2.0984448888888889</v>
      </c>
      <c r="CB10" s="243">
        <f>IF(ISBLANK('In Process Calc.'!S10),"",'In Process Calc.'!S10)</f>
        <v>0.85311670370370385</v>
      </c>
      <c r="CC10" s="243">
        <f>IF(ISBLANK('In Process Calc.'!T10),"",'In Process Calc.'!T10)</f>
        <v>30.245775927447482</v>
      </c>
      <c r="CD10" s="243">
        <f>IF(ISBLANK('In Process Calc.'!U10),"",'In Process Calc.'!U10)</f>
        <v>-5.0845753333333334</v>
      </c>
      <c r="CE10" s="243">
        <f>IF(ISBLANK('In Process Calc.'!V10),"",'In Process Calc.'!V10)</f>
        <v>-25.480452629629632</v>
      </c>
      <c r="CF10" s="243">
        <f>IF(ISBLANK('In Process Calc.'!W10),"",'In Process Calc.'!W10)</f>
        <v>0</v>
      </c>
      <c r="CG10" s="243">
        <f>IF(ISBLANK('In Process Calc.'!X10),"",'In Process Calc.'!X10)</f>
        <v>0</v>
      </c>
      <c r="CH10" s="243">
        <f>IF(ISBLANK('In Process Calc.'!Y10),"",'In Process Calc.'!Y10)</f>
        <v>0</v>
      </c>
      <c r="CI10" s="243">
        <f>IF(ISBLANK('In Process Calc.'!Z10),"",'In Process Calc.'!Z10)</f>
        <v>18.90216104203671</v>
      </c>
      <c r="CJ10" s="243">
        <f>IF(ISBLANK('In Process Calc.'!AA10),"",'In Process Calc.'!AA10)</f>
        <v>0</v>
      </c>
      <c r="CK10" s="243">
        <f>IF(ISBLANK('In Process Calc.'!AB10),"",'In Process Calc.'!AB10)</f>
        <v>0</v>
      </c>
      <c r="CL10" s="243">
        <f>IF(ISBLANK('In Process Calc.'!AC10),"",'In Process Calc.'!AC10)</f>
        <v>0</v>
      </c>
      <c r="CM10" s="243">
        <f>IF(ISBLANK('In Process Calc.'!AD10),"",'In Process Calc.'!AD10)</f>
        <v>0</v>
      </c>
      <c r="CN10" s="243">
        <f>IF(ISBLANK('In Process Calc.'!AE10),"",'In Process Calc.'!AE10)</f>
        <v>0</v>
      </c>
      <c r="CO10" s="243">
        <f>IF(ISBLANK('In Process Calc.'!AF10),"",'In Process Calc.'!AF10)</f>
        <v>0</v>
      </c>
      <c r="CP10" s="243">
        <f>IF(ISBLANK('In Process Calc.'!AG10),"",'In Process Calc.'!AG10)</f>
        <v>0</v>
      </c>
      <c r="CQ10" s="243">
        <f>IF(ISBLANK('In Process Calc.'!AH10),"",'In Process Calc.'!AH10)</f>
        <v>0</v>
      </c>
      <c r="CR10" s="243">
        <f>IF(ISBLANK('In Process Calc.'!AI10),"",'In Process Calc.'!AI10)</f>
        <v>0</v>
      </c>
      <c r="CS10" s="243">
        <f>IF(ISBLANK('In Process Calc.'!AJ10),"",'In Process Calc.'!AJ10)</f>
        <v>0</v>
      </c>
      <c r="CT10" s="243">
        <f>IF(ISBLANK('In Process Calc.'!AK10),"",'In Process Calc.'!AK10)</f>
        <v>0</v>
      </c>
      <c r="CU10" s="243">
        <f>IF(ISBLANK('In Process Calc.'!AL10),"",'In Process Calc.'!AL10)</f>
        <v>0</v>
      </c>
      <c r="CV10" s="243">
        <f>IF(ISBLANK('In Process Calc.'!AM10),"",'In Process Calc.'!AM10)</f>
        <v>-51.223273333333339</v>
      </c>
      <c r="CW10" s="243">
        <f>IF(ISBLANK('In Process Calc.'!AN10),"",'In Process Calc.'!AN10)</f>
        <v>-56.51218055555556</v>
      </c>
      <c r="CX10" s="243">
        <f>IF(ISBLANK('In Process Calc.'!AO10),"",'In Process Calc.'!AO10)</f>
        <v>-154.50312266666668</v>
      </c>
      <c r="CY10" s="243">
        <f>IF(ISBLANK('In Process Calc.'!AP10),"",'In Process Calc.'!AP10)</f>
        <v>0</v>
      </c>
      <c r="CZ10" s="243">
        <f>IF(ISBLANK('In Process Calc.'!AQ10),"",'In Process Calc.'!AQ10)</f>
        <v>0</v>
      </c>
      <c r="DA10" s="243">
        <f>IF(ISBLANK('In Process Calc.'!AR10),"",'In Process Calc.'!AR10)</f>
        <v>1.6586696872070986E-2</v>
      </c>
      <c r="DB10" s="243">
        <f>IF(ISBLANK('In Process Calc.'!AS10),"",'In Process Calc.'!AS10)</f>
        <v>1.675477257443438E-2</v>
      </c>
      <c r="DC10" s="243">
        <f>IF(ISBLANK('In Process Calc.'!AT10),"",'In Process Calc.'!AT10)</f>
        <v>1.6807570236339168E-4</v>
      </c>
      <c r="DD10" s="243">
        <f>IF(ISBLANK('In Process Calc.'!AU10),"",'In Process Calc.'!AU10)</f>
        <v>1.0301667916674555</v>
      </c>
      <c r="DE10" s="243">
        <f>IF(ISBLANK('In Process Calc.'!AV10),"",'In Process Calc.'!AV10)</f>
        <v>-7.1965243563368404E-3</v>
      </c>
      <c r="DF10" s="243">
        <f>IF(ISBLANK('In Process Calc.'!AW10),"",'In Process Calc.'!AW10)</f>
        <v>-2.5553611549152962E-3</v>
      </c>
      <c r="DG10" s="243">
        <f>IF(ISBLANK('In Process Calc.'!AX10),"",'In Process Calc.'!AX10)</f>
        <v>4.6552873728809199E-3</v>
      </c>
      <c r="DH10" s="243">
        <f>IF(ISBLANK('In Process Calc.'!AY10),"",'In Process Calc.'!AY10)</f>
        <v>-3.4165971385053265E-3</v>
      </c>
      <c r="DI10" s="243">
        <f>IF(ISBLANK('In Process Calc.'!AZ10),"",'In Process Calc.'!AZ10)</f>
        <v>5.0150504953802306E-4</v>
      </c>
      <c r="DJ10" s="243">
        <f>IF(ISBLANK('In Process Calc.'!BA10),"",'In Process Calc.'!BA10)</f>
        <v>3.9303993792439866E-2</v>
      </c>
      <c r="DK10" s="243">
        <f>IF(ISBLANK('In Process Calc.'!BB10),"",'In Process Calc.'!BB10)</f>
        <v>-5.1143210577165362E-3</v>
      </c>
      <c r="DL10" s="243">
        <f>IF(ISBLANK('In Process Calc.'!BC10),"",'In Process Calc.'!BC10)</f>
        <v>-1.4343393760787727E-2</v>
      </c>
      <c r="DM10" s="243">
        <f>IF(ISBLANK('In Process Calc.'!BD10),"",'In Process Calc.'!BD10)</f>
        <v>0</v>
      </c>
      <c r="DN10" s="243">
        <f>IF(ISBLANK('In Process Calc.'!BE10),"",'In Process Calc.'!BE10)</f>
        <v>0</v>
      </c>
      <c r="DO10" s="243">
        <f>IF(ISBLANK('In Process Calc.'!BF10),"",'In Process Calc.'!BF10)</f>
        <v>0</v>
      </c>
      <c r="DP10" s="243">
        <f>IF(ISBLANK('In Process Calc.'!BG10),"",'In Process Calc.'!BG10)</f>
        <v>6.7571345057275255E-3</v>
      </c>
      <c r="DQ10" s="243">
        <f>IF(ISBLANK('In Process Calc.'!BH10),"",'In Process Calc.'!BH10)</f>
        <v>0</v>
      </c>
      <c r="DR10" s="243">
        <f>IF(ISBLANK('In Process Calc.'!BI10),"",'In Process Calc.'!BI10)</f>
        <v>0</v>
      </c>
      <c r="DS10" s="243">
        <f>IF(ISBLANK('In Process Calc.'!BJ10),"",'In Process Calc.'!BJ10)</f>
        <v>0</v>
      </c>
      <c r="DT10" s="243">
        <f>IF(ISBLANK('In Process Calc.'!BK10),"",'In Process Calc.'!BK10)</f>
        <v>0</v>
      </c>
      <c r="DU10" s="243">
        <f>IF(ISBLANK('In Process Calc.'!BL10),"",'In Process Calc.'!BL10)</f>
        <v>0</v>
      </c>
      <c r="DV10" s="243">
        <f>IF(ISBLANK('In Process Calc.'!BM10),"",'In Process Calc.'!BM10)</f>
        <v>0</v>
      </c>
      <c r="DW10" s="243">
        <f>IF(ISBLANK('In Process Calc.'!BN10),"",'In Process Calc.'!BN10)</f>
        <v>0</v>
      </c>
      <c r="DX10" s="243">
        <f>IF(ISBLANK('In Process Calc.'!BO10),"",'In Process Calc.'!BO10)</f>
        <v>0</v>
      </c>
      <c r="DY10" s="243">
        <f>IF(ISBLANK('In Process Calc.'!BP10),"",'In Process Calc.'!BP10)</f>
        <v>0</v>
      </c>
      <c r="DZ10" s="243">
        <f>IF(ISBLANK('In Process Calc.'!BQ10),"",'In Process Calc.'!BQ10)</f>
        <v>0</v>
      </c>
      <c r="EA10" s="243">
        <f>IF(ISBLANK('In Process Calc.'!BR10),"",'In Process Calc.'!BR10)</f>
        <v>0</v>
      </c>
      <c r="EB10" s="243">
        <f>IF(ISBLANK('In Process Calc.'!BS10),"",'In Process Calc.'!BS10)</f>
        <v>0</v>
      </c>
      <c r="EC10" s="243">
        <f>IF(ISBLANK('In Process Calc.'!BT10),"",'In Process Calc.'!BT10)</f>
        <v>-3.5594522195424291E-2</v>
      </c>
      <c r="ED10" s="243">
        <f>IF(ISBLANK('In Process Calc.'!BU10),"",'In Process Calc.'!BU10)</f>
        <v>-2.839799783908745E-2</v>
      </c>
      <c r="EE10" s="243">
        <f>IF(ISBLANK('In Process Calc.'!BV10),"",'In Process Calc.'!BV10)</f>
        <v>-0.12624652285629309</v>
      </c>
      <c r="EF10" s="243">
        <f>IF(ISBLANK('In Process Calc.'!BW10),"",'In Process Calc.'!BW10)</f>
        <v>2.163017978875182E-2</v>
      </c>
      <c r="EG10" s="243">
        <f>IF(ISBLANK('In Process Calc.'!BX10),"",'In Process Calc.'!BX10)</f>
        <v>0.17191979373422511</v>
      </c>
      <c r="EH10" s="243">
        <f>IF(ISBLANK('In Process Calc.'!BY10),"",'In Process Calc.'!BY10)</f>
        <v>0</v>
      </c>
      <c r="EI10" s="243">
        <f>IF(ISBLANK('In Process Calc.'!BZ10),"",'In Process Calc.'!BZ10)</f>
        <v>-0.13012217243684476</v>
      </c>
      <c r="EJ10" s="243">
        <f>IF(ISBLANK('In Process Calc.'!CA10),"",'In Process Calc.'!CA10)</f>
        <v>0</v>
      </c>
      <c r="EK10" s="243">
        <f>IF(ISBLANK('Post Process Calc.'!A10),"",'Post Process Calc.'!A10)</f>
        <v>9.945699555969238</v>
      </c>
      <c r="EL10" s="243">
        <f>IF(ISBLANK('Post Process Calc.'!C10),"",'Post Process Calc.'!C10)</f>
        <v>1.2121238379291103E-2</v>
      </c>
      <c r="EM10" s="243">
        <f>IF(ISBLANK('Post Process Calc.'!D10),"",'Post Process Calc.'!D10)</f>
        <v>0</v>
      </c>
      <c r="EN10" s="243">
        <f>IF(ISBLANK('Post Process Calc.'!E10),"",'Post Process Calc.'!E10)</f>
        <v>2.1666540635460714</v>
      </c>
      <c r="EO10" s="243">
        <f>IF(ISBLANK('Post Process Calc.'!F10),"",'Post Process Calc.'!F10)</f>
        <v>-9.371292437248541E-3</v>
      </c>
      <c r="EP10" s="243">
        <f>IF(ISBLANK('Post Process Calc.'!G10),"",'Post Process Calc.'!G10)</f>
        <v>-2.1151789644756398E-4</v>
      </c>
      <c r="EQ10" s="243">
        <f>IF(ISBLANK('Post Process Calc.'!H10),"",'Post Process Calc.'!H10)</f>
        <v>4.0691404102983098E-3</v>
      </c>
      <c r="ER10" s="243">
        <f>IF(ISBLANK('Post Process Calc.'!I10),"",'Post Process Calc.'!I10)</f>
        <v>-1.4613276959805123E-3</v>
      </c>
      <c r="ES10" s="243">
        <f>IF(ISBLANK('Post Process Calc.'!J10),"",'Post Process Calc.'!J10)</f>
        <v>1.1202908606640974E-3</v>
      </c>
      <c r="ET10" s="243">
        <f>IF(ISBLANK('Post Process Calc.'!K10),"",'Post Process Calc.'!K10)</f>
        <v>4.4157204002955426E-2</v>
      </c>
      <c r="EU10" s="243">
        <f>IF(ISBLANK('Post Process Calc.'!L10),"",'Post Process Calc.'!L10)</f>
        <v>-2.930538987917751E-3</v>
      </c>
      <c r="EV10" s="243">
        <f>IF(ISBLANK('Post Process Calc.'!M10),"",'Post Process Calc.'!M10)</f>
        <v>-4.4321360983902479E-3</v>
      </c>
      <c r="EW10" s="243">
        <f>IF(ISBLANK('Post Process Calc.'!N10),"",'Post Process Calc.'!N10)</f>
        <v>0</v>
      </c>
      <c r="EX10" s="243">
        <f>IF(ISBLANK('Post Process Calc.'!O10),"",'Post Process Calc.'!O10)</f>
        <v>0</v>
      </c>
      <c r="EY10" s="243">
        <f>IF(ISBLANK('Post Process Calc.'!P10),"",'Post Process Calc.'!P10)</f>
        <v>0</v>
      </c>
      <c r="EZ10" s="243">
        <f>IF(ISBLANK('Post Process Calc.'!Q10),"",'Post Process Calc.'!Q10)</f>
        <v>3.290574235022793E-3</v>
      </c>
      <c r="FA10" s="243">
        <f>IF(ISBLANK('Post Process Calc.'!R10),"",'Post Process Calc.'!R10)</f>
        <v>0</v>
      </c>
      <c r="FB10" s="243">
        <f>IF(ISBLANK('Post Process Calc.'!S10),"",'Post Process Calc.'!S10)</f>
        <v>0</v>
      </c>
      <c r="FC10" s="243">
        <f>IF(ISBLANK('Post Process Calc.'!T10),"",'Post Process Calc.'!T10)</f>
        <v>0</v>
      </c>
      <c r="FD10" s="243">
        <f>IF(ISBLANK('Post Process Calc.'!U10),"",'Post Process Calc.'!U10)</f>
        <v>0</v>
      </c>
      <c r="FE10" s="243">
        <f>IF(ISBLANK('Post Process Calc.'!V10),"",'Post Process Calc.'!V10)</f>
        <v>0</v>
      </c>
      <c r="FF10" s="243">
        <f>IF(ISBLANK('Post Process Calc.'!W10),"",'Post Process Calc.'!W10)</f>
        <v>0</v>
      </c>
      <c r="FG10" s="243">
        <f>IF(ISBLANK('Post Process Calc.'!X10),"",'Post Process Calc.'!X10)</f>
        <v>0</v>
      </c>
      <c r="FH10" s="243">
        <f>IF(ISBLANK('Post Process Calc.'!Y10),"",'Post Process Calc.'!Y10)</f>
        <v>0</v>
      </c>
      <c r="FI10" s="243">
        <f>IF(ISBLANK('Post Process Calc.'!Z10),"",'Post Process Calc.'!Z10)</f>
        <v>0</v>
      </c>
      <c r="FJ10" s="243">
        <f>IF(ISBLANK('Post Process Calc.'!AA10),"",'Post Process Calc.'!AA10)</f>
        <v>0</v>
      </c>
      <c r="FK10" s="243">
        <f>IF(ISBLANK('Post Process Calc.'!AB10),"",'Post Process Calc.'!AB10)</f>
        <v>0</v>
      </c>
      <c r="FL10" s="243">
        <f>IF(ISBLANK('Post Process Calc.'!AC10),"",'Post Process Calc.'!AC10)</f>
        <v>0</v>
      </c>
      <c r="FM10" s="243">
        <f>IF(ISBLANK('Post Process Calc.'!AD10),"",'Post Process Calc.'!AD10)</f>
        <v>-6.2176465850440118E-3</v>
      </c>
      <c r="FN10" s="243">
        <f>IF(ISBLANK('Post Process Calc.'!AE10),"",'Post Process Calc.'!AE10)</f>
        <v>-1.5588939022292563E-2</v>
      </c>
      <c r="FO10" s="243">
        <f>IF(ISBLANK('Post Process Calc.'!AF10),"",'Post Process Calc.'!AF10)</f>
        <v>1.7718789302747121E-2</v>
      </c>
      <c r="FP10" s="243">
        <f>IF(ISBLANK('Post Process Calc.'!AG10),"",'Post Process Calc.'!AG10)</f>
        <v>7.451953332014763E-2</v>
      </c>
      <c r="FQ10" s="243">
        <f>IF(ISBLANK('Post Process Calc.'!AH10),"",'Post Process Calc.'!AH10)</f>
        <v>0</v>
      </c>
      <c r="FR10" s="243">
        <f>IF(ISBLANK('Post Process Calc.'!AI10),"",'Post Process Calc.'!AI10)</f>
        <v>-6.6366044999624771E-2</v>
      </c>
      <c r="FS10" s="243">
        <f>IF(ISBLANK('Post Process Calc.'!AJ10),"",'Post Process Calc.'!AJ10)</f>
        <v>0</v>
      </c>
    </row>
    <row r="11" spans="1:175">
      <c r="A11" s="238" t="e">
        <f>IF('Measured Data'!#REF!&lt;&gt;0,'Measured Data'!$B$1,"")</f>
        <v>#REF!</v>
      </c>
      <c r="B11" s="238" t="e">
        <f>IF(ISBLANK('Measured Data'!#REF!),"",'Measured Data'!#REF!)</f>
        <v>#REF!</v>
      </c>
      <c r="C11" s="245" t="e">
        <f>IF(ISBLANK('Measured Data'!#REF!),"",'Measured Data'!#REF!)</f>
        <v>#REF!</v>
      </c>
      <c r="D11" s="246" t="e">
        <f>IF(ISBLANK('Measured Data'!#REF!),"",'Measured Data'!#REF!)</f>
        <v>#REF!</v>
      </c>
      <c r="E11" s="238" t="e">
        <f>IF(ISBLANK('Measured Data'!#REF!),"",'Measured Data'!#REF!)</f>
        <v>#REF!</v>
      </c>
      <c r="F11" s="238" t="str">
        <f>IF(ISBLANK('Measured Data'!E14),"",'Measured Data'!E14)</f>
        <v/>
      </c>
      <c r="G11" s="238" t="e">
        <f>IF(ISBLANK('Measured Data'!#REF!),"",'Measured Data'!#REF!)</f>
        <v>#REF!</v>
      </c>
      <c r="H11" s="243" t="e">
        <f>IF(ISBLANK('Measured Data'!#REF!),"",'Measured Data'!#REF!)</f>
        <v>#REF!</v>
      </c>
      <c r="I11" s="243" t="e">
        <f>IF(ISBLANK('Measured Data'!#REF!),"",'Measured Data'!#REF!)</f>
        <v>#REF!</v>
      </c>
      <c r="J11" s="243" t="e">
        <f>IF(ISBLANK('Measured Data'!#REF!),"",'Measured Data'!#REF!)</f>
        <v>#REF!</v>
      </c>
      <c r="K11" s="243" t="e">
        <f>IF(ISBLANK('Measured Data'!#REF!),"",'Measured Data'!#REF!)</f>
        <v>#REF!</v>
      </c>
      <c r="L11" s="238" t="e">
        <f>IF(ISBLANK('Measured Data'!#REF!),"",'Measured Data'!#REF!)</f>
        <v>#REF!</v>
      </c>
      <c r="M11" s="238" t="e">
        <f>IF(ISBLANK('Measured Data'!#REF!),"",'Measured Data'!#REF!)</f>
        <v>#REF!</v>
      </c>
      <c r="N11" s="238" t="e">
        <f>IF(ISBLANK('Measured Data'!#REF!),"",'Measured Data'!#REF!)</f>
        <v>#REF!</v>
      </c>
      <c r="O11" s="238" t="e">
        <f>IF(ISBLANK('Measured Data'!#REF!),"",'Measured Data'!#REF!)</f>
        <v>#REF!</v>
      </c>
      <c r="P11" s="238" t="e">
        <f>IF(ISBLANK('Measured Data'!#REF!),"",'Measured Data'!#REF!)</f>
        <v>#REF!</v>
      </c>
      <c r="Q11" s="238" t="e">
        <f>IF(ISBLANK('Measured Data'!#REF!),"",'Measured Data'!#REF!)</f>
        <v>#REF!</v>
      </c>
      <c r="R11" s="238" t="e">
        <f>IF(ISBLANK('Measured Data'!#REF!),"",'Measured Data'!#REF!)</f>
        <v>#REF!</v>
      </c>
      <c r="S11" s="238" t="e">
        <f>IF(ISBLANK('Measured Data'!#REF!),"",'Measured Data'!#REF!)</f>
        <v>#REF!</v>
      </c>
      <c r="T11" s="243" t="e">
        <f>IF(ISBLANK('Measured Data'!#REF!),"",'Measured Data'!#REF!)</f>
        <v>#REF!</v>
      </c>
      <c r="U11" s="243" t="e">
        <f>IF(ISBLANK('Measured Data'!#REF!),"",'Measured Data'!#REF!)</f>
        <v>#REF!</v>
      </c>
      <c r="V11" s="243" t="e">
        <f>IF(ISBLANK('Measured Data'!#REF!),"",'Measured Data'!#REF!)</f>
        <v>#REF!</v>
      </c>
      <c r="W11" s="243" t="e">
        <f>IF(ISBLANK('Measured Data'!#REF!),"",'Measured Data'!#REF!)</f>
        <v>#REF!</v>
      </c>
      <c r="X11" s="243" t="e">
        <f>IF(ISBLANK('Measured Data'!#REF!),"",'Measured Data'!#REF!)</f>
        <v>#REF!</v>
      </c>
      <c r="Y11" s="243" t="e">
        <f>IF(ISBLANK('Measured Data'!#REF!),"",'Measured Data'!#REF!)</f>
        <v>#REF!</v>
      </c>
      <c r="Z11" s="243" t="e">
        <f>IF(ISBLANK('Measured Data'!#REF!),"",'Measured Data'!#REF!)</f>
        <v>#REF!</v>
      </c>
      <c r="AA11" s="243" t="e">
        <f>IF(ISBLANK('Measured Data'!#REF!),"",'Measured Data'!#REF!)</f>
        <v>#REF!</v>
      </c>
      <c r="AB11" s="243" t="e">
        <f>IF(ISBLANK('Measured Data'!#REF!),"",'Measured Data'!#REF!)</f>
        <v>#REF!</v>
      </c>
      <c r="AC11" s="243" t="e">
        <f>IF(ISBLANK('Measured Data'!#REF!),"",'Measured Data'!#REF!)</f>
        <v>#REF!</v>
      </c>
      <c r="AD11" s="243" t="e">
        <f>IF(ISBLANK('Measured Data'!#REF!),"",'Measured Data'!#REF!)</f>
        <v>#REF!</v>
      </c>
      <c r="AE11" s="243" t="e">
        <f>IF(ISBLANK('Measured Data'!#REF!),"",'Measured Data'!#REF!)</f>
        <v>#REF!</v>
      </c>
      <c r="AF11" s="243" t="e">
        <f>IF(ISBLANK('Measured Data'!#REF!),"",'Measured Data'!#REF!)</f>
        <v>#REF!</v>
      </c>
      <c r="AG11" s="243" t="e">
        <f>IF(ISBLANK('Measured Data'!#REF!),"",'Measured Data'!#REF!)</f>
        <v>#REF!</v>
      </c>
      <c r="AH11" s="243" t="e">
        <f>IF(ISBLANK('Measured Data'!#REF!),"",'Measured Data'!#REF!)</f>
        <v>#REF!</v>
      </c>
      <c r="AI11" s="243" t="e">
        <f>IF(ISBLANK('Measured Data'!#REF!),"",'Measured Data'!#REF!)</f>
        <v>#REF!</v>
      </c>
      <c r="AJ11" s="243" t="e">
        <f>IF(ISBLANK('Measured Data'!#REF!),"",'Measured Data'!#REF!)</f>
        <v>#REF!</v>
      </c>
      <c r="AK11" s="243" t="e">
        <f>IF(ISBLANK('Measured Data'!#REF!),"",'Measured Data'!#REF!)</f>
        <v>#REF!</v>
      </c>
      <c r="AL11" s="243" t="e">
        <f>IF(ISBLANK('Measured Data'!#REF!),"",'Measured Data'!#REF!)</f>
        <v>#REF!</v>
      </c>
      <c r="AM11" s="243" t="e">
        <f>IF(ISBLANK('Measured Data'!#REF!),"",'Measured Data'!#REF!)</f>
        <v>#REF!</v>
      </c>
      <c r="AN11" s="243" t="e">
        <f>IF(ISBLANK('Measured Data'!#REF!),"",'Measured Data'!#REF!)</f>
        <v>#REF!</v>
      </c>
      <c r="AO11" s="243" t="e">
        <f>IF(ISBLANK('Measured Data'!#REF!),"",'Measured Data'!#REF!)</f>
        <v>#REF!</v>
      </c>
      <c r="AP11" s="243" t="e">
        <f>IF(ISBLANK('Measured Data'!#REF!),"",'Measured Data'!#REF!)</f>
        <v>#REF!</v>
      </c>
      <c r="AQ11" s="243" t="e">
        <f>IF(ISBLANK('Measured Data'!#REF!),"",'Measured Data'!#REF!)</f>
        <v>#REF!</v>
      </c>
      <c r="AR11" s="243" t="e">
        <f>IF(ISBLANK('Measured Data'!#REF!),"",'Measured Data'!#REF!)</f>
        <v>#REF!</v>
      </c>
      <c r="AS11" s="243" t="e">
        <f>IF(ISBLANK('Measured Data'!#REF!),"",'Measured Data'!#REF!)</f>
        <v>#REF!</v>
      </c>
      <c r="AT11" s="243" t="e">
        <f>IF(ISBLANK('Measured Data'!#REF!),"",'Measured Data'!#REF!)</f>
        <v>#REF!</v>
      </c>
      <c r="AU11" s="243" t="e">
        <f>IF(ISBLANK('Measured Data'!#REF!),"",'Measured Data'!#REF!)</f>
        <v>#REF!</v>
      </c>
      <c r="AV11" s="243" t="e">
        <f>IF(ISBLANK('Measured Data'!#REF!),"",'Measured Data'!#REF!)</f>
        <v>#REF!</v>
      </c>
      <c r="AW11" s="243" t="e">
        <f>IF(ISBLANK('Measured Data'!#REF!),"",'Measured Data'!#REF!)</f>
        <v>#REF!</v>
      </c>
      <c r="AX11" s="243" t="e">
        <f>IF(ISBLANK('Measured Data'!#REF!),"",'Measured Data'!#REF!)</f>
        <v>#REF!</v>
      </c>
      <c r="AY11" s="243" t="e">
        <f>IF(ISBLANK('Measured Data'!#REF!),"",'Measured Data'!#REF!)</f>
        <v>#REF!</v>
      </c>
      <c r="AZ11" s="243" t="e">
        <f>IF(ISBLANK('Measured Data'!#REF!),"",'Measured Data'!#REF!)</f>
        <v>#REF!</v>
      </c>
      <c r="BA11" s="243" t="e">
        <f>IF(ISBLANK('Measured Data'!#REF!),"",'Measured Data'!#REF!)</f>
        <v>#REF!</v>
      </c>
      <c r="BB11" s="243" t="e">
        <f>IF(ISBLANK('Measured Data'!#REF!),"",'Measured Data'!#REF!)</f>
        <v>#REF!</v>
      </c>
      <c r="BC11" s="243" t="e">
        <f>IF(ISBLANK('Measured Data'!#REF!),"",'Measured Data'!#REF!)</f>
        <v>#REF!</v>
      </c>
      <c r="BD11" s="243" t="e">
        <f>IF(ISBLANK('Measured Data'!#REF!),"",'Measured Data'!#REF!)</f>
        <v>#REF!</v>
      </c>
      <c r="BE11" s="243" t="e">
        <f>IF(ISBLANK('Measured Data'!#REF!),"",'Measured Data'!#REF!)</f>
        <v>#REF!</v>
      </c>
      <c r="BF11" s="243" t="e">
        <f>IF(ISBLANK('Measured Data'!#REF!),"",'Measured Data'!#REF!)</f>
        <v>#REF!</v>
      </c>
      <c r="BG11" s="243" t="e">
        <f>IF(ISBLANK('Measured Data'!#REF!),"",'Measured Data'!#REF!)</f>
        <v>#REF!</v>
      </c>
      <c r="BH11" s="243" t="e">
        <f>IF(ISBLANK('Measured Data'!#REF!),"",'Measured Data'!#REF!)</f>
        <v>#REF!</v>
      </c>
      <c r="BI11" s="243" t="e">
        <f>IF(ISBLANK('Measured Data'!#REF!),"",'Measured Data'!#REF!)</f>
        <v>#REF!</v>
      </c>
      <c r="BJ11" s="243" t="e">
        <f>IF(ISBLANK('Measured Data'!#REF!),"",'Measured Data'!#REF!)</f>
        <v>#REF!</v>
      </c>
      <c r="BK11" s="243" t="e">
        <f>IF(ISBLANK('Measured Data'!#REF!),"",'Measured Data'!#REF!)</f>
        <v>#REF!</v>
      </c>
      <c r="BL11" s="243" t="e">
        <f>IF(ISBLANK('Measured Data'!#REF!),"",'Measured Data'!#REF!)</f>
        <v>#REF!</v>
      </c>
      <c r="BM11" s="243" t="e">
        <f>IF(ISBLANK('Measured Data'!#REF!),"",'Measured Data'!#REF!)</f>
        <v>#REF!</v>
      </c>
      <c r="BN11" s="238">
        <f>IF(ISBLANK('In Process Calc.'!B11),"",ROUND('In Process Calc.'!B11,2))</f>
        <v>7.88</v>
      </c>
      <c r="BO11" s="238">
        <f>IF(ISBLANK('In Process Calc.'!C11),"",ROUND('In Process Calc.'!C11,2))</f>
        <v>189.03</v>
      </c>
      <c r="BP11" s="238">
        <f>IF(ISBLANK('In Process Calc.'!E11),"",'In Process Calc.'!E11)</f>
        <v>1920.962962962963</v>
      </c>
      <c r="BQ11" s="238">
        <f>IF(ISBLANK('In Process Calc.'!F11),"",'In Process Calc.'!F11)</f>
        <v>0</v>
      </c>
      <c r="BR11" s="238">
        <f>IF(ISBLANK('In Process Calc.'!H11),"",'In Process Calc.'!H11)</f>
        <v>0</v>
      </c>
      <c r="BS11" s="238">
        <f>IF(ISBLANK('In Process Calc.'!J11),"",'In Process Calc.'!J11)</f>
        <v>1920.962962962963</v>
      </c>
      <c r="BT11" s="243">
        <f>IF(ISBLANK('In Process Calc.'!K11),"",'In Process Calc.'!K11)</f>
        <v>901.44261705116287</v>
      </c>
      <c r="BU11" s="243">
        <f>IF(ISBLANK('In Process Calc.'!L11),"",'In Process Calc.'!L11)</f>
        <v>23515.852474392137</v>
      </c>
      <c r="BV11" s="243">
        <f>IF(ISBLANK('In Process Calc.'!M11),"",'In Process Calc.'!M11)</f>
        <v>0</v>
      </c>
      <c r="BW11" s="243">
        <f>IF(ISBLANK('In Process Calc.'!N11),"",'In Process Calc.'!N11)</f>
        <v>1424.1058925925927</v>
      </c>
      <c r="BX11" s="243">
        <f>IF(ISBLANK('In Process Calc.'!O11),"",'In Process Calc.'!O11)</f>
        <v>-9.2851067777777772</v>
      </c>
      <c r="BY11" s="243">
        <f>IF(ISBLANK('In Process Calc.'!P11),"",'In Process Calc.'!P11)</f>
        <v>-2.0959375555555564</v>
      </c>
      <c r="BZ11" s="243">
        <f>IF(ISBLANK('In Process Calc.'!Q11),"",'In Process Calc.'!Q11)</f>
        <v>8.9346979629629626</v>
      </c>
      <c r="CA11" s="243">
        <f>IF(ISBLANK('In Process Calc.'!R11),"",'In Process Calc.'!R11)</f>
        <v>-3.5645098888888898</v>
      </c>
      <c r="CB11" s="243">
        <f>IF(ISBLANK('In Process Calc.'!S11),"",'In Process Calc.'!S11)</f>
        <v>1.1783651851851853</v>
      </c>
      <c r="CC11" s="243">
        <f>IF(ISBLANK('In Process Calc.'!T11),"",'In Process Calc.'!T11)</f>
        <v>43.420829621683531</v>
      </c>
      <c r="CD11" s="243">
        <f>IF(ISBLANK('In Process Calc.'!U11),"",'In Process Calc.'!U11)</f>
        <v>-6.6868720740740741</v>
      </c>
      <c r="CE11" s="243">
        <f>IF(ISBLANK('In Process Calc.'!V11),"",'In Process Calc.'!V11)</f>
        <v>-23.68069925925926</v>
      </c>
      <c r="CF11" s="243">
        <f>IF(ISBLANK('In Process Calc.'!W11),"",'In Process Calc.'!W11)</f>
        <v>0</v>
      </c>
      <c r="CG11" s="243">
        <f>IF(ISBLANK('In Process Calc.'!X11),"",'In Process Calc.'!X11)</f>
        <v>0</v>
      </c>
      <c r="CH11" s="243">
        <f>IF(ISBLANK('In Process Calc.'!Y11),"",'In Process Calc.'!Y11)</f>
        <v>0</v>
      </c>
      <c r="CI11" s="243">
        <f>IF(ISBLANK('In Process Calc.'!Z11),"",'In Process Calc.'!Z11)</f>
        <v>22.377306591671598</v>
      </c>
      <c r="CJ11" s="243">
        <f>IF(ISBLANK('In Process Calc.'!AA11),"",'In Process Calc.'!AA11)</f>
        <v>0</v>
      </c>
      <c r="CK11" s="243">
        <f>IF(ISBLANK('In Process Calc.'!AB11),"",'In Process Calc.'!AB11)</f>
        <v>0</v>
      </c>
      <c r="CL11" s="243">
        <f>IF(ISBLANK('In Process Calc.'!AC11),"",'In Process Calc.'!AC11)</f>
        <v>0</v>
      </c>
      <c r="CM11" s="243">
        <f>IF(ISBLANK('In Process Calc.'!AD11),"",'In Process Calc.'!AD11)</f>
        <v>0</v>
      </c>
      <c r="CN11" s="243">
        <f>IF(ISBLANK('In Process Calc.'!AE11),"",'In Process Calc.'!AE11)</f>
        <v>0</v>
      </c>
      <c r="CO11" s="243">
        <f>IF(ISBLANK('In Process Calc.'!AF11),"",'In Process Calc.'!AF11)</f>
        <v>0</v>
      </c>
      <c r="CP11" s="243">
        <f>IF(ISBLANK('In Process Calc.'!AG11),"",'In Process Calc.'!AG11)</f>
        <v>0</v>
      </c>
      <c r="CQ11" s="243">
        <f>IF(ISBLANK('In Process Calc.'!AH11),"",'In Process Calc.'!AH11)</f>
        <v>0</v>
      </c>
      <c r="CR11" s="243">
        <f>IF(ISBLANK('In Process Calc.'!AI11),"",'In Process Calc.'!AI11)</f>
        <v>0</v>
      </c>
      <c r="CS11" s="243">
        <f>IF(ISBLANK('In Process Calc.'!AJ11),"",'In Process Calc.'!AJ11)</f>
        <v>0</v>
      </c>
      <c r="CT11" s="243">
        <f>IF(ISBLANK('In Process Calc.'!AK11),"",'In Process Calc.'!AK11)</f>
        <v>0</v>
      </c>
      <c r="CU11" s="243">
        <f>IF(ISBLANK('In Process Calc.'!AL11),"",'In Process Calc.'!AL11)</f>
        <v>0</v>
      </c>
      <c r="CV11" s="243">
        <f>IF(ISBLANK('In Process Calc.'!AM11),"",'In Process Calc.'!AM11)</f>
        <v>-38.061684000000007</v>
      </c>
      <c r="CW11" s="243">
        <f>IF(ISBLANK('In Process Calc.'!AN11),"",'In Process Calc.'!AN11)</f>
        <v>-47.346790777777784</v>
      </c>
      <c r="CX11" s="243">
        <f>IF(ISBLANK('In Process Calc.'!AO11),"",'In Process Calc.'!AO11)</f>
        <v>-108.00721825925926</v>
      </c>
      <c r="CY11" s="243">
        <f>IF(ISBLANK('In Process Calc.'!AP11),"",'In Process Calc.'!AP11)</f>
        <v>0</v>
      </c>
      <c r="CZ11" s="243">
        <f>IF(ISBLANK('In Process Calc.'!AQ11),"",'In Process Calc.'!AQ11)</f>
        <v>0</v>
      </c>
      <c r="DA11" s="243">
        <f>IF(ISBLANK('In Process Calc.'!AR11),"",'In Process Calc.'!AR11)</f>
        <v>9.8788492458522156E-3</v>
      </c>
      <c r="DB11" s="243">
        <f>IF(ISBLANK('In Process Calc.'!AS11),"",'In Process Calc.'!AS11)</f>
        <v>9.9429606149002946E-3</v>
      </c>
      <c r="DC11" s="243">
        <f>IF(ISBLANK('In Process Calc.'!AT11),"",'In Process Calc.'!AT11)</f>
        <v>6.4111369048079609E-5</v>
      </c>
      <c r="DD11" s="243">
        <f>IF(ISBLANK('In Process Calc.'!AU11),"",'In Process Calc.'!AU11)</f>
        <v>1.2358131208728869</v>
      </c>
      <c r="DE11" s="243">
        <f>IF(ISBLANK('In Process Calc.'!AV11),"",'In Process Calc.'!AV11)</f>
        <v>-7.6451936916203311E-3</v>
      </c>
      <c r="DF11" s="243">
        <f>IF(ISBLANK('In Process Calc.'!AW11),"",'In Process Calc.'!AW11)</f>
        <v>1.2661024995738097E-3</v>
      </c>
      <c r="DG11" s="243">
        <f>IF(ISBLANK('In Process Calc.'!AX11),"",'In Process Calc.'!AX11)</f>
        <v>1.6004165330078268E-2</v>
      </c>
      <c r="DH11" s="243">
        <f>IF(ISBLANK('In Process Calc.'!AY11),"",'In Process Calc.'!AY11)</f>
        <v>-2.8047525489370041E-3</v>
      </c>
      <c r="DI11" s="243">
        <f>IF(ISBLANK('In Process Calc.'!AZ11),"",'In Process Calc.'!AZ11)</f>
        <v>6.222381050451888E-4</v>
      </c>
      <c r="DJ11" s="243">
        <f>IF(ISBLANK('In Process Calc.'!BA11),"",'In Process Calc.'!BA11)</f>
        <v>3.3393142088633906E-2</v>
      </c>
      <c r="DK11" s="243">
        <f>IF(ISBLANK('In Process Calc.'!BB11),"",'In Process Calc.'!BB11)</f>
        <v>-3.065379684902132E-3</v>
      </c>
      <c r="DL11" s="243">
        <f>IF(ISBLANK('In Process Calc.'!BC11),"",'In Process Calc.'!BC11)</f>
        <v>3.4431371412619914E-3</v>
      </c>
      <c r="DM11" s="243">
        <f>IF(ISBLANK('In Process Calc.'!BD11),"",'In Process Calc.'!BD11)</f>
        <v>0</v>
      </c>
      <c r="DN11" s="243">
        <f>IF(ISBLANK('In Process Calc.'!BE11),"",'In Process Calc.'!BE11)</f>
        <v>0</v>
      </c>
      <c r="DO11" s="243">
        <f>IF(ISBLANK('In Process Calc.'!BF11),"",'In Process Calc.'!BF11)</f>
        <v>0</v>
      </c>
      <c r="DP11" s="243">
        <f>IF(ISBLANK('In Process Calc.'!BG11),"",'In Process Calc.'!BG11)</f>
        <v>3.3011045832648299E-4</v>
      </c>
      <c r="DQ11" s="243">
        <f>IF(ISBLANK('In Process Calc.'!BH11),"",'In Process Calc.'!BH11)</f>
        <v>0</v>
      </c>
      <c r="DR11" s="243">
        <f>IF(ISBLANK('In Process Calc.'!BI11),"",'In Process Calc.'!BI11)</f>
        <v>0</v>
      </c>
      <c r="DS11" s="243">
        <f>IF(ISBLANK('In Process Calc.'!BJ11),"",'In Process Calc.'!BJ11)</f>
        <v>0</v>
      </c>
      <c r="DT11" s="243">
        <f>IF(ISBLANK('In Process Calc.'!BK11),"",'In Process Calc.'!BK11)</f>
        <v>0</v>
      </c>
      <c r="DU11" s="243">
        <f>IF(ISBLANK('In Process Calc.'!BL11),"",'In Process Calc.'!BL11)</f>
        <v>0</v>
      </c>
      <c r="DV11" s="243">
        <f>IF(ISBLANK('In Process Calc.'!BM11),"",'In Process Calc.'!BM11)</f>
        <v>0</v>
      </c>
      <c r="DW11" s="243">
        <f>IF(ISBLANK('In Process Calc.'!BN11),"",'In Process Calc.'!BN11)</f>
        <v>0</v>
      </c>
      <c r="DX11" s="243">
        <f>IF(ISBLANK('In Process Calc.'!BO11),"",'In Process Calc.'!BO11)</f>
        <v>0</v>
      </c>
      <c r="DY11" s="243">
        <f>IF(ISBLANK('In Process Calc.'!BP11),"",'In Process Calc.'!BP11)</f>
        <v>0</v>
      </c>
      <c r="DZ11" s="243">
        <f>IF(ISBLANK('In Process Calc.'!BQ11),"",'In Process Calc.'!BQ11)</f>
        <v>0</v>
      </c>
      <c r="EA11" s="243">
        <f>IF(ISBLANK('In Process Calc.'!BR11),"",'In Process Calc.'!BR11)</f>
        <v>0</v>
      </c>
      <c r="EB11" s="243">
        <f>IF(ISBLANK('In Process Calc.'!BS11),"",'In Process Calc.'!BS11)</f>
        <v>0</v>
      </c>
      <c r="EC11" s="243">
        <f>IF(ISBLANK('In Process Calc.'!BT11),"",'In Process Calc.'!BT11)</f>
        <v>2.4557410294397355E-2</v>
      </c>
      <c r="ED11" s="243">
        <f>IF(ISBLANK('In Process Calc.'!BU11),"",'In Process Calc.'!BU11)</f>
        <v>3.2202603986017687E-2</v>
      </c>
      <c r="EE11" s="243">
        <f>IF(ISBLANK('In Process Calc.'!BV11),"",'In Process Calc.'!BV11)</f>
        <v>4.3080900959217343E-2</v>
      </c>
      <c r="EF11" s="243">
        <f>IF(ISBLANK('In Process Calc.'!BW11),"",'In Process Calc.'!BW11)</f>
        <v>9.256239065433701E-2</v>
      </c>
      <c r="EG11" s="243">
        <f>IF(ISBLANK('In Process Calc.'!BX11),"",'In Process Calc.'!BX11)</f>
        <v>9.8855764291448153E-3</v>
      </c>
      <c r="EH11" s="243">
        <f>IF(ISBLANK('In Process Calc.'!BY11),"",'In Process Calc.'!BY11)</f>
        <v>0</v>
      </c>
      <c r="EI11" s="243">
        <f>IF(ISBLANK('In Process Calc.'!BZ11),"",'In Process Calc.'!BZ11)</f>
        <v>-9.1796683186201322E-2</v>
      </c>
      <c r="EJ11" s="243">
        <f>IF(ISBLANK('In Process Calc.'!CA11),"",'In Process Calc.'!CA11)</f>
        <v>0</v>
      </c>
      <c r="EK11" s="243">
        <f>IF(ISBLANK('Post Process Calc.'!A11),"",'Post Process Calc.'!A11)</f>
        <v>12.503599984741211</v>
      </c>
      <c r="EL11" s="243">
        <f>IF(ISBLANK('Post Process Calc.'!C11),"",'Post Process Calc.'!C11)</f>
        <v>8.029119649252462E-3</v>
      </c>
      <c r="EM11" s="243">
        <f>IF(ISBLANK('Post Process Calc.'!D11),"",'Post Process Calc.'!D11)</f>
        <v>0</v>
      </c>
      <c r="EN11" s="243">
        <f>IF(ISBLANK('Post Process Calc.'!E11),"",'Post Process Calc.'!E11)</f>
        <v>1.9687155750685648</v>
      </c>
      <c r="EO11" s="243">
        <f>IF(ISBLANK('Post Process Calc.'!F11),"",'Post Process Calc.'!F11)</f>
        <v>-6.3950624334056429E-3</v>
      </c>
      <c r="EP11" s="243">
        <f>IF(ISBLANK('Post Process Calc.'!G11),"",'Post Process Calc.'!G11)</f>
        <v>4.9628592869793582E-5</v>
      </c>
      <c r="EQ11" s="243">
        <f>IF(ISBLANK('Post Process Calc.'!H11),"",'Post Process Calc.'!H11)</f>
        <v>3.8451364505081302E-3</v>
      </c>
      <c r="ER11" s="243">
        <f>IF(ISBLANK('Post Process Calc.'!I11),"",'Post Process Calc.'!I11)</f>
        <v>-1.2007641469649164E-4</v>
      </c>
      <c r="ES11" s="243">
        <f>IF(ISBLANK('Post Process Calc.'!J11),"",'Post Process Calc.'!J11)</f>
        <v>8.0772592898223589E-4</v>
      </c>
      <c r="ET11" s="243">
        <f>IF(ISBLANK('Post Process Calc.'!K11),"",'Post Process Calc.'!K11)</f>
        <v>4.1801149985527301E-2</v>
      </c>
      <c r="EU11" s="243">
        <f>IF(ISBLANK('Post Process Calc.'!L11),"",'Post Process Calc.'!L11)</f>
        <v>-1.3336973026113314E-3</v>
      </c>
      <c r="EV11" s="243">
        <f>IF(ISBLANK('Post Process Calc.'!M11),"",'Post Process Calc.'!M11)</f>
        <v>-1.9205675361797805E-4</v>
      </c>
      <c r="EW11" s="243">
        <f>IF(ISBLANK('Post Process Calc.'!N11),"",'Post Process Calc.'!N11)</f>
        <v>0</v>
      </c>
      <c r="EX11" s="243">
        <f>IF(ISBLANK('Post Process Calc.'!O11),"",'Post Process Calc.'!O11)</f>
        <v>0</v>
      </c>
      <c r="EY11" s="243">
        <f>IF(ISBLANK('Post Process Calc.'!P11),"",'Post Process Calc.'!P11)</f>
        <v>0</v>
      </c>
      <c r="EZ11" s="243">
        <f>IF(ISBLANK('Post Process Calc.'!Q11),"",'Post Process Calc.'!Q11)</f>
        <v>-8.4527404757693807E-4</v>
      </c>
      <c r="FA11" s="243">
        <f>IF(ISBLANK('Post Process Calc.'!R11),"",'Post Process Calc.'!R11)</f>
        <v>0</v>
      </c>
      <c r="FB11" s="243">
        <f>IF(ISBLANK('Post Process Calc.'!S11),"",'Post Process Calc.'!S11)</f>
        <v>0</v>
      </c>
      <c r="FC11" s="243">
        <f>IF(ISBLANK('Post Process Calc.'!T11),"",'Post Process Calc.'!T11)</f>
        <v>0</v>
      </c>
      <c r="FD11" s="243">
        <f>IF(ISBLANK('Post Process Calc.'!U11),"",'Post Process Calc.'!U11)</f>
        <v>0</v>
      </c>
      <c r="FE11" s="243">
        <f>IF(ISBLANK('Post Process Calc.'!V11),"",'Post Process Calc.'!V11)</f>
        <v>0</v>
      </c>
      <c r="FF11" s="243">
        <f>IF(ISBLANK('Post Process Calc.'!W11),"",'Post Process Calc.'!W11)</f>
        <v>0</v>
      </c>
      <c r="FG11" s="243">
        <f>IF(ISBLANK('Post Process Calc.'!X11),"",'Post Process Calc.'!X11)</f>
        <v>0</v>
      </c>
      <c r="FH11" s="243">
        <f>IF(ISBLANK('Post Process Calc.'!Y11),"",'Post Process Calc.'!Y11)</f>
        <v>0</v>
      </c>
      <c r="FI11" s="243">
        <f>IF(ISBLANK('Post Process Calc.'!Z11),"",'Post Process Calc.'!Z11)</f>
        <v>0</v>
      </c>
      <c r="FJ11" s="243">
        <f>IF(ISBLANK('Post Process Calc.'!AA11),"",'Post Process Calc.'!AA11)</f>
        <v>0</v>
      </c>
      <c r="FK11" s="243">
        <f>IF(ISBLANK('Post Process Calc.'!AB11),"",'Post Process Calc.'!AB11)</f>
        <v>0</v>
      </c>
      <c r="FL11" s="243">
        <f>IF(ISBLANK('Post Process Calc.'!AC11),"",'Post Process Calc.'!AC11)</f>
        <v>0</v>
      </c>
      <c r="FM11" s="243">
        <f>IF(ISBLANK('Post Process Calc.'!AD11),"",'Post Process Calc.'!AD11)</f>
        <v>2.462233707252849E-3</v>
      </c>
      <c r="FN11" s="243">
        <f>IF(ISBLANK('Post Process Calc.'!AE11),"",'Post Process Calc.'!AE11)</f>
        <v>-3.9328287261528013E-3</v>
      </c>
      <c r="FO11" s="243">
        <f>IF(ISBLANK('Post Process Calc.'!AF11),"",'Post Process Calc.'!AF11)</f>
        <v>3.3830859763016127E-2</v>
      </c>
      <c r="FP11" s="243">
        <f>IF(ISBLANK('Post Process Calc.'!AG11),"",'Post Process Calc.'!AG11)</f>
        <v>-2.0221310845983782E-2</v>
      </c>
      <c r="FQ11" s="243">
        <f>IF(ISBLANK('Post Process Calc.'!AH11),"",'Post Process Calc.'!AH11)</f>
        <v>0</v>
      </c>
      <c r="FR11" s="243">
        <f>IF(ISBLANK('Post Process Calc.'!AI11),"",'Post Process Calc.'!AI11)</f>
        <v>-3.1905756254866045E-2</v>
      </c>
      <c r="FS11" s="243">
        <f>IF(ISBLANK('Post Process Calc.'!AJ11),"",'Post Process Calc.'!AJ11)</f>
        <v>0</v>
      </c>
    </row>
    <row r="12" spans="1:175">
      <c r="A12" s="238" t="str">
        <f>IF('Measured Data'!B14&lt;&gt;0,'Measured Data'!$B$1,"")</f>
        <v>XB52</v>
      </c>
      <c r="B12" s="238">
        <f>IF(ISBLANK('Measured Data'!A14),"",'Measured Data'!A14)</f>
        <v>7</v>
      </c>
      <c r="C12" s="245">
        <f>IF(ISBLANK('Measured Data'!B14),"",'Measured Data'!B14)</f>
        <v>6.8604166666700621</v>
      </c>
      <c r="D12" s="246">
        <f>IF(ISBLANK('Measured Data'!C14),"",'Measured Data'!C14)</f>
        <v>164.65000000008149</v>
      </c>
      <c r="E12" s="238">
        <f>IF(ISBLANK('Measured Data'!D14),"",'Measured Data'!D14)</f>
        <v>20</v>
      </c>
      <c r="F12" s="238" t="e">
        <f>IF(ISBLANK('Measured Data'!#REF!),"",'Measured Data'!#REF!)</f>
        <v>#REF!</v>
      </c>
      <c r="G12" s="238" t="str">
        <f>IF(ISBLANK('Measured Data'!G14),"",'Measured Data'!G14)</f>
        <v/>
      </c>
      <c r="H12" s="243">
        <f>IF(ISBLANK('Measured Data'!H14),"",'Measured Data'!H14)</f>
        <v>9.945699555969238</v>
      </c>
      <c r="I12" s="243">
        <f>IF(ISBLANK('Measured Data'!I14),"",'Measured Data'!I14)</f>
        <v>8.0853773553254626E-2</v>
      </c>
      <c r="J12" s="243">
        <f>IF(ISBLANK('Measured Data'!J14),"",'Measured Data'!J14)</f>
        <v>10.026553329522493</v>
      </c>
      <c r="K12" s="243">
        <f>IF(ISBLANK('Measured Data'!K14),"",'Measured Data'!K14)</f>
        <v>99.193603515625</v>
      </c>
      <c r="L12" s="238" t="str">
        <f>IF(ISBLANK('Measured Data'!L14),"",'Measured Data'!L14)</f>
        <v/>
      </c>
      <c r="M12" s="238" t="str">
        <f>IF(ISBLANK('Measured Data'!M14),"",'Measured Data'!M14)</f>
        <v/>
      </c>
      <c r="N12" s="238" t="str">
        <f>IF(ISBLANK('Measured Data'!N14),"",'Measured Data'!N14)</f>
        <v/>
      </c>
      <c r="O12" s="238" t="str">
        <f>IF(ISBLANK('Measured Data'!O14),"",'Measured Data'!O14)</f>
        <v/>
      </c>
      <c r="P12" s="238" t="str">
        <f>IF(ISBLANK('Measured Data'!P14),"",'Measured Data'!P14)</f>
        <v/>
      </c>
      <c r="Q12" s="238" t="str">
        <f>IF(ISBLANK('Measured Data'!Q14),"",'Measured Data'!Q14)</f>
        <v/>
      </c>
      <c r="R12" s="238">
        <f>IF(ISBLANK('Measured Data'!R14),"",'Measured Data'!R14)</f>
        <v>396</v>
      </c>
      <c r="S12" s="238">
        <f>IF(ISBLANK('Measured Data'!S14),"",'Measured Data'!S14)</f>
        <v>410.45</v>
      </c>
      <c r="T12" s="243">
        <f>IF(ISBLANK('Measured Data'!U14),"",'Measured Data'!U14)</f>
        <v>2.85</v>
      </c>
      <c r="U12" s="243">
        <f>IF(ISBLANK('Measured Data'!V14),"",'Measured Data'!V14)</f>
        <v>3.3980000000000001</v>
      </c>
      <c r="V12" s="243">
        <f>IF(ISBLANK('Measured Data'!W14),"",'Measured Data'!W14)</f>
        <v>5.5880000000000001</v>
      </c>
      <c r="W12" s="243">
        <f>IF(ISBLANK('Measured Data'!X14),"",'Measured Data'!X14)</f>
        <v>2.8410000000000002</v>
      </c>
      <c r="X12" s="243">
        <f>IF(ISBLANK('Measured Data'!Y14),"",'Measured Data'!Y14)</f>
        <v>0.58699999999999997</v>
      </c>
      <c r="Y12" s="243">
        <f>IF(ISBLANK('Measured Data'!Z14),"",'Measured Data'!Z14)</f>
        <v>31.250693843113741</v>
      </c>
      <c r="Z12" s="243">
        <f>IF(ISBLANK('Measured Data'!AA14),"",'Measured Data'!AA14)</f>
        <v>2.6819999999999999</v>
      </c>
      <c r="AA12" s="243">
        <f>IF(ISBLANK('Measured Data'!AB14),"",'Measured Data'!AB14)</f>
        <v>15.743</v>
      </c>
      <c r="AB12" s="243">
        <f>IF(ISBLANK('Measured Data'!AC14),"",'Measured Data'!AC14)</f>
        <v>0</v>
      </c>
      <c r="AC12" s="243">
        <f>IF(ISBLANK('Measured Data'!AD14),"",'Measured Data'!AD14)</f>
        <v>0</v>
      </c>
      <c r="AD12" s="243">
        <f>IF(ISBLANK('Measured Data'!AE14),"",'Measured Data'!AE14)</f>
        <v>0</v>
      </c>
      <c r="AE12" s="243">
        <f>IF(ISBLANK('Measured Data'!AF14),"",'Measured Data'!AF14)</f>
        <v>10.990230905861457</v>
      </c>
      <c r="AF12" s="243">
        <f>IF(ISBLANK('Measured Data'!AG14),"",'Measured Data'!AG14)</f>
        <v>0</v>
      </c>
      <c r="AG12" s="243">
        <f>IF(ISBLANK('Measured Data'!AH14),"",'Measured Data'!AH14)</f>
        <v>0</v>
      </c>
      <c r="AH12" s="243">
        <f>IF(ISBLANK('Measured Data'!AI14),"",'Measured Data'!AI14)</f>
        <v>0</v>
      </c>
      <c r="AI12" s="243">
        <f>IF(ISBLANK('Measured Data'!AJ14),"",'Measured Data'!AJ14)</f>
        <v>0</v>
      </c>
      <c r="AJ12" s="243">
        <f>IF(ISBLANK('Measured Data'!AK14),"",'Measured Data'!AK14)</f>
        <v>0</v>
      </c>
      <c r="AK12" s="243">
        <f>IF(ISBLANK('Measured Data'!AL14),"",'Measured Data'!AL14)</f>
        <v>0</v>
      </c>
      <c r="AL12" s="243">
        <f>IF(ISBLANK('Measured Data'!AM14),"",'Measured Data'!AM14)</f>
        <v>0</v>
      </c>
      <c r="AM12" s="243">
        <f>IF(ISBLANK('Measured Data'!AN14),"",'Measured Data'!AN14)</f>
        <v>0</v>
      </c>
      <c r="AN12" s="243">
        <f>IF(ISBLANK('Measured Data'!AO14),"",'Measured Data'!AO14)</f>
        <v>0</v>
      </c>
      <c r="AO12" s="243">
        <f>IF(ISBLANK('Measured Data'!AP14),"",'Measured Data'!AP14)</f>
        <v>0</v>
      </c>
      <c r="AP12" s="243">
        <f>IF(ISBLANK('Measured Data'!AQ14),"",'Measured Data'!AQ14)</f>
        <v>0</v>
      </c>
      <c r="AQ12" s="243">
        <f>IF(ISBLANK('Measured Data'!AR14),"",'Measured Data'!AR14)</f>
        <v>0</v>
      </c>
      <c r="AR12" s="243" t="str">
        <f>IF(ISBLANK('Measured Data'!AS14),"",'Measured Data'!AS14)</f>
        <v/>
      </c>
      <c r="AS12" s="243" t="str">
        <f>IF(ISBLANK('Measured Data'!AT14),"",'Measured Data'!AT14)</f>
        <v/>
      </c>
      <c r="AT12" s="243" t="str">
        <f>IF(ISBLANK('Measured Data'!AU14),"",'Measured Data'!AU14)</f>
        <v/>
      </c>
      <c r="AU12" s="243" t="str">
        <f>IF(ISBLANK('Measured Data'!AV14),"",'Measured Data'!AV14)</f>
        <v/>
      </c>
      <c r="AV12" s="243" t="str">
        <f>IF(ISBLANK('Measured Data'!AW14),"",'Measured Data'!AW14)</f>
        <v/>
      </c>
      <c r="AW12" s="243" t="str">
        <f>IF(ISBLANK('Measured Data'!AX14),"",'Measured Data'!AX14)</f>
        <v/>
      </c>
      <c r="AX12" s="243" t="str">
        <f>IF(ISBLANK('Measured Data'!AY14),"",'Measured Data'!AY14)</f>
        <v/>
      </c>
      <c r="AY12" s="243" t="str">
        <f>IF(ISBLANK('Measured Data'!AZ14),"",'Measured Data'!AZ14)</f>
        <v/>
      </c>
      <c r="AZ12" s="243" t="str">
        <f>IF(ISBLANK('Measured Data'!BA14),"",'Measured Data'!BA14)</f>
        <v/>
      </c>
      <c r="BA12" s="243" t="str">
        <f>IF(ISBLANK('Measured Data'!BB14),"",'Measured Data'!BB14)</f>
        <v/>
      </c>
      <c r="BB12" s="243" t="str">
        <f>IF(ISBLANK('Measured Data'!BC14),"",'Measured Data'!BC14)</f>
        <v/>
      </c>
      <c r="BC12" s="243" t="str">
        <f>IF(ISBLANK('Measured Data'!BE14),"",'Measured Data'!BE14)</f>
        <v/>
      </c>
      <c r="BD12" s="243" t="str">
        <f>IF(ISBLANK('Measured Data'!BF14),"",'Measured Data'!BF14)</f>
        <v/>
      </c>
      <c r="BE12" s="243" t="str">
        <f>IF(ISBLANK('Measured Data'!BG14),"",'Measured Data'!BG14)</f>
        <v/>
      </c>
      <c r="BF12" s="243" t="str">
        <f>IF(ISBLANK('Measured Data'!BI14),"",'Measured Data'!BI14)</f>
        <v/>
      </c>
      <c r="BG12" s="243" t="str">
        <f>IF(ISBLANK('Measured Data'!BJ14),"",'Measured Data'!BJ14)</f>
        <v/>
      </c>
      <c r="BH12" s="243" t="str">
        <f>IF(ISBLANK('Measured Data'!BK14),"",'Measured Data'!BK14)</f>
        <v/>
      </c>
      <c r="BI12" s="243" t="str">
        <f>IF(ISBLANK('Measured Data'!BL14),"",'Measured Data'!BL14)</f>
        <v/>
      </c>
      <c r="BJ12" s="243" t="str">
        <f>IF(ISBLANK('Measured Data'!BM14),"",'Measured Data'!BM14)</f>
        <v/>
      </c>
      <c r="BK12" s="243" t="str">
        <f>IF(ISBLANK('Measured Data'!BN14),"",'Measured Data'!BN14)</f>
        <v/>
      </c>
      <c r="BL12" s="243" t="str">
        <f>IF(ISBLANK('Measured Data'!BO14),"",'Measured Data'!BO14)</f>
        <v/>
      </c>
      <c r="BM12" s="243">
        <f>IF(ISBLANK('Measured Data'!BP14),"",'Measured Data'!BP14)</f>
        <v>0</v>
      </c>
      <c r="BN12" s="238">
        <f>IF(ISBLANK('In Process Calc.'!B12),"",ROUND('In Process Calc.'!B12,2))</f>
        <v>8.8699999999999992</v>
      </c>
      <c r="BO12" s="238">
        <f>IF(ISBLANK('In Process Calc.'!C12),"",ROUND('In Process Calc.'!C12,2))</f>
        <v>212.98</v>
      </c>
      <c r="BP12" s="238">
        <f>IF(ISBLANK('In Process Calc.'!E12),"",'In Process Calc.'!E12)</f>
        <v>1918.8055555555557</v>
      </c>
      <c r="BQ12" s="238">
        <f>IF(ISBLANK('In Process Calc.'!F12),"",'In Process Calc.'!F12)</f>
        <v>0</v>
      </c>
      <c r="BR12" s="238">
        <f>IF(ISBLANK('In Process Calc.'!H12),"",'In Process Calc.'!H12)</f>
        <v>0</v>
      </c>
      <c r="BS12" s="238">
        <f>IF(ISBLANK('In Process Calc.'!J12),"",'In Process Calc.'!J12)</f>
        <v>1918.8055555555557</v>
      </c>
      <c r="BT12" s="243">
        <f>IF(ISBLANK('In Process Calc.'!K12),"",'In Process Calc.'!K12)</f>
        <v>1296.8588574753521</v>
      </c>
      <c r="BU12" s="243">
        <f>IF(ISBLANK('In Process Calc.'!L12),"",'In Process Calc.'!L12)</f>
        <v>29557.482868931962</v>
      </c>
      <c r="BV12" s="243">
        <f>IF(ISBLANK('In Process Calc.'!M12),"",'In Process Calc.'!M12)</f>
        <v>0</v>
      </c>
      <c r="BW12" s="243">
        <f>IF(ISBLANK('In Process Calc.'!N12),"",'In Process Calc.'!N12)</f>
        <v>2265.8599163888889</v>
      </c>
      <c r="BX12" s="243">
        <f>IF(ISBLANK('In Process Calc.'!O12),"",'In Process Calc.'!O12)</f>
        <v>-12.406041250000001</v>
      </c>
      <c r="BY12" s="243">
        <f>IF(ISBLANK('In Process Calc.'!P12),"",'In Process Calc.'!P12)</f>
        <v>-1.1760944722222231</v>
      </c>
      <c r="BZ12" s="243">
        <f>IF(ISBLANK('In Process Calc.'!Q12),"",'In Process Calc.'!Q12)</f>
        <v>11.163015</v>
      </c>
      <c r="CA12" s="243">
        <f>IF(ISBLANK('In Process Calc.'!R12),"",'In Process Calc.'!R12)</f>
        <v>-2.7720229444444451</v>
      </c>
      <c r="CB12" s="243">
        <f>IF(ISBLANK('In Process Calc.'!S12),"",'In Process Calc.'!S12)</f>
        <v>1.5112030833333334</v>
      </c>
      <c r="CC12" s="243">
        <f>IF(ISBLANK('In Process Calc.'!T12),"",'In Process Calc.'!T12)</f>
        <v>56.427587154105098</v>
      </c>
      <c r="CD12" s="243">
        <f>IF(ISBLANK('In Process Calc.'!U12),"",'In Process Calc.'!U12)</f>
        <v>-6.890430750000001</v>
      </c>
      <c r="CE12" s="243">
        <f>IF(ISBLANK('In Process Calc.'!V12),"",'In Process Calc.'!V12)</f>
        <v>-17.816032222222226</v>
      </c>
      <c r="CF12" s="243">
        <f>IF(ISBLANK('In Process Calc.'!W12),"",'In Process Calc.'!W12)</f>
        <v>0</v>
      </c>
      <c r="CG12" s="243">
        <f>IF(ISBLANK('In Process Calc.'!X12),"",'In Process Calc.'!X12)</f>
        <v>0</v>
      </c>
      <c r="CH12" s="243">
        <f>IF(ISBLANK('In Process Calc.'!Y12),"",'In Process Calc.'!Y12)</f>
        <v>0</v>
      </c>
      <c r="CI12" s="243">
        <f>IF(ISBLANK('In Process Calc.'!Z12),"",'In Process Calc.'!Z12)</f>
        <v>15.320631660746004</v>
      </c>
      <c r="CJ12" s="243">
        <f>IF(ISBLANK('In Process Calc.'!AA12),"",'In Process Calc.'!AA12)</f>
        <v>0</v>
      </c>
      <c r="CK12" s="243">
        <f>IF(ISBLANK('In Process Calc.'!AB12),"",'In Process Calc.'!AB12)</f>
        <v>0</v>
      </c>
      <c r="CL12" s="243">
        <f>IF(ISBLANK('In Process Calc.'!AC12),"",'In Process Calc.'!AC12)</f>
        <v>0</v>
      </c>
      <c r="CM12" s="243">
        <f>IF(ISBLANK('In Process Calc.'!AD12),"",'In Process Calc.'!AD12)</f>
        <v>0</v>
      </c>
      <c r="CN12" s="243">
        <f>IF(ISBLANK('In Process Calc.'!AE12),"",'In Process Calc.'!AE12)</f>
        <v>0</v>
      </c>
      <c r="CO12" s="243">
        <f>IF(ISBLANK('In Process Calc.'!AF12),"",'In Process Calc.'!AF12)</f>
        <v>0</v>
      </c>
      <c r="CP12" s="243">
        <f>IF(ISBLANK('In Process Calc.'!AG12),"",'In Process Calc.'!AG12)</f>
        <v>0</v>
      </c>
      <c r="CQ12" s="243">
        <f>IF(ISBLANK('In Process Calc.'!AH12),"",'In Process Calc.'!AH12)</f>
        <v>0</v>
      </c>
      <c r="CR12" s="243">
        <f>IF(ISBLANK('In Process Calc.'!AI12),"",'In Process Calc.'!AI12)</f>
        <v>0</v>
      </c>
      <c r="CS12" s="243">
        <f>IF(ISBLANK('In Process Calc.'!AJ12),"",'In Process Calc.'!AJ12)</f>
        <v>0</v>
      </c>
      <c r="CT12" s="243">
        <f>IF(ISBLANK('In Process Calc.'!AK12),"",'In Process Calc.'!AK12)</f>
        <v>0</v>
      </c>
      <c r="CU12" s="243">
        <f>IF(ISBLANK('In Process Calc.'!AL12),"",'In Process Calc.'!AL12)</f>
        <v>0</v>
      </c>
      <c r="CV12" s="243">
        <f>IF(ISBLANK('In Process Calc.'!AM12),"",'In Process Calc.'!AM12)</f>
        <v>-26.130899638888899</v>
      </c>
      <c r="CW12" s="243">
        <f>IF(ISBLANK('In Process Calc.'!AN12),"",'In Process Calc.'!AN12)</f>
        <v>-38.5369408888889</v>
      </c>
      <c r="CX12" s="243">
        <f>IF(ISBLANK('In Process Calc.'!AO12),"",'In Process Calc.'!AO12)</f>
        <v>-50.739571222222253</v>
      </c>
      <c r="CY12" s="243">
        <f>IF(ISBLANK('In Process Calc.'!AP12),"",'In Process Calc.'!AP12)</f>
        <v>0</v>
      </c>
      <c r="CZ12" s="243">
        <f>IF(ISBLANK('In Process Calc.'!AQ12),"",'In Process Calc.'!AQ12)</f>
        <v>0</v>
      </c>
      <c r="DA12" s="243">
        <f>IF(ISBLANK('In Process Calc.'!AR12),"",'In Process Calc.'!AR12)</f>
        <v>9.3292274104369629E-3</v>
      </c>
      <c r="DB12" s="243">
        <f>IF(ISBLANK('In Process Calc.'!AS12),"",'In Process Calc.'!AS12)</f>
        <v>9.4532237602280769E-3</v>
      </c>
      <c r="DC12" s="243">
        <f>IF(ISBLANK('In Process Calc.'!AT12),"",'In Process Calc.'!AT12)</f>
        <v>1.2399634979111352E-4</v>
      </c>
      <c r="DD12" s="243">
        <f>IF(ISBLANK('In Process Calc.'!AU12),"",'In Process Calc.'!AU12)</f>
        <v>1.2998005834225068</v>
      </c>
      <c r="DE12" s="243">
        <f>IF(ISBLANK('In Process Calc.'!AV12),"",'In Process Calc.'!AV12)</f>
        <v>-4.8192136100789849E-3</v>
      </c>
      <c r="DF12" s="243">
        <f>IF(ISBLANK('In Process Calc.'!AW12),"",'In Process Calc.'!AW12)</f>
        <v>1.4203823713032366E-3</v>
      </c>
      <c r="DG12" s="243">
        <f>IF(ISBLANK('In Process Calc.'!AX12),"",'In Process Calc.'!AX12)</f>
        <v>3.4408719209068745E-3</v>
      </c>
      <c r="DH12" s="243">
        <f>IF(ISBLANK('In Process Calc.'!AY12),"",'In Process Calc.'!AY12)</f>
        <v>1.223724465370523E-3</v>
      </c>
      <c r="DI12" s="243">
        <f>IF(ISBLANK('In Process Calc.'!AZ12),"",'In Process Calc.'!AZ12)</f>
        <v>5.1395405542222655E-4</v>
      </c>
      <c r="DJ12" s="243">
        <f>IF(ISBLANK('In Process Calc.'!BA12),"",'In Process Calc.'!BA12)</f>
        <v>2.9533231743167482E-2</v>
      </c>
      <c r="DK12" s="243">
        <f>IF(ISBLANK('In Process Calc.'!BB12),"",'In Process Calc.'!BB12)</f>
        <v>-3.1432660640688816E-4</v>
      </c>
      <c r="DL12" s="243">
        <f>IF(ISBLANK('In Process Calc.'!BC12),"",'In Process Calc.'!BC12)</f>
        <v>9.0559681579427953E-3</v>
      </c>
      <c r="DM12" s="243">
        <f>IF(ISBLANK('In Process Calc.'!BD12),"",'In Process Calc.'!BD12)</f>
        <v>0</v>
      </c>
      <c r="DN12" s="243">
        <f>IF(ISBLANK('In Process Calc.'!BE12),"",'In Process Calc.'!BE12)</f>
        <v>0</v>
      </c>
      <c r="DO12" s="243">
        <f>IF(ISBLANK('In Process Calc.'!BF12),"",'In Process Calc.'!BF12)</f>
        <v>0</v>
      </c>
      <c r="DP12" s="243">
        <f>IF(ISBLANK('In Process Calc.'!BG12),"",'In Process Calc.'!BG12)</f>
        <v>-9.5454418647481082E-3</v>
      </c>
      <c r="DQ12" s="243">
        <f>IF(ISBLANK('In Process Calc.'!BH12),"",'In Process Calc.'!BH12)</f>
        <v>0</v>
      </c>
      <c r="DR12" s="243">
        <f>IF(ISBLANK('In Process Calc.'!BI12),"",'In Process Calc.'!BI12)</f>
        <v>0</v>
      </c>
      <c r="DS12" s="243">
        <f>IF(ISBLANK('In Process Calc.'!BJ12),"",'In Process Calc.'!BJ12)</f>
        <v>0</v>
      </c>
      <c r="DT12" s="243">
        <f>IF(ISBLANK('In Process Calc.'!BK12),"",'In Process Calc.'!BK12)</f>
        <v>0</v>
      </c>
      <c r="DU12" s="243">
        <f>IF(ISBLANK('In Process Calc.'!BL12),"",'In Process Calc.'!BL12)</f>
        <v>0</v>
      </c>
      <c r="DV12" s="243">
        <f>IF(ISBLANK('In Process Calc.'!BM12),"",'In Process Calc.'!BM12)</f>
        <v>0</v>
      </c>
      <c r="DW12" s="243">
        <f>IF(ISBLANK('In Process Calc.'!BN12),"",'In Process Calc.'!BN12)</f>
        <v>0</v>
      </c>
      <c r="DX12" s="243">
        <f>IF(ISBLANK('In Process Calc.'!BO12),"",'In Process Calc.'!BO12)</f>
        <v>0</v>
      </c>
      <c r="DY12" s="243">
        <f>IF(ISBLANK('In Process Calc.'!BP12),"",'In Process Calc.'!BP12)</f>
        <v>0</v>
      </c>
      <c r="DZ12" s="243">
        <f>IF(ISBLANK('In Process Calc.'!BQ12),"",'In Process Calc.'!BQ12)</f>
        <v>0</v>
      </c>
      <c r="EA12" s="243">
        <f>IF(ISBLANK('In Process Calc.'!BR12),"",'In Process Calc.'!BR12)</f>
        <v>0</v>
      </c>
      <c r="EB12" s="243">
        <f>IF(ISBLANK('In Process Calc.'!BS12),"",'In Process Calc.'!BS12)</f>
        <v>0</v>
      </c>
      <c r="EC12" s="243">
        <f>IF(ISBLANK('In Process Calc.'!BT12),"",'In Process Calc.'!BT12)</f>
        <v>1.7909053182869478E-2</v>
      </c>
      <c r="ED12" s="243">
        <f>IF(ISBLANK('In Process Calc.'!BU12),"",'In Process Calc.'!BU12)</f>
        <v>2.2728266792948461E-2</v>
      </c>
      <c r="EE12" s="243">
        <f>IF(ISBLANK('In Process Calc.'!BV12),"",'In Process Calc.'!BV12)</f>
        <v>5.9514971032904949E-2</v>
      </c>
      <c r="EF12" s="243">
        <f>IF(ISBLANK('In Process Calc.'!BW12),"",'In Process Calc.'!BW12)</f>
        <v>7.5544244895176332E-2</v>
      </c>
      <c r="EG12" s="243">
        <f>IF(ISBLANK('In Process Calc.'!BX12),"",'In Process Calc.'!BX12)</f>
        <v>-0.32321020427967379</v>
      </c>
      <c r="EH12" s="243">
        <f>IF(ISBLANK('In Process Calc.'!BY12),"",'In Process Calc.'!BY12)</f>
        <v>0</v>
      </c>
      <c r="EI12" s="243">
        <f>IF(ISBLANK('In Process Calc.'!BZ12),"",'In Process Calc.'!BZ12)</f>
        <v>-1.0643149694567635E-2</v>
      </c>
      <c r="EJ12" s="243">
        <f>IF(ISBLANK('In Process Calc.'!CA12),"",'In Process Calc.'!CA12)</f>
        <v>0</v>
      </c>
      <c r="EK12" s="243">
        <f>IF(ISBLANK('Post Process Calc.'!A12),"",'Post Process Calc.'!A12)</f>
        <v>15.666299684143066</v>
      </c>
      <c r="EL12" s="243">
        <f>IF(ISBLANK('Post Process Calc.'!C12),"",'Post Process Calc.'!C12)</f>
        <v>4.910763698539748E-3</v>
      </c>
      <c r="EM12" s="243">
        <f>IF(ISBLANK('Post Process Calc.'!D12),"",'Post Process Calc.'!D12)</f>
        <v>0</v>
      </c>
      <c r="EN12" s="243">
        <f>IF(ISBLANK('Post Process Calc.'!E12),"",'Post Process Calc.'!E12)</f>
        <v>1.7214131266917736</v>
      </c>
      <c r="EO12" s="243">
        <f>IF(ISBLANK('Post Process Calc.'!F12),"",'Post Process Calc.'!F12)</f>
        <v>-3.5741959131809398E-3</v>
      </c>
      <c r="EP12" s="243">
        <f>IF(ISBLANK('Post Process Calc.'!G12),"",'Post Process Calc.'!G12)</f>
        <v>2.4671264554532277E-4</v>
      </c>
      <c r="EQ12" s="243">
        <f>IF(ISBLANK('Post Process Calc.'!H12),"",'Post Process Calc.'!H12)</f>
        <v>3.24532621318559E-3</v>
      </c>
      <c r="ER12" s="243">
        <f>IF(ISBLANK('Post Process Calc.'!I12),"",'Post Process Calc.'!I12)</f>
        <v>6.9029737870183029E-4</v>
      </c>
      <c r="ES12" s="243">
        <f>IF(ISBLANK('Post Process Calc.'!J12),"",'Post Process Calc.'!J12)</f>
        <v>5.221405585821348E-4</v>
      </c>
      <c r="ET12" s="243">
        <f>IF(ISBLANK('Post Process Calc.'!K12),"",'Post Process Calc.'!K12)</f>
        <v>3.791441420650872E-2</v>
      </c>
      <c r="EU12" s="243">
        <f>IF(ISBLANK('Post Process Calc.'!L12),"",'Post Process Calc.'!L12)</f>
        <v>-8.7606768564061542E-5</v>
      </c>
      <c r="EV12" s="243">
        <f>IF(ISBLANK('Post Process Calc.'!M12),"",'Post Process Calc.'!M12)</f>
        <v>2.8163690574395223E-3</v>
      </c>
      <c r="EW12" s="243">
        <f>IF(ISBLANK('Post Process Calc.'!N12),"",'Post Process Calc.'!N12)</f>
        <v>0</v>
      </c>
      <c r="EX12" s="243">
        <f>IF(ISBLANK('Post Process Calc.'!O12),"",'Post Process Calc.'!O12)</f>
        <v>0</v>
      </c>
      <c r="EY12" s="243">
        <f>IF(ISBLANK('Post Process Calc.'!P12),"",'Post Process Calc.'!P12)</f>
        <v>0</v>
      </c>
      <c r="EZ12" s="243">
        <f>IF(ISBLANK('Post Process Calc.'!Q12),"",'Post Process Calc.'!Q12)</f>
        <v>-3.5232107501196523E-3</v>
      </c>
      <c r="FA12" s="243">
        <f>IF(ISBLANK('Post Process Calc.'!R12),"",'Post Process Calc.'!R12)</f>
        <v>0</v>
      </c>
      <c r="FB12" s="243">
        <f>IF(ISBLANK('Post Process Calc.'!S12),"",'Post Process Calc.'!S12)</f>
        <v>0</v>
      </c>
      <c r="FC12" s="243">
        <f>IF(ISBLANK('Post Process Calc.'!T12),"",'Post Process Calc.'!T12)</f>
        <v>0</v>
      </c>
      <c r="FD12" s="243">
        <f>IF(ISBLANK('Post Process Calc.'!U12),"",'Post Process Calc.'!U12)</f>
        <v>0</v>
      </c>
      <c r="FE12" s="243">
        <f>IF(ISBLANK('Post Process Calc.'!V12),"",'Post Process Calc.'!V12)</f>
        <v>0</v>
      </c>
      <c r="FF12" s="243">
        <f>IF(ISBLANK('Post Process Calc.'!W12),"",'Post Process Calc.'!W12)</f>
        <v>0</v>
      </c>
      <c r="FG12" s="243">
        <f>IF(ISBLANK('Post Process Calc.'!X12),"",'Post Process Calc.'!X12)</f>
        <v>0</v>
      </c>
      <c r="FH12" s="243">
        <f>IF(ISBLANK('Post Process Calc.'!Y12),"",'Post Process Calc.'!Y12)</f>
        <v>0</v>
      </c>
      <c r="FI12" s="243">
        <f>IF(ISBLANK('Post Process Calc.'!Z12),"",'Post Process Calc.'!Z12)</f>
        <v>0</v>
      </c>
      <c r="FJ12" s="243">
        <f>IF(ISBLANK('Post Process Calc.'!AA12),"",'Post Process Calc.'!AA12)</f>
        <v>0</v>
      </c>
      <c r="FK12" s="243">
        <f>IF(ISBLANK('Post Process Calc.'!AB12),"",'Post Process Calc.'!AB12)</f>
        <v>0</v>
      </c>
      <c r="FL12" s="243">
        <f>IF(ISBLANK('Post Process Calc.'!AC12),"",'Post Process Calc.'!AC12)</f>
        <v>0</v>
      </c>
      <c r="FM12" s="243">
        <f>IF(ISBLANK('Post Process Calc.'!AD12),"",'Post Process Calc.'!AD12)</f>
        <v>8.7623461813881361E-3</v>
      </c>
      <c r="FN12" s="243">
        <f>IF(ISBLANK('Post Process Calc.'!AE12),"",'Post Process Calc.'!AE12)</f>
        <v>5.1881502682071977E-3</v>
      </c>
      <c r="FO12" s="243">
        <f>IF(ISBLANK('Post Process Calc.'!AF12),"",'Post Process Calc.'!AF12)</f>
        <v>4.2219800053510538E-2</v>
      </c>
      <c r="FP12" s="243">
        <f>IF(ISBLANK('Post Process Calc.'!AG12),"",'Post Process Calc.'!AG12)</f>
        <v>-9.2925364240886182E-2</v>
      </c>
      <c r="FQ12" s="243">
        <f>IF(ISBLANK('Post Process Calc.'!AH12),"",'Post Process Calc.'!AH12)</f>
        <v>0</v>
      </c>
      <c r="FR12" s="243">
        <f>IF(ISBLANK('Post Process Calc.'!AI12),"",'Post Process Calc.'!AI12)</f>
        <v>-2.3106454470559167E-3</v>
      </c>
      <c r="FS12" s="243">
        <f>IF(ISBLANK('Post Process Calc.'!AJ12),"",'Post Process Calc.'!AJ12)</f>
        <v>0</v>
      </c>
    </row>
    <row r="13" spans="1:175">
      <c r="A13" s="238" t="e">
        <f>IF('Measured Data'!#REF!&lt;&gt;0,'Measured Data'!$B$1,"")</f>
        <v>#REF!</v>
      </c>
      <c r="B13" s="238" t="e">
        <f>IF(ISBLANK('Measured Data'!#REF!),"",'Measured Data'!#REF!)</f>
        <v>#REF!</v>
      </c>
      <c r="C13" s="245" t="e">
        <f>IF(ISBLANK('Measured Data'!#REF!),"",'Measured Data'!#REF!)</f>
        <v>#REF!</v>
      </c>
      <c r="D13" s="246" t="e">
        <f>IF(ISBLANK('Measured Data'!#REF!),"",'Measured Data'!#REF!)</f>
        <v>#REF!</v>
      </c>
      <c r="E13" s="238" t="e">
        <f>IF(ISBLANK('Measured Data'!#REF!),"",'Measured Data'!#REF!)</f>
        <v>#REF!</v>
      </c>
      <c r="F13" s="238" t="e">
        <f>IF(ISBLANK('Measured Data'!#REF!),"",'Measured Data'!#REF!)</f>
        <v>#REF!</v>
      </c>
      <c r="G13" s="238" t="e">
        <f>IF(ISBLANK('Measured Data'!#REF!),"",'Measured Data'!#REF!)</f>
        <v>#REF!</v>
      </c>
      <c r="H13" s="243" t="e">
        <f>IF(ISBLANK('Measured Data'!#REF!),"",'Measured Data'!#REF!)</f>
        <v>#REF!</v>
      </c>
      <c r="I13" s="243" t="e">
        <f>IF(ISBLANK('Measured Data'!#REF!),"",'Measured Data'!#REF!)</f>
        <v>#REF!</v>
      </c>
      <c r="J13" s="243" t="e">
        <f>IF(ISBLANK('Measured Data'!#REF!),"",'Measured Data'!#REF!)</f>
        <v>#REF!</v>
      </c>
      <c r="K13" s="243" t="e">
        <f>IF(ISBLANK('Measured Data'!#REF!),"",'Measured Data'!#REF!)</f>
        <v>#REF!</v>
      </c>
      <c r="L13" s="238" t="e">
        <f>IF(ISBLANK('Measured Data'!#REF!),"",'Measured Data'!#REF!)</f>
        <v>#REF!</v>
      </c>
      <c r="M13" s="238" t="e">
        <f>IF(ISBLANK('Measured Data'!#REF!),"",'Measured Data'!#REF!)</f>
        <v>#REF!</v>
      </c>
      <c r="N13" s="238" t="e">
        <f>IF(ISBLANK('Measured Data'!#REF!),"",'Measured Data'!#REF!)</f>
        <v>#REF!</v>
      </c>
      <c r="O13" s="238" t="e">
        <f>IF(ISBLANK('Measured Data'!#REF!),"",'Measured Data'!#REF!)</f>
        <v>#REF!</v>
      </c>
      <c r="P13" s="238" t="e">
        <f>IF(ISBLANK('Measured Data'!#REF!),"",'Measured Data'!#REF!)</f>
        <v>#REF!</v>
      </c>
      <c r="Q13" s="238" t="e">
        <f>IF(ISBLANK('Measured Data'!#REF!),"",'Measured Data'!#REF!)</f>
        <v>#REF!</v>
      </c>
      <c r="R13" s="238" t="e">
        <f>IF(ISBLANK('Measured Data'!#REF!),"",'Measured Data'!#REF!)</f>
        <v>#REF!</v>
      </c>
      <c r="S13" s="238" t="e">
        <f>IF(ISBLANK('Measured Data'!#REF!),"",'Measured Data'!#REF!)</f>
        <v>#REF!</v>
      </c>
      <c r="T13" s="243" t="e">
        <f>IF(ISBLANK('Measured Data'!#REF!),"",'Measured Data'!#REF!)</f>
        <v>#REF!</v>
      </c>
      <c r="U13" s="243" t="e">
        <f>IF(ISBLANK('Measured Data'!#REF!),"",'Measured Data'!#REF!)</f>
        <v>#REF!</v>
      </c>
      <c r="V13" s="243" t="e">
        <f>IF(ISBLANK('Measured Data'!#REF!),"",'Measured Data'!#REF!)</f>
        <v>#REF!</v>
      </c>
      <c r="W13" s="243" t="e">
        <f>IF(ISBLANK('Measured Data'!#REF!),"",'Measured Data'!#REF!)</f>
        <v>#REF!</v>
      </c>
      <c r="X13" s="243" t="e">
        <f>IF(ISBLANK('Measured Data'!#REF!),"",'Measured Data'!#REF!)</f>
        <v>#REF!</v>
      </c>
      <c r="Y13" s="243" t="e">
        <f>IF(ISBLANK('Measured Data'!#REF!),"",'Measured Data'!#REF!)</f>
        <v>#REF!</v>
      </c>
      <c r="Z13" s="243" t="e">
        <f>IF(ISBLANK('Measured Data'!#REF!),"",'Measured Data'!#REF!)</f>
        <v>#REF!</v>
      </c>
      <c r="AA13" s="243" t="e">
        <f>IF(ISBLANK('Measured Data'!#REF!),"",'Measured Data'!#REF!)</f>
        <v>#REF!</v>
      </c>
      <c r="AB13" s="243" t="e">
        <f>IF(ISBLANK('Measured Data'!#REF!),"",'Measured Data'!#REF!)</f>
        <v>#REF!</v>
      </c>
      <c r="AC13" s="243" t="e">
        <f>IF(ISBLANK('Measured Data'!#REF!),"",'Measured Data'!#REF!)</f>
        <v>#REF!</v>
      </c>
      <c r="AD13" s="243" t="e">
        <f>IF(ISBLANK('Measured Data'!#REF!),"",'Measured Data'!#REF!)</f>
        <v>#REF!</v>
      </c>
      <c r="AE13" s="243" t="e">
        <f>IF(ISBLANK('Measured Data'!#REF!),"",'Measured Data'!#REF!)</f>
        <v>#REF!</v>
      </c>
      <c r="AF13" s="243" t="e">
        <f>IF(ISBLANK('Measured Data'!#REF!),"",'Measured Data'!#REF!)</f>
        <v>#REF!</v>
      </c>
      <c r="AG13" s="243" t="e">
        <f>IF(ISBLANK('Measured Data'!#REF!),"",'Measured Data'!#REF!)</f>
        <v>#REF!</v>
      </c>
      <c r="AH13" s="243" t="e">
        <f>IF(ISBLANK('Measured Data'!#REF!),"",'Measured Data'!#REF!)</f>
        <v>#REF!</v>
      </c>
      <c r="AI13" s="243" t="e">
        <f>IF(ISBLANK('Measured Data'!#REF!),"",'Measured Data'!#REF!)</f>
        <v>#REF!</v>
      </c>
      <c r="AJ13" s="243" t="e">
        <f>IF(ISBLANK('Measured Data'!#REF!),"",'Measured Data'!#REF!)</f>
        <v>#REF!</v>
      </c>
      <c r="AK13" s="243" t="e">
        <f>IF(ISBLANK('Measured Data'!#REF!),"",'Measured Data'!#REF!)</f>
        <v>#REF!</v>
      </c>
      <c r="AL13" s="243" t="e">
        <f>IF(ISBLANK('Measured Data'!#REF!),"",'Measured Data'!#REF!)</f>
        <v>#REF!</v>
      </c>
      <c r="AM13" s="243" t="e">
        <f>IF(ISBLANK('Measured Data'!#REF!),"",'Measured Data'!#REF!)</f>
        <v>#REF!</v>
      </c>
      <c r="AN13" s="243" t="e">
        <f>IF(ISBLANK('Measured Data'!#REF!),"",'Measured Data'!#REF!)</f>
        <v>#REF!</v>
      </c>
      <c r="AO13" s="243" t="e">
        <f>IF(ISBLANK('Measured Data'!#REF!),"",'Measured Data'!#REF!)</f>
        <v>#REF!</v>
      </c>
      <c r="AP13" s="243" t="e">
        <f>IF(ISBLANK('Measured Data'!#REF!),"",'Measured Data'!#REF!)</f>
        <v>#REF!</v>
      </c>
      <c r="AQ13" s="243" t="e">
        <f>IF(ISBLANK('Measured Data'!#REF!),"",'Measured Data'!#REF!)</f>
        <v>#REF!</v>
      </c>
      <c r="AR13" s="243" t="e">
        <f>IF(ISBLANK('Measured Data'!#REF!),"",'Measured Data'!#REF!)</f>
        <v>#REF!</v>
      </c>
      <c r="AS13" s="243" t="e">
        <f>IF(ISBLANK('Measured Data'!#REF!),"",'Measured Data'!#REF!)</f>
        <v>#REF!</v>
      </c>
      <c r="AT13" s="243" t="e">
        <f>IF(ISBLANK('Measured Data'!#REF!),"",'Measured Data'!#REF!)</f>
        <v>#REF!</v>
      </c>
      <c r="AU13" s="243" t="e">
        <f>IF(ISBLANK('Measured Data'!#REF!),"",'Measured Data'!#REF!)</f>
        <v>#REF!</v>
      </c>
      <c r="AV13" s="243" t="e">
        <f>IF(ISBLANK('Measured Data'!#REF!),"",'Measured Data'!#REF!)</f>
        <v>#REF!</v>
      </c>
      <c r="AW13" s="243" t="e">
        <f>IF(ISBLANK('Measured Data'!#REF!),"",'Measured Data'!#REF!)</f>
        <v>#REF!</v>
      </c>
      <c r="AX13" s="243" t="e">
        <f>IF(ISBLANK('Measured Data'!#REF!),"",'Measured Data'!#REF!)</f>
        <v>#REF!</v>
      </c>
      <c r="AY13" s="243" t="e">
        <f>IF(ISBLANK('Measured Data'!#REF!),"",'Measured Data'!#REF!)</f>
        <v>#REF!</v>
      </c>
      <c r="AZ13" s="243" t="e">
        <f>IF(ISBLANK('Measured Data'!#REF!),"",'Measured Data'!#REF!)</f>
        <v>#REF!</v>
      </c>
      <c r="BA13" s="243" t="e">
        <f>IF(ISBLANK('Measured Data'!#REF!),"",'Measured Data'!#REF!)</f>
        <v>#REF!</v>
      </c>
      <c r="BB13" s="243" t="e">
        <f>IF(ISBLANK('Measured Data'!#REF!),"",'Measured Data'!#REF!)</f>
        <v>#REF!</v>
      </c>
      <c r="BC13" s="243" t="e">
        <f>IF(ISBLANK('Measured Data'!#REF!),"",'Measured Data'!#REF!)</f>
        <v>#REF!</v>
      </c>
      <c r="BD13" s="243" t="e">
        <f>IF(ISBLANK('Measured Data'!#REF!),"",'Measured Data'!#REF!)</f>
        <v>#REF!</v>
      </c>
      <c r="BE13" s="243" t="e">
        <f>IF(ISBLANK('Measured Data'!#REF!),"",'Measured Data'!#REF!)</f>
        <v>#REF!</v>
      </c>
      <c r="BF13" s="243" t="e">
        <f>IF(ISBLANK('Measured Data'!#REF!),"",'Measured Data'!#REF!)</f>
        <v>#REF!</v>
      </c>
      <c r="BG13" s="243" t="e">
        <f>IF(ISBLANK('Measured Data'!#REF!),"",'Measured Data'!#REF!)</f>
        <v>#REF!</v>
      </c>
      <c r="BH13" s="243" t="e">
        <f>IF(ISBLANK('Measured Data'!#REF!),"",'Measured Data'!#REF!)</f>
        <v>#REF!</v>
      </c>
      <c r="BI13" s="243" t="e">
        <f>IF(ISBLANK('Measured Data'!#REF!),"",'Measured Data'!#REF!)</f>
        <v>#REF!</v>
      </c>
      <c r="BJ13" s="243" t="e">
        <f>IF(ISBLANK('Measured Data'!#REF!),"",'Measured Data'!#REF!)</f>
        <v>#REF!</v>
      </c>
      <c r="BK13" s="243" t="e">
        <f>IF(ISBLANK('Measured Data'!#REF!),"",'Measured Data'!#REF!)</f>
        <v>#REF!</v>
      </c>
      <c r="BL13" s="243" t="e">
        <f>IF(ISBLANK('Measured Data'!#REF!),"",'Measured Data'!#REF!)</f>
        <v>#REF!</v>
      </c>
      <c r="BM13" s="243" t="e">
        <f>IF(ISBLANK('Measured Data'!#REF!),"",'Measured Data'!#REF!)</f>
        <v>#REF!</v>
      </c>
      <c r="BN13" s="238" t="e">
        <f>IF(ISBLANK('In Process Calc.'!#REF!),"",ROUND('In Process Calc.'!#REF!,2))</f>
        <v>#REF!</v>
      </c>
      <c r="BO13" s="238" t="e">
        <f>IF(ISBLANK('In Process Calc.'!#REF!),"",ROUND('In Process Calc.'!#REF!,2))</f>
        <v>#REF!</v>
      </c>
      <c r="BP13" s="238" t="e">
        <f>IF(ISBLANK('In Process Calc.'!#REF!),"",'In Process Calc.'!#REF!)</f>
        <v>#REF!</v>
      </c>
      <c r="BQ13" s="238" t="e">
        <f>IF(ISBLANK('In Process Calc.'!#REF!),"",'In Process Calc.'!#REF!)</f>
        <v>#REF!</v>
      </c>
      <c r="BR13" s="238" t="e">
        <f>IF(ISBLANK('In Process Calc.'!#REF!),"",'In Process Calc.'!#REF!)</f>
        <v>#REF!</v>
      </c>
      <c r="BS13" s="238" t="e">
        <f>IF(ISBLANK('In Process Calc.'!#REF!),"",'In Process Calc.'!#REF!)</f>
        <v>#REF!</v>
      </c>
      <c r="BT13" s="243" t="e">
        <f>IF(ISBLANK('In Process Calc.'!#REF!),"",'In Process Calc.'!#REF!)</f>
        <v>#REF!</v>
      </c>
      <c r="BU13" s="243" t="e">
        <f>IF(ISBLANK('In Process Calc.'!#REF!),"",'In Process Calc.'!#REF!)</f>
        <v>#REF!</v>
      </c>
      <c r="BV13" s="243" t="e">
        <f>IF(ISBLANK('In Process Calc.'!#REF!),"",'In Process Calc.'!#REF!)</f>
        <v>#REF!</v>
      </c>
      <c r="BW13" s="243" t="e">
        <f>IF(ISBLANK('In Process Calc.'!#REF!),"",'In Process Calc.'!#REF!)</f>
        <v>#REF!</v>
      </c>
      <c r="BX13" s="243" t="e">
        <f>IF(ISBLANK('In Process Calc.'!#REF!),"",'In Process Calc.'!#REF!)</f>
        <v>#REF!</v>
      </c>
      <c r="BY13" s="243" t="e">
        <f>IF(ISBLANK('In Process Calc.'!#REF!),"",'In Process Calc.'!#REF!)</f>
        <v>#REF!</v>
      </c>
      <c r="BZ13" s="243" t="e">
        <f>IF(ISBLANK('In Process Calc.'!#REF!),"",'In Process Calc.'!#REF!)</f>
        <v>#REF!</v>
      </c>
      <c r="CA13" s="243" t="e">
        <f>IF(ISBLANK('In Process Calc.'!#REF!),"",'In Process Calc.'!#REF!)</f>
        <v>#REF!</v>
      </c>
      <c r="CB13" s="243" t="e">
        <f>IF(ISBLANK('In Process Calc.'!#REF!),"",'In Process Calc.'!#REF!)</f>
        <v>#REF!</v>
      </c>
      <c r="CC13" s="243" t="e">
        <f>IF(ISBLANK('In Process Calc.'!#REF!),"",'In Process Calc.'!#REF!)</f>
        <v>#REF!</v>
      </c>
      <c r="CD13" s="243" t="e">
        <f>IF(ISBLANK('In Process Calc.'!#REF!),"",'In Process Calc.'!#REF!)</f>
        <v>#REF!</v>
      </c>
      <c r="CE13" s="243" t="e">
        <f>IF(ISBLANK('In Process Calc.'!#REF!),"",'In Process Calc.'!#REF!)</f>
        <v>#REF!</v>
      </c>
      <c r="CF13" s="243" t="e">
        <f>IF(ISBLANK('In Process Calc.'!#REF!),"",'In Process Calc.'!#REF!)</f>
        <v>#REF!</v>
      </c>
      <c r="CG13" s="243" t="e">
        <f>IF(ISBLANK('In Process Calc.'!#REF!),"",'In Process Calc.'!#REF!)</f>
        <v>#REF!</v>
      </c>
      <c r="CH13" s="243" t="e">
        <f>IF(ISBLANK('In Process Calc.'!#REF!),"",'In Process Calc.'!#REF!)</f>
        <v>#REF!</v>
      </c>
      <c r="CI13" s="243" t="e">
        <f>IF(ISBLANK('In Process Calc.'!#REF!),"",'In Process Calc.'!#REF!)</f>
        <v>#REF!</v>
      </c>
      <c r="CJ13" s="243" t="e">
        <f>IF(ISBLANK('In Process Calc.'!#REF!),"",'In Process Calc.'!#REF!)</f>
        <v>#REF!</v>
      </c>
      <c r="CK13" s="243" t="e">
        <f>IF(ISBLANK('In Process Calc.'!#REF!),"",'In Process Calc.'!#REF!)</f>
        <v>#REF!</v>
      </c>
      <c r="CL13" s="243" t="e">
        <f>IF(ISBLANK('In Process Calc.'!#REF!),"",'In Process Calc.'!#REF!)</f>
        <v>#REF!</v>
      </c>
      <c r="CM13" s="243" t="e">
        <f>IF(ISBLANK('In Process Calc.'!#REF!),"",'In Process Calc.'!#REF!)</f>
        <v>#REF!</v>
      </c>
      <c r="CN13" s="243" t="e">
        <f>IF(ISBLANK('In Process Calc.'!#REF!),"",'In Process Calc.'!#REF!)</f>
        <v>#REF!</v>
      </c>
      <c r="CO13" s="243" t="e">
        <f>IF(ISBLANK('In Process Calc.'!#REF!),"",'In Process Calc.'!#REF!)</f>
        <v>#REF!</v>
      </c>
      <c r="CP13" s="243" t="e">
        <f>IF(ISBLANK('In Process Calc.'!#REF!),"",'In Process Calc.'!#REF!)</f>
        <v>#REF!</v>
      </c>
      <c r="CQ13" s="243" t="e">
        <f>IF(ISBLANK('In Process Calc.'!#REF!),"",'In Process Calc.'!#REF!)</f>
        <v>#REF!</v>
      </c>
      <c r="CR13" s="243" t="e">
        <f>IF(ISBLANK('In Process Calc.'!#REF!),"",'In Process Calc.'!#REF!)</f>
        <v>#REF!</v>
      </c>
      <c r="CS13" s="243" t="e">
        <f>IF(ISBLANK('In Process Calc.'!#REF!),"",'In Process Calc.'!#REF!)</f>
        <v>#REF!</v>
      </c>
      <c r="CT13" s="243" t="e">
        <f>IF(ISBLANK('In Process Calc.'!#REF!),"",'In Process Calc.'!#REF!)</f>
        <v>#REF!</v>
      </c>
      <c r="CU13" s="243" t="e">
        <f>IF(ISBLANK('In Process Calc.'!#REF!),"",'In Process Calc.'!#REF!)</f>
        <v>#REF!</v>
      </c>
      <c r="CV13" s="243" t="e">
        <f>IF(ISBLANK('In Process Calc.'!#REF!),"",'In Process Calc.'!#REF!)</f>
        <v>#REF!</v>
      </c>
      <c r="CW13" s="243" t="e">
        <f>IF(ISBLANK('In Process Calc.'!#REF!),"",'In Process Calc.'!#REF!)</f>
        <v>#REF!</v>
      </c>
      <c r="CX13" s="243" t="e">
        <f>IF(ISBLANK('In Process Calc.'!#REF!),"",'In Process Calc.'!#REF!)</f>
        <v>#REF!</v>
      </c>
      <c r="CY13" s="243" t="e">
        <f>IF(ISBLANK('In Process Calc.'!#REF!),"",'In Process Calc.'!#REF!)</f>
        <v>#REF!</v>
      </c>
      <c r="CZ13" s="243" t="e">
        <f>IF(ISBLANK('In Process Calc.'!#REF!),"",'In Process Calc.'!#REF!)</f>
        <v>#REF!</v>
      </c>
      <c r="DA13" s="243" t="e">
        <f>IF(ISBLANK('In Process Calc.'!#REF!),"",'In Process Calc.'!#REF!)</f>
        <v>#REF!</v>
      </c>
      <c r="DB13" s="243" t="e">
        <f>IF(ISBLANK('In Process Calc.'!#REF!),"",'In Process Calc.'!#REF!)</f>
        <v>#REF!</v>
      </c>
      <c r="DC13" s="243" t="e">
        <f>IF(ISBLANK('In Process Calc.'!#REF!),"",'In Process Calc.'!#REF!)</f>
        <v>#REF!</v>
      </c>
      <c r="DD13" s="243" t="e">
        <f>IF(ISBLANK('In Process Calc.'!#REF!),"",'In Process Calc.'!#REF!)</f>
        <v>#REF!</v>
      </c>
      <c r="DE13" s="243" t="e">
        <f>IF(ISBLANK('In Process Calc.'!#REF!),"",'In Process Calc.'!#REF!)</f>
        <v>#REF!</v>
      </c>
      <c r="DF13" s="243" t="e">
        <f>IF(ISBLANK('In Process Calc.'!#REF!),"",'In Process Calc.'!#REF!)</f>
        <v>#REF!</v>
      </c>
      <c r="DG13" s="243" t="e">
        <f>IF(ISBLANK('In Process Calc.'!#REF!),"",'In Process Calc.'!#REF!)</f>
        <v>#REF!</v>
      </c>
      <c r="DH13" s="243" t="e">
        <f>IF(ISBLANK('In Process Calc.'!#REF!),"",'In Process Calc.'!#REF!)</f>
        <v>#REF!</v>
      </c>
      <c r="DI13" s="243" t="e">
        <f>IF(ISBLANK('In Process Calc.'!#REF!),"",'In Process Calc.'!#REF!)</f>
        <v>#REF!</v>
      </c>
      <c r="DJ13" s="243" t="e">
        <f>IF(ISBLANK('In Process Calc.'!#REF!),"",'In Process Calc.'!#REF!)</f>
        <v>#REF!</v>
      </c>
      <c r="DK13" s="243" t="e">
        <f>IF(ISBLANK('In Process Calc.'!#REF!),"",'In Process Calc.'!#REF!)</f>
        <v>#REF!</v>
      </c>
      <c r="DL13" s="243" t="e">
        <f>IF(ISBLANK('In Process Calc.'!#REF!),"",'In Process Calc.'!#REF!)</f>
        <v>#REF!</v>
      </c>
      <c r="DM13" s="243" t="e">
        <f>IF(ISBLANK('In Process Calc.'!#REF!),"",'In Process Calc.'!#REF!)</f>
        <v>#REF!</v>
      </c>
      <c r="DN13" s="243" t="e">
        <f>IF(ISBLANK('In Process Calc.'!#REF!),"",'In Process Calc.'!#REF!)</f>
        <v>#REF!</v>
      </c>
      <c r="DO13" s="243" t="e">
        <f>IF(ISBLANK('In Process Calc.'!#REF!),"",'In Process Calc.'!#REF!)</f>
        <v>#REF!</v>
      </c>
      <c r="DP13" s="243" t="e">
        <f>IF(ISBLANK('In Process Calc.'!#REF!),"",'In Process Calc.'!#REF!)</f>
        <v>#REF!</v>
      </c>
      <c r="DQ13" s="243" t="e">
        <f>IF(ISBLANK('In Process Calc.'!#REF!),"",'In Process Calc.'!#REF!)</f>
        <v>#REF!</v>
      </c>
      <c r="DR13" s="243" t="e">
        <f>IF(ISBLANK('In Process Calc.'!#REF!),"",'In Process Calc.'!#REF!)</f>
        <v>#REF!</v>
      </c>
      <c r="DS13" s="243" t="e">
        <f>IF(ISBLANK('In Process Calc.'!#REF!),"",'In Process Calc.'!#REF!)</f>
        <v>#REF!</v>
      </c>
      <c r="DT13" s="243" t="e">
        <f>IF(ISBLANK('In Process Calc.'!#REF!),"",'In Process Calc.'!#REF!)</f>
        <v>#REF!</v>
      </c>
      <c r="DU13" s="243" t="e">
        <f>IF(ISBLANK('In Process Calc.'!#REF!),"",'In Process Calc.'!#REF!)</f>
        <v>#REF!</v>
      </c>
      <c r="DV13" s="243" t="e">
        <f>IF(ISBLANK('In Process Calc.'!#REF!),"",'In Process Calc.'!#REF!)</f>
        <v>#REF!</v>
      </c>
      <c r="DW13" s="243" t="e">
        <f>IF(ISBLANK('In Process Calc.'!#REF!),"",'In Process Calc.'!#REF!)</f>
        <v>#REF!</v>
      </c>
      <c r="DX13" s="243" t="e">
        <f>IF(ISBLANK('In Process Calc.'!#REF!),"",'In Process Calc.'!#REF!)</f>
        <v>#REF!</v>
      </c>
      <c r="DY13" s="243" t="e">
        <f>IF(ISBLANK('In Process Calc.'!#REF!),"",'In Process Calc.'!#REF!)</f>
        <v>#REF!</v>
      </c>
      <c r="DZ13" s="243" t="e">
        <f>IF(ISBLANK('In Process Calc.'!#REF!),"",'In Process Calc.'!#REF!)</f>
        <v>#REF!</v>
      </c>
      <c r="EA13" s="243" t="e">
        <f>IF(ISBLANK('In Process Calc.'!#REF!),"",'In Process Calc.'!#REF!)</f>
        <v>#REF!</v>
      </c>
      <c r="EB13" s="243" t="e">
        <f>IF(ISBLANK('In Process Calc.'!#REF!),"",'In Process Calc.'!#REF!)</f>
        <v>#REF!</v>
      </c>
      <c r="EC13" s="243" t="e">
        <f>IF(ISBLANK('In Process Calc.'!#REF!),"",'In Process Calc.'!#REF!)</f>
        <v>#REF!</v>
      </c>
      <c r="ED13" s="243" t="e">
        <f>IF(ISBLANK('In Process Calc.'!#REF!),"",'In Process Calc.'!#REF!)</f>
        <v>#REF!</v>
      </c>
      <c r="EE13" s="243" t="e">
        <f>IF(ISBLANK('In Process Calc.'!#REF!),"",'In Process Calc.'!#REF!)</f>
        <v>#REF!</v>
      </c>
      <c r="EF13" s="243" t="e">
        <f>IF(ISBLANK('In Process Calc.'!#REF!),"",'In Process Calc.'!#REF!)</f>
        <v>#REF!</v>
      </c>
      <c r="EG13" s="243" t="e">
        <f>IF(ISBLANK('In Process Calc.'!#REF!),"",'In Process Calc.'!#REF!)</f>
        <v>#REF!</v>
      </c>
      <c r="EH13" s="243" t="e">
        <f>IF(ISBLANK('In Process Calc.'!#REF!),"",'In Process Calc.'!#REF!)</f>
        <v>#REF!</v>
      </c>
      <c r="EI13" s="243" t="e">
        <f>IF(ISBLANK('In Process Calc.'!#REF!),"",'In Process Calc.'!#REF!)</f>
        <v>#REF!</v>
      </c>
      <c r="EJ13" s="243" t="e">
        <f>IF(ISBLANK('In Process Calc.'!#REF!),"",'In Process Calc.'!#REF!)</f>
        <v>#REF!</v>
      </c>
      <c r="EK13" s="243">
        <f>IF(ISBLANK('Post Process Calc.'!A13),"",'Post Process Calc.'!A13)</f>
        <v>16.470799310302734</v>
      </c>
      <c r="EL13" s="243">
        <f>IF(ISBLANK('Post Process Calc.'!C13),"",'Post Process Calc.'!C13)</f>
        <v>2.7441330068173207E-3</v>
      </c>
      <c r="EM13" s="243">
        <f>IF(ISBLANK('Post Process Calc.'!D13),"",'Post Process Calc.'!D13)</f>
        <v>0</v>
      </c>
      <c r="EN13" s="243">
        <f>IF(ISBLANK('Post Process Calc.'!E13),"",'Post Process Calc.'!E13)</f>
        <v>1.7444034793051153</v>
      </c>
      <c r="EO13" s="243">
        <f>IF(ISBLANK('Post Process Calc.'!F13),"",'Post Process Calc.'!F13)</f>
        <v>-1.1652344887837774E-3</v>
      </c>
      <c r="EP13" s="243">
        <f>IF(ISBLANK('Post Process Calc.'!G13),"",'Post Process Calc.'!G13)</f>
        <v>4.9388630130191562E-4</v>
      </c>
      <c r="EQ13" s="243">
        <f>IF(ISBLANK('Post Process Calc.'!H13),"",'Post Process Calc.'!H13)</f>
        <v>2.8595167128545669E-3</v>
      </c>
      <c r="ER13" s="243">
        <f>IF(ISBLANK('Post Process Calc.'!I13),"",'Post Process Calc.'!I13)</f>
        <v>1.2484241344287452E-3</v>
      </c>
      <c r="ES13" s="243">
        <f>IF(ISBLANK('Post Process Calc.'!J13),"",'Post Process Calc.'!J13)</f>
        <v>3.1654602679736979E-4</v>
      </c>
      <c r="ET13" s="243">
        <f>IF(ISBLANK('Post Process Calc.'!K13),"",'Post Process Calc.'!K13)</f>
        <v>3.9523240928229945E-2</v>
      </c>
      <c r="EU13" s="243">
        <f>IF(ISBLANK('Post Process Calc.'!L13),"",'Post Process Calc.'!L13)</f>
        <v>8.5858801908902797E-4</v>
      </c>
      <c r="EV13" s="243">
        <f>IF(ISBLANK('Post Process Calc.'!M13),"",'Post Process Calc.'!M13)</f>
        <v>6.0019955543282304E-3</v>
      </c>
      <c r="EW13" s="243">
        <f>IF(ISBLANK('Post Process Calc.'!N13),"",'Post Process Calc.'!N13)</f>
        <v>0</v>
      </c>
      <c r="EX13" s="243">
        <f>IF(ISBLANK('Post Process Calc.'!O13),"",'Post Process Calc.'!O13)</f>
        <v>0</v>
      </c>
      <c r="EY13" s="243">
        <f>IF(ISBLANK('Post Process Calc.'!P13),"",'Post Process Calc.'!P13)</f>
        <v>0</v>
      </c>
      <c r="EZ13" s="243">
        <f>IF(ISBLANK('Post Process Calc.'!Q13),"",'Post Process Calc.'!Q13)</f>
        <v>-5.8502441791246553E-3</v>
      </c>
      <c r="FA13" s="243">
        <f>IF(ISBLANK('Post Process Calc.'!R13),"",'Post Process Calc.'!R13)</f>
        <v>0</v>
      </c>
      <c r="FB13" s="243">
        <f>IF(ISBLANK('Post Process Calc.'!S13),"",'Post Process Calc.'!S13)</f>
        <v>0</v>
      </c>
      <c r="FC13" s="243">
        <f>IF(ISBLANK('Post Process Calc.'!T13),"",'Post Process Calc.'!T13)</f>
        <v>0</v>
      </c>
      <c r="FD13" s="243">
        <f>IF(ISBLANK('Post Process Calc.'!U13),"",'Post Process Calc.'!U13)</f>
        <v>0</v>
      </c>
      <c r="FE13" s="243">
        <f>IF(ISBLANK('Post Process Calc.'!V13),"",'Post Process Calc.'!V13)</f>
        <v>0</v>
      </c>
      <c r="FF13" s="243">
        <f>IF(ISBLANK('Post Process Calc.'!W13),"",'Post Process Calc.'!W13)</f>
        <v>0</v>
      </c>
      <c r="FG13" s="243">
        <f>IF(ISBLANK('Post Process Calc.'!X13),"",'Post Process Calc.'!X13)</f>
        <v>0</v>
      </c>
      <c r="FH13" s="243">
        <f>IF(ISBLANK('Post Process Calc.'!Y13),"",'Post Process Calc.'!Y13)</f>
        <v>0</v>
      </c>
      <c r="FI13" s="243">
        <f>IF(ISBLANK('Post Process Calc.'!Z13),"",'Post Process Calc.'!Z13)</f>
        <v>0</v>
      </c>
      <c r="FJ13" s="243">
        <f>IF(ISBLANK('Post Process Calc.'!AA13),"",'Post Process Calc.'!AA13)</f>
        <v>0</v>
      </c>
      <c r="FK13" s="243">
        <f>IF(ISBLANK('Post Process Calc.'!AB13),"",'Post Process Calc.'!AB13)</f>
        <v>0</v>
      </c>
      <c r="FL13" s="243">
        <f>IF(ISBLANK('Post Process Calc.'!AC13),"",'Post Process Calc.'!AC13)</f>
        <v>0</v>
      </c>
      <c r="FM13" s="243">
        <f>IF(ISBLANK('Post Process Calc.'!AD13),"",'Post Process Calc.'!AD13)</f>
        <v>1.6116821080749359E-2</v>
      </c>
      <c r="FN13" s="243">
        <f>IF(ISBLANK('Post Process Calc.'!AE13),"",'Post Process Calc.'!AE13)</f>
        <v>1.495158659196558E-2</v>
      </c>
      <c r="FO13" s="243">
        <f>IF(ISBLANK('Post Process Calc.'!AF13),"",'Post Process Calc.'!AF13)</f>
        <v>5.5081125289983143E-2</v>
      </c>
      <c r="FP13" s="243">
        <f>IF(ISBLANK('Post Process Calc.'!AG13),"",'Post Process Calc.'!AG13)</f>
        <v>-0.14802035566233257</v>
      </c>
      <c r="FQ13" s="243">
        <f>IF(ISBLANK('Post Process Calc.'!AH13),"",'Post Process Calc.'!AH13)</f>
        <v>0</v>
      </c>
      <c r="FR13" s="243">
        <f>IF(ISBLANK('Post Process Calc.'!AI13),"",'Post Process Calc.'!AI13)</f>
        <v>2.1723623845730001E-2</v>
      </c>
      <c r="FS13" s="243">
        <f>IF(ISBLANK('Post Process Calc.'!AJ13),"",'Post Process Calc.'!AJ13)</f>
        <v>0</v>
      </c>
    </row>
    <row r="14" spans="1:175">
      <c r="A14" s="238" t="e">
        <f>IF('Measured Data'!#REF!&lt;&gt;0,'Measured Data'!$B$1,"")</f>
        <v>#REF!</v>
      </c>
      <c r="B14" s="238" t="e">
        <f>IF(ISBLANK('Measured Data'!#REF!),"",'Measured Data'!#REF!)</f>
        <v>#REF!</v>
      </c>
      <c r="C14" s="245" t="e">
        <f>IF(ISBLANK('Measured Data'!#REF!),"",'Measured Data'!#REF!)</f>
        <v>#REF!</v>
      </c>
      <c r="D14" s="246" t="e">
        <f>IF(ISBLANK('Measured Data'!#REF!),"",'Measured Data'!#REF!)</f>
        <v>#REF!</v>
      </c>
      <c r="E14" s="238" t="e">
        <f>IF(ISBLANK('Measured Data'!#REF!),"",'Measured Data'!#REF!)</f>
        <v>#REF!</v>
      </c>
      <c r="F14" s="238" t="e">
        <f>IF(ISBLANK('Measured Data'!#REF!),"",'Measured Data'!#REF!)</f>
        <v>#REF!</v>
      </c>
      <c r="G14" s="238" t="e">
        <f>IF(ISBLANK('Measured Data'!#REF!),"",'Measured Data'!#REF!)</f>
        <v>#REF!</v>
      </c>
      <c r="H14" s="243" t="e">
        <f>IF(ISBLANK('Measured Data'!#REF!),"",'Measured Data'!#REF!)</f>
        <v>#REF!</v>
      </c>
      <c r="I14" s="243" t="e">
        <f>IF(ISBLANK('Measured Data'!#REF!),"",'Measured Data'!#REF!)</f>
        <v>#REF!</v>
      </c>
      <c r="J14" s="243" t="e">
        <f>IF(ISBLANK('Measured Data'!#REF!),"",'Measured Data'!#REF!)</f>
        <v>#REF!</v>
      </c>
      <c r="K14" s="243" t="e">
        <f>IF(ISBLANK('Measured Data'!#REF!),"",'Measured Data'!#REF!)</f>
        <v>#REF!</v>
      </c>
      <c r="L14" s="238" t="e">
        <f>IF(ISBLANK('Measured Data'!#REF!),"",'Measured Data'!#REF!)</f>
        <v>#REF!</v>
      </c>
      <c r="M14" s="238" t="e">
        <f>IF(ISBLANK('Measured Data'!#REF!),"",'Measured Data'!#REF!)</f>
        <v>#REF!</v>
      </c>
      <c r="N14" s="238" t="e">
        <f>IF(ISBLANK('Measured Data'!#REF!),"",'Measured Data'!#REF!)</f>
        <v>#REF!</v>
      </c>
      <c r="O14" s="238" t="e">
        <f>IF(ISBLANK('Measured Data'!#REF!),"",'Measured Data'!#REF!)</f>
        <v>#REF!</v>
      </c>
      <c r="P14" s="238" t="e">
        <f>IF(ISBLANK('Measured Data'!#REF!),"",'Measured Data'!#REF!)</f>
        <v>#REF!</v>
      </c>
      <c r="Q14" s="238" t="e">
        <f>IF(ISBLANK('Measured Data'!#REF!),"",'Measured Data'!#REF!)</f>
        <v>#REF!</v>
      </c>
      <c r="R14" s="238" t="e">
        <f>IF(ISBLANK('Measured Data'!#REF!),"",'Measured Data'!#REF!)</f>
        <v>#REF!</v>
      </c>
      <c r="S14" s="238" t="e">
        <f>IF(ISBLANK('Measured Data'!#REF!),"",'Measured Data'!#REF!)</f>
        <v>#REF!</v>
      </c>
      <c r="T14" s="243" t="e">
        <f>IF(ISBLANK('Measured Data'!#REF!),"",'Measured Data'!#REF!)</f>
        <v>#REF!</v>
      </c>
      <c r="U14" s="243" t="e">
        <f>IF(ISBLANK('Measured Data'!#REF!),"",'Measured Data'!#REF!)</f>
        <v>#REF!</v>
      </c>
      <c r="V14" s="243" t="e">
        <f>IF(ISBLANK('Measured Data'!#REF!),"",'Measured Data'!#REF!)</f>
        <v>#REF!</v>
      </c>
      <c r="W14" s="243" t="e">
        <f>IF(ISBLANK('Measured Data'!#REF!),"",'Measured Data'!#REF!)</f>
        <v>#REF!</v>
      </c>
      <c r="X14" s="243" t="e">
        <f>IF(ISBLANK('Measured Data'!#REF!),"",'Measured Data'!#REF!)</f>
        <v>#REF!</v>
      </c>
      <c r="Y14" s="243" t="e">
        <f>IF(ISBLANK('Measured Data'!#REF!),"",'Measured Data'!#REF!)</f>
        <v>#REF!</v>
      </c>
      <c r="Z14" s="243" t="e">
        <f>IF(ISBLANK('Measured Data'!#REF!),"",'Measured Data'!#REF!)</f>
        <v>#REF!</v>
      </c>
      <c r="AA14" s="243" t="e">
        <f>IF(ISBLANK('Measured Data'!#REF!),"",'Measured Data'!#REF!)</f>
        <v>#REF!</v>
      </c>
      <c r="AB14" s="243" t="e">
        <f>IF(ISBLANK('Measured Data'!#REF!),"",'Measured Data'!#REF!)</f>
        <v>#REF!</v>
      </c>
      <c r="AC14" s="243" t="e">
        <f>IF(ISBLANK('Measured Data'!#REF!),"",'Measured Data'!#REF!)</f>
        <v>#REF!</v>
      </c>
      <c r="AD14" s="243" t="e">
        <f>IF(ISBLANK('Measured Data'!#REF!),"",'Measured Data'!#REF!)</f>
        <v>#REF!</v>
      </c>
      <c r="AE14" s="243" t="e">
        <f>IF(ISBLANK('Measured Data'!#REF!),"",'Measured Data'!#REF!)</f>
        <v>#REF!</v>
      </c>
      <c r="AF14" s="243" t="e">
        <f>IF(ISBLANK('Measured Data'!#REF!),"",'Measured Data'!#REF!)</f>
        <v>#REF!</v>
      </c>
      <c r="AG14" s="243" t="e">
        <f>IF(ISBLANK('Measured Data'!#REF!),"",'Measured Data'!#REF!)</f>
        <v>#REF!</v>
      </c>
      <c r="AH14" s="243" t="e">
        <f>IF(ISBLANK('Measured Data'!#REF!),"",'Measured Data'!#REF!)</f>
        <v>#REF!</v>
      </c>
      <c r="AI14" s="243" t="e">
        <f>IF(ISBLANK('Measured Data'!#REF!),"",'Measured Data'!#REF!)</f>
        <v>#REF!</v>
      </c>
      <c r="AJ14" s="243" t="e">
        <f>IF(ISBLANK('Measured Data'!#REF!),"",'Measured Data'!#REF!)</f>
        <v>#REF!</v>
      </c>
      <c r="AK14" s="243" t="e">
        <f>IF(ISBLANK('Measured Data'!#REF!),"",'Measured Data'!#REF!)</f>
        <v>#REF!</v>
      </c>
      <c r="AL14" s="243" t="e">
        <f>IF(ISBLANK('Measured Data'!#REF!),"",'Measured Data'!#REF!)</f>
        <v>#REF!</v>
      </c>
      <c r="AM14" s="243" t="e">
        <f>IF(ISBLANK('Measured Data'!#REF!),"",'Measured Data'!#REF!)</f>
        <v>#REF!</v>
      </c>
      <c r="AN14" s="243" t="e">
        <f>IF(ISBLANK('Measured Data'!#REF!),"",'Measured Data'!#REF!)</f>
        <v>#REF!</v>
      </c>
      <c r="AO14" s="243" t="e">
        <f>IF(ISBLANK('Measured Data'!#REF!),"",'Measured Data'!#REF!)</f>
        <v>#REF!</v>
      </c>
      <c r="AP14" s="243" t="e">
        <f>IF(ISBLANK('Measured Data'!#REF!),"",'Measured Data'!#REF!)</f>
        <v>#REF!</v>
      </c>
      <c r="AQ14" s="243" t="e">
        <f>IF(ISBLANK('Measured Data'!#REF!),"",'Measured Data'!#REF!)</f>
        <v>#REF!</v>
      </c>
      <c r="AR14" s="243" t="e">
        <f>IF(ISBLANK('Measured Data'!#REF!),"",'Measured Data'!#REF!)</f>
        <v>#REF!</v>
      </c>
      <c r="AS14" s="243" t="e">
        <f>IF(ISBLANK('Measured Data'!#REF!),"",'Measured Data'!#REF!)</f>
        <v>#REF!</v>
      </c>
      <c r="AT14" s="243" t="e">
        <f>IF(ISBLANK('Measured Data'!#REF!),"",'Measured Data'!#REF!)</f>
        <v>#REF!</v>
      </c>
      <c r="AU14" s="243" t="e">
        <f>IF(ISBLANK('Measured Data'!#REF!),"",'Measured Data'!#REF!)</f>
        <v>#REF!</v>
      </c>
      <c r="AV14" s="243" t="e">
        <f>IF(ISBLANK('Measured Data'!#REF!),"",'Measured Data'!#REF!)</f>
        <v>#REF!</v>
      </c>
      <c r="AW14" s="243" t="e">
        <f>IF(ISBLANK('Measured Data'!#REF!),"",'Measured Data'!#REF!)</f>
        <v>#REF!</v>
      </c>
      <c r="AX14" s="243" t="e">
        <f>IF(ISBLANK('Measured Data'!#REF!),"",'Measured Data'!#REF!)</f>
        <v>#REF!</v>
      </c>
      <c r="AY14" s="243" t="e">
        <f>IF(ISBLANK('Measured Data'!#REF!),"",'Measured Data'!#REF!)</f>
        <v>#REF!</v>
      </c>
      <c r="AZ14" s="243" t="e">
        <f>IF(ISBLANK('Measured Data'!#REF!),"",'Measured Data'!#REF!)</f>
        <v>#REF!</v>
      </c>
      <c r="BA14" s="243" t="e">
        <f>IF(ISBLANK('Measured Data'!#REF!),"",'Measured Data'!#REF!)</f>
        <v>#REF!</v>
      </c>
      <c r="BB14" s="243" t="e">
        <f>IF(ISBLANK('Measured Data'!#REF!),"",'Measured Data'!#REF!)</f>
        <v>#REF!</v>
      </c>
      <c r="BC14" s="243" t="e">
        <f>IF(ISBLANK('Measured Data'!#REF!),"",'Measured Data'!#REF!)</f>
        <v>#REF!</v>
      </c>
      <c r="BD14" s="243" t="e">
        <f>IF(ISBLANK('Measured Data'!#REF!),"",'Measured Data'!#REF!)</f>
        <v>#REF!</v>
      </c>
      <c r="BE14" s="243" t="e">
        <f>IF(ISBLANK('Measured Data'!#REF!),"",'Measured Data'!#REF!)</f>
        <v>#REF!</v>
      </c>
      <c r="BF14" s="243" t="e">
        <f>IF(ISBLANK('Measured Data'!#REF!),"",'Measured Data'!#REF!)</f>
        <v>#REF!</v>
      </c>
      <c r="BG14" s="243" t="e">
        <f>IF(ISBLANK('Measured Data'!#REF!),"",'Measured Data'!#REF!)</f>
        <v>#REF!</v>
      </c>
      <c r="BH14" s="243" t="e">
        <f>IF(ISBLANK('Measured Data'!#REF!),"",'Measured Data'!#REF!)</f>
        <v>#REF!</v>
      </c>
      <c r="BI14" s="243" t="e">
        <f>IF(ISBLANK('Measured Data'!#REF!),"",'Measured Data'!#REF!)</f>
        <v>#REF!</v>
      </c>
      <c r="BJ14" s="243" t="e">
        <f>IF(ISBLANK('Measured Data'!#REF!),"",'Measured Data'!#REF!)</f>
        <v>#REF!</v>
      </c>
      <c r="BK14" s="243" t="e">
        <f>IF(ISBLANK('Measured Data'!#REF!),"",'Measured Data'!#REF!)</f>
        <v>#REF!</v>
      </c>
      <c r="BL14" s="243" t="e">
        <f>IF(ISBLANK('Measured Data'!#REF!),"",'Measured Data'!#REF!)</f>
        <v>#REF!</v>
      </c>
      <c r="BM14" s="243" t="e">
        <f>IF(ISBLANK('Measured Data'!#REF!),"",'Measured Data'!#REF!)</f>
        <v>#REF!</v>
      </c>
      <c r="BN14" s="238" t="e">
        <f>IF(ISBLANK('In Process Calc.'!#REF!),"",ROUND('In Process Calc.'!#REF!,2))</f>
        <v>#REF!</v>
      </c>
      <c r="BO14" s="238" t="e">
        <f>IF(ISBLANK('In Process Calc.'!#REF!),"",ROUND('In Process Calc.'!#REF!,2))</f>
        <v>#REF!</v>
      </c>
      <c r="BP14" s="238" t="e">
        <f>IF(ISBLANK('In Process Calc.'!#REF!),"",'In Process Calc.'!#REF!)</f>
        <v>#REF!</v>
      </c>
      <c r="BQ14" s="238" t="e">
        <f>IF(ISBLANK('In Process Calc.'!#REF!),"",'In Process Calc.'!#REF!)</f>
        <v>#REF!</v>
      </c>
      <c r="BR14" s="238" t="e">
        <f>IF(ISBLANK('In Process Calc.'!#REF!),"",'In Process Calc.'!#REF!)</f>
        <v>#REF!</v>
      </c>
      <c r="BS14" s="238" t="e">
        <f>IF(ISBLANK('In Process Calc.'!#REF!),"",'In Process Calc.'!#REF!)</f>
        <v>#REF!</v>
      </c>
      <c r="BT14" s="243" t="e">
        <f>IF(ISBLANK('In Process Calc.'!#REF!),"",'In Process Calc.'!#REF!)</f>
        <v>#REF!</v>
      </c>
      <c r="BU14" s="243" t="e">
        <f>IF(ISBLANK('In Process Calc.'!#REF!),"",'In Process Calc.'!#REF!)</f>
        <v>#REF!</v>
      </c>
      <c r="BV14" s="243" t="e">
        <f>IF(ISBLANK('In Process Calc.'!#REF!),"",'In Process Calc.'!#REF!)</f>
        <v>#REF!</v>
      </c>
      <c r="BW14" s="243" t="e">
        <f>IF(ISBLANK('In Process Calc.'!#REF!),"",'In Process Calc.'!#REF!)</f>
        <v>#REF!</v>
      </c>
      <c r="BX14" s="243" t="e">
        <f>IF(ISBLANK('In Process Calc.'!#REF!),"",'In Process Calc.'!#REF!)</f>
        <v>#REF!</v>
      </c>
      <c r="BY14" s="243" t="e">
        <f>IF(ISBLANK('In Process Calc.'!#REF!),"",'In Process Calc.'!#REF!)</f>
        <v>#REF!</v>
      </c>
      <c r="BZ14" s="243" t="e">
        <f>IF(ISBLANK('In Process Calc.'!#REF!),"",'In Process Calc.'!#REF!)</f>
        <v>#REF!</v>
      </c>
      <c r="CA14" s="243" t="e">
        <f>IF(ISBLANK('In Process Calc.'!#REF!),"",'In Process Calc.'!#REF!)</f>
        <v>#REF!</v>
      </c>
      <c r="CB14" s="243" t="e">
        <f>IF(ISBLANK('In Process Calc.'!#REF!),"",'In Process Calc.'!#REF!)</f>
        <v>#REF!</v>
      </c>
      <c r="CC14" s="243" t="e">
        <f>IF(ISBLANK('In Process Calc.'!#REF!),"",'In Process Calc.'!#REF!)</f>
        <v>#REF!</v>
      </c>
      <c r="CD14" s="243" t="e">
        <f>IF(ISBLANK('In Process Calc.'!#REF!),"",'In Process Calc.'!#REF!)</f>
        <v>#REF!</v>
      </c>
      <c r="CE14" s="243" t="e">
        <f>IF(ISBLANK('In Process Calc.'!#REF!),"",'In Process Calc.'!#REF!)</f>
        <v>#REF!</v>
      </c>
      <c r="CF14" s="243" t="e">
        <f>IF(ISBLANK('In Process Calc.'!#REF!),"",'In Process Calc.'!#REF!)</f>
        <v>#REF!</v>
      </c>
      <c r="CG14" s="243" t="e">
        <f>IF(ISBLANK('In Process Calc.'!#REF!),"",'In Process Calc.'!#REF!)</f>
        <v>#REF!</v>
      </c>
      <c r="CH14" s="243" t="e">
        <f>IF(ISBLANK('In Process Calc.'!#REF!),"",'In Process Calc.'!#REF!)</f>
        <v>#REF!</v>
      </c>
      <c r="CI14" s="243" t="e">
        <f>IF(ISBLANK('In Process Calc.'!#REF!),"",'In Process Calc.'!#REF!)</f>
        <v>#REF!</v>
      </c>
      <c r="CJ14" s="243" t="e">
        <f>IF(ISBLANK('In Process Calc.'!#REF!),"",'In Process Calc.'!#REF!)</f>
        <v>#REF!</v>
      </c>
      <c r="CK14" s="243" t="e">
        <f>IF(ISBLANK('In Process Calc.'!#REF!),"",'In Process Calc.'!#REF!)</f>
        <v>#REF!</v>
      </c>
      <c r="CL14" s="243" t="e">
        <f>IF(ISBLANK('In Process Calc.'!#REF!),"",'In Process Calc.'!#REF!)</f>
        <v>#REF!</v>
      </c>
      <c r="CM14" s="243" t="e">
        <f>IF(ISBLANK('In Process Calc.'!#REF!),"",'In Process Calc.'!#REF!)</f>
        <v>#REF!</v>
      </c>
      <c r="CN14" s="243" t="e">
        <f>IF(ISBLANK('In Process Calc.'!#REF!),"",'In Process Calc.'!#REF!)</f>
        <v>#REF!</v>
      </c>
      <c r="CO14" s="243" t="e">
        <f>IF(ISBLANK('In Process Calc.'!#REF!),"",'In Process Calc.'!#REF!)</f>
        <v>#REF!</v>
      </c>
      <c r="CP14" s="243" t="e">
        <f>IF(ISBLANK('In Process Calc.'!#REF!),"",'In Process Calc.'!#REF!)</f>
        <v>#REF!</v>
      </c>
      <c r="CQ14" s="243" t="e">
        <f>IF(ISBLANK('In Process Calc.'!#REF!),"",'In Process Calc.'!#REF!)</f>
        <v>#REF!</v>
      </c>
      <c r="CR14" s="243" t="e">
        <f>IF(ISBLANK('In Process Calc.'!#REF!),"",'In Process Calc.'!#REF!)</f>
        <v>#REF!</v>
      </c>
      <c r="CS14" s="243" t="e">
        <f>IF(ISBLANK('In Process Calc.'!#REF!),"",'In Process Calc.'!#REF!)</f>
        <v>#REF!</v>
      </c>
      <c r="CT14" s="243" t="e">
        <f>IF(ISBLANK('In Process Calc.'!#REF!),"",'In Process Calc.'!#REF!)</f>
        <v>#REF!</v>
      </c>
      <c r="CU14" s="243" t="e">
        <f>IF(ISBLANK('In Process Calc.'!#REF!),"",'In Process Calc.'!#REF!)</f>
        <v>#REF!</v>
      </c>
      <c r="CV14" s="243" t="e">
        <f>IF(ISBLANK('In Process Calc.'!#REF!),"",'In Process Calc.'!#REF!)</f>
        <v>#REF!</v>
      </c>
      <c r="CW14" s="243" t="e">
        <f>IF(ISBLANK('In Process Calc.'!#REF!),"",'In Process Calc.'!#REF!)</f>
        <v>#REF!</v>
      </c>
      <c r="CX14" s="243" t="e">
        <f>IF(ISBLANK('In Process Calc.'!#REF!),"",'In Process Calc.'!#REF!)</f>
        <v>#REF!</v>
      </c>
      <c r="CY14" s="243" t="e">
        <f>IF(ISBLANK('In Process Calc.'!#REF!),"",'In Process Calc.'!#REF!)</f>
        <v>#REF!</v>
      </c>
      <c r="CZ14" s="243" t="e">
        <f>IF(ISBLANK('In Process Calc.'!#REF!),"",'In Process Calc.'!#REF!)</f>
        <v>#REF!</v>
      </c>
      <c r="DA14" s="243" t="e">
        <f>IF(ISBLANK('In Process Calc.'!#REF!),"",'In Process Calc.'!#REF!)</f>
        <v>#REF!</v>
      </c>
      <c r="DB14" s="243" t="e">
        <f>IF(ISBLANK('In Process Calc.'!#REF!),"",'In Process Calc.'!#REF!)</f>
        <v>#REF!</v>
      </c>
      <c r="DC14" s="243" t="e">
        <f>IF(ISBLANK('In Process Calc.'!#REF!),"",'In Process Calc.'!#REF!)</f>
        <v>#REF!</v>
      </c>
      <c r="DD14" s="243" t="e">
        <f>IF(ISBLANK('In Process Calc.'!#REF!),"",'In Process Calc.'!#REF!)</f>
        <v>#REF!</v>
      </c>
      <c r="DE14" s="243" t="e">
        <f>IF(ISBLANK('In Process Calc.'!#REF!),"",'In Process Calc.'!#REF!)</f>
        <v>#REF!</v>
      </c>
      <c r="DF14" s="243" t="e">
        <f>IF(ISBLANK('In Process Calc.'!#REF!),"",'In Process Calc.'!#REF!)</f>
        <v>#REF!</v>
      </c>
      <c r="DG14" s="243" t="e">
        <f>IF(ISBLANK('In Process Calc.'!#REF!),"",'In Process Calc.'!#REF!)</f>
        <v>#REF!</v>
      </c>
      <c r="DH14" s="243" t="e">
        <f>IF(ISBLANK('In Process Calc.'!#REF!),"",'In Process Calc.'!#REF!)</f>
        <v>#REF!</v>
      </c>
      <c r="DI14" s="243" t="e">
        <f>IF(ISBLANK('In Process Calc.'!#REF!),"",'In Process Calc.'!#REF!)</f>
        <v>#REF!</v>
      </c>
      <c r="DJ14" s="243" t="e">
        <f>IF(ISBLANK('In Process Calc.'!#REF!),"",'In Process Calc.'!#REF!)</f>
        <v>#REF!</v>
      </c>
      <c r="DK14" s="243" t="e">
        <f>IF(ISBLANK('In Process Calc.'!#REF!),"",'In Process Calc.'!#REF!)</f>
        <v>#REF!</v>
      </c>
      <c r="DL14" s="243" t="e">
        <f>IF(ISBLANK('In Process Calc.'!#REF!),"",'In Process Calc.'!#REF!)</f>
        <v>#REF!</v>
      </c>
      <c r="DM14" s="243" t="e">
        <f>IF(ISBLANK('In Process Calc.'!#REF!),"",'In Process Calc.'!#REF!)</f>
        <v>#REF!</v>
      </c>
      <c r="DN14" s="243" t="e">
        <f>IF(ISBLANK('In Process Calc.'!#REF!),"",'In Process Calc.'!#REF!)</f>
        <v>#REF!</v>
      </c>
      <c r="DO14" s="243" t="e">
        <f>IF(ISBLANK('In Process Calc.'!#REF!),"",'In Process Calc.'!#REF!)</f>
        <v>#REF!</v>
      </c>
      <c r="DP14" s="243" t="e">
        <f>IF(ISBLANK('In Process Calc.'!#REF!),"",'In Process Calc.'!#REF!)</f>
        <v>#REF!</v>
      </c>
      <c r="DQ14" s="243" t="e">
        <f>IF(ISBLANK('In Process Calc.'!#REF!),"",'In Process Calc.'!#REF!)</f>
        <v>#REF!</v>
      </c>
      <c r="DR14" s="243" t="e">
        <f>IF(ISBLANK('In Process Calc.'!#REF!),"",'In Process Calc.'!#REF!)</f>
        <v>#REF!</v>
      </c>
      <c r="DS14" s="243" t="e">
        <f>IF(ISBLANK('In Process Calc.'!#REF!),"",'In Process Calc.'!#REF!)</f>
        <v>#REF!</v>
      </c>
      <c r="DT14" s="243" t="e">
        <f>IF(ISBLANK('In Process Calc.'!#REF!),"",'In Process Calc.'!#REF!)</f>
        <v>#REF!</v>
      </c>
      <c r="DU14" s="243" t="e">
        <f>IF(ISBLANK('In Process Calc.'!#REF!),"",'In Process Calc.'!#REF!)</f>
        <v>#REF!</v>
      </c>
      <c r="DV14" s="243" t="e">
        <f>IF(ISBLANK('In Process Calc.'!#REF!),"",'In Process Calc.'!#REF!)</f>
        <v>#REF!</v>
      </c>
      <c r="DW14" s="243" t="e">
        <f>IF(ISBLANK('In Process Calc.'!#REF!),"",'In Process Calc.'!#REF!)</f>
        <v>#REF!</v>
      </c>
      <c r="DX14" s="243" t="e">
        <f>IF(ISBLANK('In Process Calc.'!#REF!),"",'In Process Calc.'!#REF!)</f>
        <v>#REF!</v>
      </c>
      <c r="DY14" s="243" t="e">
        <f>IF(ISBLANK('In Process Calc.'!#REF!),"",'In Process Calc.'!#REF!)</f>
        <v>#REF!</v>
      </c>
      <c r="DZ14" s="243" t="e">
        <f>IF(ISBLANK('In Process Calc.'!#REF!),"",'In Process Calc.'!#REF!)</f>
        <v>#REF!</v>
      </c>
      <c r="EA14" s="243" t="e">
        <f>IF(ISBLANK('In Process Calc.'!#REF!),"",'In Process Calc.'!#REF!)</f>
        <v>#REF!</v>
      </c>
      <c r="EB14" s="243" t="e">
        <f>IF(ISBLANK('In Process Calc.'!#REF!),"",'In Process Calc.'!#REF!)</f>
        <v>#REF!</v>
      </c>
      <c r="EC14" s="243" t="e">
        <f>IF(ISBLANK('In Process Calc.'!#REF!),"",'In Process Calc.'!#REF!)</f>
        <v>#REF!</v>
      </c>
      <c r="ED14" s="243" t="e">
        <f>IF(ISBLANK('In Process Calc.'!#REF!),"",'In Process Calc.'!#REF!)</f>
        <v>#REF!</v>
      </c>
      <c r="EE14" s="243" t="e">
        <f>IF(ISBLANK('In Process Calc.'!#REF!),"",'In Process Calc.'!#REF!)</f>
        <v>#REF!</v>
      </c>
      <c r="EF14" s="243" t="e">
        <f>IF(ISBLANK('In Process Calc.'!#REF!),"",'In Process Calc.'!#REF!)</f>
        <v>#REF!</v>
      </c>
      <c r="EG14" s="243" t="e">
        <f>IF(ISBLANK('In Process Calc.'!#REF!),"",'In Process Calc.'!#REF!)</f>
        <v>#REF!</v>
      </c>
      <c r="EH14" s="243" t="e">
        <f>IF(ISBLANK('In Process Calc.'!#REF!),"",'In Process Calc.'!#REF!)</f>
        <v>#REF!</v>
      </c>
      <c r="EI14" s="243" t="e">
        <f>IF(ISBLANK('In Process Calc.'!#REF!),"",'In Process Calc.'!#REF!)</f>
        <v>#REF!</v>
      </c>
      <c r="EJ14" s="243" t="e">
        <f>IF(ISBLANK('In Process Calc.'!#REF!),"",'In Process Calc.'!#REF!)</f>
        <v>#REF!</v>
      </c>
      <c r="EK14" s="243">
        <f>IF(ISBLANK('Post Process Calc.'!A14),"",'Post Process Calc.'!A14)</f>
        <v>15.796199662780761</v>
      </c>
      <c r="EL14" s="243">
        <f>IF(ISBLANK('Post Process Calc.'!C14),"",'Post Process Calc.'!C14)</f>
        <v>1.5253730757170826E-3</v>
      </c>
      <c r="EM14" s="243">
        <f>IF(ISBLANK('Post Process Calc.'!D14),"",'Post Process Calc.'!D14)</f>
        <v>0</v>
      </c>
      <c r="EN14" s="243">
        <f>IF(ISBLANK('Post Process Calc.'!E14),"",'Post Process Calc.'!E14)</f>
        <v>1.8823653559298608</v>
      </c>
      <c r="EO14" s="243">
        <f>IF(ISBLANK('Post Process Calc.'!F14),"",'Post Process Calc.'!F14)</f>
        <v>1.6700172612508818E-3</v>
      </c>
      <c r="EP14" s="243">
        <f>IF(ISBLANK('Post Process Calc.'!G14),"",'Post Process Calc.'!G14)</f>
        <v>8.0524652259067236E-4</v>
      </c>
      <c r="EQ14" s="243">
        <f>IF(ISBLANK('Post Process Calc.'!H14),"",'Post Process Calc.'!H14)</f>
        <v>2.0517262868168973E-3</v>
      </c>
      <c r="ER14" s="243">
        <f>IF(ISBLANK('Post Process Calc.'!I14),"",'Post Process Calc.'!I14)</f>
        <v>1.5396615856187272E-3</v>
      </c>
      <c r="ES14" s="243">
        <f>IF(ISBLANK('Post Process Calc.'!J14),"",'Post Process Calc.'!J14)</f>
        <v>9.6771126895991909E-5</v>
      </c>
      <c r="ET14" s="243">
        <f>IF(ISBLANK('Post Process Calc.'!K14),"",'Post Process Calc.'!K14)</f>
        <v>4.3179612487732548E-2</v>
      </c>
      <c r="EU14" s="243">
        <f>IF(ISBLANK('Post Process Calc.'!L14),"",'Post Process Calc.'!L14)</f>
        <v>1.4807072490990378E-3</v>
      </c>
      <c r="EV14" s="243">
        <f>IF(ISBLANK('Post Process Calc.'!M14),"",'Post Process Calc.'!M14)</f>
        <v>9.8733493066436705E-3</v>
      </c>
      <c r="EW14" s="243">
        <f>IF(ISBLANK('Post Process Calc.'!N14),"",'Post Process Calc.'!N14)</f>
        <v>0</v>
      </c>
      <c r="EX14" s="243">
        <f>IF(ISBLANK('Post Process Calc.'!O14),"",'Post Process Calc.'!O14)</f>
        <v>0</v>
      </c>
      <c r="EY14" s="243">
        <f>IF(ISBLANK('Post Process Calc.'!P14),"",'Post Process Calc.'!P14)</f>
        <v>0</v>
      </c>
      <c r="EZ14" s="243">
        <f>IF(ISBLANK('Post Process Calc.'!Q14),"",'Post Process Calc.'!Q14)</f>
        <v>-7.1231738177513285E-3</v>
      </c>
      <c r="FA14" s="243">
        <f>IF(ISBLANK('Post Process Calc.'!R14),"",'Post Process Calc.'!R14)</f>
        <v>0</v>
      </c>
      <c r="FB14" s="243">
        <f>IF(ISBLANK('Post Process Calc.'!S14),"",'Post Process Calc.'!S14)</f>
        <v>0</v>
      </c>
      <c r="FC14" s="243">
        <f>IF(ISBLANK('Post Process Calc.'!T14),"",'Post Process Calc.'!T14)</f>
        <v>0</v>
      </c>
      <c r="FD14" s="243">
        <f>IF(ISBLANK('Post Process Calc.'!U14),"",'Post Process Calc.'!U14)</f>
        <v>0</v>
      </c>
      <c r="FE14" s="243">
        <f>IF(ISBLANK('Post Process Calc.'!V14),"",'Post Process Calc.'!V14)</f>
        <v>0</v>
      </c>
      <c r="FF14" s="243">
        <f>IF(ISBLANK('Post Process Calc.'!W14),"",'Post Process Calc.'!W14)</f>
        <v>0</v>
      </c>
      <c r="FG14" s="243">
        <f>IF(ISBLANK('Post Process Calc.'!X14),"",'Post Process Calc.'!X14)</f>
        <v>0</v>
      </c>
      <c r="FH14" s="243">
        <f>IF(ISBLANK('Post Process Calc.'!Y14),"",'Post Process Calc.'!Y14)</f>
        <v>0</v>
      </c>
      <c r="FI14" s="243">
        <f>IF(ISBLANK('Post Process Calc.'!Z14),"",'Post Process Calc.'!Z14)</f>
        <v>0</v>
      </c>
      <c r="FJ14" s="243">
        <f>IF(ISBLANK('Post Process Calc.'!AA14),"",'Post Process Calc.'!AA14)</f>
        <v>0</v>
      </c>
      <c r="FK14" s="243">
        <f>IF(ISBLANK('Post Process Calc.'!AB14),"",'Post Process Calc.'!AB14)</f>
        <v>0</v>
      </c>
      <c r="FL14" s="243">
        <f>IF(ISBLANK('Post Process Calc.'!AC14),"",'Post Process Calc.'!AC14)</f>
        <v>0</v>
      </c>
      <c r="FM14" s="243">
        <f>IF(ISBLANK('Post Process Calc.'!AD14),"",'Post Process Calc.'!AD14)</f>
        <v>2.5424180612525164E-2</v>
      </c>
      <c r="FN14" s="243">
        <f>IF(ISBLANK('Post Process Calc.'!AE14),"",'Post Process Calc.'!AE14)</f>
        <v>2.7094197873776052E-2</v>
      </c>
      <c r="FO14" s="243">
        <f>IF(ISBLANK('Post Process Calc.'!AF14),"",'Post Process Calc.'!AF14)</f>
        <v>7.1834868531479107E-2</v>
      </c>
      <c r="FP14" s="243">
        <f>IF(ISBLANK('Post Process Calc.'!AG14),"",'Post Process Calc.'!AG14)</f>
        <v>-0.16496613580714839</v>
      </c>
      <c r="FQ14" s="243">
        <f>IF(ISBLANK('Post Process Calc.'!AH14),"",'Post Process Calc.'!AH14)</f>
        <v>0</v>
      </c>
      <c r="FR14" s="243">
        <f>IF(ISBLANK('Post Process Calc.'!AI14),"",'Post Process Calc.'!AI14)</f>
        <v>3.4291814210229678E-2</v>
      </c>
      <c r="FS14" s="243">
        <f>IF(ISBLANK('Post Process Calc.'!AJ14),"",'Post Process Calc.'!AJ14)</f>
        <v>0</v>
      </c>
    </row>
    <row r="15" spans="1:175">
      <c r="A15" s="238" t="e">
        <f>IF('Measured Data'!#REF!&lt;&gt;0,'Measured Data'!$B$1,"")</f>
        <v>#REF!</v>
      </c>
      <c r="B15" s="238" t="e">
        <f>IF(ISBLANK('Measured Data'!#REF!),"",'Measured Data'!#REF!)</f>
        <v>#REF!</v>
      </c>
      <c r="C15" s="245" t="e">
        <f>IF(ISBLANK('Measured Data'!#REF!),"",'Measured Data'!#REF!)</f>
        <v>#REF!</v>
      </c>
      <c r="D15" s="246" t="e">
        <f>IF(ISBLANK('Measured Data'!#REF!),"",'Measured Data'!#REF!)</f>
        <v>#REF!</v>
      </c>
      <c r="E15" s="238" t="e">
        <f>IF(ISBLANK('Measured Data'!#REF!),"",'Measured Data'!#REF!)</f>
        <v>#REF!</v>
      </c>
      <c r="F15" s="238" t="e">
        <f>IF(ISBLANK('Measured Data'!#REF!),"",'Measured Data'!#REF!)</f>
        <v>#REF!</v>
      </c>
      <c r="G15" s="238" t="e">
        <f>IF(ISBLANK('Measured Data'!#REF!),"",'Measured Data'!#REF!)</f>
        <v>#REF!</v>
      </c>
      <c r="H15" s="243" t="e">
        <f>IF(ISBLANK('Measured Data'!#REF!),"",'Measured Data'!#REF!)</f>
        <v>#REF!</v>
      </c>
      <c r="I15" s="243" t="e">
        <f>IF(ISBLANK('Measured Data'!#REF!),"",'Measured Data'!#REF!)</f>
        <v>#REF!</v>
      </c>
      <c r="J15" s="243" t="e">
        <f>IF(ISBLANK('Measured Data'!#REF!),"",'Measured Data'!#REF!)</f>
        <v>#REF!</v>
      </c>
      <c r="K15" s="243" t="e">
        <f>IF(ISBLANK('Measured Data'!#REF!),"",'Measured Data'!#REF!)</f>
        <v>#REF!</v>
      </c>
      <c r="L15" s="238" t="e">
        <f>IF(ISBLANK('Measured Data'!#REF!),"",'Measured Data'!#REF!)</f>
        <v>#REF!</v>
      </c>
      <c r="M15" s="238" t="e">
        <f>IF(ISBLANK('Measured Data'!#REF!),"",'Measured Data'!#REF!)</f>
        <v>#REF!</v>
      </c>
      <c r="N15" s="238" t="e">
        <f>IF(ISBLANK('Measured Data'!#REF!),"",'Measured Data'!#REF!)</f>
        <v>#REF!</v>
      </c>
      <c r="O15" s="238" t="e">
        <f>IF(ISBLANK('Measured Data'!#REF!),"",'Measured Data'!#REF!)</f>
        <v>#REF!</v>
      </c>
      <c r="P15" s="238" t="e">
        <f>IF(ISBLANK('Measured Data'!#REF!),"",'Measured Data'!#REF!)</f>
        <v>#REF!</v>
      </c>
      <c r="Q15" s="238" t="e">
        <f>IF(ISBLANK('Measured Data'!#REF!),"",'Measured Data'!#REF!)</f>
        <v>#REF!</v>
      </c>
      <c r="R15" s="238" t="e">
        <f>IF(ISBLANK('Measured Data'!#REF!),"",'Measured Data'!#REF!)</f>
        <v>#REF!</v>
      </c>
      <c r="S15" s="238" t="e">
        <f>IF(ISBLANK('Measured Data'!#REF!),"",'Measured Data'!#REF!)</f>
        <v>#REF!</v>
      </c>
      <c r="T15" s="243" t="e">
        <f>IF(ISBLANK('Measured Data'!#REF!),"",'Measured Data'!#REF!)</f>
        <v>#REF!</v>
      </c>
      <c r="U15" s="243" t="e">
        <f>IF(ISBLANK('Measured Data'!#REF!),"",'Measured Data'!#REF!)</f>
        <v>#REF!</v>
      </c>
      <c r="V15" s="243" t="e">
        <f>IF(ISBLANK('Measured Data'!#REF!),"",'Measured Data'!#REF!)</f>
        <v>#REF!</v>
      </c>
      <c r="W15" s="243" t="e">
        <f>IF(ISBLANK('Measured Data'!#REF!),"",'Measured Data'!#REF!)</f>
        <v>#REF!</v>
      </c>
      <c r="X15" s="243" t="e">
        <f>IF(ISBLANK('Measured Data'!#REF!),"",'Measured Data'!#REF!)</f>
        <v>#REF!</v>
      </c>
      <c r="Y15" s="243" t="e">
        <f>IF(ISBLANK('Measured Data'!#REF!),"",'Measured Data'!#REF!)</f>
        <v>#REF!</v>
      </c>
      <c r="Z15" s="243" t="e">
        <f>IF(ISBLANK('Measured Data'!#REF!),"",'Measured Data'!#REF!)</f>
        <v>#REF!</v>
      </c>
      <c r="AA15" s="243" t="e">
        <f>IF(ISBLANK('Measured Data'!#REF!),"",'Measured Data'!#REF!)</f>
        <v>#REF!</v>
      </c>
      <c r="AB15" s="243" t="e">
        <f>IF(ISBLANK('Measured Data'!#REF!),"",'Measured Data'!#REF!)</f>
        <v>#REF!</v>
      </c>
      <c r="AC15" s="243" t="e">
        <f>IF(ISBLANK('Measured Data'!#REF!),"",'Measured Data'!#REF!)</f>
        <v>#REF!</v>
      </c>
      <c r="AD15" s="243" t="e">
        <f>IF(ISBLANK('Measured Data'!#REF!),"",'Measured Data'!#REF!)</f>
        <v>#REF!</v>
      </c>
      <c r="AE15" s="243" t="e">
        <f>IF(ISBLANK('Measured Data'!#REF!),"",'Measured Data'!#REF!)</f>
        <v>#REF!</v>
      </c>
      <c r="AF15" s="243" t="e">
        <f>IF(ISBLANK('Measured Data'!#REF!),"",'Measured Data'!#REF!)</f>
        <v>#REF!</v>
      </c>
      <c r="AG15" s="243" t="e">
        <f>IF(ISBLANK('Measured Data'!#REF!),"",'Measured Data'!#REF!)</f>
        <v>#REF!</v>
      </c>
      <c r="AH15" s="243" t="e">
        <f>IF(ISBLANK('Measured Data'!#REF!),"",'Measured Data'!#REF!)</f>
        <v>#REF!</v>
      </c>
      <c r="AI15" s="243" t="e">
        <f>IF(ISBLANK('Measured Data'!#REF!),"",'Measured Data'!#REF!)</f>
        <v>#REF!</v>
      </c>
      <c r="AJ15" s="243" t="e">
        <f>IF(ISBLANK('Measured Data'!#REF!),"",'Measured Data'!#REF!)</f>
        <v>#REF!</v>
      </c>
      <c r="AK15" s="243" t="e">
        <f>IF(ISBLANK('Measured Data'!#REF!),"",'Measured Data'!#REF!)</f>
        <v>#REF!</v>
      </c>
      <c r="AL15" s="243" t="e">
        <f>IF(ISBLANK('Measured Data'!#REF!),"",'Measured Data'!#REF!)</f>
        <v>#REF!</v>
      </c>
      <c r="AM15" s="243" t="e">
        <f>IF(ISBLANK('Measured Data'!#REF!),"",'Measured Data'!#REF!)</f>
        <v>#REF!</v>
      </c>
      <c r="AN15" s="243" t="e">
        <f>IF(ISBLANK('Measured Data'!#REF!),"",'Measured Data'!#REF!)</f>
        <v>#REF!</v>
      </c>
      <c r="AO15" s="243" t="e">
        <f>IF(ISBLANK('Measured Data'!#REF!),"",'Measured Data'!#REF!)</f>
        <v>#REF!</v>
      </c>
      <c r="AP15" s="243" t="e">
        <f>IF(ISBLANK('Measured Data'!#REF!),"",'Measured Data'!#REF!)</f>
        <v>#REF!</v>
      </c>
      <c r="AQ15" s="243" t="e">
        <f>IF(ISBLANK('Measured Data'!#REF!),"",'Measured Data'!#REF!)</f>
        <v>#REF!</v>
      </c>
      <c r="AR15" s="243" t="e">
        <f>IF(ISBLANK('Measured Data'!#REF!),"",'Measured Data'!#REF!)</f>
        <v>#REF!</v>
      </c>
      <c r="AS15" s="243" t="e">
        <f>IF(ISBLANK('Measured Data'!#REF!),"",'Measured Data'!#REF!)</f>
        <v>#REF!</v>
      </c>
      <c r="AT15" s="243" t="e">
        <f>IF(ISBLANK('Measured Data'!#REF!),"",'Measured Data'!#REF!)</f>
        <v>#REF!</v>
      </c>
      <c r="AU15" s="243" t="e">
        <f>IF(ISBLANK('Measured Data'!#REF!),"",'Measured Data'!#REF!)</f>
        <v>#REF!</v>
      </c>
      <c r="AV15" s="243" t="e">
        <f>IF(ISBLANK('Measured Data'!#REF!),"",'Measured Data'!#REF!)</f>
        <v>#REF!</v>
      </c>
      <c r="AW15" s="243" t="e">
        <f>IF(ISBLANK('Measured Data'!#REF!),"",'Measured Data'!#REF!)</f>
        <v>#REF!</v>
      </c>
      <c r="AX15" s="243" t="e">
        <f>IF(ISBLANK('Measured Data'!#REF!),"",'Measured Data'!#REF!)</f>
        <v>#REF!</v>
      </c>
      <c r="AY15" s="243" t="e">
        <f>IF(ISBLANK('Measured Data'!#REF!),"",'Measured Data'!#REF!)</f>
        <v>#REF!</v>
      </c>
      <c r="AZ15" s="243" t="e">
        <f>IF(ISBLANK('Measured Data'!#REF!),"",'Measured Data'!#REF!)</f>
        <v>#REF!</v>
      </c>
      <c r="BA15" s="243" t="e">
        <f>IF(ISBLANK('Measured Data'!#REF!),"",'Measured Data'!#REF!)</f>
        <v>#REF!</v>
      </c>
      <c r="BB15" s="243" t="e">
        <f>IF(ISBLANK('Measured Data'!#REF!),"",'Measured Data'!#REF!)</f>
        <v>#REF!</v>
      </c>
      <c r="BC15" s="243" t="e">
        <f>IF(ISBLANK('Measured Data'!#REF!),"",'Measured Data'!#REF!)</f>
        <v>#REF!</v>
      </c>
      <c r="BD15" s="243" t="e">
        <f>IF(ISBLANK('Measured Data'!#REF!),"",'Measured Data'!#REF!)</f>
        <v>#REF!</v>
      </c>
      <c r="BE15" s="243" t="e">
        <f>IF(ISBLANK('Measured Data'!#REF!),"",'Measured Data'!#REF!)</f>
        <v>#REF!</v>
      </c>
      <c r="BF15" s="243" t="e">
        <f>IF(ISBLANK('Measured Data'!#REF!),"",'Measured Data'!#REF!)</f>
        <v>#REF!</v>
      </c>
      <c r="BG15" s="243" t="e">
        <f>IF(ISBLANK('Measured Data'!#REF!),"",'Measured Data'!#REF!)</f>
        <v>#REF!</v>
      </c>
      <c r="BH15" s="243" t="e">
        <f>IF(ISBLANK('Measured Data'!#REF!),"",'Measured Data'!#REF!)</f>
        <v>#REF!</v>
      </c>
      <c r="BI15" s="243" t="e">
        <f>IF(ISBLANK('Measured Data'!#REF!),"",'Measured Data'!#REF!)</f>
        <v>#REF!</v>
      </c>
      <c r="BJ15" s="243" t="e">
        <f>IF(ISBLANK('Measured Data'!#REF!),"",'Measured Data'!#REF!)</f>
        <v>#REF!</v>
      </c>
      <c r="BK15" s="243" t="e">
        <f>IF(ISBLANK('Measured Data'!#REF!),"",'Measured Data'!#REF!)</f>
        <v>#REF!</v>
      </c>
      <c r="BL15" s="243" t="e">
        <f>IF(ISBLANK('Measured Data'!#REF!),"",'Measured Data'!#REF!)</f>
        <v>#REF!</v>
      </c>
      <c r="BM15" s="243" t="e">
        <f>IF(ISBLANK('Measured Data'!#REF!),"",'Measured Data'!#REF!)</f>
        <v>#REF!</v>
      </c>
      <c r="BN15" s="238" t="e">
        <f>IF(ISBLANK('In Process Calc.'!#REF!),"",ROUND('In Process Calc.'!#REF!,2))</f>
        <v>#REF!</v>
      </c>
      <c r="BO15" s="238" t="e">
        <f>IF(ISBLANK('In Process Calc.'!#REF!),"",ROUND('In Process Calc.'!#REF!,2))</f>
        <v>#REF!</v>
      </c>
      <c r="BP15" s="238" t="e">
        <f>IF(ISBLANK('In Process Calc.'!#REF!),"",'In Process Calc.'!#REF!)</f>
        <v>#REF!</v>
      </c>
      <c r="BQ15" s="238" t="e">
        <f>IF(ISBLANK('In Process Calc.'!#REF!),"",'In Process Calc.'!#REF!)</f>
        <v>#REF!</v>
      </c>
      <c r="BR15" s="238" t="e">
        <f>IF(ISBLANK('In Process Calc.'!#REF!),"",'In Process Calc.'!#REF!)</f>
        <v>#REF!</v>
      </c>
      <c r="BS15" s="238" t="e">
        <f>IF(ISBLANK('In Process Calc.'!#REF!),"",'In Process Calc.'!#REF!)</f>
        <v>#REF!</v>
      </c>
      <c r="BT15" s="243" t="e">
        <f>IF(ISBLANK('In Process Calc.'!#REF!),"",'In Process Calc.'!#REF!)</f>
        <v>#REF!</v>
      </c>
      <c r="BU15" s="243" t="e">
        <f>IF(ISBLANK('In Process Calc.'!#REF!),"",'In Process Calc.'!#REF!)</f>
        <v>#REF!</v>
      </c>
      <c r="BV15" s="243" t="e">
        <f>IF(ISBLANK('In Process Calc.'!#REF!),"",'In Process Calc.'!#REF!)</f>
        <v>#REF!</v>
      </c>
      <c r="BW15" s="243" t="e">
        <f>IF(ISBLANK('In Process Calc.'!#REF!),"",'In Process Calc.'!#REF!)</f>
        <v>#REF!</v>
      </c>
      <c r="BX15" s="243" t="e">
        <f>IF(ISBLANK('In Process Calc.'!#REF!),"",'In Process Calc.'!#REF!)</f>
        <v>#REF!</v>
      </c>
      <c r="BY15" s="243" t="e">
        <f>IF(ISBLANK('In Process Calc.'!#REF!),"",'In Process Calc.'!#REF!)</f>
        <v>#REF!</v>
      </c>
      <c r="BZ15" s="243" t="e">
        <f>IF(ISBLANK('In Process Calc.'!#REF!),"",'In Process Calc.'!#REF!)</f>
        <v>#REF!</v>
      </c>
      <c r="CA15" s="243" t="e">
        <f>IF(ISBLANK('In Process Calc.'!#REF!),"",'In Process Calc.'!#REF!)</f>
        <v>#REF!</v>
      </c>
      <c r="CB15" s="243" t="e">
        <f>IF(ISBLANK('In Process Calc.'!#REF!),"",'In Process Calc.'!#REF!)</f>
        <v>#REF!</v>
      </c>
      <c r="CC15" s="243" t="e">
        <f>IF(ISBLANK('In Process Calc.'!#REF!),"",'In Process Calc.'!#REF!)</f>
        <v>#REF!</v>
      </c>
      <c r="CD15" s="243" t="e">
        <f>IF(ISBLANK('In Process Calc.'!#REF!),"",'In Process Calc.'!#REF!)</f>
        <v>#REF!</v>
      </c>
      <c r="CE15" s="243" t="e">
        <f>IF(ISBLANK('In Process Calc.'!#REF!),"",'In Process Calc.'!#REF!)</f>
        <v>#REF!</v>
      </c>
      <c r="CF15" s="243" t="e">
        <f>IF(ISBLANK('In Process Calc.'!#REF!),"",'In Process Calc.'!#REF!)</f>
        <v>#REF!</v>
      </c>
      <c r="CG15" s="243" t="e">
        <f>IF(ISBLANK('In Process Calc.'!#REF!),"",'In Process Calc.'!#REF!)</f>
        <v>#REF!</v>
      </c>
      <c r="CH15" s="243" t="e">
        <f>IF(ISBLANK('In Process Calc.'!#REF!),"",'In Process Calc.'!#REF!)</f>
        <v>#REF!</v>
      </c>
      <c r="CI15" s="243" t="e">
        <f>IF(ISBLANK('In Process Calc.'!#REF!),"",'In Process Calc.'!#REF!)</f>
        <v>#REF!</v>
      </c>
      <c r="CJ15" s="243" t="e">
        <f>IF(ISBLANK('In Process Calc.'!#REF!),"",'In Process Calc.'!#REF!)</f>
        <v>#REF!</v>
      </c>
      <c r="CK15" s="243" t="e">
        <f>IF(ISBLANK('In Process Calc.'!#REF!),"",'In Process Calc.'!#REF!)</f>
        <v>#REF!</v>
      </c>
      <c r="CL15" s="243" t="e">
        <f>IF(ISBLANK('In Process Calc.'!#REF!),"",'In Process Calc.'!#REF!)</f>
        <v>#REF!</v>
      </c>
      <c r="CM15" s="243" t="e">
        <f>IF(ISBLANK('In Process Calc.'!#REF!),"",'In Process Calc.'!#REF!)</f>
        <v>#REF!</v>
      </c>
      <c r="CN15" s="243" t="e">
        <f>IF(ISBLANK('In Process Calc.'!#REF!),"",'In Process Calc.'!#REF!)</f>
        <v>#REF!</v>
      </c>
      <c r="CO15" s="243" t="e">
        <f>IF(ISBLANK('In Process Calc.'!#REF!),"",'In Process Calc.'!#REF!)</f>
        <v>#REF!</v>
      </c>
      <c r="CP15" s="243" t="e">
        <f>IF(ISBLANK('In Process Calc.'!#REF!),"",'In Process Calc.'!#REF!)</f>
        <v>#REF!</v>
      </c>
      <c r="CQ15" s="243" t="e">
        <f>IF(ISBLANK('In Process Calc.'!#REF!),"",'In Process Calc.'!#REF!)</f>
        <v>#REF!</v>
      </c>
      <c r="CR15" s="243" t="e">
        <f>IF(ISBLANK('In Process Calc.'!#REF!),"",'In Process Calc.'!#REF!)</f>
        <v>#REF!</v>
      </c>
      <c r="CS15" s="243" t="e">
        <f>IF(ISBLANK('In Process Calc.'!#REF!),"",'In Process Calc.'!#REF!)</f>
        <v>#REF!</v>
      </c>
      <c r="CT15" s="243" t="e">
        <f>IF(ISBLANK('In Process Calc.'!#REF!),"",'In Process Calc.'!#REF!)</f>
        <v>#REF!</v>
      </c>
      <c r="CU15" s="243" t="e">
        <f>IF(ISBLANK('In Process Calc.'!#REF!),"",'In Process Calc.'!#REF!)</f>
        <v>#REF!</v>
      </c>
      <c r="CV15" s="243" t="e">
        <f>IF(ISBLANK('In Process Calc.'!#REF!),"",'In Process Calc.'!#REF!)</f>
        <v>#REF!</v>
      </c>
      <c r="CW15" s="243" t="e">
        <f>IF(ISBLANK('In Process Calc.'!#REF!),"",'In Process Calc.'!#REF!)</f>
        <v>#REF!</v>
      </c>
      <c r="CX15" s="243" t="e">
        <f>IF(ISBLANK('In Process Calc.'!#REF!),"",'In Process Calc.'!#REF!)</f>
        <v>#REF!</v>
      </c>
      <c r="CY15" s="243" t="e">
        <f>IF(ISBLANK('In Process Calc.'!#REF!),"",'In Process Calc.'!#REF!)</f>
        <v>#REF!</v>
      </c>
      <c r="CZ15" s="243" t="e">
        <f>IF(ISBLANK('In Process Calc.'!#REF!),"",'In Process Calc.'!#REF!)</f>
        <v>#REF!</v>
      </c>
      <c r="DA15" s="243" t="e">
        <f>IF(ISBLANK('In Process Calc.'!#REF!),"",'In Process Calc.'!#REF!)</f>
        <v>#REF!</v>
      </c>
      <c r="DB15" s="243" t="e">
        <f>IF(ISBLANK('In Process Calc.'!#REF!),"",'In Process Calc.'!#REF!)</f>
        <v>#REF!</v>
      </c>
      <c r="DC15" s="243" t="e">
        <f>IF(ISBLANK('In Process Calc.'!#REF!),"",'In Process Calc.'!#REF!)</f>
        <v>#REF!</v>
      </c>
      <c r="DD15" s="243" t="e">
        <f>IF(ISBLANK('In Process Calc.'!#REF!),"",'In Process Calc.'!#REF!)</f>
        <v>#REF!</v>
      </c>
      <c r="DE15" s="243" t="e">
        <f>IF(ISBLANK('In Process Calc.'!#REF!),"",'In Process Calc.'!#REF!)</f>
        <v>#REF!</v>
      </c>
      <c r="DF15" s="243" t="e">
        <f>IF(ISBLANK('In Process Calc.'!#REF!),"",'In Process Calc.'!#REF!)</f>
        <v>#REF!</v>
      </c>
      <c r="DG15" s="243" t="e">
        <f>IF(ISBLANK('In Process Calc.'!#REF!),"",'In Process Calc.'!#REF!)</f>
        <v>#REF!</v>
      </c>
      <c r="DH15" s="243" t="e">
        <f>IF(ISBLANK('In Process Calc.'!#REF!),"",'In Process Calc.'!#REF!)</f>
        <v>#REF!</v>
      </c>
      <c r="DI15" s="243" t="e">
        <f>IF(ISBLANK('In Process Calc.'!#REF!),"",'In Process Calc.'!#REF!)</f>
        <v>#REF!</v>
      </c>
      <c r="DJ15" s="243" t="e">
        <f>IF(ISBLANK('In Process Calc.'!#REF!),"",'In Process Calc.'!#REF!)</f>
        <v>#REF!</v>
      </c>
      <c r="DK15" s="243" t="e">
        <f>IF(ISBLANK('In Process Calc.'!#REF!),"",'In Process Calc.'!#REF!)</f>
        <v>#REF!</v>
      </c>
      <c r="DL15" s="243" t="e">
        <f>IF(ISBLANK('In Process Calc.'!#REF!),"",'In Process Calc.'!#REF!)</f>
        <v>#REF!</v>
      </c>
      <c r="DM15" s="243" t="e">
        <f>IF(ISBLANK('In Process Calc.'!#REF!),"",'In Process Calc.'!#REF!)</f>
        <v>#REF!</v>
      </c>
      <c r="DN15" s="243" t="e">
        <f>IF(ISBLANK('In Process Calc.'!#REF!),"",'In Process Calc.'!#REF!)</f>
        <v>#REF!</v>
      </c>
      <c r="DO15" s="243" t="e">
        <f>IF(ISBLANK('In Process Calc.'!#REF!),"",'In Process Calc.'!#REF!)</f>
        <v>#REF!</v>
      </c>
      <c r="DP15" s="243" t="e">
        <f>IF(ISBLANK('In Process Calc.'!#REF!),"",'In Process Calc.'!#REF!)</f>
        <v>#REF!</v>
      </c>
      <c r="DQ15" s="243" t="e">
        <f>IF(ISBLANK('In Process Calc.'!#REF!),"",'In Process Calc.'!#REF!)</f>
        <v>#REF!</v>
      </c>
      <c r="DR15" s="243" t="e">
        <f>IF(ISBLANK('In Process Calc.'!#REF!),"",'In Process Calc.'!#REF!)</f>
        <v>#REF!</v>
      </c>
      <c r="DS15" s="243" t="e">
        <f>IF(ISBLANK('In Process Calc.'!#REF!),"",'In Process Calc.'!#REF!)</f>
        <v>#REF!</v>
      </c>
      <c r="DT15" s="243" t="e">
        <f>IF(ISBLANK('In Process Calc.'!#REF!),"",'In Process Calc.'!#REF!)</f>
        <v>#REF!</v>
      </c>
      <c r="DU15" s="243" t="e">
        <f>IF(ISBLANK('In Process Calc.'!#REF!),"",'In Process Calc.'!#REF!)</f>
        <v>#REF!</v>
      </c>
      <c r="DV15" s="243" t="e">
        <f>IF(ISBLANK('In Process Calc.'!#REF!),"",'In Process Calc.'!#REF!)</f>
        <v>#REF!</v>
      </c>
      <c r="DW15" s="243" t="e">
        <f>IF(ISBLANK('In Process Calc.'!#REF!),"",'In Process Calc.'!#REF!)</f>
        <v>#REF!</v>
      </c>
      <c r="DX15" s="243" t="e">
        <f>IF(ISBLANK('In Process Calc.'!#REF!),"",'In Process Calc.'!#REF!)</f>
        <v>#REF!</v>
      </c>
      <c r="DY15" s="243" t="e">
        <f>IF(ISBLANK('In Process Calc.'!#REF!),"",'In Process Calc.'!#REF!)</f>
        <v>#REF!</v>
      </c>
      <c r="DZ15" s="243" t="e">
        <f>IF(ISBLANK('In Process Calc.'!#REF!),"",'In Process Calc.'!#REF!)</f>
        <v>#REF!</v>
      </c>
      <c r="EA15" s="243" t="e">
        <f>IF(ISBLANK('In Process Calc.'!#REF!),"",'In Process Calc.'!#REF!)</f>
        <v>#REF!</v>
      </c>
      <c r="EB15" s="243" t="e">
        <f>IF(ISBLANK('In Process Calc.'!#REF!),"",'In Process Calc.'!#REF!)</f>
        <v>#REF!</v>
      </c>
      <c r="EC15" s="243" t="e">
        <f>IF(ISBLANK('In Process Calc.'!#REF!),"",'In Process Calc.'!#REF!)</f>
        <v>#REF!</v>
      </c>
      <c r="ED15" s="243" t="e">
        <f>IF(ISBLANK('In Process Calc.'!#REF!),"",'In Process Calc.'!#REF!)</f>
        <v>#REF!</v>
      </c>
      <c r="EE15" s="243" t="e">
        <f>IF(ISBLANK('In Process Calc.'!#REF!),"",'In Process Calc.'!#REF!)</f>
        <v>#REF!</v>
      </c>
      <c r="EF15" s="243" t="e">
        <f>IF(ISBLANK('In Process Calc.'!#REF!),"",'In Process Calc.'!#REF!)</f>
        <v>#REF!</v>
      </c>
      <c r="EG15" s="243" t="e">
        <f>IF(ISBLANK('In Process Calc.'!#REF!),"",'In Process Calc.'!#REF!)</f>
        <v>#REF!</v>
      </c>
      <c r="EH15" s="243" t="e">
        <f>IF(ISBLANK('In Process Calc.'!#REF!),"",'In Process Calc.'!#REF!)</f>
        <v>#REF!</v>
      </c>
      <c r="EI15" s="243" t="e">
        <f>IF(ISBLANK('In Process Calc.'!#REF!),"",'In Process Calc.'!#REF!)</f>
        <v>#REF!</v>
      </c>
      <c r="EJ15" s="243" t="e">
        <f>IF(ISBLANK('In Process Calc.'!#REF!),"",'In Process Calc.'!#REF!)</f>
        <v>#REF!</v>
      </c>
      <c r="EK15" s="243">
        <f>IF(ISBLANK('Post Process Calc.'!A15),"",'Post Process Calc.'!A15)</f>
        <v>16.004000527954101</v>
      </c>
      <c r="EL15" s="243">
        <f>IF(ISBLANK('Post Process Calc.'!C15),"",'Post Process Calc.'!C15)</f>
        <v>8.4350394953332426E-4</v>
      </c>
      <c r="EM15" s="243">
        <f>IF(ISBLANK('Post Process Calc.'!D15),"",'Post Process Calc.'!D15)</f>
        <v>0</v>
      </c>
      <c r="EN15" s="243">
        <f>IF(ISBLANK('Post Process Calc.'!E15),"",'Post Process Calc.'!E15)</f>
        <v>1.8805900397574131</v>
      </c>
      <c r="EO15" s="243">
        <f>IF(ISBLANK('Post Process Calc.'!F15),"",'Post Process Calc.'!F15)</f>
        <v>5.0523542007478387E-3</v>
      </c>
      <c r="EP15" s="243">
        <f>IF(ISBLANK('Post Process Calc.'!G15),"",'Post Process Calc.'!G15)</f>
        <v>1.1337540677204352E-3</v>
      </c>
      <c r="EQ15" s="243">
        <f>IF(ISBLANK('Post Process Calc.'!H15),"",'Post Process Calc.'!H15)</f>
        <v>4.2136038626518224E-4</v>
      </c>
      <c r="ER15" s="243">
        <f>IF(ISBLANK('Post Process Calc.'!I15),"",'Post Process Calc.'!I15)</f>
        <v>1.2920330690850638E-3</v>
      </c>
      <c r="ES15" s="243">
        <f>IF(ISBLANK('Post Process Calc.'!J15),"",'Post Process Calc.'!J15)</f>
        <v>-1.8027939555403895E-4</v>
      </c>
      <c r="ET15" s="243">
        <f>IF(ISBLANK('Post Process Calc.'!K15),"",'Post Process Calc.'!K15)</f>
        <v>4.2855703956809273E-2</v>
      </c>
      <c r="EU15" s="243">
        <f>IF(ISBLANK('Post Process Calc.'!L15),"",'Post Process Calc.'!L15)</f>
        <v>1.5029904364080862E-3</v>
      </c>
      <c r="EV15" s="243">
        <f>IF(ISBLANK('Post Process Calc.'!M15),"",'Post Process Calc.'!M15)</f>
        <v>1.3538631146859709E-2</v>
      </c>
      <c r="EW15" s="243">
        <f>IF(ISBLANK('Post Process Calc.'!N15),"",'Post Process Calc.'!N15)</f>
        <v>0</v>
      </c>
      <c r="EX15" s="243">
        <f>IF(ISBLANK('Post Process Calc.'!O15),"",'Post Process Calc.'!O15)</f>
        <v>0</v>
      </c>
      <c r="EY15" s="243">
        <f>IF(ISBLANK('Post Process Calc.'!P15),"",'Post Process Calc.'!P15)</f>
        <v>0</v>
      </c>
      <c r="EZ15" s="243">
        <f>IF(ISBLANK('Post Process Calc.'!Q15),"",'Post Process Calc.'!Q15)</f>
        <v>-5.9164468412406714E-3</v>
      </c>
      <c r="FA15" s="243">
        <f>IF(ISBLANK('Post Process Calc.'!R15),"",'Post Process Calc.'!R15)</f>
        <v>0</v>
      </c>
      <c r="FB15" s="243">
        <f>IF(ISBLANK('Post Process Calc.'!S15),"",'Post Process Calc.'!S15)</f>
        <v>0</v>
      </c>
      <c r="FC15" s="243">
        <f>IF(ISBLANK('Post Process Calc.'!T15),"",'Post Process Calc.'!T15)</f>
        <v>0</v>
      </c>
      <c r="FD15" s="243">
        <f>IF(ISBLANK('Post Process Calc.'!U15),"",'Post Process Calc.'!U15)</f>
        <v>0</v>
      </c>
      <c r="FE15" s="243">
        <f>IF(ISBLANK('Post Process Calc.'!V15),"",'Post Process Calc.'!V15)</f>
        <v>0</v>
      </c>
      <c r="FF15" s="243">
        <f>IF(ISBLANK('Post Process Calc.'!W15),"",'Post Process Calc.'!W15)</f>
        <v>0</v>
      </c>
      <c r="FG15" s="243">
        <f>IF(ISBLANK('Post Process Calc.'!X15),"",'Post Process Calc.'!X15)</f>
        <v>0</v>
      </c>
      <c r="FH15" s="243">
        <f>IF(ISBLANK('Post Process Calc.'!Y15),"",'Post Process Calc.'!Y15)</f>
        <v>0</v>
      </c>
      <c r="FI15" s="243">
        <f>IF(ISBLANK('Post Process Calc.'!Z15),"",'Post Process Calc.'!Z15)</f>
        <v>0</v>
      </c>
      <c r="FJ15" s="243">
        <f>IF(ISBLANK('Post Process Calc.'!AA15),"",'Post Process Calc.'!AA15)</f>
        <v>0</v>
      </c>
      <c r="FK15" s="243">
        <f>IF(ISBLANK('Post Process Calc.'!AB15),"",'Post Process Calc.'!AB15)</f>
        <v>0</v>
      </c>
      <c r="FL15" s="243">
        <f>IF(ISBLANK('Post Process Calc.'!AC15),"",'Post Process Calc.'!AC15)</f>
        <v>0</v>
      </c>
      <c r="FM15" s="243">
        <f>IF(ISBLANK('Post Process Calc.'!AD15),"",'Post Process Calc.'!AD15)</f>
        <v>3.4265525596986562E-2</v>
      </c>
      <c r="FN15" s="243">
        <f>IF(ISBLANK('Post Process Calc.'!AE15),"",'Post Process Calc.'!AE15)</f>
        <v>3.9317879797734413E-2</v>
      </c>
      <c r="FO15" s="243">
        <f>IF(ISBLANK('Post Process Calc.'!AF15),"",'Post Process Calc.'!AF15)</f>
        <v>8.449565442683396E-2</v>
      </c>
      <c r="FP15" s="243">
        <f>IF(ISBLANK('Post Process Calc.'!AG15),"",'Post Process Calc.'!AG15)</f>
        <v>-0.13805506140334015</v>
      </c>
      <c r="FQ15" s="243">
        <f>IF(ISBLANK('Post Process Calc.'!AH15),"",'Post Process Calc.'!AH15)</f>
        <v>0</v>
      </c>
      <c r="FR15" s="243">
        <f>IF(ISBLANK('Post Process Calc.'!AI15),"",'Post Process Calc.'!AI15)</f>
        <v>3.5070954333706106E-2</v>
      </c>
      <c r="FS15" s="243">
        <f>IF(ISBLANK('Post Process Calc.'!AJ15),"",'Post Process Calc.'!AJ15)</f>
        <v>0</v>
      </c>
    </row>
    <row r="16" spans="1:175">
      <c r="A16" s="238" t="e">
        <f>IF('Measured Data'!#REF!&lt;&gt;0,'Measured Data'!$B$1,"")</f>
        <v>#REF!</v>
      </c>
      <c r="B16" s="238" t="e">
        <f>IF(ISBLANK('Measured Data'!#REF!),"",'Measured Data'!#REF!)</f>
        <v>#REF!</v>
      </c>
      <c r="C16" s="245" t="e">
        <f>IF(ISBLANK('Measured Data'!#REF!),"",'Measured Data'!#REF!)</f>
        <v>#REF!</v>
      </c>
      <c r="D16" s="246" t="e">
        <f>IF(ISBLANK('Measured Data'!#REF!),"",'Measured Data'!#REF!)</f>
        <v>#REF!</v>
      </c>
      <c r="E16" s="238" t="e">
        <f>IF(ISBLANK('Measured Data'!#REF!),"",'Measured Data'!#REF!)</f>
        <v>#REF!</v>
      </c>
      <c r="F16" s="238" t="e">
        <f>IF(ISBLANK('Measured Data'!#REF!),"",'Measured Data'!#REF!)</f>
        <v>#REF!</v>
      </c>
      <c r="G16" s="238" t="e">
        <f>IF(ISBLANK('Measured Data'!#REF!),"",'Measured Data'!#REF!)</f>
        <v>#REF!</v>
      </c>
      <c r="H16" s="243" t="e">
        <f>IF(ISBLANK('Measured Data'!#REF!),"",'Measured Data'!#REF!)</f>
        <v>#REF!</v>
      </c>
      <c r="I16" s="243" t="e">
        <f>IF(ISBLANK('Measured Data'!#REF!),"",'Measured Data'!#REF!)</f>
        <v>#REF!</v>
      </c>
      <c r="J16" s="243" t="e">
        <f>IF(ISBLANK('Measured Data'!#REF!),"",'Measured Data'!#REF!)</f>
        <v>#REF!</v>
      </c>
      <c r="K16" s="243" t="e">
        <f>IF(ISBLANK('Measured Data'!#REF!),"",'Measured Data'!#REF!)</f>
        <v>#REF!</v>
      </c>
      <c r="L16" s="238" t="e">
        <f>IF(ISBLANK('Measured Data'!#REF!),"",'Measured Data'!#REF!)</f>
        <v>#REF!</v>
      </c>
      <c r="M16" s="238" t="e">
        <f>IF(ISBLANK('Measured Data'!#REF!),"",'Measured Data'!#REF!)</f>
        <v>#REF!</v>
      </c>
      <c r="N16" s="238" t="e">
        <f>IF(ISBLANK('Measured Data'!#REF!),"",'Measured Data'!#REF!)</f>
        <v>#REF!</v>
      </c>
      <c r="O16" s="238" t="e">
        <f>IF(ISBLANK('Measured Data'!#REF!),"",'Measured Data'!#REF!)</f>
        <v>#REF!</v>
      </c>
      <c r="P16" s="238" t="e">
        <f>IF(ISBLANK('Measured Data'!#REF!),"",'Measured Data'!#REF!)</f>
        <v>#REF!</v>
      </c>
      <c r="Q16" s="238" t="e">
        <f>IF(ISBLANK('Measured Data'!#REF!),"",'Measured Data'!#REF!)</f>
        <v>#REF!</v>
      </c>
      <c r="R16" s="238" t="e">
        <f>IF(ISBLANK('Measured Data'!#REF!),"",'Measured Data'!#REF!)</f>
        <v>#REF!</v>
      </c>
      <c r="S16" s="238" t="e">
        <f>IF(ISBLANK('Measured Data'!#REF!),"",'Measured Data'!#REF!)</f>
        <v>#REF!</v>
      </c>
      <c r="T16" s="243" t="e">
        <f>IF(ISBLANK('Measured Data'!#REF!),"",'Measured Data'!#REF!)</f>
        <v>#REF!</v>
      </c>
      <c r="U16" s="243" t="e">
        <f>IF(ISBLANK('Measured Data'!#REF!),"",'Measured Data'!#REF!)</f>
        <v>#REF!</v>
      </c>
      <c r="V16" s="243" t="e">
        <f>IF(ISBLANK('Measured Data'!#REF!),"",'Measured Data'!#REF!)</f>
        <v>#REF!</v>
      </c>
      <c r="W16" s="243" t="e">
        <f>IF(ISBLANK('Measured Data'!#REF!),"",'Measured Data'!#REF!)</f>
        <v>#REF!</v>
      </c>
      <c r="X16" s="243" t="e">
        <f>IF(ISBLANK('Measured Data'!#REF!),"",'Measured Data'!#REF!)</f>
        <v>#REF!</v>
      </c>
      <c r="Y16" s="243" t="e">
        <f>IF(ISBLANK('Measured Data'!#REF!),"",'Measured Data'!#REF!)</f>
        <v>#REF!</v>
      </c>
      <c r="Z16" s="243" t="e">
        <f>IF(ISBLANK('Measured Data'!#REF!),"",'Measured Data'!#REF!)</f>
        <v>#REF!</v>
      </c>
      <c r="AA16" s="243" t="e">
        <f>IF(ISBLANK('Measured Data'!#REF!),"",'Measured Data'!#REF!)</f>
        <v>#REF!</v>
      </c>
      <c r="AB16" s="243" t="e">
        <f>IF(ISBLANK('Measured Data'!#REF!),"",'Measured Data'!#REF!)</f>
        <v>#REF!</v>
      </c>
      <c r="AC16" s="243" t="e">
        <f>IF(ISBLANK('Measured Data'!#REF!),"",'Measured Data'!#REF!)</f>
        <v>#REF!</v>
      </c>
      <c r="AD16" s="243" t="e">
        <f>IF(ISBLANK('Measured Data'!#REF!),"",'Measured Data'!#REF!)</f>
        <v>#REF!</v>
      </c>
      <c r="AE16" s="243" t="e">
        <f>IF(ISBLANK('Measured Data'!#REF!),"",'Measured Data'!#REF!)</f>
        <v>#REF!</v>
      </c>
      <c r="AF16" s="243" t="e">
        <f>IF(ISBLANK('Measured Data'!#REF!),"",'Measured Data'!#REF!)</f>
        <v>#REF!</v>
      </c>
      <c r="AG16" s="243" t="e">
        <f>IF(ISBLANK('Measured Data'!#REF!),"",'Measured Data'!#REF!)</f>
        <v>#REF!</v>
      </c>
      <c r="AH16" s="243" t="e">
        <f>IF(ISBLANK('Measured Data'!#REF!),"",'Measured Data'!#REF!)</f>
        <v>#REF!</v>
      </c>
      <c r="AI16" s="243" t="e">
        <f>IF(ISBLANK('Measured Data'!#REF!),"",'Measured Data'!#REF!)</f>
        <v>#REF!</v>
      </c>
      <c r="AJ16" s="243" t="e">
        <f>IF(ISBLANK('Measured Data'!#REF!),"",'Measured Data'!#REF!)</f>
        <v>#REF!</v>
      </c>
      <c r="AK16" s="243" t="e">
        <f>IF(ISBLANK('Measured Data'!#REF!),"",'Measured Data'!#REF!)</f>
        <v>#REF!</v>
      </c>
      <c r="AL16" s="243" t="e">
        <f>IF(ISBLANK('Measured Data'!#REF!),"",'Measured Data'!#REF!)</f>
        <v>#REF!</v>
      </c>
      <c r="AM16" s="243" t="e">
        <f>IF(ISBLANK('Measured Data'!#REF!),"",'Measured Data'!#REF!)</f>
        <v>#REF!</v>
      </c>
      <c r="AN16" s="243" t="e">
        <f>IF(ISBLANK('Measured Data'!#REF!),"",'Measured Data'!#REF!)</f>
        <v>#REF!</v>
      </c>
      <c r="AO16" s="243" t="e">
        <f>IF(ISBLANK('Measured Data'!#REF!),"",'Measured Data'!#REF!)</f>
        <v>#REF!</v>
      </c>
      <c r="AP16" s="243" t="e">
        <f>IF(ISBLANK('Measured Data'!#REF!),"",'Measured Data'!#REF!)</f>
        <v>#REF!</v>
      </c>
      <c r="AQ16" s="243" t="e">
        <f>IF(ISBLANK('Measured Data'!#REF!),"",'Measured Data'!#REF!)</f>
        <v>#REF!</v>
      </c>
      <c r="AR16" s="243" t="e">
        <f>IF(ISBLANK('Measured Data'!#REF!),"",'Measured Data'!#REF!)</f>
        <v>#REF!</v>
      </c>
      <c r="AS16" s="243" t="e">
        <f>IF(ISBLANK('Measured Data'!#REF!),"",'Measured Data'!#REF!)</f>
        <v>#REF!</v>
      </c>
      <c r="AT16" s="243" t="e">
        <f>IF(ISBLANK('Measured Data'!#REF!),"",'Measured Data'!#REF!)</f>
        <v>#REF!</v>
      </c>
      <c r="AU16" s="243" t="e">
        <f>IF(ISBLANK('Measured Data'!#REF!),"",'Measured Data'!#REF!)</f>
        <v>#REF!</v>
      </c>
      <c r="AV16" s="243" t="e">
        <f>IF(ISBLANK('Measured Data'!#REF!),"",'Measured Data'!#REF!)</f>
        <v>#REF!</v>
      </c>
      <c r="AW16" s="243" t="e">
        <f>IF(ISBLANK('Measured Data'!#REF!),"",'Measured Data'!#REF!)</f>
        <v>#REF!</v>
      </c>
      <c r="AX16" s="243" t="e">
        <f>IF(ISBLANK('Measured Data'!#REF!),"",'Measured Data'!#REF!)</f>
        <v>#REF!</v>
      </c>
      <c r="AY16" s="243" t="e">
        <f>IF(ISBLANK('Measured Data'!#REF!),"",'Measured Data'!#REF!)</f>
        <v>#REF!</v>
      </c>
      <c r="AZ16" s="243" t="e">
        <f>IF(ISBLANK('Measured Data'!#REF!),"",'Measured Data'!#REF!)</f>
        <v>#REF!</v>
      </c>
      <c r="BA16" s="243" t="e">
        <f>IF(ISBLANK('Measured Data'!#REF!),"",'Measured Data'!#REF!)</f>
        <v>#REF!</v>
      </c>
      <c r="BB16" s="243" t="e">
        <f>IF(ISBLANK('Measured Data'!#REF!),"",'Measured Data'!#REF!)</f>
        <v>#REF!</v>
      </c>
      <c r="BC16" s="243" t="e">
        <f>IF(ISBLANK('Measured Data'!#REF!),"",'Measured Data'!#REF!)</f>
        <v>#REF!</v>
      </c>
      <c r="BD16" s="243" t="e">
        <f>IF(ISBLANK('Measured Data'!#REF!),"",'Measured Data'!#REF!)</f>
        <v>#REF!</v>
      </c>
      <c r="BE16" s="243" t="e">
        <f>IF(ISBLANK('Measured Data'!#REF!),"",'Measured Data'!#REF!)</f>
        <v>#REF!</v>
      </c>
      <c r="BF16" s="243" t="e">
        <f>IF(ISBLANK('Measured Data'!#REF!),"",'Measured Data'!#REF!)</f>
        <v>#REF!</v>
      </c>
      <c r="BG16" s="243" t="e">
        <f>IF(ISBLANK('Measured Data'!#REF!),"",'Measured Data'!#REF!)</f>
        <v>#REF!</v>
      </c>
      <c r="BH16" s="243" t="e">
        <f>IF(ISBLANK('Measured Data'!#REF!),"",'Measured Data'!#REF!)</f>
        <v>#REF!</v>
      </c>
      <c r="BI16" s="243" t="e">
        <f>IF(ISBLANK('Measured Data'!#REF!),"",'Measured Data'!#REF!)</f>
        <v>#REF!</v>
      </c>
      <c r="BJ16" s="243" t="e">
        <f>IF(ISBLANK('Measured Data'!#REF!),"",'Measured Data'!#REF!)</f>
        <v>#REF!</v>
      </c>
      <c r="BK16" s="243" t="e">
        <f>IF(ISBLANK('Measured Data'!#REF!),"",'Measured Data'!#REF!)</f>
        <v>#REF!</v>
      </c>
      <c r="BL16" s="243" t="e">
        <f>IF(ISBLANK('Measured Data'!#REF!),"",'Measured Data'!#REF!)</f>
        <v>#REF!</v>
      </c>
      <c r="BM16" s="243" t="e">
        <f>IF(ISBLANK('Measured Data'!#REF!),"",'Measured Data'!#REF!)</f>
        <v>#REF!</v>
      </c>
      <c r="BN16" s="238" t="e">
        <f>IF(ISBLANK('In Process Calc.'!#REF!),"",ROUND('In Process Calc.'!#REF!,2))</f>
        <v>#REF!</v>
      </c>
      <c r="BO16" s="238" t="e">
        <f>IF(ISBLANK('In Process Calc.'!#REF!),"",ROUND('In Process Calc.'!#REF!,2))</f>
        <v>#REF!</v>
      </c>
      <c r="BP16" s="238" t="e">
        <f>IF(ISBLANK('In Process Calc.'!#REF!),"",'In Process Calc.'!#REF!)</f>
        <v>#REF!</v>
      </c>
      <c r="BQ16" s="238" t="e">
        <f>IF(ISBLANK('In Process Calc.'!#REF!),"",'In Process Calc.'!#REF!)</f>
        <v>#REF!</v>
      </c>
      <c r="BR16" s="238" t="e">
        <f>IF(ISBLANK('In Process Calc.'!#REF!),"",'In Process Calc.'!#REF!)</f>
        <v>#REF!</v>
      </c>
      <c r="BS16" s="238" t="e">
        <f>IF(ISBLANK('In Process Calc.'!#REF!),"",'In Process Calc.'!#REF!)</f>
        <v>#REF!</v>
      </c>
      <c r="BT16" s="243" t="e">
        <f>IF(ISBLANK('In Process Calc.'!#REF!),"",'In Process Calc.'!#REF!)</f>
        <v>#REF!</v>
      </c>
      <c r="BU16" s="243" t="e">
        <f>IF(ISBLANK('In Process Calc.'!#REF!),"",'In Process Calc.'!#REF!)</f>
        <v>#REF!</v>
      </c>
      <c r="BV16" s="243" t="e">
        <f>IF(ISBLANK('In Process Calc.'!#REF!),"",'In Process Calc.'!#REF!)</f>
        <v>#REF!</v>
      </c>
      <c r="BW16" s="243" t="e">
        <f>IF(ISBLANK('In Process Calc.'!#REF!),"",'In Process Calc.'!#REF!)</f>
        <v>#REF!</v>
      </c>
      <c r="BX16" s="243" t="e">
        <f>IF(ISBLANK('In Process Calc.'!#REF!),"",'In Process Calc.'!#REF!)</f>
        <v>#REF!</v>
      </c>
      <c r="BY16" s="243" t="e">
        <f>IF(ISBLANK('In Process Calc.'!#REF!),"",'In Process Calc.'!#REF!)</f>
        <v>#REF!</v>
      </c>
      <c r="BZ16" s="243" t="e">
        <f>IF(ISBLANK('In Process Calc.'!#REF!),"",'In Process Calc.'!#REF!)</f>
        <v>#REF!</v>
      </c>
      <c r="CA16" s="243" t="e">
        <f>IF(ISBLANK('In Process Calc.'!#REF!),"",'In Process Calc.'!#REF!)</f>
        <v>#REF!</v>
      </c>
      <c r="CB16" s="243" t="e">
        <f>IF(ISBLANK('In Process Calc.'!#REF!),"",'In Process Calc.'!#REF!)</f>
        <v>#REF!</v>
      </c>
      <c r="CC16" s="243" t="e">
        <f>IF(ISBLANK('In Process Calc.'!#REF!),"",'In Process Calc.'!#REF!)</f>
        <v>#REF!</v>
      </c>
      <c r="CD16" s="243" t="e">
        <f>IF(ISBLANK('In Process Calc.'!#REF!),"",'In Process Calc.'!#REF!)</f>
        <v>#REF!</v>
      </c>
      <c r="CE16" s="243" t="e">
        <f>IF(ISBLANK('In Process Calc.'!#REF!),"",'In Process Calc.'!#REF!)</f>
        <v>#REF!</v>
      </c>
      <c r="CF16" s="243" t="e">
        <f>IF(ISBLANK('In Process Calc.'!#REF!),"",'In Process Calc.'!#REF!)</f>
        <v>#REF!</v>
      </c>
      <c r="CG16" s="243" t="e">
        <f>IF(ISBLANK('In Process Calc.'!#REF!),"",'In Process Calc.'!#REF!)</f>
        <v>#REF!</v>
      </c>
      <c r="CH16" s="243" t="e">
        <f>IF(ISBLANK('In Process Calc.'!#REF!),"",'In Process Calc.'!#REF!)</f>
        <v>#REF!</v>
      </c>
      <c r="CI16" s="243" t="e">
        <f>IF(ISBLANK('In Process Calc.'!#REF!),"",'In Process Calc.'!#REF!)</f>
        <v>#REF!</v>
      </c>
      <c r="CJ16" s="243" t="e">
        <f>IF(ISBLANK('In Process Calc.'!#REF!),"",'In Process Calc.'!#REF!)</f>
        <v>#REF!</v>
      </c>
      <c r="CK16" s="243" t="e">
        <f>IF(ISBLANK('In Process Calc.'!#REF!),"",'In Process Calc.'!#REF!)</f>
        <v>#REF!</v>
      </c>
      <c r="CL16" s="243" t="e">
        <f>IF(ISBLANK('In Process Calc.'!#REF!),"",'In Process Calc.'!#REF!)</f>
        <v>#REF!</v>
      </c>
      <c r="CM16" s="243" t="e">
        <f>IF(ISBLANK('In Process Calc.'!#REF!),"",'In Process Calc.'!#REF!)</f>
        <v>#REF!</v>
      </c>
      <c r="CN16" s="243" t="e">
        <f>IF(ISBLANK('In Process Calc.'!#REF!),"",'In Process Calc.'!#REF!)</f>
        <v>#REF!</v>
      </c>
      <c r="CO16" s="243" t="e">
        <f>IF(ISBLANK('In Process Calc.'!#REF!),"",'In Process Calc.'!#REF!)</f>
        <v>#REF!</v>
      </c>
      <c r="CP16" s="243" t="e">
        <f>IF(ISBLANK('In Process Calc.'!#REF!),"",'In Process Calc.'!#REF!)</f>
        <v>#REF!</v>
      </c>
      <c r="CQ16" s="243" t="e">
        <f>IF(ISBLANK('In Process Calc.'!#REF!),"",'In Process Calc.'!#REF!)</f>
        <v>#REF!</v>
      </c>
      <c r="CR16" s="243" t="e">
        <f>IF(ISBLANK('In Process Calc.'!#REF!),"",'In Process Calc.'!#REF!)</f>
        <v>#REF!</v>
      </c>
      <c r="CS16" s="243" t="e">
        <f>IF(ISBLANK('In Process Calc.'!#REF!),"",'In Process Calc.'!#REF!)</f>
        <v>#REF!</v>
      </c>
      <c r="CT16" s="243" t="e">
        <f>IF(ISBLANK('In Process Calc.'!#REF!),"",'In Process Calc.'!#REF!)</f>
        <v>#REF!</v>
      </c>
      <c r="CU16" s="243" t="e">
        <f>IF(ISBLANK('In Process Calc.'!#REF!),"",'In Process Calc.'!#REF!)</f>
        <v>#REF!</v>
      </c>
      <c r="CV16" s="243" t="e">
        <f>IF(ISBLANK('In Process Calc.'!#REF!),"",'In Process Calc.'!#REF!)</f>
        <v>#REF!</v>
      </c>
      <c r="CW16" s="243" t="e">
        <f>IF(ISBLANK('In Process Calc.'!#REF!),"",'In Process Calc.'!#REF!)</f>
        <v>#REF!</v>
      </c>
      <c r="CX16" s="243" t="e">
        <f>IF(ISBLANK('In Process Calc.'!#REF!),"",'In Process Calc.'!#REF!)</f>
        <v>#REF!</v>
      </c>
      <c r="CY16" s="243" t="e">
        <f>IF(ISBLANK('In Process Calc.'!#REF!),"",'In Process Calc.'!#REF!)</f>
        <v>#REF!</v>
      </c>
      <c r="CZ16" s="243" t="e">
        <f>IF(ISBLANK('In Process Calc.'!#REF!),"",'In Process Calc.'!#REF!)</f>
        <v>#REF!</v>
      </c>
      <c r="DA16" s="243" t="e">
        <f>IF(ISBLANK('In Process Calc.'!#REF!),"",'In Process Calc.'!#REF!)</f>
        <v>#REF!</v>
      </c>
      <c r="DB16" s="243" t="e">
        <f>IF(ISBLANK('In Process Calc.'!#REF!),"",'In Process Calc.'!#REF!)</f>
        <v>#REF!</v>
      </c>
      <c r="DC16" s="243" t="e">
        <f>IF(ISBLANK('In Process Calc.'!#REF!),"",'In Process Calc.'!#REF!)</f>
        <v>#REF!</v>
      </c>
      <c r="DD16" s="243" t="e">
        <f>IF(ISBLANK('In Process Calc.'!#REF!),"",'In Process Calc.'!#REF!)</f>
        <v>#REF!</v>
      </c>
      <c r="DE16" s="243" t="e">
        <f>IF(ISBLANK('In Process Calc.'!#REF!),"",'In Process Calc.'!#REF!)</f>
        <v>#REF!</v>
      </c>
      <c r="DF16" s="243" t="e">
        <f>IF(ISBLANK('In Process Calc.'!#REF!),"",'In Process Calc.'!#REF!)</f>
        <v>#REF!</v>
      </c>
      <c r="DG16" s="243" t="e">
        <f>IF(ISBLANK('In Process Calc.'!#REF!),"",'In Process Calc.'!#REF!)</f>
        <v>#REF!</v>
      </c>
      <c r="DH16" s="243" t="e">
        <f>IF(ISBLANK('In Process Calc.'!#REF!),"",'In Process Calc.'!#REF!)</f>
        <v>#REF!</v>
      </c>
      <c r="DI16" s="243" t="e">
        <f>IF(ISBLANK('In Process Calc.'!#REF!),"",'In Process Calc.'!#REF!)</f>
        <v>#REF!</v>
      </c>
      <c r="DJ16" s="243" t="e">
        <f>IF(ISBLANK('In Process Calc.'!#REF!),"",'In Process Calc.'!#REF!)</f>
        <v>#REF!</v>
      </c>
      <c r="DK16" s="243" t="e">
        <f>IF(ISBLANK('In Process Calc.'!#REF!),"",'In Process Calc.'!#REF!)</f>
        <v>#REF!</v>
      </c>
      <c r="DL16" s="243" t="e">
        <f>IF(ISBLANK('In Process Calc.'!#REF!),"",'In Process Calc.'!#REF!)</f>
        <v>#REF!</v>
      </c>
      <c r="DM16" s="243" t="e">
        <f>IF(ISBLANK('In Process Calc.'!#REF!),"",'In Process Calc.'!#REF!)</f>
        <v>#REF!</v>
      </c>
      <c r="DN16" s="243" t="e">
        <f>IF(ISBLANK('In Process Calc.'!#REF!),"",'In Process Calc.'!#REF!)</f>
        <v>#REF!</v>
      </c>
      <c r="DO16" s="243" t="e">
        <f>IF(ISBLANK('In Process Calc.'!#REF!),"",'In Process Calc.'!#REF!)</f>
        <v>#REF!</v>
      </c>
      <c r="DP16" s="243" t="e">
        <f>IF(ISBLANK('In Process Calc.'!#REF!),"",'In Process Calc.'!#REF!)</f>
        <v>#REF!</v>
      </c>
      <c r="DQ16" s="243" t="e">
        <f>IF(ISBLANK('In Process Calc.'!#REF!),"",'In Process Calc.'!#REF!)</f>
        <v>#REF!</v>
      </c>
      <c r="DR16" s="243" t="e">
        <f>IF(ISBLANK('In Process Calc.'!#REF!),"",'In Process Calc.'!#REF!)</f>
        <v>#REF!</v>
      </c>
      <c r="DS16" s="243" t="e">
        <f>IF(ISBLANK('In Process Calc.'!#REF!),"",'In Process Calc.'!#REF!)</f>
        <v>#REF!</v>
      </c>
      <c r="DT16" s="243" t="e">
        <f>IF(ISBLANK('In Process Calc.'!#REF!),"",'In Process Calc.'!#REF!)</f>
        <v>#REF!</v>
      </c>
      <c r="DU16" s="243" t="e">
        <f>IF(ISBLANK('In Process Calc.'!#REF!),"",'In Process Calc.'!#REF!)</f>
        <v>#REF!</v>
      </c>
      <c r="DV16" s="243" t="e">
        <f>IF(ISBLANK('In Process Calc.'!#REF!),"",'In Process Calc.'!#REF!)</f>
        <v>#REF!</v>
      </c>
      <c r="DW16" s="243" t="e">
        <f>IF(ISBLANK('In Process Calc.'!#REF!),"",'In Process Calc.'!#REF!)</f>
        <v>#REF!</v>
      </c>
      <c r="DX16" s="243" t="e">
        <f>IF(ISBLANK('In Process Calc.'!#REF!),"",'In Process Calc.'!#REF!)</f>
        <v>#REF!</v>
      </c>
      <c r="DY16" s="243" t="e">
        <f>IF(ISBLANK('In Process Calc.'!#REF!),"",'In Process Calc.'!#REF!)</f>
        <v>#REF!</v>
      </c>
      <c r="DZ16" s="243" t="e">
        <f>IF(ISBLANK('In Process Calc.'!#REF!),"",'In Process Calc.'!#REF!)</f>
        <v>#REF!</v>
      </c>
      <c r="EA16" s="243" t="e">
        <f>IF(ISBLANK('In Process Calc.'!#REF!),"",'In Process Calc.'!#REF!)</f>
        <v>#REF!</v>
      </c>
      <c r="EB16" s="243" t="e">
        <f>IF(ISBLANK('In Process Calc.'!#REF!),"",'In Process Calc.'!#REF!)</f>
        <v>#REF!</v>
      </c>
      <c r="EC16" s="243" t="e">
        <f>IF(ISBLANK('In Process Calc.'!#REF!),"",'In Process Calc.'!#REF!)</f>
        <v>#REF!</v>
      </c>
      <c r="ED16" s="243" t="e">
        <f>IF(ISBLANK('In Process Calc.'!#REF!),"",'In Process Calc.'!#REF!)</f>
        <v>#REF!</v>
      </c>
      <c r="EE16" s="243" t="e">
        <f>IF(ISBLANK('In Process Calc.'!#REF!),"",'In Process Calc.'!#REF!)</f>
        <v>#REF!</v>
      </c>
      <c r="EF16" s="243" t="e">
        <f>IF(ISBLANK('In Process Calc.'!#REF!),"",'In Process Calc.'!#REF!)</f>
        <v>#REF!</v>
      </c>
      <c r="EG16" s="243" t="e">
        <f>IF(ISBLANK('In Process Calc.'!#REF!),"",'In Process Calc.'!#REF!)</f>
        <v>#REF!</v>
      </c>
      <c r="EH16" s="243" t="e">
        <f>IF(ISBLANK('In Process Calc.'!#REF!),"",'In Process Calc.'!#REF!)</f>
        <v>#REF!</v>
      </c>
      <c r="EI16" s="243" t="e">
        <f>IF(ISBLANK('In Process Calc.'!#REF!),"",'In Process Calc.'!#REF!)</f>
        <v>#REF!</v>
      </c>
      <c r="EJ16" s="243" t="e">
        <f>IF(ISBLANK('In Process Calc.'!#REF!),"",'In Process Calc.'!#REF!)</f>
        <v>#REF!</v>
      </c>
      <c r="EK16" s="243">
        <f>IF(ISBLANK('Post Process Calc.'!A16),"",'Post Process Calc.'!A16)</f>
        <v>15.927300317382812</v>
      </c>
      <c r="EL16" s="243">
        <f>IF(ISBLANK('Post Process Calc.'!C16),"",'Post Process Calc.'!C16)</f>
        <v>4.5085852626342119E-4</v>
      </c>
      <c r="EM16" s="243">
        <f>IF(ISBLANK('Post Process Calc.'!D16),"",'Post Process Calc.'!D16)</f>
        <v>0</v>
      </c>
      <c r="EN16" s="243">
        <f>IF(ISBLANK('Post Process Calc.'!E16),"",'Post Process Calc.'!E16)</f>
        <v>1.8732600906828103</v>
      </c>
      <c r="EO16" s="243">
        <f>IF(ISBLANK('Post Process Calc.'!F16),"",'Post Process Calc.'!F16)</f>
        <v>9.2845168664395118E-3</v>
      </c>
      <c r="EP16" s="243">
        <f>IF(ISBLANK('Post Process Calc.'!G16),"",'Post Process Calc.'!G16)</f>
        <v>1.5145551849792805E-3</v>
      </c>
      <c r="EQ16" s="243">
        <f>IF(ISBLANK('Post Process Calc.'!H16),"",'Post Process Calc.'!H16)</f>
        <v>-2.1971099744361533E-3</v>
      </c>
      <c r="ER16" s="243">
        <f>IF(ISBLANK('Post Process Calc.'!I16),"",'Post Process Calc.'!I16)</f>
        <v>4.3988780188284834E-4</v>
      </c>
      <c r="ES16" s="243">
        <f>IF(ISBLANK('Post Process Calc.'!J16),"",'Post Process Calc.'!J16)</f>
        <v>-5.2251859398054316E-4</v>
      </c>
      <c r="ET16" s="243">
        <f>IF(ISBLANK('Post Process Calc.'!K16),"",'Post Process Calc.'!K16)</f>
        <v>4.1231543662370175E-2</v>
      </c>
      <c r="EU16" s="243">
        <f>IF(ISBLANK('Post Process Calc.'!L16),"",'Post Process Calc.'!L16)</f>
        <v>7.6880888906818827E-4</v>
      </c>
      <c r="EV16" s="243">
        <f>IF(ISBLANK('Post Process Calc.'!M16),"",'Post Process Calc.'!M16)</f>
        <v>1.7891795965451585E-2</v>
      </c>
      <c r="EW16" s="243">
        <f>IF(ISBLANK('Post Process Calc.'!N16),"",'Post Process Calc.'!N16)</f>
        <v>0</v>
      </c>
      <c r="EX16" s="243">
        <f>IF(ISBLANK('Post Process Calc.'!O16),"",'Post Process Calc.'!O16)</f>
        <v>0</v>
      </c>
      <c r="EY16" s="243">
        <f>IF(ISBLANK('Post Process Calc.'!P16),"",'Post Process Calc.'!P16)</f>
        <v>0</v>
      </c>
      <c r="EZ16" s="243">
        <f>IF(ISBLANK('Post Process Calc.'!Q16),"",'Post Process Calc.'!Q16)</f>
        <v>-1.0711425420801498E-3</v>
      </c>
      <c r="FA16" s="243">
        <f>IF(ISBLANK('Post Process Calc.'!R16),"",'Post Process Calc.'!R16)</f>
        <v>0</v>
      </c>
      <c r="FB16" s="243">
        <f>IF(ISBLANK('Post Process Calc.'!S16),"",'Post Process Calc.'!S16)</f>
        <v>0</v>
      </c>
      <c r="FC16" s="243">
        <f>IF(ISBLANK('Post Process Calc.'!T16),"",'Post Process Calc.'!T16)</f>
        <v>0</v>
      </c>
      <c r="FD16" s="243">
        <f>IF(ISBLANK('Post Process Calc.'!U16),"",'Post Process Calc.'!U16)</f>
        <v>0</v>
      </c>
      <c r="FE16" s="243">
        <f>IF(ISBLANK('Post Process Calc.'!V16),"",'Post Process Calc.'!V16)</f>
        <v>0</v>
      </c>
      <c r="FF16" s="243">
        <f>IF(ISBLANK('Post Process Calc.'!W16),"",'Post Process Calc.'!W16)</f>
        <v>0</v>
      </c>
      <c r="FG16" s="243">
        <f>IF(ISBLANK('Post Process Calc.'!X16),"",'Post Process Calc.'!X16)</f>
        <v>0</v>
      </c>
      <c r="FH16" s="243">
        <f>IF(ISBLANK('Post Process Calc.'!Y16),"",'Post Process Calc.'!Y16)</f>
        <v>0</v>
      </c>
      <c r="FI16" s="243">
        <f>IF(ISBLANK('Post Process Calc.'!Z16),"",'Post Process Calc.'!Z16)</f>
        <v>0</v>
      </c>
      <c r="FJ16" s="243">
        <f>IF(ISBLANK('Post Process Calc.'!AA16),"",'Post Process Calc.'!AA16)</f>
        <v>0</v>
      </c>
      <c r="FK16" s="243">
        <f>IF(ISBLANK('Post Process Calc.'!AB16),"",'Post Process Calc.'!AB16)</f>
        <v>0</v>
      </c>
      <c r="FL16" s="243">
        <f>IF(ISBLANK('Post Process Calc.'!AC16),"",'Post Process Calc.'!AC16)</f>
        <v>0</v>
      </c>
      <c r="FM16" s="243">
        <f>IF(ISBLANK('Post Process Calc.'!AD16),"",'Post Process Calc.'!AD16)</f>
        <v>4.4918877405053285E-2</v>
      </c>
      <c r="FN16" s="243">
        <f>IF(ISBLANK('Post Process Calc.'!AE16),"",'Post Process Calc.'!AE16)</f>
        <v>5.4203394271492809E-2</v>
      </c>
      <c r="FO16" s="243">
        <f>IF(ISBLANK('Post Process Calc.'!AF16),"",'Post Process Calc.'!AF16)</f>
        <v>9.8815737881976146E-2</v>
      </c>
      <c r="FP16" s="243">
        <f>IF(ISBLANK('Post Process Calc.'!AG16),"",'Post Process Calc.'!AG16)</f>
        <v>-2.5978715491501821E-2</v>
      </c>
      <c r="FQ16" s="243">
        <f>IF(ISBLANK('Post Process Calc.'!AH16),"",'Post Process Calc.'!AH16)</f>
        <v>0</v>
      </c>
      <c r="FR16" s="243">
        <f>IF(ISBLANK('Post Process Calc.'!AI16),"",'Post Process Calc.'!AI16)</f>
        <v>1.8646134022137984E-2</v>
      </c>
      <c r="FS16" s="243">
        <f>IF(ISBLANK('Post Process Calc.'!AJ16),"",'Post Process Calc.'!AJ16)</f>
        <v>0</v>
      </c>
    </row>
    <row r="17" spans="1:175">
      <c r="A17" s="238" t="e">
        <f>IF('Measured Data'!#REF!&lt;&gt;0,'Measured Data'!$B$1,"")</f>
        <v>#REF!</v>
      </c>
      <c r="B17" s="238" t="e">
        <f>IF(ISBLANK('Measured Data'!#REF!),"",'Measured Data'!#REF!)</f>
        <v>#REF!</v>
      </c>
      <c r="C17" s="245" t="e">
        <f>IF(ISBLANK('Measured Data'!#REF!),"",'Measured Data'!#REF!)</f>
        <v>#REF!</v>
      </c>
      <c r="D17" s="246" t="e">
        <f>IF(ISBLANK('Measured Data'!#REF!),"",'Measured Data'!#REF!)</f>
        <v>#REF!</v>
      </c>
      <c r="E17" s="238" t="e">
        <f>IF(ISBLANK('Measured Data'!#REF!),"",'Measured Data'!#REF!)</f>
        <v>#REF!</v>
      </c>
      <c r="F17" s="238" t="e">
        <f>IF(ISBLANK('Measured Data'!#REF!),"",'Measured Data'!#REF!)</f>
        <v>#REF!</v>
      </c>
      <c r="G17" s="238" t="e">
        <f>IF(ISBLANK('Measured Data'!#REF!),"",'Measured Data'!#REF!)</f>
        <v>#REF!</v>
      </c>
      <c r="H17" s="243" t="e">
        <f>IF(ISBLANK('Measured Data'!#REF!),"",'Measured Data'!#REF!)</f>
        <v>#REF!</v>
      </c>
      <c r="I17" s="243" t="e">
        <f>IF(ISBLANK('Measured Data'!#REF!),"",'Measured Data'!#REF!)</f>
        <v>#REF!</v>
      </c>
      <c r="J17" s="243" t="e">
        <f>IF(ISBLANK('Measured Data'!#REF!),"",'Measured Data'!#REF!)</f>
        <v>#REF!</v>
      </c>
      <c r="K17" s="243" t="e">
        <f>IF(ISBLANK('Measured Data'!#REF!),"",'Measured Data'!#REF!)</f>
        <v>#REF!</v>
      </c>
      <c r="L17" s="238" t="e">
        <f>IF(ISBLANK('Measured Data'!#REF!),"",'Measured Data'!#REF!)</f>
        <v>#REF!</v>
      </c>
      <c r="M17" s="238" t="e">
        <f>IF(ISBLANK('Measured Data'!#REF!),"",'Measured Data'!#REF!)</f>
        <v>#REF!</v>
      </c>
      <c r="N17" s="238" t="e">
        <f>IF(ISBLANK('Measured Data'!#REF!),"",'Measured Data'!#REF!)</f>
        <v>#REF!</v>
      </c>
      <c r="O17" s="238" t="e">
        <f>IF(ISBLANK('Measured Data'!#REF!),"",'Measured Data'!#REF!)</f>
        <v>#REF!</v>
      </c>
      <c r="P17" s="238" t="e">
        <f>IF(ISBLANK('Measured Data'!#REF!),"",'Measured Data'!#REF!)</f>
        <v>#REF!</v>
      </c>
      <c r="Q17" s="238" t="e">
        <f>IF(ISBLANK('Measured Data'!#REF!),"",'Measured Data'!#REF!)</f>
        <v>#REF!</v>
      </c>
      <c r="R17" s="238" t="e">
        <f>IF(ISBLANK('Measured Data'!#REF!),"",'Measured Data'!#REF!)</f>
        <v>#REF!</v>
      </c>
      <c r="S17" s="238" t="e">
        <f>IF(ISBLANK('Measured Data'!#REF!),"",'Measured Data'!#REF!)</f>
        <v>#REF!</v>
      </c>
      <c r="T17" s="243" t="e">
        <f>IF(ISBLANK('Measured Data'!#REF!),"",'Measured Data'!#REF!)</f>
        <v>#REF!</v>
      </c>
      <c r="U17" s="243" t="e">
        <f>IF(ISBLANK('Measured Data'!#REF!),"",'Measured Data'!#REF!)</f>
        <v>#REF!</v>
      </c>
      <c r="V17" s="243" t="e">
        <f>IF(ISBLANK('Measured Data'!#REF!),"",'Measured Data'!#REF!)</f>
        <v>#REF!</v>
      </c>
      <c r="W17" s="243" t="e">
        <f>IF(ISBLANK('Measured Data'!#REF!),"",'Measured Data'!#REF!)</f>
        <v>#REF!</v>
      </c>
      <c r="X17" s="243" t="e">
        <f>IF(ISBLANK('Measured Data'!#REF!),"",'Measured Data'!#REF!)</f>
        <v>#REF!</v>
      </c>
      <c r="Y17" s="243" t="e">
        <f>IF(ISBLANK('Measured Data'!#REF!),"",'Measured Data'!#REF!)</f>
        <v>#REF!</v>
      </c>
      <c r="Z17" s="243" t="e">
        <f>IF(ISBLANK('Measured Data'!#REF!),"",'Measured Data'!#REF!)</f>
        <v>#REF!</v>
      </c>
      <c r="AA17" s="243" t="e">
        <f>IF(ISBLANK('Measured Data'!#REF!),"",'Measured Data'!#REF!)</f>
        <v>#REF!</v>
      </c>
      <c r="AB17" s="243" t="e">
        <f>IF(ISBLANK('Measured Data'!#REF!),"",'Measured Data'!#REF!)</f>
        <v>#REF!</v>
      </c>
      <c r="AC17" s="243" t="e">
        <f>IF(ISBLANK('Measured Data'!#REF!),"",'Measured Data'!#REF!)</f>
        <v>#REF!</v>
      </c>
      <c r="AD17" s="243" t="e">
        <f>IF(ISBLANK('Measured Data'!#REF!),"",'Measured Data'!#REF!)</f>
        <v>#REF!</v>
      </c>
      <c r="AE17" s="243" t="e">
        <f>IF(ISBLANK('Measured Data'!#REF!),"",'Measured Data'!#REF!)</f>
        <v>#REF!</v>
      </c>
      <c r="AF17" s="243" t="e">
        <f>IF(ISBLANK('Measured Data'!#REF!),"",'Measured Data'!#REF!)</f>
        <v>#REF!</v>
      </c>
      <c r="AG17" s="243" t="e">
        <f>IF(ISBLANK('Measured Data'!#REF!),"",'Measured Data'!#REF!)</f>
        <v>#REF!</v>
      </c>
      <c r="AH17" s="243" t="e">
        <f>IF(ISBLANK('Measured Data'!#REF!),"",'Measured Data'!#REF!)</f>
        <v>#REF!</v>
      </c>
      <c r="AI17" s="243" t="e">
        <f>IF(ISBLANK('Measured Data'!#REF!),"",'Measured Data'!#REF!)</f>
        <v>#REF!</v>
      </c>
      <c r="AJ17" s="243" t="e">
        <f>IF(ISBLANK('Measured Data'!#REF!),"",'Measured Data'!#REF!)</f>
        <v>#REF!</v>
      </c>
      <c r="AK17" s="243" t="e">
        <f>IF(ISBLANK('Measured Data'!#REF!),"",'Measured Data'!#REF!)</f>
        <v>#REF!</v>
      </c>
      <c r="AL17" s="243" t="e">
        <f>IF(ISBLANK('Measured Data'!#REF!),"",'Measured Data'!#REF!)</f>
        <v>#REF!</v>
      </c>
      <c r="AM17" s="243" t="e">
        <f>IF(ISBLANK('Measured Data'!#REF!),"",'Measured Data'!#REF!)</f>
        <v>#REF!</v>
      </c>
      <c r="AN17" s="243" t="e">
        <f>IF(ISBLANK('Measured Data'!#REF!),"",'Measured Data'!#REF!)</f>
        <v>#REF!</v>
      </c>
      <c r="AO17" s="243" t="e">
        <f>IF(ISBLANK('Measured Data'!#REF!),"",'Measured Data'!#REF!)</f>
        <v>#REF!</v>
      </c>
      <c r="AP17" s="243" t="e">
        <f>IF(ISBLANK('Measured Data'!#REF!),"",'Measured Data'!#REF!)</f>
        <v>#REF!</v>
      </c>
      <c r="AQ17" s="243" t="e">
        <f>IF(ISBLANK('Measured Data'!#REF!),"",'Measured Data'!#REF!)</f>
        <v>#REF!</v>
      </c>
      <c r="AR17" s="243" t="e">
        <f>IF(ISBLANK('Measured Data'!#REF!),"",'Measured Data'!#REF!)</f>
        <v>#REF!</v>
      </c>
      <c r="AS17" s="243" t="e">
        <f>IF(ISBLANK('Measured Data'!#REF!),"",'Measured Data'!#REF!)</f>
        <v>#REF!</v>
      </c>
      <c r="AT17" s="243" t="e">
        <f>IF(ISBLANK('Measured Data'!#REF!),"",'Measured Data'!#REF!)</f>
        <v>#REF!</v>
      </c>
      <c r="AU17" s="243" t="e">
        <f>IF(ISBLANK('Measured Data'!#REF!),"",'Measured Data'!#REF!)</f>
        <v>#REF!</v>
      </c>
      <c r="AV17" s="243" t="e">
        <f>IF(ISBLANK('Measured Data'!#REF!),"",'Measured Data'!#REF!)</f>
        <v>#REF!</v>
      </c>
      <c r="AW17" s="243" t="e">
        <f>IF(ISBLANK('Measured Data'!#REF!),"",'Measured Data'!#REF!)</f>
        <v>#REF!</v>
      </c>
      <c r="AX17" s="243" t="e">
        <f>IF(ISBLANK('Measured Data'!#REF!),"",'Measured Data'!#REF!)</f>
        <v>#REF!</v>
      </c>
      <c r="AY17" s="243" t="e">
        <f>IF(ISBLANK('Measured Data'!#REF!),"",'Measured Data'!#REF!)</f>
        <v>#REF!</v>
      </c>
      <c r="AZ17" s="243" t="e">
        <f>IF(ISBLANK('Measured Data'!#REF!),"",'Measured Data'!#REF!)</f>
        <v>#REF!</v>
      </c>
      <c r="BA17" s="243" t="e">
        <f>IF(ISBLANK('Measured Data'!#REF!),"",'Measured Data'!#REF!)</f>
        <v>#REF!</v>
      </c>
      <c r="BB17" s="243" t="e">
        <f>IF(ISBLANK('Measured Data'!#REF!),"",'Measured Data'!#REF!)</f>
        <v>#REF!</v>
      </c>
      <c r="BC17" s="243" t="e">
        <f>IF(ISBLANK('Measured Data'!#REF!),"",'Measured Data'!#REF!)</f>
        <v>#REF!</v>
      </c>
      <c r="BD17" s="243" t="e">
        <f>IF(ISBLANK('Measured Data'!#REF!),"",'Measured Data'!#REF!)</f>
        <v>#REF!</v>
      </c>
      <c r="BE17" s="243" t="e">
        <f>IF(ISBLANK('Measured Data'!#REF!),"",'Measured Data'!#REF!)</f>
        <v>#REF!</v>
      </c>
      <c r="BF17" s="243" t="e">
        <f>IF(ISBLANK('Measured Data'!#REF!),"",'Measured Data'!#REF!)</f>
        <v>#REF!</v>
      </c>
      <c r="BG17" s="243" t="e">
        <f>IF(ISBLANK('Measured Data'!#REF!),"",'Measured Data'!#REF!)</f>
        <v>#REF!</v>
      </c>
      <c r="BH17" s="243" t="e">
        <f>IF(ISBLANK('Measured Data'!#REF!),"",'Measured Data'!#REF!)</f>
        <v>#REF!</v>
      </c>
      <c r="BI17" s="243" t="e">
        <f>IF(ISBLANK('Measured Data'!#REF!),"",'Measured Data'!#REF!)</f>
        <v>#REF!</v>
      </c>
      <c r="BJ17" s="243" t="e">
        <f>IF(ISBLANK('Measured Data'!#REF!),"",'Measured Data'!#REF!)</f>
        <v>#REF!</v>
      </c>
      <c r="BK17" s="243" t="e">
        <f>IF(ISBLANK('Measured Data'!#REF!),"",'Measured Data'!#REF!)</f>
        <v>#REF!</v>
      </c>
      <c r="BL17" s="243" t="e">
        <f>IF(ISBLANK('Measured Data'!#REF!),"",'Measured Data'!#REF!)</f>
        <v>#REF!</v>
      </c>
      <c r="BM17" s="243" t="e">
        <f>IF(ISBLANK('Measured Data'!#REF!),"",'Measured Data'!#REF!)</f>
        <v>#REF!</v>
      </c>
      <c r="BN17" s="238" t="e">
        <f>IF(ISBLANK('In Process Calc.'!#REF!),"",ROUND('In Process Calc.'!#REF!,2))</f>
        <v>#REF!</v>
      </c>
      <c r="BO17" s="238" t="e">
        <f>IF(ISBLANK('In Process Calc.'!#REF!),"",ROUND('In Process Calc.'!#REF!,2))</f>
        <v>#REF!</v>
      </c>
      <c r="BP17" s="238" t="e">
        <f>IF(ISBLANK('In Process Calc.'!#REF!),"",'In Process Calc.'!#REF!)</f>
        <v>#REF!</v>
      </c>
      <c r="BQ17" s="238" t="e">
        <f>IF(ISBLANK('In Process Calc.'!#REF!),"",'In Process Calc.'!#REF!)</f>
        <v>#REF!</v>
      </c>
      <c r="BR17" s="238" t="e">
        <f>IF(ISBLANK('In Process Calc.'!#REF!),"",'In Process Calc.'!#REF!)</f>
        <v>#REF!</v>
      </c>
      <c r="BS17" s="238" t="e">
        <f>IF(ISBLANK('In Process Calc.'!#REF!),"",'In Process Calc.'!#REF!)</f>
        <v>#REF!</v>
      </c>
      <c r="BT17" s="243" t="e">
        <f>IF(ISBLANK('In Process Calc.'!#REF!),"",'In Process Calc.'!#REF!)</f>
        <v>#REF!</v>
      </c>
      <c r="BU17" s="243" t="e">
        <f>IF(ISBLANK('In Process Calc.'!#REF!),"",'In Process Calc.'!#REF!)</f>
        <v>#REF!</v>
      </c>
      <c r="BV17" s="243" t="e">
        <f>IF(ISBLANK('In Process Calc.'!#REF!),"",'In Process Calc.'!#REF!)</f>
        <v>#REF!</v>
      </c>
      <c r="BW17" s="243" t="e">
        <f>IF(ISBLANK('In Process Calc.'!#REF!),"",'In Process Calc.'!#REF!)</f>
        <v>#REF!</v>
      </c>
      <c r="BX17" s="243" t="e">
        <f>IF(ISBLANK('In Process Calc.'!#REF!),"",'In Process Calc.'!#REF!)</f>
        <v>#REF!</v>
      </c>
      <c r="BY17" s="243" t="e">
        <f>IF(ISBLANK('In Process Calc.'!#REF!),"",'In Process Calc.'!#REF!)</f>
        <v>#REF!</v>
      </c>
      <c r="BZ17" s="243" t="e">
        <f>IF(ISBLANK('In Process Calc.'!#REF!),"",'In Process Calc.'!#REF!)</f>
        <v>#REF!</v>
      </c>
      <c r="CA17" s="243" t="e">
        <f>IF(ISBLANK('In Process Calc.'!#REF!),"",'In Process Calc.'!#REF!)</f>
        <v>#REF!</v>
      </c>
      <c r="CB17" s="243" t="e">
        <f>IF(ISBLANK('In Process Calc.'!#REF!),"",'In Process Calc.'!#REF!)</f>
        <v>#REF!</v>
      </c>
      <c r="CC17" s="243" t="e">
        <f>IF(ISBLANK('In Process Calc.'!#REF!),"",'In Process Calc.'!#REF!)</f>
        <v>#REF!</v>
      </c>
      <c r="CD17" s="243" t="e">
        <f>IF(ISBLANK('In Process Calc.'!#REF!),"",'In Process Calc.'!#REF!)</f>
        <v>#REF!</v>
      </c>
      <c r="CE17" s="243" t="e">
        <f>IF(ISBLANK('In Process Calc.'!#REF!),"",'In Process Calc.'!#REF!)</f>
        <v>#REF!</v>
      </c>
      <c r="CF17" s="243" t="e">
        <f>IF(ISBLANK('In Process Calc.'!#REF!),"",'In Process Calc.'!#REF!)</f>
        <v>#REF!</v>
      </c>
      <c r="CG17" s="243" t="e">
        <f>IF(ISBLANK('In Process Calc.'!#REF!),"",'In Process Calc.'!#REF!)</f>
        <v>#REF!</v>
      </c>
      <c r="CH17" s="243" t="e">
        <f>IF(ISBLANK('In Process Calc.'!#REF!),"",'In Process Calc.'!#REF!)</f>
        <v>#REF!</v>
      </c>
      <c r="CI17" s="243" t="e">
        <f>IF(ISBLANK('In Process Calc.'!#REF!),"",'In Process Calc.'!#REF!)</f>
        <v>#REF!</v>
      </c>
      <c r="CJ17" s="243" t="e">
        <f>IF(ISBLANK('In Process Calc.'!#REF!),"",'In Process Calc.'!#REF!)</f>
        <v>#REF!</v>
      </c>
      <c r="CK17" s="243" t="e">
        <f>IF(ISBLANK('In Process Calc.'!#REF!),"",'In Process Calc.'!#REF!)</f>
        <v>#REF!</v>
      </c>
      <c r="CL17" s="243" t="e">
        <f>IF(ISBLANK('In Process Calc.'!#REF!),"",'In Process Calc.'!#REF!)</f>
        <v>#REF!</v>
      </c>
      <c r="CM17" s="243" t="e">
        <f>IF(ISBLANK('In Process Calc.'!#REF!),"",'In Process Calc.'!#REF!)</f>
        <v>#REF!</v>
      </c>
      <c r="CN17" s="243" t="e">
        <f>IF(ISBLANK('In Process Calc.'!#REF!),"",'In Process Calc.'!#REF!)</f>
        <v>#REF!</v>
      </c>
      <c r="CO17" s="243" t="e">
        <f>IF(ISBLANK('In Process Calc.'!#REF!),"",'In Process Calc.'!#REF!)</f>
        <v>#REF!</v>
      </c>
      <c r="CP17" s="243" t="e">
        <f>IF(ISBLANK('In Process Calc.'!#REF!),"",'In Process Calc.'!#REF!)</f>
        <v>#REF!</v>
      </c>
      <c r="CQ17" s="243" t="e">
        <f>IF(ISBLANK('In Process Calc.'!#REF!),"",'In Process Calc.'!#REF!)</f>
        <v>#REF!</v>
      </c>
      <c r="CR17" s="243" t="e">
        <f>IF(ISBLANK('In Process Calc.'!#REF!),"",'In Process Calc.'!#REF!)</f>
        <v>#REF!</v>
      </c>
      <c r="CS17" s="243" t="e">
        <f>IF(ISBLANK('In Process Calc.'!#REF!),"",'In Process Calc.'!#REF!)</f>
        <v>#REF!</v>
      </c>
      <c r="CT17" s="243" t="e">
        <f>IF(ISBLANK('In Process Calc.'!#REF!),"",'In Process Calc.'!#REF!)</f>
        <v>#REF!</v>
      </c>
      <c r="CU17" s="243" t="e">
        <f>IF(ISBLANK('In Process Calc.'!#REF!),"",'In Process Calc.'!#REF!)</f>
        <v>#REF!</v>
      </c>
      <c r="CV17" s="243" t="e">
        <f>IF(ISBLANK('In Process Calc.'!#REF!),"",'In Process Calc.'!#REF!)</f>
        <v>#REF!</v>
      </c>
      <c r="CW17" s="243" t="e">
        <f>IF(ISBLANK('In Process Calc.'!#REF!),"",'In Process Calc.'!#REF!)</f>
        <v>#REF!</v>
      </c>
      <c r="CX17" s="243" t="e">
        <f>IF(ISBLANK('In Process Calc.'!#REF!),"",'In Process Calc.'!#REF!)</f>
        <v>#REF!</v>
      </c>
      <c r="CY17" s="243" t="e">
        <f>IF(ISBLANK('In Process Calc.'!#REF!),"",'In Process Calc.'!#REF!)</f>
        <v>#REF!</v>
      </c>
      <c r="CZ17" s="243" t="e">
        <f>IF(ISBLANK('In Process Calc.'!#REF!),"",'In Process Calc.'!#REF!)</f>
        <v>#REF!</v>
      </c>
      <c r="DA17" s="243" t="e">
        <f>IF(ISBLANK('In Process Calc.'!#REF!),"",'In Process Calc.'!#REF!)</f>
        <v>#REF!</v>
      </c>
      <c r="DB17" s="243" t="e">
        <f>IF(ISBLANK('In Process Calc.'!#REF!),"",'In Process Calc.'!#REF!)</f>
        <v>#REF!</v>
      </c>
      <c r="DC17" s="243" t="e">
        <f>IF(ISBLANK('In Process Calc.'!#REF!),"",'In Process Calc.'!#REF!)</f>
        <v>#REF!</v>
      </c>
      <c r="DD17" s="243" t="e">
        <f>IF(ISBLANK('In Process Calc.'!#REF!),"",'In Process Calc.'!#REF!)</f>
        <v>#REF!</v>
      </c>
      <c r="DE17" s="243" t="e">
        <f>IF(ISBLANK('In Process Calc.'!#REF!),"",'In Process Calc.'!#REF!)</f>
        <v>#REF!</v>
      </c>
      <c r="DF17" s="243" t="e">
        <f>IF(ISBLANK('In Process Calc.'!#REF!),"",'In Process Calc.'!#REF!)</f>
        <v>#REF!</v>
      </c>
      <c r="DG17" s="243" t="e">
        <f>IF(ISBLANK('In Process Calc.'!#REF!),"",'In Process Calc.'!#REF!)</f>
        <v>#REF!</v>
      </c>
      <c r="DH17" s="243" t="e">
        <f>IF(ISBLANK('In Process Calc.'!#REF!),"",'In Process Calc.'!#REF!)</f>
        <v>#REF!</v>
      </c>
      <c r="DI17" s="243" t="e">
        <f>IF(ISBLANK('In Process Calc.'!#REF!),"",'In Process Calc.'!#REF!)</f>
        <v>#REF!</v>
      </c>
      <c r="DJ17" s="243" t="e">
        <f>IF(ISBLANK('In Process Calc.'!#REF!),"",'In Process Calc.'!#REF!)</f>
        <v>#REF!</v>
      </c>
      <c r="DK17" s="243" t="e">
        <f>IF(ISBLANK('In Process Calc.'!#REF!),"",'In Process Calc.'!#REF!)</f>
        <v>#REF!</v>
      </c>
      <c r="DL17" s="243" t="e">
        <f>IF(ISBLANK('In Process Calc.'!#REF!),"",'In Process Calc.'!#REF!)</f>
        <v>#REF!</v>
      </c>
      <c r="DM17" s="243" t="e">
        <f>IF(ISBLANK('In Process Calc.'!#REF!),"",'In Process Calc.'!#REF!)</f>
        <v>#REF!</v>
      </c>
      <c r="DN17" s="243" t="e">
        <f>IF(ISBLANK('In Process Calc.'!#REF!),"",'In Process Calc.'!#REF!)</f>
        <v>#REF!</v>
      </c>
      <c r="DO17" s="243" t="e">
        <f>IF(ISBLANK('In Process Calc.'!#REF!),"",'In Process Calc.'!#REF!)</f>
        <v>#REF!</v>
      </c>
      <c r="DP17" s="243" t="e">
        <f>IF(ISBLANK('In Process Calc.'!#REF!),"",'In Process Calc.'!#REF!)</f>
        <v>#REF!</v>
      </c>
      <c r="DQ17" s="243" t="e">
        <f>IF(ISBLANK('In Process Calc.'!#REF!),"",'In Process Calc.'!#REF!)</f>
        <v>#REF!</v>
      </c>
      <c r="DR17" s="243" t="e">
        <f>IF(ISBLANK('In Process Calc.'!#REF!),"",'In Process Calc.'!#REF!)</f>
        <v>#REF!</v>
      </c>
      <c r="DS17" s="243" t="e">
        <f>IF(ISBLANK('In Process Calc.'!#REF!),"",'In Process Calc.'!#REF!)</f>
        <v>#REF!</v>
      </c>
      <c r="DT17" s="243" t="e">
        <f>IF(ISBLANK('In Process Calc.'!#REF!),"",'In Process Calc.'!#REF!)</f>
        <v>#REF!</v>
      </c>
      <c r="DU17" s="243" t="e">
        <f>IF(ISBLANK('In Process Calc.'!#REF!),"",'In Process Calc.'!#REF!)</f>
        <v>#REF!</v>
      </c>
      <c r="DV17" s="243" t="e">
        <f>IF(ISBLANK('In Process Calc.'!#REF!),"",'In Process Calc.'!#REF!)</f>
        <v>#REF!</v>
      </c>
      <c r="DW17" s="243" t="e">
        <f>IF(ISBLANK('In Process Calc.'!#REF!),"",'In Process Calc.'!#REF!)</f>
        <v>#REF!</v>
      </c>
      <c r="DX17" s="243" t="e">
        <f>IF(ISBLANK('In Process Calc.'!#REF!),"",'In Process Calc.'!#REF!)</f>
        <v>#REF!</v>
      </c>
      <c r="DY17" s="243" t="e">
        <f>IF(ISBLANK('In Process Calc.'!#REF!),"",'In Process Calc.'!#REF!)</f>
        <v>#REF!</v>
      </c>
      <c r="DZ17" s="243" t="e">
        <f>IF(ISBLANK('In Process Calc.'!#REF!),"",'In Process Calc.'!#REF!)</f>
        <v>#REF!</v>
      </c>
      <c r="EA17" s="243" t="e">
        <f>IF(ISBLANK('In Process Calc.'!#REF!),"",'In Process Calc.'!#REF!)</f>
        <v>#REF!</v>
      </c>
      <c r="EB17" s="243" t="e">
        <f>IF(ISBLANK('In Process Calc.'!#REF!),"",'In Process Calc.'!#REF!)</f>
        <v>#REF!</v>
      </c>
      <c r="EC17" s="243" t="e">
        <f>IF(ISBLANK('In Process Calc.'!#REF!),"",'In Process Calc.'!#REF!)</f>
        <v>#REF!</v>
      </c>
      <c r="ED17" s="243" t="e">
        <f>IF(ISBLANK('In Process Calc.'!#REF!),"",'In Process Calc.'!#REF!)</f>
        <v>#REF!</v>
      </c>
      <c r="EE17" s="243" t="e">
        <f>IF(ISBLANK('In Process Calc.'!#REF!),"",'In Process Calc.'!#REF!)</f>
        <v>#REF!</v>
      </c>
      <c r="EF17" s="243" t="e">
        <f>IF(ISBLANK('In Process Calc.'!#REF!),"",'In Process Calc.'!#REF!)</f>
        <v>#REF!</v>
      </c>
      <c r="EG17" s="243" t="e">
        <f>IF(ISBLANK('In Process Calc.'!#REF!),"",'In Process Calc.'!#REF!)</f>
        <v>#REF!</v>
      </c>
      <c r="EH17" s="243" t="e">
        <f>IF(ISBLANK('In Process Calc.'!#REF!),"",'In Process Calc.'!#REF!)</f>
        <v>#REF!</v>
      </c>
      <c r="EI17" s="243" t="e">
        <f>IF(ISBLANK('In Process Calc.'!#REF!),"",'In Process Calc.'!#REF!)</f>
        <v>#REF!</v>
      </c>
      <c r="EJ17" s="243" t="e">
        <f>IF(ISBLANK('In Process Calc.'!#REF!),"",'In Process Calc.'!#REF!)</f>
        <v>#REF!</v>
      </c>
      <c r="EK17" s="243">
        <f>IF(ISBLANK('Post Process Calc.'!A17),"",'Post Process Calc.'!A17)</f>
        <v>13.334700448608398</v>
      </c>
      <c r="EL17" s="243">
        <f>IF(ISBLANK('Post Process Calc.'!C17),"",'Post Process Calc.'!C17)</f>
        <v>2.3603367431453538E-4</v>
      </c>
      <c r="EM17" s="243">
        <f>IF(ISBLANK('Post Process Calc.'!D17),"",'Post Process Calc.'!D17)</f>
        <v>0</v>
      </c>
      <c r="EN17" s="243">
        <f>IF(ISBLANK('Post Process Calc.'!E17),"",'Post Process Calc.'!E17)</f>
        <v>2.1672696599436696</v>
      </c>
      <c r="EO17" s="243">
        <f>IF(ISBLANK('Post Process Calc.'!F17),"",'Post Process Calc.'!F17)</f>
        <v>1.7057562992790494E-2</v>
      </c>
      <c r="EP17" s="243">
        <f>IF(ISBLANK('Post Process Calc.'!G17),"",'Post Process Calc.'!G17)</f>
        <v>2.3132511250077438E-3</v>
      </c>
      <c r="EQ17" s="243">
        <f>IF(ISBLANK('Post Process Calc.'!H17),"",'Post Process Calc.'!H17)</f>
        <v>-7.1264018794326969E-3</v>
      </c>
      <c r="ER17" s="243">
        <f>IF(ISBLANK('Post Process Calc.'!I17),"",'Post Process Calc.'!I17)</f>
        <v>-1.4855981652993732E-3</v>
      </c>
      <c r="ES17" s="243">
        <f>IF(ISBLANK('Post Process Calc.'!J17),"",'Post Process Calc.'!J17)</f>
        <v>-1.1087487352377391E-3</v>
      </c>
      <c r="ET17" s="243">
        <f>IF(ISBLANK('Post Process Calc.'!K17),"",'Post Process Calc.'!K17)</f>
        <v>4.396342073006148E-2</v>
      </c>
      <c r="EU17" s="243">
        <f>IF(ISBLANK('Post Process Calc.'!L17),"",'Post Process Calc.'!L17)</f>
        <v>-9.727627145118239E-4</v>
      </c>
      <c r="EV17" s="243">
        <f>IF(ISBLANK('Post Process Calc.'!M17),"",'Post Process Calc.'!M17)</f>
        <v>2.7027592334932272E-2</v>
      </c>
      <c r="EW17" s="243">
        <f>IF(ISBLANK('Post Process Calc.'!N17),"",'Post Process Calc.'!N17)</f>
        <v>0</v>
      </c>
      <c r="EX17" s="243">
        <f>IF(ISBLANK('Post Process Calc.'!O17),"",'Post Process Calc.'!O17)</f>
        <v>0</v>
      </c>
      <c r="EY17" s="243">
        <f>IF(ISBLANK('Post Process Calc.'!P17),"",'Post Process Calc.'!P17)</f>
        <v>0</v>
      </c>
      <c r="EZ17" s="243">
        <f>IF(ISBLANK('Post Process Calc.'!Q17),"",'Post Process Calc.'!Q17)</f>
        <v>1.0867214874817652E-2</v>
      </c>
      <c r="FA17" s="243">
        <f>IF(ISBLANK('Post Process Calc.'!R17),"",'Post Process Calc.'!R17)</f>
        <v>0</v>
      </c>
      <c r="FB17" s="243">
        <f>IF(ISBLANK('Post Process Calc.'!S17),"",'Post Process Calc.'!S17)</f>
        <v>0</v>
      </c>
      <c r="FC17" s="243">
        <f>IF(ISBLANK('Post Process Calc.'!T17),"",'Post Process Calc.'!T17)</f>
        <v>0</v>
      </c>
      <c r="FD17" s="243">
        <f>IF(ISBLANK('Post Process Calc.'!U17),"",'Post Process Calc.'!U17)</f>
        <v>0</v>
      </c>
      <c r="FE17" s="243">
        <f>IF(ISBLANK('Post Process Calc.'!V17),"",'Post Process Calc.'!V17)</f>
        <v>0</v>
      </c>
      <c r="FF17" s="243">
        <f>IF(ISBLANK('Post Process Calc.'!W17),"",'Post Process Calc.'!W17)</f>
        <v>0</v>
      </c>
      <c r="FG17" s="243">
        <f>IF(ISBLANK('Post Process Calc.'!X17),"",'Post Process Calc.'!X17)</f>
        <v>0</v>
      </c>
      <c r="FH17" s="243">
        <f>IF(ISBLANK('Post Process Calc.'!Y17),"",'Post Process Calc.'!Y17)</f>
        <v>0</v>
      </c>
      <c r="FI17" s="243">
        <f>IF(ISBLANK('Post Process Calc.'!Z17),"",'Post Process Calc.'!Z17)</f>
        <v>0</v>
      </c>
      <c r="FJ17" s="243">
        <f>IF(ISBLANK('Post Process Calc.'!AA17),"",'Post Process Calc.'!AA17)</f>
        <v>0</v>
      </c>
      <c r="FK17" s="243">
        <f>IF(ISBLANK('Post Process Calc.'!AB17),"",'Post Process Calc.'!AB17)</f>
        <v>0</v>
      </c>
      <c r="FL17" s="243">
        <f>IF(ISBLANK('Post Process Calc.'!AC17),"",'Post Process Calc.'!AC17)</f>
        <v>0</v>
      </c>
      <c r="FM17" s="243">
        <f>IF(ISBLANK('Post Process Calc.'!AD17),"",'Post Process Calc.'!AD17)</f>
        <v>6.7630023150586999E-2</v>
      </c>
      <c r="FN17" s="243">
        <f>IF(ISBLANK('Post Process Calc.'!AE17),"",'Post Process Calc.'!AE17)</f>
        <v>8.4687586143377513E-2</v>
      </c>
      <c r="FO17" s="243">
        <f>IF(ISBLANK('Post Process Calc.'!AF17),"",'Post Process Calc.'!AF17)</f>
        <v>0.1347043286111074</v>
      </c>
      <c r="FP17" s="243">
        <f>IF(ISBLANK('Post Process Calc.'!AG17),"",'Post Process Calc.'!AG17)</f>
        <v>0.24718765497214429</v>
      </c>
      <c r="FQ17" s="243">
        <f>IF(ISBLANK('Post Process Calc.'!AH17),"",'Post Process Calc.'!AH17)</f>
        <v>0</v>
      </c>
      <c r="FR17" s="243">
        <f>IF(ISBLANK('Post Process Calc.'!AI17),"",'Post Process Calc.'!AI17)</f>
        <v>-2.2126638427083643E-2</v>
      </c>
      <c r="FS17" s="243">
        <f>IF(ISBLANK('Post Process Calc.'!AJ17),"",'Post Process Calc.'!AJ17)</f>
        <v>0</v>
      </c>
    </row>
    <row r="18" spans="1:175">
      <c r="A18" s="238" t="e">
        <f>IF('Measured Data'!#REF!&lt;&gt;0,'Measured Data'!$B$1,"")</f>
        <v>#REF!</v>
      </c>
      <c r="B18" s="238" t="e">
        <f>IF(ISBLANK('Measured Data'!#REF!),"",'Measured Data'!#REF!)</f>
        <v>#REF!</v>
      </c>
      <c r="C18" s="245" t="e">
        <f>IF(ISBLANK('Measured Data'!#REF!),"",'Measured Data'!#REF!)</f>
        <v>#REF!</v>
      </c>
      <c r="D18" s="246" t="e">
        <f>IF(ISBLANK('Measured Data'!#REF!),"",'Measured Data'!#REF!)</f>
        <v>#REF!</v>
      </c>
      <c r="E18" s="238" t="e">
        <f>IF(ISBLANK('Measured Data'!#REF!),"",'Measured Data'!#REF!)</f>
        <v>#REF!</v>
      </c>
      <c r="F18" s="238" t="e">
        <f>IF(ISBLANK('Measured Data'!#REF!),"",'Measured Data'!#REF!)</f>
        <v>#REF!</v>
      </c>
      <c r="G18" s="238" t="e">
        <f>IF(ISBLANK('Measured Data'!#REF!),"",'Measured Data'!#REF!)</f>
        <v>#REF!</v>
      </c>
      <c r="H18" s="243" t="e">
        <f>IF(ISBLANK('Measured Data'!#REF!),"",'Measured Data'!#REF!)</f>
        <v>#REF!</v>
      </c>
      <c r="I18" s="243" t="e">
        <f>IF(ISBLANK('Measured Data'!#REF!),"",'Measured Data'!#REF!)</f>
        <v>#REF!</v>
      </c>
      <c r="J18" s="243" t="e">
        <f>IF(ISBLANK('Measured Data'!#REF!),"",'Measured Data'!#REF!)</f>
        <v>#REF!</v>
      </c>
      <c r="K18" s="243" t="e">
        <f>IF(ISBLANK('Measured Data'!#REF!),"",'Measured Data'!#REF!)</f>
        <v>#REF!</v>
      </c>
      <c r="L18" s="238" t="e">
        <f>IF(ISBLANK('Measured Data'!#REF!),"",'Measured Data'!#REF!)</f>
        <v>#REF!</v>
      </c>
      <c r="M18" s="238" t="e">
        <f>IF(ISBLANK('Measured Data'!#REF!),"",'Measured Data'!#REF!)</f>
        <v>#REF!</v>
      </c>
      <c r="N18" s="238" t="e">
        <f>IF(ISBLANK('Measured Data'!#REF!),"",'Measured Data'!#REF!)</f>
        <v>#REF!</v>
      </c>
      <c r="O18" s="238" t="e">
        <f>IF(ISBLANK('Measured Data'!#REF!),"",'Measured Data'!#REF!)</f>
        <v>#REF!</v>
      </c>
      <c r="P18" s="238" t="e">
        <f>IF(ISBLANK('Measured Data'!#REF!),"",'Measured Data'!#REF!)</f>
        <v>#REF!</v>
      </c>
      <c r="Q18" s="238" t="e">
        <f>IF(ISBLANK('Measured Data'!#REF!),"",'Measured Data'!#REF!)</f>
        <v>#REF!</v>
      </c>
      <c r="R18" s="238" t="e">
        <f>IF(ISBLANK('Measured Data'!#REF!),"",'Measured Data'!#REF!)</f>
        <v>#REF!</v>
      </c>
      <c r="S18" s="238" t="e">
        <f>IF(ISBLANK('Measured Data'!#REF!),"",'Measured Data'!#REF!)</f>
        <v>#REF!</v>
      </c>
      <c r="T18" s="243" t="e">
        <f>IF(ISBLANK('Measured Data'!#REF!),"",'Measured Data'!#REF!)</f>
        <v>#REF!</v>
      </c>
      <c r="U18" s="243" t="e">
        <f>IF(ISBLANK('Measured Data'!#REF!),"",'Measured Data'!#REF!)</f>
        <v>#REF!</v>
      </c>
      <c r="V18" s="243" t="e">
        <f>IF(ISBLANK('Measured Data'!#REF!),"",'Measured Data'!#REF!)</f>
        <v>#REF!</v>
      </c>
      <c r="W18" s="243" t="e">
        <f>IF(ISBLANK('Measured Data'!#REF!),"",'Measured Data'!#REF!)</f>
        <v>#REF!</v>
      </c>
      <c r="X18" s="243" t="e">
        <f>IF(ISBLANK('Measured Data'!#REF!),"",'Measured Data'!#REF!)</f>
        <v>#REF!</v>
      </c>
      <c r="Y18" s="243" t="e">
        <f>IF(ISBLANK('Measured Data'!#REF!),"",'Measured Data'!#REF!)</f>
        <v>#REF!</v>
      </c>
      <c r="Z18" s="243" t="e">
        <f>IF(ISBLANK('Measured Data'!#REF!),"",'Measured Data'!#REF!)</f>
        <v>#REF!</v>
      </c>
      <c r="AA18" s="243" t="e">
        <f>IF(ISBLANK('Measured Data'!#REF!),"",'Measured Data'!#REF!)</f>
        <v>#REF!</v>
      </c>
      <c r="AB18" s="243" t="e">
        <f>IF(ISBLANK('Measured Data'!#REF!),"",'Measured Data'!#REF!)</f>
        <v>#REF!</v>
      </c>
      <c r="AC18" s="243" t="e">
        <f>IF(ISBLANK('Measured Data'!#REF!),"",'Measured Data'!#REF!)</f>
        <v>#REF!</v>
      </c>
      <c r="AD18" s="243" t="e">
        <f>IF(ISBLANK('Measured Data'!#REF!),"",'Measured Data'!#REF!)</f>
        <v>#REF!</v>
      </c>
      <c r="AE18" s="243" t="e">
        <f>IF(ISBLANK('Measured Data'!#REF!),"",'Measured Data'!#REF!)</f>
        <v>#REF!</v>
      </c>
      <c r="AF18" s="243" t="e">
        <f>IF(ISBLANK('Measured Data'!#REF!),"",'Measured Data'!#REF!)</f>
        <v>#REF!</v>
      </c>
      <c r="AG18" s="243" t="e">
        <f>IF(ISBLANK('Measured Data'!#REF!),"",'Measured Data'!#REF!)</f>
        <v>#REF!</v>
      </c>
      <c r="AH18" s="243" t="e">
        <f>IF(ISBLANK('Measured Data'!#REF!),"",'Measured Data'!#REF!)</f>
        <v>#REF!</v>
      </c>
      <c r="AI18" s="243" t="e">
        <f>IF(ISBLANK('Measured Data'!#REF!),"",'Measured Data'!#REF!)</f>
        <v>#REF!</v>
      </c>
      <c r="AJ18" s="243" t="e">
        <f>IF(ISBLANK('Measured Data'!#REF!),"",'Measured Data'!#REF!)</f>
        <v>#REF!</v>
      </c>
      <c r="AK18" s="243" t="e">
        <f>IF(ISBLANK('Measured Data'!#REF!),"",'Measured Data'!#REF!)</f>
        <v>#REF!</v>
      </c>
      <c r="AL18" s="243" t="e">
        <f>IF(ISBLANK('Measured Data'!#REF!),"",'Measured Data'!#REF!)</f>
        <v>#REF!</v>
      </c>
      <c r="AM18" s="243" t="e">
        <f>IF(ISBLANK('Measured Data'!#REF!),"",'Measured Data'!#REF!)</f>
        <v>#REF!</v>
      </c>
      <c r="AN18" s="243" t="e">
        <f>IF(ISBLANK('Measured Data'!#REF!),"",'Measured Data'!#REF!)</f>
        <v>#REF!</v>
      </c>
      <c r="AO18" s="243" t="e">
        <f>IF(ISBLANK('Measured Data'!#REF!),"",'Measured Data'!#REF!)</f>
        <v>#REF!</v>
      </c>
      <c r="AP18" s="243" t="e">
        <f>IF(ISBLANK('Measured Data'!#REF!),"",'Measured Data'!#REF!)</f>
        <v>#REF!</v>
      </c>
      <c r="AQ18" s="243" t="e">
        <f>IF(ISBLANK('Measured Data'!#REF!),"",'Measured Data'!#REF!)</f>
        <v>#REF!</v>
      </c>
      <c r="AR18" s="243" t="e">
        <f>IF(ISBLANK('Measured Data'!#REF!),"",'Measured Data'!#REF!)</f>
        <v>#REF!</v>
      </c>
      <c r="AS18" s="243" t="e">
        <f>IF(ISBLANK('Measured Data'!#REF!),"",'Measured Data'!#REF!)</f>
        <v>#REF!</v>
      </c>
      <c r="AT18" s="243" t="e">
        <f>IF(ISBLANK('Measured Data'!#REF!),"",'Measured Data'!#REF!)</f>
        <v>#REF!</v>
      </c>
      <c r="AU18" s="243" t="e">
        <f>IF(ISBLANK('Measured Data'!#REF!),"",'Measured Data'!#REF!)</f>
        <v>#REF!</v>
      </c>
      <c r="AV18" s="243" t="e">
        <f>IF(ISBLANK('Measured Data'!#REF!),"",'Measured Data'!#REF!)</f>
        <v>#REF!</v>
      </c>
      <c r="AW18" s="243" t="e">
        <f>IF(ISBLANK('Measured Data'!#REF!),"",'Measured Data'!#REF!)</f>
        <v>#REF!</v>
      </c>
      <c r="AX18" s="243" t="e">
        <f>IF(ISBLANK('Measured Data'!#REF!),"",'Measured Data'!#REF!)</f>
        <v>#REF!</v>
      </c>
      <c r="AY18" s="243" t="e">
        <f>IF(ISBLANK('Measured Data'!#REF!),"",'Measured Data'!#REF!)</f>
        <v>#REF!</v>
      </c>
      <c r="AZ18" s="243" t="e">
        <f>IF(ISBLANK('Measured Data'!#REF!),"",'Measured Data'!#REF!)</f>
        <v>#REF!</v>
      </c>
      <c r="BA18" s="243" t="e">
        <f>IF(ISBLANK('Measured Data'!#REF!),"",'Measured Data'!#REF!)</f>
        <v>#REF!</v>
      </c>
      <c r="BB18" s="243" t="e">
        <f>IF(ISBLANK('Measured Data'!#REF!),"",'Measured Data'!#REF!)</f>
        <v>#REF!</v>
      </c>
      <c r="BC18" s="243" t="e">
        <f>IF(ISBLANK('Measured Data'!#REF!),"",'Measured Data'!#REF!)</f>
        <v>#REF!</v>
      </c>
      <c r="BD18" s="243" t="e">
        <f>IF(ISBLANK('Measured Data'!#REF!),"",'Measured Data'!#REF!)</f>
        <v>#REF!</v>
      </c>
      <c r="BE18" s="243" t="e">
        <f>IF(ISBLANK('Measured Data'!#REF!),"",'Measured Data'!#REF!)</f>
        <v>#REF!</v>
      </c>
      <c r="BF18" s="243" t="e">
        <f>IF(ISBLANK('Measured Data'!#REF!),"",'Measured Data'!#REF!)</f>
        <v>#REF!</v>
      </c>
      <c r="BG18" s="243" t="e">
        <f>IF(ISBLANK('Measured Data'!#REF!),"",'Measured Data'!#REF!)</f>
        <v>#REF!</v>
      </c>
      <c r="BH18" s="243" t="e">
        <f>IF(ISBLANK('Measured Data'!#REF!),"",'Measured Data'!#REF!)</f>
        <v>#REF!</v>
      </c>
      <c r="BI18" s="243" t="e">
        <f>IF(ISBLANK('Measured Data'!#REF!),"",'Measured Data'!#REF!)</f>
        <v>#REF!</v>
      </c>
      <c r="BJ18" s="243" t="e">
        <f>IF(ISBLANK('Measured Data'!#REF!),"",'Measured Data'!#REF!)</f>
        <v>#REF!</v>
      </c>
      <c r="BK18" s="243" t="e">
        <f>IF(ISBLANK('Measured Data'!#REF!),"",'Measured Data'!#REF!)</f>
        <v>#REF!</v>
      </c>
      <c r="BL18" s="243" t="e">
        <f>IF(ISBLANK('Measured Data'!#REF!),"",'Measured Data'!#REF!)</f>
        <v>#REF!</v>
      </c>
      <c r="BM18" s="243" t="e">
        <f>IF(ISBLANK('Measured Data'!#REF!),"",'Measured Data'!#REF!)</f>
        <v>#REF!</v>
      </c>
      <c r="BN18" s="238" t="e">
        <f>IF(ISBLANK('In Process Calc.'!#REF!),"",ROUND('In Process Calc.'!#REF!,2))</f>
        <v>#REF!</v>
      </c>
      <c r="BO18" s="238" t="e">
        <f>IF(ISBLANK('In Process Calc.'!#REF!),"",ROUND('In Process Calc.'!#REF!,2))</f>
        <v>#REF!</v>
      </c>
      <c r="BP18" s="238" t="e">
        <f>IF(ISBLANK('In Process Calc.'!#REF!),"",'In Process Calc.'!#REF!)</f>
        <v>#REF!</v>
      </c>
      <c r="BQ18" s="238" t="e">
        <f>IF(ISBLANK('In Process Calc.'!#REF!),"",'In Process Calc.'!#REF!)</f>
        <v>#REF!</v>
      </c>
      <c r="BR18" s="238" t="e">
        <f>IF(ISBLANK('In Process Calc.'!#REF!),"",'In Process Calc.'!#REF!)</f>
        <v>#REF!</v>
      </c>
      <c r="BS18" s="238" t="e">
        <f>IF(ISBLANK('In Process Calc.'!#REF!),"",'In Process Calc.'!#REF!)</f>
        <v>#REF!</v>
      </c>
      <c r="BT18" s="243" t="e">
        <f>IF(ISBLANK('In Process Calc.'!#REF!),"",'In Process Calc.'!#REF!)</f>
        <v>#REF!</v>
      </c>
      <c r="BU18" s="243" t="e">
        <f>IF(ISBLANK('In Process Calc.'!#REF!),"",'In Process Calc.'!#REF!)</f>
        <v>#REF!</v>
      </c>
      <c r="BV18" s="243" t="e">
        <f>IF(ISBLANK('In Process Calc.'!#REF!),"",'In Process Calc.'!#REF!)</f>
        <v>#REF!</v>
      </c>
      <c r="BW18" s="243" t="e">
        <f>IF(ISBLANK('In Process Calc.'!#REF!),"",'In Process Calc.'!#REF!)</f>
        <v>#REF!</v>
      </c>
      <c r="BX18" s="243" t="e">
        <f>IF(ISBLANK('In Process Calc.'!#REF!),"",'In Process Calc.'!#REF!)</f>
        <v>#REF!</v>
      </c>
      <c r="BY18" s="243" t="e">
        <f>IF(ISBLANK('In Process Calc.'!#REF!),"",'In Process Calc.'!#REF!)</f>
        <v>#REF!</v>
      </c>
      <c r="BZ18" s="243" t="e">
        <f>IF(ISBLANK('In Process Calc.'!#REF!),"",'In Process Calc.'!#REF!)</f>
        <v>#REF!</v>
      </c>
      <c r="CA18" s="243" t="e">
        <f>IF(ISBLANK('In Process Calc.'!#REF!),"",'In Process Calc.'!#REF!)</f>
        <v>#REF!</v>
      </c>
      <c r="CB18" s="243" t="e">
        <f>IF(ISBLANK('In Process Calc.'!#REF!),"",'In Process Calc.'!#REF!)</f>
        <v>#REF!</v>
      </c>
      <c r="CC18" s="243" t="e">
        <f>IF(ISBLANK('In Process Calc.'!#REF!),"",'In Process Calc.'!#REF!)</f>
        <v>#REF!</v>
      </c>
      <c r="CD18" s="243" t="e">
        <f>IF(ISBLANK('In Process Calc.'!#REF!),"",'In Process Calc.'!#REF!)</f>
        <v>#REF!</v>
      </c>
      <c r="CE18" s="243" t="e">
        <f>IF(ISBLANK('In Process Calc.'!#REF!),"",'In Process Calc.'!#REF!)</f>
        <v>#REF!</v>
      </c>
      <c r="CF18" s="243" t="e">
        <f>IF(ISBLANK('In Process Calc.'!#REF!),"",'In Process Calc.'!#REF!)</f>
        <v>#REF!</v>
      </c>
      <c r="CG18" s="243" t="e">
        <f>IF(ISBLANK('In Process Calc.'!#REF!),"",'In Process Calc.'!#REF!)</f>
        <v>#REF!</v>
      </c>
      <c r="CH18" s="243" t="e">
        <f>IF(ISBLANK('In Process Calc.'!#REF!),"",'In Process Calc.'!#REF!)</f>
        <v>#REF!</v>
      </c>
      <c r="CI18" s="243" t="e">
        <f>IF(ISBLANK('In Process Calc.'!#REF!),"",'In Process Calc.'!#REF!)</f>
        <v>#REF!</v>
      </c>
      <c r="CJ18" s="243" t="e">
        <f>IF(ISBLANK('In Process Calc.'!#REF!),"",'In Process Calc.'!#REF!)</f>
        <v>#REF!</v>
      </c>
      <c r="CK18" s="243" t="e">
        <f>IF(ISBLANK('In Process Calc.'!#REF!),"",'In Process Calc.'!#REF!)</f>
        <v>#REF!</v>
      </c>
      <c r="CL18" s="243" t="e">
        <f>IF(ISBLANK('In Process Calc.'!#REF!),"",'In Process Calc.'!#REF!)</f>
        <v>#REF!</v>
      </c>
      <c r="CM18" s="243" t="e">
        <f>IF(ISBLANK('In Process Calc.'!#REF!),"",'In Process Calc.'!#REF!)</f>
        <v>#REF!</v>
      </c>
      <c r="CN18" s="243" t="e">
        <f>IF(ISBLANK('In Process Calc.'!#REF!),"",'In Process Calc.'!#REF!)</f>
        <v>#REF!</v>
      </c>
      <c r="CO18" s="243" t="e">
        <f>IF(ISBLANK('In Process Calc.'!#REF!),"",'In Process Calc.'!#REF!)</f>
        <v>#REF!</v>
      </c>
      <c r="CP18" s="243" t="e">
        <f>IF(ISBLANK('In Process Calc.'!#REF!),"",'In Process Calc.'!#REF!)</f>
        <v>#REF!</v>
      </c>
      <c r="CQ18" s="243" t="e">
        <f>IF(ISBLANK('In Process Calc.'!#REF!),"",'In Process Calc.'!#REF!)</f>
        <v>#REF!</v>
      </c>
      <c r="CR18" s="243" t="e">
        <f>IF(ISBLANK('In Process Calc.'!#REF!),"",'In Process Calc.'!#REF!)</f>
        <v>#REF!</v>
      </c>
      <c r="CS18" s="243" t="e">
        <f>IF(ISBLANK('In Process Calc.'!#REF!),"",'In Process Calc.'!#REF!)</f>
        <v>#REF!</v>
      </c>
      <c r="CT18" s="243" t="e">
        <f>IF(ISBLANK('In Process Calc.'!#REF!),"",'In Process Calc.'!#REF!)</f>
        <v>#REF!</v>
      </c>
      <c r="CU18" s="243" t="e">
        <f>IF(ISBLANK('In Process Calc.'!#REF!),"",'In Process Calc.'!#REF!)</f>
        <v>#REF!</v>
      </c>
      <c r="CV18" s="243" t="e">
        <f>IF(ISBLANK('In Process Calc.'!#REF!),"",'In Process Calc.'!#REF!)</f>
        <v>#REF!</v>
      </c>
      <c r="CW18" s="243" t="e">
        <f>IF(ISBLANK('In Process Calc.'!#REF!),"",'In Process Calc.'!#REF!)</f>
        <v>#REF!</v>
      </c>
      <c r="CX18" s="243" t="e">
        <f>IF(ISBLANK('In Process Calc.'!#REF!),"",'In Process Calc.'!#REF!)</f>
        <v>#REF!</v>
      </c>
      <c r="CY18" s="243" t="e">
        <f>IF(ISBLANK('In Process Calc.'!#REF!),"",'In Process Calc.'!#REF!)</f>
        <v>#REF!</v>
      </c>
      <c r="CZ18" s="243" t="e">
        <f>IF(ISBLANK('In Process Calc.'!#REF!),"",'In Process Calc.'!#REF!)</f>
        <v>#REF!</v>
      </c>
      <c r="DA18" s="243" t="e">
        <f>IF(ISBLANK('In Process Calc.'!#REF!),"",'In Process Calc.'!#REF!)</f>
        <v>#REF!</v>
      </c>
      <c r="DB18" s="243" t="e">
        <f>IF(ISBLANK('In Process Calc.'!#REF!),"",'In Process Calc.'!#REF!)</f>
        <v>#REF!</v>
      </c>
      <c r="DC18" s="243" t="e">
        <f>IF(ISBLANK('In Process Calc.'!#REF!),"",'In Process Calc.'!#REF!)</f>
        <v>#REF!</v>
      </c>
      <c r="DD18" s="243" t="e">
        <f>IF(ISBLANK('In Process Calc.'!#REF!),"",'In Process Calc.'!#REF!)</f>
        <v>#REF!</v>
      </c>
      <c r="DE18" s="243" t="e">
        <f>IF(ISBLANK('In Process Calc.'!#REF!),"",'In Process Calc.'!#REF!)</f>
        <v>#REF!</v>
      </c>
      <c r="DF18" s="243" t="e">
        <f>IF(ISBLANK('In Process Calc.'!#REF!),"",'In Process Calc.'!#REF!)</f>
        <v>#REF!</v>
      </c>
      <c r="DG18" s="243" t="e">
        <f>IF(ISBLANK('In Process Calc.'!#REF!),"",'In Process Calc.'!#REF!)</f>
        <v>#REF!</v>
      </c>
      <c r="DH18" s="243" t="e">
        <f>IF(ISBLANK('In Process Calc.'!#REF!),"",'In Process Calc.'!#REF!)</f>
        <v>#REF!</v>
      </c>
      <c r="DI18" s="243" t="e">
        <f>IF(ISBLANK('In Process Calc.'!#REF!),"",'In Process Calc.'!#REF!)</f>
        <v>#REF!</v>
      </c>
      <c r="DJ18" s="243" t="e">
        <f>IF(ISBLANK('In Process Calc.'!#REF!),"",'In Process Calc.'!#REF!)</f>
        <v>#REF!</v>
      </c>
      <c r="DK18" s="243" t="e">
        <f>IF(ISBLANK('In Process Calc.'!#REF!),"",'In Process Calc.'!#REF!)</f>
        <v>#REF!</v>
      </c>
      <c r="DL18" s="243" t="e">
        <f>IF(ISBLANK('In Process Calc.'!#REF!),"",'In Process Calc.'!#REF!)</f>
        <v>#REF!</v>
      </c>
      <c r="DM18" s="243" t="e">
        <f>IF(ISBLANK('In Process Calc.'!#REF!),"",'In Process Calc.'!#REF!)</f>
        <v>#REF!</v>
      </c>
      <c r="DN18" s="243" t="e">
        <f>IF(ISBLANK('In Process Calc.'!#REF!),"",'In Process Calc.'!#REF!)</f>
        <v>#REF!</v>
      </c>
      <c r="DO18" s="243" t="e">
        <f>IF(ISBLANK('In Process Calc.'!#REF!),"",'In Process Calc.'!#REF!)</f>
        <v>#REF!</v>
      </c>
      <c r="DP18" s="243" t="e">
        <f>IF(ISBLANK('In Process Calc.'!#REF!),"",'In Process Calc.'!#REF!)</f>
        <v>#REF!</v>
      </c>
      <c r="DQ18" s="243" t="e">
        <f>IF(ISBLANK('In Process Calc.'!#REF!),"",'In Process Calc.'!#REF!)</f>
        <v>#REF!</v>
      </c>
      <c r="DR18" s="243" t="e">
        <f>IF(ISBLANK('In Process Calc.'!#REF!),"",'In Process Calc.'!#REF!)</f>
        <v>#REF!</v>
      </c>
      <c r="DS18" s="243" t="e">
        <f>IF(ISBLANK('In Process Calc.'!#REF!),"",'In Process Calc.'!#REF!)</f>
        <v>#REF!</v>
      </c>
      <c r="DT18" s="243" t="e">
        <f>IF(ISBLANK('In Process Calc.'!#REF!),"",'In Process Calc.'!#REF!)</f>
        <v>#REF!</v>
      </c>
      <c r="DU18" s="243" t="e">
        <f>IF(ISBLANK('In Process Calc.'!#REF!),"",'In Process Calc.'!#REF!)</f>
        <v>#REF!</v>
      </c>
      <c r="DV18" s="243" t="e">
        <f>IF(ISBLANK('In Process Calc.'!#REF!),"",'In Process Calc.'!#REF!)</f>
        <v>#REF!</v>
      </c>
      <c r="DW18" s="243" t="e">
        <f>IF(ISBLANK('In Process Calc.'!#REF!),"",'In Process Calc.'!#REF!)</f>
        <v>#REF!</v>
      </c>
      <c r="DX18" s="243" t="e">
        <f>IF(ISBLANK('In Process Calc.'!#REF!),"",'In Process Calc.'!#REF!)</f>
        <v>#REF!</v>
      </c>
      <c r="DY18" s="243" t="e">
        <f>IF(ISBLANK('In Process Calc.'!#REF!),"",'In Process Calc.'!#REF!)</f>
        <v>#REF!</v>
      </c>
      <c r="DZ18" s="243" t="e">
        <f>IF(ISBLANK('In Process Calc.'!#REF!),"",'In Process Calc.'!#REF!)</f>
        <v>#REF!</v>
      </c>
      <c r="EA18" s="243" t="e">
        <f>IF(ISBLANK('In Process Calc.'!#REF!),"",'In Process Calc.'!#REF!)</f>
        <v>#REF!</v>
      </c>
      <c r="EB18" s="243" t="e">
        <f>IF(ISBLANK('In Process Calc.'!#REF!),"",'In Process Calc.'!#REF!)</f>
        <v>#REF!</v>
      </c>
      <c r="EC18" s="243" t="e">
        <f>IF(ISBLANK('In Process Calc.'!#REF!),"",'In Process Calc.'!#REF!)</f>
        <v>#REF!</v>
      </c>
      <c r="ED18" s="243" t="e">
        <f>IF(ISBLANK('In Process Calc.'!#REF!),"",'In Process Calc.'!#REF!)</f>
        <v>#REF!</v>
      </c>
      <c r="EE18" s="243" t="e">
        <f>IF(ISBLANK('In Process Calc.'!#REF!),"",'In Process Calc.'!#REF!)</f>
        <v>#REF!</v>
      </c>
      <c r="EF18" s="243" t="e">
        <f>IF(ISBLANK('In Process Calc.'!#REF!),"",'In Process Calc.'!#REF!)</f>
        <v>#REF!</v>
      </c>
      <c r="EG18" s="243" t="e">
        <f>IF(ISBLANK('In Process Calc.'!#REF!),"",'In Process Calc.'!#REF!)</f>
        <v>#REF!</v>
      </c>
      <c r="EH18" s="243" t="e">
        <f>IF(ISBLANK('In Process Calc.'!#REF!),"",'In Process Calc.'!#REF!)</f>
        <v>#REF!</v>
      </c>
      <c r="EI18" s="243" t="e">
        <f>IF(ISBLANK('In Process Calc.'!#REF!),"",'In Process Calc.'!#REF!)</f>
        <v>#REF!</v>
      </c>
      <c r="EJ18" s="243" t="e">
        <f>IF(ISBLANK('In Process Calc.'!#REF!),"",'In Process Calc.'!#REF!)</f>
        <v>#REF!</v>
      </c>
      <c r="EK18" s="243" t="str">
        <f>IF(ISBLANK('Post Process Calc.'!A18),"",'Post Process Calc.'!A18)</f>
        <v/>
      </c>
      <c r="EL18" s="243" t="str">
        <f>IF(ISBLANK('Post Process Calc.'!C18),"",'Post Process Calc.'!C18)</f>
        <v/>
      </c>
      <c r="EM18" s="243" t="str">
        <f>IF(ISBLANK('Post Process Calc.'!D18),"",'Post Process Calc.'!D18)</f>
        <v/>
      </c>
      <c r="EN18" s="243" t="str">
        <f>IF(ISBLANK('Post Process Calc.'!E18),"",'Post Process Calc.'!E18)</f>
        <v/>
      </c>
      <c r="EO18" s="243" t="str">
        <f>IF(ISBLANK('Post Process Calc.'!F18),"",'Post Process Calc.'!F18)</f>
        <v/>
      </c>
      <c r="EP18" s="243" t="str">
        <f>IF(ISBLANK('Post Process Calc.'!G18),"",'Post Process Calc.'!G18)</f>
        <v/>
      </c>
      <c r="EQ18" s="243" t="str">
        <f>IF(ISBLANK('Post Process Calc.'!H18),"",'Post Process Calc.'!H18)</f>
        <v/>
      </c>
      <c r="ER18" s="243" t="str">
        <f>IF(ISBLANK('Post Process Calc.'!I18),"",'Post Process Calc.'!I18)</f>
        <v/>
      </c>
      <c r="ES18" s="243" t="str">
        <f>IF(ISBLANK('Post Process Calc.'!J18),"",'Post Process Calc.'!J18)</f>
        <v/>
      </c>
      <c r="ET18" s="243" t="str">
        <f>IF(ISBLANK('Post Process Calc.'!K18),"",'Post Process Calc.'!K18)</f>
        <v/>
      </c>
      <c r="EU18" s="243" t="str">
        <f>IF(ISBLANK('Post Process Calc.'!L18),"",'Post Process Calc.'!L18)</f>
        <v/>
      </c>
      <c r="EV18" s="243" t="str">
        <f>IF(ISBLANK('Post Process Calc.'!M18),"",'Post Process Calc.'!M18)</f>
        <v/>
      </c>
      <c r="EW18" s="243" t="str">
        <f>IF(ISBLANK('Post Process Calc.'!N18),"",'Post Process Calc.'!N18)</f>
        <v/>
      </c>
      <c r="EX18" s="243" t="str">
        <f>IF(ISBLANK('Post Process Calc.'!O18),"",'Post Process Calc.'!O18)</f>
        <v/>
      </c>
      <c r="EY18" s="243" t="str">
        <f>IF(ISBLANK('Post Process Calc.'!P18),"",'Post Process Calc.'!P18)</f>
        <v/>
      </c>
      <c r="EZ18" s="243" t="str">
        <f>IF(ISBLANK('Post Process Calc.'!Q18),"",'Post Process Calc.'!Q18)</f>
        <v/>
      </c>
      <c r="FA18" s="243" t="str">
        <f>IF(ISBLANK('Post Process Calc.'!R18),"",'Post Process Calc.'!R18)</f>
        <v/>
      </c>
      <c r="FB18" s="243" t="str">
        <f>IF(ISBLANK('Post Process Calc.'!S18),"",'Post Process Calc.'!S18)</f>
        <v/>
      </c>
      <c r="FC18" s="243" t="str">
        <f>IF(ISBLANK('Post Process Calc.'!T18),"",'Post Process Calc.'!T18)</f>
        <v/>
      </c>
      <c r="FD18" s="243" t="str">
        <f>IF(ISBLANK('Post Process Calc.'!U18),"",'Post Process Calc.'!U18)</f>
        <v/>
      </c>
      <c r="FE18" s="243" t="str">
        <f>IF(ISBLANK('Post Process Calc.'!V18),"",'Post Process Calc.'!V18)</f>
        <v/>
      </c>
      <c r="FF18" s="243" t="str">
        <f>IF(ISBLANK('Post Process Calc.'!W18),"",'Post Process Calc.'!W18)</f>
        <v/>
      </c>
      <c r="FG18" s="243" t="str">
        <f>IF(ISBLANK('Post Process Calc.'!X18),"",'Post Process Calc.'!X18)</f>
        <v/>
      </c>
      <c r="FH18" s="243" t="str">
        <f>IF(ISBLANK('Post Process Calc.'!Y18),"",'Post Process Calc.'!Y18)</f>
        <v/>
      </c>
      <c r="FI18" s="243" t="str">
        <f>IF(ISBLANK('Post Process Calc.'!Z18),"",'Post Process Calc.'!Z18)</f>
        <v/>
      </c>
      <c r="FJ18" s="243" t="str">
        <f>IF(ISBLANK('Post Process Calc.'!AA18),"",'Post Process Calc.'!AA18)</f>
        <v/>
      </c>
      <c r="FK18" s="243" t="str">
        <f>IF(ISBLANK('Post Process Calc.'!AB18),"",'Post Process Calc.'!AB18)</f>
        <v/>
      </c>
      <c r="FL18" s="243" t="str">
        <f>IF(ISBLANK('Post Process Calc.'!AC18),"",'Post Process Calc.'!AC18)</f>
        <v/>
      </c>
      <c r="FM18" s="243" t="str">
        <f>IF(ISBLANK('Post Process Calc.'!AD18),"",'Post Process Calc.'!AD18)</f>
        <v/>
      </c>
      <c r="FN18" s="243" t="str">
        <f>IF(ISBLANK('Post Process Calc.'!AE18),"",'Post Process Calc.'!AE18)</f>
        <v/>
      </c>
      <c r="FO18" s="243" t="str">
        <f>IF(ISBLANK('Post Process Calc.'!AF18),"",'Post Process Calc.'!AF18)</f>
        <v/>
      </c>
      <c r="FP18" s="243" t="str">
        <f>IF(ISBLANK('Post Process Calc.'!AG18),"",'Post Process Calc.'!AG18)</f>
        <v/>
      </c>
      <c r="FQ18" s="243" t="str">
        <f>IF(ISBLANK('Post Process Calc.'!AH18),"",'Post Process Calc.'!AH18)</f>
        <v/>
      </c>
      <c r="FR18" s="243" t="str">
        <f>IF(ISBLANK('Post Process Calc.'!AI18),"",'Post Process Calc.'!AI18)</f>
        <v/>
      </c>
      <c r="FS18" s="243" t="str">
        <f>IF(ISBLANK('Post Process Calc.'!AJ18),"",'Post Process Calc.'!AJ18)</f>
        <v/>
      </c>
    </row>
    <row r="19" spans="1:175">
      <c r="A19" s="238" t="e">
        <f>IF('Measured Data'!#REF!&lt;&gt;0,'Measured Data'!$B$1,"")</f>
        <v>#REF!</v>
      </c>
      <c r="B19" s="238" t="e">
        <f>IF(ISBLANK('Measured Data'!#REF!),"",'Measured Data'!#REF!)</f>
        <v>#REF!</v>
      </c>
      <c r="C19" s="245" t="e">
        <f>IF(ISBLANK('Measured Data'!#REF!),"",'Measured Data'!#REF!)</f>
        <v>#REF!</v>
      </c>
      <c r="D19" s="246" t="e">
        <f>IF(ISBLANK('Measured Data'!#REF!),"",'Measured Data'!#REF!)</f>
        <v>#REF!</v>
      </c>
      <c r="E19" s="238" t="e">
        <f>IF(ISBLANK('Measured Data'!#REF!),"",'Measured Data'!#REF!)</f>
        <v>#REF!</v>
      </c>
      <c r="F19" s="238" t="e">
        <f>IF(ISBLANK('Measured Data'!#REF!),"",'Measured Data'!#REF!)</f>
        <v>#REF!</v>
      </c>
      <c r="G19" s="238" t="e">
        <f>IF(ISBLANK('Measured Data'!#REF!),"",'Measured Data'!#REF!)</f>
        <v>#REF!</v>
      </c>
      <c r="H19" s="243" t="e">
        <f>IF(ISBLANK('Measured Data'!#REF!),"",'Measured Data'!#REF!)</f>
        <v>#REF!</v>
      </c>
      <c r="I19" s="243" t="e">
        <f>IF(ISBLANK('Measured Data'!#REF!),"",'Measured Data'!#REF!)</f>
        <v>#REF!</v>
      </c>
      <c r="J19" s="243" t="e">
        <f>IF(ISBLANK('Measured Data'!#REF!),"",'Measured Data'!#REF!)</f>
        <v>#REF!</v>
      </c>
      <c r="K19" s="243" t="e">
        <f>IF(ISBLANK('Measured Data'!#REF!),"",'Measured Data'!#REF!)</f>
        <v>#REF!</v>
      </c>
      <c r="L19" s="238" t="e">
        <f>IF(ISBLANK('Measured Data'!#REF!),"",'Measured Data'!#REF!)</f>
        <v>#REF!</v>
      </c>
      <c r="M19" s="238" t="e">
        <f>IF(ISBLANK('Measured Data'!#REF!),"",'Measured Data'!#REF!)</f>
        <v>#REF!</v>
      </c>
      <c r="N19" s="238" t="e">
        <f>IF(ISBLANK('Measured Data'!#REF!),"",'Measured Data'!#REF!)</f>
        <v>#REF!</v>
      </c>
      <c r="O19" s="238" t="e">
        <f>IF(ISBLANK('Measured Data'!#REF!),"",'Measured Data'!#REF!)</f>
        <v>#REF!</v>
      </c>
      <c r="P19" s="238" t="e">
        <f>IF(ISBLANK('Measured Data'!#REF!),"",'Measured Data'!#REF!)</f>
        <v>#REF!</v>
      </c>
      <c r="Q19" s="238" t="e">
        <f>IF(ISBLANK('Measured Data'!#REF!),"",'Measured Data'!#REF!)</f>
        <v>#REF!</v>
      </c>
      <c r="R19" s="238" t="e">
        <f>IF(ISBLANK('Measured Data'!#REF!),"",'Measured Data'!#REF!)</f>
        <v>#REF!</v>
      </c>
      <c r="S19" s="238" t="e">
        <f>IF(ISBLANK('Measured Data'!#REF!),"",'Measured Data'!#REF!)</f>
        <v>#REF!</v>
      </c>
      <c r="T19" s="243" t="e">
        <f>IF(ISBLANK('Measured Data'!#REF!),"",'Measured Data'!#REF!)</f>
        <v>#REF!</v>
      </c>
      <c r="U19" s="243" t="e">
        <f>IF(ISBLANK('Measured Data'!#REF!),"",'Measured Data'!#REF!)</f>
        <v>#REF!</v>
      </c>
      <c r="V19" s="243" t="e">
        <f>IF(ISBLANK('Measured Data'!#REF!),"",'Measured Data'!#REF!)</f>
        <v>#REF!</v>
      </c>
      <c r="W19" s="243" t="e">
        <f>IF(ISBLANK('Measured Data'!#REF!),"",'Measured Data'!#REF!)</f>
        <v>#REF!</v>
      </c>
      <c r="X19" s="243" t="e">
        <f>IF(ISBLANK('Measured Data'!#REF!),"",'Measured Data'!#REF!)</f>
        <v>#REF!</v>
      </c>
      <c r="Y19" s="243" t="e">
        <f>IF(ISBLANK('Measured Data'!#REF!),"",'Measured Data'!#REF!)</f>
        <v>#REF!</v>
      </c>
      <c r="Z19" s="243" t="e">
        <f>IF(ISBLANK('Measured Data'!#REF!),"",'Measured Data'!#REF!)</f>
        <v>#REF!</v>
      </c>
      <c r="AA19" s="243" t="e">
        <f>IF(ISBLANK('Measured Data'!#REF!),"",'Measured Data'!#REF!)</f>
        <v>#REF!</v>
      </c>
      <c r="AB19" s="243" t="e">
        <f>IF(ISBLANK('Measured Data'!#REF!),"",'Measured Data'!#REF!)</f>
        <v>#REF!</v>
      </c>
      <c r="AC19" s="243" t="e">
        <f>IF(ISBLANK('Measured Data'!#REF!),"",'Measured Data'!#REF!)</f>
        <v>#REF!</v>
      </c>
      <c r="AD19" s="243" t="e">
        <f>IF(ISBLANK('Measured Data'!#REF!),"",'Measured Data'!#REF!)</f>
        <v>#REF!</v>
      </c>
      <c r="AE19" s="243" t="e">
        <f>IF(ISBLANK('Measured Data'!#REF!),"",'Measured Data'!#REF!)</f>
        <v>#REF!</v>
      </c>
      <c r="AF19" s="243" t="e">
        <f>IF(ISBLANK('Measured Data'!#REF!),"",'Measured Data'!#REF!)</f>
        <v>#REF!</v>
      </c>
      <c r="AG19" s="243" t="e">
        <f>IF(ISBLANK('Measured Data'!#REF!),"",'Measured Data'!#REF!)</f>
        <v>#REF!</v>
      </c>
      <c r="AH19" s="243" t="e">
        <f>IF(ISBLANK('Measured Data'!#REF!),"",'Measured Data'!#REF!)</f>
        <v>#REF!</v>
      </c>
      <c r="AI19" s="243" t="e">
        <f>IF(ISBLANK('Measured Data'!#REF!),"",'Measured Data'!#REF!)</f>
        <v>#REF!</v>
      </c>
      <c r="AJ19" s="243" t="e">
        <f>IF(ISBLANK('Measured Data'!#REF!),"",'Measured Data'!#REF!)</f>
        <v>#REF!</v>
      </c>
      <c r="AK19" s="243" t="e">
        <f>IF(ISBLANK('Measured Data'!#REF!),"",'Measured Data'!#REF!)</f>
        <v>#REF!</v>
      </c>
      <c r="AL19" s="243" t="e">
        <f>IF(ISBLANK('Measured Data'!#REF!),"",'Measured Data'!#REF!)</f>
        <v>#REF!</v>
      </c>
      <c r="AM19" s="243" t="e">
        <f>IF(ISBLANK('Measured Data'!#REF!),"",'Measured Data'!#REF!)</f>
        <v>#REF!</v>
      </c>
      <c r="AN19" s="243" t="e">
        <f>IF(ISBLANK('Measured Data'!#REF!),"",'Measured Data'!#REF!)</f>
        <v>#REF!</v>
      </c>
      <c r="AO19" s="243" t="e">
        <f>IF(ISBLANK('Measured Data'!#REF!),"",'Measured Data'!#REF!)</f>
        <v>#REF!</v>
      </c>
      <c r="AP19" s="243" t="e">
        <f>IF(ISBLANK('Measured Data'!#REF!),"",'Measured Data'!#REF!)</f>
        <v>#REF!</v>
      </c>
      <c r="AQ19" s="243" t="e">
        <f>IF(ISBLANK('Measured Data'!#REF!),"",'Measured Data'!#REF!)</f>
        <v>#REF!</v>
      </c>
      <c r="AR19" s="243" t="e">
        <f>IF(ISBLANK('Measured Data'!#REF!),"",'Measured Data'!#REF!)</f>
        <v>#REF!</v>
      </c>
      <c r="AS19" s="243" t="e">
        <f>IF(ISBLANK('Measured Data'!#REF!),"",'Measured Data'!#REF!)</f>
        <v>#REF!</v>
      </c>
      <c r="AT19" s="243" t="e">
        <f>IF(ISBLANK('Measured Data'!#REF!),"",'Measured Data'!#REF!)</f>
        <v>#REF!</v>
      </c>
      <c r="AU19" s="243" t="e">
        <f>IF(ISBLANK('Measured Data'!#REF!),"",'Measured Data'!#REF!)</f>
        <v>#REF!</v>
      </c>
      <c r="AV19" s="243" t="e">
        <f>IF(ISBLANK('Measured Data'!#REF!),"",'Measured Data'!#REF!)</f>
        <v>#REF!</v>
      </c>
      <c r="AW19" s="243" t="e">
        <f>IF(ISBLANK('Measured Data'!#REF!),"",'Measured Data'!#REF!)</f>
        <v>#REF!</v>
      </c>
      <c r="AX19" s="243" t="e">
        <f>IF(ISBLANK('Measured Data'!#REF!),"",'Measured Data'!#REF!)</f>
        <v>#REF!</v>
      </c>
      <c r="AY19" s="243" t="e">
        <f>IF(ISBLANK('Measured Data'!#REF!),"",'Measured Data'!#REF!)</f>
        <v>#REF!</v>
      </c>
      <c r="AZ19" s="243" t="e">
        <f>IF(ISBLANK('Measured Data'!#REF!),"",'Measured Data'!#REF!)</f>
        <v>#REF!</v>
      </c>
      <c r="BA19" s="243" t="e">
        <f>IF(ISBLANK('Measured Data'!#REF!),"",'Measured Data'!#REF!)</f>
        <v>#REF!</v>
      </c>
      <c r="BB19" s="243" t="e">
        <f>IF(ISBLANK('Measured Data'!#REF!),"",'Measured Data'!#REF!)</f>
        <v>#REF!</v>
      </c>
      <c r="BC19" s="243" t="e">
        <f>IF(ISBLANK('Measured Data'!#REF!),"",'Measured Data'!#REF!)</f>
        <v>#REF!</v>
      </c>
      <c r="BD19" s="243" t="e">
        <f>IF(ISBLANK('Measured Data'!#REF!),"",'Measured Data'!#REF!)</f>
        <v>#REF!</v>
      </c>
      <c r="BE19" s="243" t="e">
        <f>IF(ISBLANK('Measured Data'!#REF!),"",'Measured Data'!#REF!)</f>
        <v>#REF!</v>
      </c>
      <c r="BF19" s="243" t="e">
        <f>IF(ISBLANK('Measured Data'!#REF!),"",'Measured Data'!#REF!)</f>
        <v>#REF!</v>
      </c>
      <c r="BG19" s="243" t="e">
        <f>IF(ISBLANK('Measured Data'!#REF!),"",'Measured Data'!#REF!)</f>
        <v>#REF!</v>
      </c>
      <c r="BH19" s="243" t="e">
        <f>IF(ISBLANK('Measured Data'!#REF!),"",'Measured Data'!#REF!)</f>
        <v>#REF!</v>
      </c>
      <c r="BI19" s="243" t="e">
        <f>IF(ISBLANK('Measured Data'!#REF!),"",'Measured Data'!#REF!)</f>
        <v>#REF!</v>
      </c>
      <c r="BJ19" s="243" t="e">
        <f>IF(ISBLANK('Measured Data'!#REF!),"",'Measured Data'!#REF!)</f>
        <v>#REF!</v>
      </c>
      <c r="BK19" s="243" t="e">
        <f>IF(ISBLANK('Measured Data'!#REF!),"",'Measured Data'!#REF!)</f>
        <v>#REF!</v>
      </c>
      <c r="BL19" s="243" t="e">
        <f>IF(ISBLANK('Measured Data'!#REF!),"",'Measured Data'!#REF!)</f>
        <v>#REF!</v>
      </c>
      <c r="BM19" s="243" t="e">
        <f>IF(ISBLANK('Measured Data'!#REF!),"",'Measured Data'!#REF!)</f>
        <v>#REF!</v>
      </c>
      <c r="BN19" s="238" t="e">
        <f>IF(ISBLANK('In Process Calc.'!#REF!),"",ROUND('In Process Calc.'!#REF!,2))</f>
        <v>#REF!</v>
      </c>
      <c r="BO19" s="238" t="e">
        <f>IF(ISBLANK('In Process Calc.'!#REF!),"",ROUND('In Process Calc.'!#REF!,2))</f>
        <v>#REF!</v>
      </c>
      <c r="BP19" s="238" t="e">
        <f>IF(ISBLANK('In Process Calc.'!#REF!),"",'In Process Calc.'!#REF!)</f>
        <v>#REF!</v>
      </c>
      <c r="BQ19" s="238" t="e">
        <f>IF(ISBLANK('In Process Calc.'!#REF!),"",'In Process Calc.'!#REF!)</f>
        <v>#REF!</v>
      </c>
      <c r="BR19" s="238" t="e">
        <f>IF(ISBLANK('In Process Calc.'!#REF!),"",'In Process Calc.'!#REF!)</f>
        <v>#REF!</v>
      </c>
      <c r="BS19" s="238" t="e">
        <f>IF(ISBLANK('In Process Calc.'!#REF!),"",'In Process Calc.'!#REF!)</f>
        <v>#REF!</v>
      </c>
      <c r="BT19" s="243" t="e">
        <f>IF(ISBLANK('In Process Calc.'!#REF!),"",'In Process Calc.'!#REF!)</f>
        <v>#REF!</v>
      </c>
      <c r="BU19" s="243" t="e">
        <f>IF(ISBLANK('In Process Calc.'!#REF!),"",'In Process Calc.'!#REF!)</f>
        <v>#REF!</v>
      </c>
      <c r="BV19" s="243" t="e">
        <f>IF(ISBLANK('In Process Calc.'!#REF!),"",'In Process Calc.'!#REF!)</f>
        <v>#REF!</v>
      </c>
      <c r="BW19" s="243" t="e">
        <f>IF(ISBLANK('In Process Calc.'!#REF!),"",'In Process Calc.'!#REF!)</f>
        <v>#REF!</v>
      </c>
      <c r="BX19" s="243" t="e">
        <f>IF(ISBLANK('In Process Calc.'!#REF!),"",'In Process Calc.'!#REF!)</f>
        <v>#REF!</v>
      </c>
      <c r="BY19" s="243" t="e">
        <f>IF(ISBLANK('In Process Calc.'!#REF!),"",'In Process Calc.'!#REF!)</f>
        <v>#REF!</v>
      </c>
      <c r="BZ19" s="243" t="e">
        <f>IF(ISBLANK('In Process Calc.'!#REF!),"",'In Process Calc.'!#REF!)</f>
        <v>#REF!</v>
      </c>
      <c r="CA19" s="243" t="e">
        <f>IF(ISBLANK('In Process Calc.'!#REF!),"",'In Process Calc.'!#REF!)</f>
        <v>#REF!</v>
      </c>
      <c r="CB19" s="243" t="e">
        <f>IF(ISBLANK('In Process Calc.'!#REF!),"",'In Process Calc.'!#REF!)</f>
        <v>#REF!</v>
      </c>
      <c r="CC19" s="243" t="e">
        <f>IF(ISBLANK('In Process Calc.'!#REF!),"",'In Process Calc.'!#REF!)</f>
        <v>#REF!</v>
      </c>
      <c r="CD19" s="243" t="e">
        <f>IF(ISBLANK('In Process Calc.'!#REF!),"",'In Process Calc.'!#REF!)</f>
        <v>#REF!</v>
      </c>
      <c r="CE19" s="243" t="e">
        <f>IF(ISBLANK('In Process Calc.'!#REF!),"",'In Process Calc.'!#REF!)</f>
        <v>#REF!</v>
      </c>
      <c r="CF19" s="243" t="e">
        <f>IF(ISBLANK('In Process Calc.'!#REF!),"",'In Process Calc.'!#REF!)</f>
        <v>#REF!</v>
      </c>
      <c r="CG19" s="243" t="e">
        <f>IF(ISBLANK('In Process Calc.'!#REF!),"",'In Process Calc.'!#REF!)</f>
        <v>#REF!</v>
      </c>
      <c r="CH19" s="243" t="e">
        <f>IF(ISBLANK('In Process Calc.'!#REF!),"",'In Process Calc.'!#REF!)</f>
        <v>#REF!</v>
      </c>
      <c r="CI19" s="243" t="e">
        <f>IF(ISBLANK('In Process Calc.'!#REF!),"",'In Process Calc.'!#REF!)</f>
        <v>#REF!</v>
      </c>
      <c r="CJ19" s="243" t="e">
        <f>IF(ISBLANK('In Process Calc.'!#REF!),"",'In Process Calc.'!#REF!)</f>
        <v>#REF!</v>
      </c>
      <c r="CK19" s="243" t="e">
        <f>IF(ISBLANK('In Process Calc.'!#REF!),"",'In Process Calc.'!#REF!)</f>
        <v>#REF!</v>
      </c>
      <c r="CL19" s="243" t="e">
        <f>IF(ISBLANK('In Process Calc.'!#REF!),"",'In Process Calc.'!#REF!)</f>
        <v>#REF!</v>
      </c>
      <c r="CM19" s="243" t="e">
        <f>IF(ISBLANK('In Process Calc.'!#REF!),"",'In Process Calc.'!#REF!)</f>
        <v>#REF!</v>
      </c>
      <c r="CN19" s="243" t="e">
        <f>IF(ISBLANK('In Process Calc.'!#REF!),"",'In Process Calc.'!#REF!)</f>
        <v>#REF!</v>
      </c>
      <c r="CO19" s="243" t="e">
        <f>IF(ISBLANK('In Process Calc.'!#REF!),"",'In Process Calc.'!#REF!)</f>
        <v>#REF!</v>
      </c>
      <c r="CP19" s="243" t="e">
        <f>IF(ISBLANK('In Process Calc.'!#REF!),"",'In Process Calc.'!#REF!)</f>
        <v>#REF!</v>
      </c>
      <c r="CQ19" s="243" t="e">
        <f>IF(ISBLANK('In Process Calc.'!#REF!),"",'In Process Calc.'!#REF!)</f>
        <v>#REF!</v>
      </c>
      <c r="CR19" s="243" t="e">
        <f>IF(ISBLANK('In Process Calc.'!#REF!),"",'In Process Calc.'!#REF!)</f>
        <v>#REF!</v>
      </c>
      <c r="CS19" s="243" t="e">
        <f>IF(ISBLANK('In Process Calc.'!#REF!),"",'In Process Calc.'!#REF!)</f>
        <v>#REF!</v>
      </c>
      <c r="CT19" s="243" t="e">
        <f>IF(ISBLANK('In Process Calc.'!#REF!),"",'In Process Calc.'!#REF!)</f>
        <v>#REF!</v>
      </c>
      <c r="CU19" s="243" t="e">
        <f>IF(ISBLANK('In Process Calc.'!#REF!),"",'In Process Calc.'!#REF!)</f>
        <v>#REF!</v>
      </c>
      <c r="CV19" s="243" t="e">
        <f>IF(ISBLANK('In Process Calc.'!#REF!),"",'In Process Calc.'!#REF!)</f>
        <v>#REF!</v>
      </c>
      <c r="CW19" s="243" t="e">
        <f>IF(ISBLANK('In Process Calc.'!#REF!),"",'In Process Calc.'!#REF!)</f>
        <v>#REF!</v>
      </c>
      <c r="CX19" s="243" t="e">
        <f>IF(ISBLANK('In Process Calc.'!#REF!),"",'In Process Calc.'!#REF!)</f>
        <v>#REF!</v>
      </c>
      <c r="CY19" s="243" t="e">
        <f>IF(ISBLANK('In Process Calc.'!#REF!),"",'In Process Calc.'!#REF!)</f>
        <v>#REF!</v>
      </c>
      <c r="CZ19" s="243" t="e">
        <f>IF(ISBLANK('In Process Calc.'!#REF!),"",'In Process Calc.'!#REF!)</f>
        <v>#REF!</v>
      </c>
      <c r="DA19" s="243" t="e">
        <f>IF(ISBLANK('In Process Calc.'!#REF!),"",'In Process Calc.'!#REF!)</f>
        <v>#REF!</v>
      </c>
      <c r="DB19" s="243" t="e">
        <f>IF(ISBLANK('In Process Calc.'!#REF!),"",'In Process Calc.'!#REF!)</f>
        <v>#REF!</v>
      </c>
      <c r="DC19" s="243" t="e">
        <f>IF(ISBLANK('In Process Calc.'!#REF!),"",'In Process Calc.'!#REF!)</f>
        <v>#REF!</v>
      </c>
      <c r="DD19" s="243" t="e">
        <f>IF(ISBLANK('In Process Calc.'!#REF!),"",'In Process Calc.'!#REF!)</f>
        <v>#REF!</v>
      </c>
      <c r="DE19" s="243" t="e">
        <f>IF(ISBLANK('In Process Calc.'!#REF!),"",'In Process Calc.'!#REF!)</f>
        <v>#REF!</v>
      </c>
      <c r="DF19" s="243" t="e">
        <f>IF(ISBLANK('In Process Calc.'!#REF!),"",'In Process Calc.'!#REF!)</f>
        <v>#REF!</v>
      </c>
      <c r="DG19" s="243" t="e">
        <f>IF(ISBLANK('In Process Calc.'!#REF!),"",'In Process Calc.'!#REF!)</f>
        <v>#REF!</v>
      </c>
      <c r="DH19" s="243" t="e">
        <f>IF(ISBLANK('In Process Calc.'!#REF!),"",'In Process Calc.'!#REF!)</f>
        <v>#REF!</v>
      </c>
      <c r="DI19" s="243" t="e">
        <f>IF(ISBLANK('In Process Calc.'!#REF!),"",'In Process Calc.'!#REF!)</f>
        <v>#REF!</v>
      </c>
      <c r="DJ19" s="243" t="e">
        <f>IF(ISBLANK('In Process Calc.'!#REF!),"",'In Process Calc.'!#REF!)</f>
        <v>#REF!</v>
      </c>
      <c r="DK19" s="243" t="e">
        <f>IF(ISBLANK('In Process Calc.'!#REF!),"",'In Process Calc.'!#REF!)</f>
        <v>#REF!</v>
      </c>
      <c r="DL19" s="243" t="e">
        <f>IF(ISBLANK('In Process Calc.'!#REF!),"",'In Process Calc.'!#REF!)</f>
        <v>#REF!</v>
      </c>
      <c r="DM19" s="243" t="e">
        <f>IF(ISBLANK('In Process Calc.'!#REF!),"",'In Process Calc.'!#REF!)</f>
        <v>#REF!</v>
      </c>
      <c r="DN19" s="243" t="e">
        <f>IF(ISBLANK('In Process Calc.'!#REF!),"",'In Process Calc.'!#REF!)</f>
        <v>#REF!</v>
      </c>
      <c r="DO19" s="243" t="e">
        <f>IF(ISBLANK('In Process Calc.'!#REF!),"",'In Process Calc.'!#REF!)</f>
        <v>#REF!</v>
      </c>
      <c r="DP19" s="243" t="e">
        <f>IF(ISBLANK('In Process Calc.'!#REF!),"",'In Process Calc.'!#REF!)</f>
        <v>#REF!</v>
      </c>
      <c r="DQ19" s="243" t="e">
        <f>IF(ISBLANK('In Process Calc.'!#REF!),"",'In Process Calc.'!#REF!)</f>
        <v>#REF!</v>
      </c>
      <c r="DR19" s="243" t="e">
        <f>IF(ISBLANK('In Process Calc.'!#REF!),"",'In Process Calc.'!#REF!)</f>
        <v>#REF!</v>
      </c>
      <c r="DS19" s="243" t="e">
        <f>IF(ISBLANK('In Process Calc.'!#REF!),"",'In Process Calc.'!#REF!)</f>
        <v>#REF!</v>
      </c>
      <c r="DT19" s="243" t="e">
        <f>IF(ISBLANK('In Process Calc.'!#REF!),"",'In Process Calc.'!#REF!)</f>
        <v>#REF!</v>
      </c>
      <c r="DU19" s="243" t="e">
        <f>IF(ISBLANK('In Process Calc.'!#REF!),"",'In Process Calc.'!#REF!)</f>
        <v>#REF!</v>
      </c>
      <c r="DV19" s="243" t="e">
        <f>IF(ISBLANK('In Process Calc.'!#REF!),"",'In Process Calc.'!#REF!)</f>
        <v>#REF!</v>
      </c>
      <c r="DW19" s="243" t="e">
        <f>IF(ISBLANK('In Process Calc.'!#REF!),"",'In Process Calc.'!#REF!)</f>
        <v>#REF!</v>
      </c>
      <c r="DX19" s="243" t="e">
        <f>IF(ISBLANK('In Process Calc.'!#REF!),"",'In Process Calc.'!#REF!)</f>
        <v>#REF!</v>
      </c>
      <c r="DY19" s="243" t="e">
        <f>IF(ISBLANK('In Process Calc.'!#REF!),"",'In Process Calc.'!#REF!)</f>
        <v>#REF!</v>
      </c>
      <c r="DZ19" s="243" t="e">
        <f>IF(ISBLANK('In Process Calc.'!#REF!),"",'In Process Calc.'!#REF!)</f>
        <v>#REF!</v>
      </c>
      <c r="EA19" s="243" t="e">
        <f>IF(ISBLANK('In Process Calc.'!#REF!),"",'In Process Calc.'!#REF!)</f>
        <v>#REF!</v>
      </c>
      <c r="EB19" s="243" t="e">
        <f>IF(ISBLANK('In Process Calc.'!#REF!),"",'In Process Calc.'!#REF!)</f>
        <v>#REF!</v>
      </c>
      <c r="EC19" s="243" t="e">
        <f>IF(ISBLANK('In Process Calc.'!#REF!),"",'In Process Calc.'!#REF!)</f>
        <v>#REF!</v>
      </c>
      <c r="ED19" s="243" t="e">
        <f>IF(ISBLANK('In Process Calc.'!#REF!),"",'In Process Calc.'!#REF!)</f>
        <v>#REF!</v>
      </c>
      <c r="EE19" s="243" t="e">
        <f>IF(ISBLANK('In Process Calc.'!#REF!),"",'In Process Calc.'!#REF!)</f>
        <v>#REF!</v>
      </c>
      <c r="EF19" s="243" t="e">
        <f>IF(ISBLANK('In Process Calc.'!#REF!),"",'In Process Calc.'!#REF!)</f>
        <v>#REF!</v>
      </c>
      <c r="EG19" s="243" t="e">
        <f>IF(ISBLANK('In Process Calc.'!#REF!),"",'In Process Calc.'!#REF!)</f>
        <v>#REF!</v>
      </c>
      <c r="EH19" s="243" t="e">
        <f>IF(ISBLANK('In Process Calc.'!#REF!),"",'In Process Calc.'!#REF!)</f>
        <v>#REF!</v>
      </c>
      <c r="EI19" s="243" t="e">
        <f>IF(ISBLANK('In Process Calc.'!#REF!),"",'In Process Calc.'!#REF!)</f>
        <v>#REF!</v>
      </c>
      <c r="EJ19" s="243" t="e">
        <f>IF(ISBLANK('In Process Calc.'!#REF!),"",'In Process Calc.'!#REF!)</f>
        <v>#REF!</v>
      </c>
      <c r="EK19" s="243" t="str">
        <f>IF(ISBLANK('Post Process Calc.'!A19),"",'Post Process Calc.'!A19)</f>
        <v>Xv (109 cells/L)</v>
      </c>
      <c r="EL19" s="243" t="str">
        <f>IF(ISBLANK('Post Process Calc.'!C19),"",'Post Process Calc.'!C19)</f>
        <v>qGlucose (mmol/109 cells/hr)</v>
      </c>
      <c r="EM19" s="243" t="str">
        <f>IF(ISBLANK('Post Process Calc.'!D19),"",'Post Process Calc.'!D19)</f>
        <v>qLactate (mmol/109 cells/hr)</v>
      </c>
      <c r="EN19" s="243" t="str">
        <f>IF(ISBLANK('Post Process Calc.'!E19),"",'Post Process Calc.'!E19)</f>
        <v>qGlutamine (mmol/109 cell/hr)</v>
      </c>
      <c r="EO19" s="243" t="str">
        <f>IF(ISBLANK('Post Process Calc.'!F19),"",'Post Process Calc.'!F19)</f>
        <v>qAsparagine (mmol/109 cell/hr)</v>
      </c>
      <c r="EP19" s="243" t="str">
        <f>IF(ISBLANK('Post Process Calc.'!G19),"",'Post Process Calc.'!G19)</f>
        <v>qAspartate (mmol/109 cell/hr)</v>
      </c>
      <c r="EQ19" s="243" t="str">
        <f>IF(ISBLANK('Post Process Calc.'!H19),"",'Post Process Calc.'!H19)</f>
        <v/>
      </c>
      <c r="ER19" s="243" t="str">
        <f>IF(ISBLANK('Post Process Calc.'!I19),"",'Post Process Calc.'!I19)</f>
        <v/>
      </c>
      <c r="ES19" s="243" t="str">
        <f>IF(ISBLANK('Post Process Calc.'!J19),"",'Post Process Calc.'!J19)</f>
        <v/>
      </c>
      <c r="ET19" s="243" t="str">
        <f>IF(ISBLANK('Post Process Calc.'!K19),"",'Post Process Calc.'!K19)</f>
        <v/>
      </c>
      <c r="EU19" s="243" t="str">
        <f>IF(ISBLANK('Post Process Calc.'!L19),"",'Post Process Calc.'!L19)</f>
        <v/>
      </c>
      <c r="EV19" s="243" t="str">
        <f>IF(ISBLANK('Post Process Calc.'!M19),"",'Post Process Calc.'!M19)</f>
        <v/>
      </c>
      <c r="EW19" s="243" t="str">
        <f>IF(ISBLANK('Post Process Calc.'!N19),"",'Post Process Calc.'!N19)</f>
        <v/>
      </c>
      <c r="EX19" s="243" t="str">
        <f>IF(ISBLANK('Post Process Calc.'!O19),"",'Post Process Calc.'!O19)</f>
        <v/>
      </c>
      <c r="EY19" s="243" t="str">
        <f>IF(ISBLANK('Post Process Calc.'!P19),"",'Post Process Calc.'!P19)</f>
        <v/>
      </c>
      <c r="EZ19" s="243" t="str">
        <f>IF(ISBLANK('Post Process Calc.'!Q19),"",'Post Process Calc.'!Q19)</f>
        <v/>
      </c>
      <c r="FA19" s="243" t="str">
        <f>IF(ISBLANK('Post Process Calc.'!R19),"",'Post Process Calc.'!R19)</f>
        <v/>
      </c>
      <c r="FB19" s="243" t="str">
        <f>IF(ISBLANK('Post Process Calc.'!S19),"",'Post Process Calc.'!S19)</f>
        <v/>
      </c>
      <c r="FC19" s="243" t="str">
        <f>IF(ISBLANK('Post Process Calc.'!T19),"",'Post Process Calc.'!T19)</f>
        <v/>
      </c>
      <c r="FD19" s="243" t="str">
        <f>IF(ISBLANK('Post Process Calc.'!U19),"",'Post Process Calc.'!U19)</f>
        <v/>
      </c>
      <c r="FE19" s="243" t="str">
        <f>IF(ISBLANK('Post Process Calc.'!V19),"",'Post Process Calc.'!V19)</f>
        <v/>
      </c>
      <c r="FF19" s="243" t="str">
        <f>IF(ISBLANK('Post Process Calc.'!W19),"",'Post Process Calc.'!W19)</f>
        <v/>
      </c>
      <c r="FG19" s="243" t="str">
        <f>IF(ISBLANK('Post Process Calc.'!X19),"",'Post Process Calc.'!X19)</f>
        <v/>
      </c>
      <c r="FH19" s="243" t="str">
        <f>IF(ISBLANK('Post Process Calc.'!Y19),"",'Post Process Calc.'!Y19)</f>
        <v/>
      </c>
      <c r="FI19" s="243" t="str">
        <f>IF(ISBLANK('Post Process Calc.'!Z19),"",'Post Process Calc.'!Z19)</f>
        <v/>
      </c>
      <c r="FJ19" s="243" t="str">
        <f>IF(ISBLANK('Post Process Calc.'!AA19),"",'Post Process Calc.'!AA19)</f>
        <v/>
      </c>
      <c r="FK19" s="243" t="str">
        <f>IF(ISBLANK('Post Process Calc.'!AB19),"",'Post Process Calc.'!AB19)</f>
        <v/>
      </c>
      <c r="FL19" s="243" t="str">
        <f>IF(ISBLANK('Post Process Calc.'!AC19),"",'Post Process Calc.'!AC19)</f>
        <v/>
      </c>
      <c r="FM19" s="243" t="str">
        <f>IF(ISBLANK('Post Process Calc.'!AD19),"",'Post Process Calc.'!AD19)</f>
        <v/>
      </c>
      <c r="FN19" s="243" t="str">
        <f>IF(ISBLANK('Post Process Calc.'!AE19),"",'Post Process Calc.'!AE19)</f>
        <v/>
      </c>
      <c r="FO19" s="243" t="str">
        <f>IF(ISBLANK('Post Process Calc.'!AF19),"",'Post Process Calc.'!AF19)</f>
        <v/>
      </c>
      <c r="FP19" s="243" t="str">
        <f>IF(ISBLANK('Post Process Calc.'!AG19),"",'Post Process Calc.'!AG19)</f>
        <v/>
      </c>
      <c r="FQ19" s="243" t="str">
        <f>IF(ISBLANK('Post Process Calc.'!AH19),"",'Post Process Calc.'!AH19)</f>
        <v/>
      </c>
      <c r="FR19" s="243" t="str">
        <f>IF(ISBLANK('Post Process Calc.'!AI19),"",'Post Process Calc.'!AI19)</f>
        <v/>
      </c>
      <c r="FS19" s="243" t="str">
        <f>IF(ISBLANK('Post Process Calc.'!AJ19),"",'Post Process Calc.'!AJ19)</f>
        <v/>
      </c>
    </row>
    <row r="20" spans="1:175">
      <c r="A20" s="238" t="str">
        <f>IF('Measured Data'!B15&lt;&gt;0,'Measured Data'!$B$1,"")</f>
        <v>XB52</v>
      </c>
      <c r="B20" s="238">
        <f>IF(ISBLANK('Measured Data'!A15),"",'Measured Data'!A15)</f>
        <v>8</v>
      </c>
      <c r="C20" s="245">
        <f>IF(ISBLANK('Measured Data'!B15),"",'Measured Data'!B15)</f>
        <v>7.8763888888861402</v>
      </c>
      <c r="D20" s="246">
        <f>IF(ISBLANK('Measured Data'!C15),"",'Measured Data'!C15)</f>
        <v>189.03333333326736</v>
      </c>
      <c r="E20" s="238">
        <f>IF(ISBLANK('Measured Data'!D15),"",'Measured Data'!D15)</f>
        <v>20</v>
      </c>
      <c r="F20" s="238" t="str">
        <f>IF(ISBLANK('Measured Data'!E15),"",'Measured Data'!E15)</f>
        <v/>
      </c>
      <c r="G20" s="238" t="str">
        <f>IF(ISBLANK('Measured Data'!G15),"",'Measured Data'!G15)</f>
        <v/>
      </c>
      <c r="H20" s="238">
        <f>IF(ISBLANK('Measured Data'!H15),"",'Measured Data'!H15)</f>
        <v>12.503599984741211</v>
      </c>
      <c r="I20" s="238">
        <f>IF(ISBLANK('Measured Data'!I15),"",'Measured Data'!I15)</f>
        <v>9.7240433242664182E-2</v>
      </c>
      <c r="J20" s="238">
        <f>IF(ISBLANK('Measured Data'!J15),"",'Measured Data'!J15)</f>
        <v>12.600840417983875</v>
      </c>
      <c r="K20" s="238">
        <f>IF(ISBLANK('Measured Data'!K15),"",'Measured Data'!K15)</f>
        <v>99.228302001953125</v>
      </c>
      <c r="L20" s="238" t="str">
        <f>IF(ISBLANK('Measured Data'!L15),"",'Measured Data'!L15)</f>
        <v/>
      </c>
      <c r="M20" s="238" t="str">
        <f>IF(ISBLANK('Measured Data'!M15),"",'Measured Data'!M15)</f>
        <v/>
      </c>
      <c r="N20" s="238" t="str">
        <f>IF(ISBLANK('Measured Data'!N15),"",'Measured Data'!N15)</f>
        <v/>
      </c>
      <c r="O20" s="238" t="str">
        <f>IF(ISBLANK('Measured Data'!O15),"",'Measured Data'!O15)</f>
        <v/>
      </c>
      <c r="P20" s="238" t="str">
        <f>IF(ISBLANK('Measured Data'!P15),"",'Measured Data'!P15)</f>
        <v/>
      </c>
      <c r="Q20" s="238" t="str">
        <f>IF(ISBLANK('Measured Data'!Q15),"",'Measured Data'!Q15)</f>
        <v/>
      </c>
      <c r="R20" s="238">
        <f>IF(ISBLANK('Measured Data'!R15),"",'Measured Data'!R15)</f>
        <v>376</v>
      </c>
      <c r="S20" s="238">
        <f>IF(ISBLANK('Measured Data'!S15),"",'Measured Data'!S15)</f>
        <v>741.35</v>
      </c>
      <c r="T20" s="238">
        <f>IF(ISBLANK('Measured Data'!U15),"",'Measured Data'!U15)</f>
        <v>4.8929999999999998</v>
      </c>
      <c r="U20" s="238">
        <f>IF(ISBLANK('Measured Data'!V15),"",'Measured Data'!V15)</f>
        <v>3.0089999999999999</v>
      </c>
      <c r="V20" s="238">
        <f>IF(ISBLANK('Measured Data'!W15),"",'Measured Data'!W15)</f>
        <v>1.1599999999999999</v>
      </c>
      <c r="W20" s="238">
        <f>IF(ISBLANK('Measured Data'!X15),"",'Measured Data'!X15)</f>
        <v>3.5670000000000002</v>
      </c>
      <c r="X20" s="238">
        <f>IF(ISBLANK('Measured Data'!Y15),"",'Measured Data'!Y15)</f>
        <v>0.41</v>
      </c>
      <c r="Y20" s="238">
        <f>IF(ISBLANK('Measured Data'!Z15),"",'Measured Data'!Z15)</f>
        <v>20.260218921379249</v>
      </c>
      <c r="Z20" s="238">
        <f>IF(ISBLANK('Measured Data'!AA15),"",'Measured Data'!AA15)</f>
        <v>3.4809999999999999</v>
      </c>
      <c r="AA20" s="238">
        <f>IF(ISBLANK('Measured Data'!AB15),"",'Measured Data'!AB15)</f>
        <v>14.6</v>
      </c>
      <c r="AB20" s="238">
        <f>IF(ISBLANK('Measured Data'!AC15),"",'Measured Data'!AC15)</f>
        <v>0</v>
      </c>
      <c r="AC20" s="238">
        <f>IF(ISBLANK('Measured Data'!AD15),"",'Measured Data'!AD15)</f>
        <v>0</v>
      </c>
      <c r="AD20" s="238">
        <f>IF(ISBLANK('Measured Data'!AE15),"",'Measured Data'!AE15)</f>
        <v>0</v>
      </c>
      <c r="AE20" s="238">
        <f>IF(ISBLANK('Measured Data'!AF15),"",'Measured Data'!AF15)</f>
        <v>12.655417406749555</v>
      </c>
      <c r="AF20" s="238">
        <f>IF(ISBLANK('Measured Data'!AG15),"",'Measured Data'!AG15)</f>
        <v>0</v>
      </c>
      <c r="AG20" s="238">
        <f>IF(ISBLANK('Measured Data'!AH15),"",'Measured Data'!AH15)</f>
        <v>0</v>
      </c>
      <c r="AH20" s="238">
        <f>IF(ISBLANK('Measured Data'!AI15),"",'Measured Data'!AI15)</f>
        <v>0</v>
      </c>
      <c r="AI20" s="238">
        <f>IF(ISBLANK('Measured Data'!AJ15),"",'Measured Data'!AJ15)</f>
        <v>0</v>
      </c>
      <c r="AJ20" s="238">
        <f>IF(ISBLANK('Measured Data'!AK15),"",'Measured Data'!AK15)</f>
        <v>0</v>
      </c>
      <c r="AK20" s="238">
        <f>IF(ISBLANK('Measured Data'!AL15),"",'Measured Data'!AL15)</f>
        <v>0</v>
      </c>
      <c r="AL20" s="238">
        <f>IF(ISBLANK('Measured Data'!AM15),"",'Measured Data'!AM15)</f>
        <v>0</v>
      </c>
      <c r="AM20" s="238">
        <f>IF(ISBLANK('Measured Data'!AN15),"",'Measured Data'!AN15)</f>
        <v>0</v>
      </c>
      <c r="AN20" s="238">
        <f>IF(ISBLANK('Measured Data'!AO15),"",'Measured Data'!AO15)</f>
        <v>0</v>
      </c>
      <c r="AO20" s="238">
        <f>IF(ISBLANK('Measured Data'!AP15),"",'Measured Data'!AP15)</f>
        <v>0</v>
      </c>
      <c r="AP20" s="238">
        <f>IF(ISBLANK('Measured Data'!AQ15),"",'Measured Data'!AQ15)</f>
        <v>0</v>
      </c>
      <c r="AQ20" s="238">
        <f>IF(ISBLANK('Measured Data'!AR15),"",'Measured Data'!AR15)</f>
        <v>0</v>
      </c>
      <c r="AR20" s="238" t="str">
        <f>IF(ISBLANK('Measured Data'!AS15),"",'Measured Data'!AS15)</f>
        <v/>
      </c>
      <c r="AS20" s="238" t="str">
        <f>IF(ISBLANK('Measured Data'!AT15),"",'Measured Data'!AT15)</f>
        <v/>
      </c>
      <c r="AT20" s="238" t="str">
        <f>IF(ISBLANK('Measured Data'!AU15),"",'Measured Data'!AU15)</f>
        <v/>
      </c>
      <c r="AU20" s="238" t="str">
        <f>IF(ISBLANK('Measured Data'!AV15),"",'Measured Data'!AV15)</f>
        <v/>
      </c>
      <c r="AV20" s="238" t="str">
        <f>IF(ISBLANK('Measured Data'!AW15),"",'Measured Data'!AW15)</f>
        <v/>
      </c>
      <c r="AW20" s="238" t="str">
        <f>IF(ISBLANK('Measured Data'!AX15),"",'Measured Data'!AX15)</f>
        <v/>
      </c>
      <c r="AX20" s="238" t="str">
        <f>IF(ISBLANK('Measured Data'!AY15),"",'Measured Data'!AY15)</f>
        <v/>
      </c>
      <c r="AY20" s="238" t="str">
        <f>IF(ISBLANK('Measured Data'!AZ15),"",'Measured Data'!AZ15)</f>
        <v/>
      </c>
      <c r="AZ20" s="238" t="str">
        <f>IF(ISBLANK('Measured Data'!BA15),"",'Measured Data'!BA15)</f>
        <v/>
      </c>
      <c r="BA20" s="238" t="str">
        <f>IF(ISBLANK('Measured Data'!BB15),"",'Measured Data'!BB15)</f>
        <v/>
      </c>
      <c r="BB20" s="238" t="str">
        <f>IF(ISBLANK('Measured Data'!BC15),"",'Measured Data'!BC15)</f>
        <v/>
      </c>
      <c r="BC20" s="238" t="str">
        <f>IF(ISBLANK('Measured Data'!BE15),"",'Measured Data'!BE15)</f>
        <v/>
      </c>
      <c r="BD20" s="238" t="str">
        <f>IF(ISBLANK('Measured Data'!BF15),"",'Measured Data'!BF15)</f>
        <v/>
      </c>
      <c r="BE20" s="238" t="str">
        <f>IF(ISBLANK('Measured Data'!BG15),"",'Measured Data'!BG15)</f>
        <v/>
      </c>
      <c r="BF20" s="238" t="str">
        <f>IF(ISBLANK('Measured Data'!BI15),"",'Measured Data'!BI15)</f>
        <v/>
      </c>
      <c r="BG20" s="238" t="str">
        <f>IF(ISBLANK('Measured Data'!BJ15),"",'Measured Data'!BJ15)</f>
        <v/>
      </c>
      <c r="BH20" s="238" t="str">
        <f>IF(ISBLANK('Measured Data'!BK15),"",'Measured Data'!BK15)</f>
        <v/>
      </c>
      <c r="BI20" s="238" t="str">
        <f>IF(ISBLANK('Measured Data'!BL15),"",'Measured Data'!BL15)</f>
        <v/>
      </c>
      <c r="BJ20" s="238" t="str">
        <f>IF(ISBLANK('Measured Data'!BM15),"",'Measured Data'!BM15)</f>
        <v/>
      </c>
      <c r="BK20" s="238" t="str">
        <f>IF(ISBLANK('Measured Data'!BN15),"",'Measured Data'!BN15)</f>
        <v/>
      </c>
      <c r="BL20" s="238" t="str">
        <f>IF(ISBLANK('Measured Data'!BO15),"",'Measured Data'!BO15)</f>
        <v/>
      </c>
      <c r="BM20" s="238">
        <f>IF(ISBLANK('Measured Data'!BP15),"",'Measured Data'!BP15)</f>
        <v>0</v>
      </c>
      <c r="BN20" s="238">
        <f>IF(ISBLANK('In Process Calc.'!B13),"",ROUND('In Process Calc.'!B13,2))</f>
        <v>9.92</v>
      </c>
      <c r="BO20" s="238">
        <f>IF(ISBLANK('In Process Calc.'!C13),"",ROUND('In Process Calc.'!C13,2))</f>
        <v>238.1</v>
      </c>
      <c r="BP20" s="238">
        <f>IF(ISBLANK('In Process Calc.'!E13),"",'In Process Calc.'!E13)</f>
        <v>1862.8055555555557</v>
      </c>
      <c r="BQ20" s="238">
        <f>IF(ISBLANK('In Process Calc.'!F13),"",'In Process Calc.'!F13)</f>
        <v>0</v>
      </c>
      <c r="BR20" s="238">
        <f>IF(ISBLANK('In Process Calc.'!H13),"",'In Process Calc.'!H13)</f>
        <v>0</v>
      </c>
      <c r="BS20" s="238">
        <f>IF(ISBLANK('In Process Calc.'!J13),"",'In Process Calc.'!J13)</f>
        <v>1862.8055555555557</v>
      </c>
      <c r="BT20" s="238">
        <f>IF(ISBLANK('In Process Calc.'!K13),"",'In Process Calc.'!K13)</f>
        <v>1708.6861198190477</v>
      </c>
      <c r="BU20" s="238">
        <f>IF(ISBLANK('In Process Calc.'!L13),"",'In Process Calc.'!L13)</f>
        <v>30178.796459672551</v>
      </c>
      <c r="BV20" s="243">
        <f>IF(ISBLANK('In Process Calc.'!M13),"",'In Process Calc.'!M13)</f>
        <v>0</v>
      </c>
      <c r="BW20" s="243">
        <f>IF(ISBLANK('In Process Calc.'!N13),"",'In Process Calc.'!N13)</f>
        <v>2953.124275277778</v>
      </c>
      <c r="BX20" s="243">
        <f>IF(ISBLANK('In Process Calc.'!O13),"",'In Process Calc.'!O13)</f>
        <v>-13.573730222222224</v>
      </c>
      <c r="BY20" s="243">
        <f>IF(ISBLANK('In Process Calc.'!P13),"",'In Process Calc.'!P13)</f>
        <v>-0.62070363888888924</v>
      </c>
      <c r="BZ20" s="243">
        <f>IF(ISBLANK('In Process Calc.'!Q13),"",'In Process Calc.'!Q13)</f>
        <v>11.163015</v>
      </c>
      <c r="CA20" s="243">
        <f>IF(ISBLANK('In Process Calc.'!R13),"",'In Process Calc.'!R13)</f>
        <v>-1.6656349722222223</v>
      </c>
      <c r="CB20" s="243">
        <f>IF(ISBLANK('In Process Calc.'!S13),"",'In Process Calc.'!S13)</f>
        <v>1.7163440555555556</v>
      </c>
      <c r="CC20" s="243">
        <f>IF(ISBLANK('In Process Calc.'!T13),"",'In Process Calc.'!T13)</f>
        <v>69.74347642302024</v>
      </c>
      <c r="CD20" s="243">
        <f>IF(ISBLANK('In Process Calc.'!U13),"",'In Process Calc.'!U13)</f>
        <v>-6.5160938333333345</v>
      </c>
      <c r="CE20" s="243">
        <f>IF(ISBLANK('In Process Calc.'!V13),"",'In Process Calc.'!V13)</f>
        <v>-12.301161305555556</v>
      </c>
      <c r="CF20" s="243">
        <f>IF(ISBLANK('In Process Calc.'!W13),"",'In Process Calc.'!W13)</f>
        <v>0</v>
      </c>
      <c r="CG20" s="243">
        <f>IF(ISBLANK('In Process Calc.'!X13),"",'In Process Calc.'!X13)</f>
        <v>0</v>
      </c>
      <c r="CH20" s="243">
        <f>IF(ISBLANK('In Process Calc.'!Y13),"",'In Process Calc.'!Y13)</f>
        <v>0</v>
      </c>
      <c r="CI20" s="243">
        <f>IF(ISBLANK('In Process Calc.'!Z13),"",'In Process Calc.'!Z13)</f>
        <v>11.715160597986976</v>
      </c>
      <c r="CJ20" s="243">
        <f>IF(ISBLANK('In Process Calc.'!AA13),"",'In Process Calc.'!AA13)</f>
        <v>0</v>
      </c>
      <c r="CK20" s="243">
        <f>IF(ISBLANK('In Process Calc.'!AB13),"",'In Process Calc.'!AB13)</f>
        <v>0</v>
      </c>
      <c r="CL20" s="243">
        <f>IF(ISBLANK('In Process Calc.'!AC13),"",'In Process Calc.'!AC13)</f>
        <v>0</v>
      </c>
      <c r="CM20" s="243">
        <f>IF(ISBLANK('In Process Calc.'!AD13),"",'In Process Calc.'!AD13)</f>
        <v>0</v>
      </c>
      <c r="CN20" s="243">
        <f>IF(ISBLANK('In Process Calc.'!AE13),"",'In Process Calc.'!AE13)</f>
        <v>0</v>
      </c>
      <c r="CO20" s="243">
        <f>IF(ISBLANK('In Process Calc.'!AF13),"",'In Process Calc.'!AF13)</f>
        <v>0</v>
      </c>
      <c r="CP20" s="243">
        <f>IF(ISBLANK('In Process Calc.'!AG13),"",'In Process Calc.'!AG13)</f>
        <v>0</v>
      </c>
      <c r="CQ20" s="243">
        <f>IF(ISBLANK('In Process Calc.'!AH13),"",'In Process Calc.'!AH13)</f>
        <v>0</v>
      </c>
      <c r="CR20" s="243">
        <f>IF(ISBLANK('In Process Calc.'!AI13),"",'In Process Calc.'!AI13)</f>
        <v>0</v>
      </c>
      <c r="CS20" s="243">
        <f>IF(ISBLANK('In Process Calc.'!AJ13),"",'In Process Calc.'!AJ13)</f>
        <v>0</v>
      </c>
      <c r="CT20" s="243">
        <f>IF(ISBLANK('In Process Calc.'!AK13),"",'In Process Calc.'!AK13)</f>
        <v>0</v>
      </c>
      <c r="CU20" s="243">
        <f>IF(ISBLANK('In Process Calc.'!AL13),"",'In Process Calc.'!AL13)</f>
        <v>0</v>
      </c>
      <c r="CV20" s="243">
        <f>IF(ISBLANK('In Process Calc.'!AM13),"",'In Process Calc.'!AM13)</f>
        <v>-17.29681061111112</v>
      </c>
      <c r="CW20" s="243">
        <f>IF(ISBLANK('In Process Calc.'!AN13),"",'In Process Calc.'!AN13)</f>
        <v>-30.870540833333344</v>
      </c>
      <c r="CX20" s="243">
        <f>IF(ISBLANK('In Process Calc.'!AO13),"",'In Process Calc.'!AO13)</f>
        <v>-8.8017224166666779</v>
      </c>
      <c r="CY20" s="243">
        <f>IF(ISBLANK('In Process Calc.'!AP13),"",'In Process Calc.'!AP13)</f>
        <v>0</v>
      </c>
      <c r="CZ20" s="243">
        <f>IF(ISBLANK('In Process Calc.'!AQ13),"",'In Process Calc.'!AQ13)</f>
        <v>0</v>
      </c>
      <c r="DA20" s="243">
        <f>IF(ISBLANK('In Process Calc.'!AR13),"",'In Process Calc.'!AR13)</f>
        <v>8.1449108054569271E-4</v>
      </c>
      <c r="DB20" s="243">
        <f>IF(ISBLANK('In Process Calc.'!AS13),"",'In Process Calc.'!AS13)</f>
        <v>1.2016913337084495E-3</v>
      </c>
      <c r="DC20" s="243">
        <f>IF(ISBLANK('In Process Calc.'!AT13),"",'In Process Calc.'!AT13)</f>
        <v>3.8720025316275685E-4</v>
      </c>
      <c r="DD20" s="243">
        <f>IF(ISBLANK('In Process Calc.'!AU13),"",'In Process Calc.'!AU13)</f>
        <v>0.90094712015670364</v>
      </c>
      <c r="DE20" s="243">
        <f>IF(ISBLANK('In Process Calc.'!AV13),"",'In Process Calc.'!AV13)</f>
        <v>-1.5307443244447878E-3</v>
      </c>
      <c r="DF20" s="243">
        <f>IF(ISBLANK('In Process Calc.'!AW13),"",'In Process Calc.'!AW13)</f>
        <v>7.2807176071529062E-4</v>
      </c>
      <c r="DG20" s="243">
        <f>IF(ISBLANK('In Process Calc.'!AX13),"",'In Process Calc.'!AX13)</f>
        <v>0</v>
      </c>
      <c r="DH20" s="243">
        <f>IF(ISBLANK('In Process Calc.'!AY13),"",'In Process Calc.'!AY13)</f>
        <v>1.4503837489276525E-3</v>
      </c>
      <c r="DI20" s="243">
        <f>IF(ISBLANK('In Process Calc.'!AZ13),"",'In Process Calc.'!AZ13)</f>
        <v>2.689229635719225E-4</v>
      </c>
      <c r="DJ20" s="243">
        <f>IF(ISBLANK('In Process Calc.'!BA13),"",'In Process Calc.'!BA13)</f>
        <v>2.4144522984423475E-2</v>
      </c>
      <c r="DK20" s="243">
        <f>IF(ISBLANK('In Process Calc.'!BB13),"",'In Process Calc.'!BB13)</f>
        <v>4.9072494838001363E-4</v>
      </c>
      <c r="DL20" s="243">
        <f>IF(ISBLANK('In Process Calc.'!BC13),"",'In Process Calc.'!BC13)</f>
        <v>7.2295427605755958E-3</v>
      </c>
      <c r="DM20" s="243">
        <f>IF(ISBLANK('In Process Calc.'!BD13),"",'In Process Calc.'!BD13)</f>
        <v>0</v>
      </c>
      <c r="DN20" s="243">
        <f>IF(ISBLANK('In Process Calc.'!BE13),"",'In Process Calc.'!BE13)</f>
        <v>0</v>
      </c>
      <c r="DO20" s="243">
        <f>IF(ISBLANK('In Process Calc.'!BF13),"",'In Process Calc.'!BF13)</f>
        <v>0</v>
      </c>
      <c r="DP20" s="243">
        <f>IF(ISBLANK('In Process Calc.'!BG13),"",'In Process Calc.'!BG13)</f>
        <v>-1.0512866189746886E-2</v>
      </c>
      <c r="DQ20" s="243">
        <f>IF(ISBLANK('In Process Calc.'!BH13),"",'In Process Calc.'!BH13)</f>
        <v>0</v>
      </c>
      <c r="DR20" s="243">
        <f>IF(ISBLANK('In Process Calc.'!BI13),"",'In Process Calc.'!BI13)</f>
        <v>0</v>
      </c>
      <c r="DS20" s="243">
        <f>IF(ISBLANK('In Process Calc.'!BJ13),"",'In Process Calc.'!BJ13)</f>
        <v>0</v>
      </c>
      <c r="DT20" s="243">
        <f>IF(ISBLANK('In Process Calc.'!BK13),"",'In Process Calc.'!BK13)</f>
        <v>0</v>
      </c>
      <c r="DU20" s="243">
        <f>IF(ISBLANK('In Process Calc.'!BL13),"",'In Process Calc.'!BL13)</f>
        <v>0</v>
      </c>
      <c r="DV20" s="243">
        <f>IF(ISBLANK('In Process Calc.'!BM13),"",'In Process Calc.'!BM13)</f>
        <v>0</v>
      </c>
      <c r="DW20" s="243">
        <f>IF(ISBLANK('In Process Calc.'!BN13),"",'In Process Calc.'!BN13)</f>
        <v>0</v>
      </c>
      <c r="DX20" s="243">
        <f>IF(ISBLANK('In Process Calc.'!BO13),"",'In Process Calc.'!BO13)</f>
        <v>0</v>
      </c>
      <c r="DY20" s="243">
        <f>IF(ISBLANK('In Process Calc.'!BP13),"",'In Process Calc.'!BP13)</f>
        <v>0</v>
      </c>
      <c r="DZ20" s="243">
        <f>IF(ISBLANK('In Process Calc.'!BQ13),"",'In Process Calc.'!BQ13)</f>
        <v>0</v>
      </c>
      <c r="EA20" s="243">
        <f>IF(ISBLANK('In Process Calc.'!BR13),"",'In Process Calc.'!BR13)</f>
        <v>0</v>
      </c>
      <c r="EB20" s="243">
        <f>IF(ISBLANK('In Process Calc.'!BS13),"",'In Process Calc.'!BS13)</f>
        <v>0</v>
      </c>
      <c r="EC20" s="243">
        <f>IF(ISBLANK('In Process Calc.'!BT13),"",'In Process Calc.'!BT13)</f>
        <v>1.1311842088251572E-2</v>
      </c>
      <c r="ED20" s="243">
        <f>IF(ISBLANK('In Process Calc.'!BU13),"",'In Process Calc.'!BU13)</f>
        <v>1.2842586412696359E-2</v>
      </c>
      <c r="EE20" s="243">
        <f>IF(ISBLANK('In Process Calc.'!BV13),"",'In Process Calc.'!BV13)</f>
        <v>4.5792608912877571E-2</v>
      </c>
      <c r="EF20" s="243">
        <f>IF(ISBLANK('In Process Calc.'!BW13),"",'In Process Calc.'!BW13)</f>
        <v>5.0384841886211937E-2</v>
      </c>
      <c r="EG20" s="243">
        <f>IF(ISBLANK('In Process Calc.'!BX13),"",'In Process Calc.'!BX13)</f>
        <v>-0.43541411841224298</v>
      </c>
      <c r="EH20" s="243">
        <f>IF(ISBLANK('In Process Calc.'!BY13),"",'In Process Calc.'!BY13)</f>
        <v>0</v>
      </c>
      <c r="EI20" s="243">
        <f>IF(ISBLANK('In Process Calc.'!BZ13),"",'In Process Calc.'!BZ13)</f>
        <v>2.0324483059640418E-2</v>
      </c>
      <c r="EJ20" s="243">
        <f>IF(ISBLANK('In Process Calc.'!CA13),"",'In Process Calc.'!CA13)</f>
        <v>0</v>
      </c>
      <c r="EK20" s="243">
        <f>IF(ISBLANK('Post Process Calc.'!A20),"",'Post Process Calc.'!A20)</f>
        <v>0.36159999315738678</v>
      </c>
      <c r="EL20" s="243">
        <f>IF(ISBLANK('Post Process Calc.'!C20),"",'Post Process Calc.'!C20)</f>
        <v>0.14168145947515648</v>
      </c>
      <c r="EM20" s="243">
        <f>IF(ISBLANK('Post Process Calc.'!D20),"",'Post Process Calc.'!D20)</f>
        <v>2.3868760813708263E-2</v>
      </c>
      <c r="EN20" s="243">
        <f>IF(ISBLANK('Post Process Calc.'!E20),"",'Post Process Calc.'!E20)</f>
        <v>-4.2635321586077531E-2</v>
      </c>
      <c r="EO20" s="243">
        <f>IF(ISBLANK('Post Process Calc.'!F20),"",'Post Process Calc.'!F20)</f>
        <v>1.5869383937746361E-2</v>
      </c>
      <c r="EP20" s="243">
        <f>IF(ISBLANK('Post Process Calc.'!G20),"",'Post Process Calc.'!G20)</f>
        <v>7.778113486920453E-2</v>
      </c>
      <c r="EQ20" s="243" t="str">
        <f>IF(ISBLANK('Post Process Calc.'!H20),"",'Post Process Calc.'!H20)</f>
        <v/>
      </c>
      <c r="ER20" s="243" t="str">
        <f>IF(ISBLANK('Post Process Calc.'!I20),"",'Post Process Calc.'!I20)</f>
        <v/>
      </c>
      <c r="ES20" s="243" t="str">
        <f>IF(ISBLANK('Post Process Calc.'!J20),"",'Post Process Calc.'!J20)</f>
        <v/>
      </c>
      <c r="ET20" s="243" t="str">
        <f>IF(ISBLANK('Post Process Calc.'!K20),"",'Post Process Calc.'!K20)</f>
        <v/>
      </c>
      <c r="EU20" s="243" t="str">
        <f>IF(ISBLANK('Post Process Calc.'!L20),"",'Post Process Calc.'!L20)</f>
        <v/>
      </c>
      <c r="EV20" s="243" t="str">
        <f>IF(ISBLANK('Post Process Calc.'!M20),"",'Post Process Calc.'!M20)</f>
        <v/>
      </c>
      <c r="EW20" s="243" t="str">
        <f>IF(ISBLANK('Post Process Calc.'!N20),"",'Post Process Calc.'!N20)</f>
        <v/>
      </c>
      <c r="EX20" s="243" t="str">
        <f>IF(ISBLANK('Post Process Calc.'!O20),"",'Post Process Calc.'!O20)</f>
        <v/>
      </c>
      <c r="EY20" s="243" t="str">
        <f>IF(ISBLANK('Post Process Calc.'!P20),"",'Post Process Calc.'!P20)</f>
        <v/>
      </c>
      <c r="EZ20" s="243" t="str">
        <f>IF(ISBLANK('Post Process Calc.'!Q20),"",'Post Process Calc.'!Q20)</f>
        <v/>
      </c>
      <c r="FA20" s="243" t="str">
        <f>IF(ISBLANK('Post Process Calc.'!R20),"",'Post Process Calc.'!R20)</f>
        <v/>
      </c>
      <c r="FB20" s="243" t="str">
        <f>IF(ISBLANK('Post Process Calc.'!S20),"",'Post Process Calc.'!S20)</f>
        <v/>
      </c>
      <c r="FC20" s="243" t="str">
        <f>IF(ISBLANK('Post Process Calc.'!T20),"",'Post Process Calc.'!T20)</f>
        <v/>
      </c>
      <c r="FD20" s="243" t="str">
        <f>IF(ISBLANK('Post Process Calc.'!U20),"",'Post Process Calc.'!U20)</f>
        <v/>
      </c>
      <c r="FE20" s="243" t="str">
        <f>IF(ISBLANK('Post Process Calc.'!V20),"",'Post Process Calc.'!V20)</f>
        <v/>
      </c>
      <c r="FF20" s="243" t="str">
        <f>IF(ISBLANK('Post Process Calc.'!W20),"",'Post Process Calc.'!W20)</f>
        <v/>
      </c>
      <c r="FG20" s="243" t="str">
        <f>IF(ISBLANK('Post Process Calc.'!X20),"",'Post Process Calc.'!X20)</f>
        <v/>
      </c>
      <c r="FH20" s="243" t="str">
        <f>IF(ISBLANK('Post Process Calc.'!Y20),"",'Post Process Calc.'!Y20)</f>
        <v/>
      </c>
      <c r="FI20" s="243" t="str">
        <f>IF(ISBLANK('Post Process Calc.'!Z20),"",'Post Process Calc.'!Z20)</f>
        <v/>
      </c>
      <c r="FJ20" s="243" t="str">
        <f>IF(ISBLANK('Post Process Calc.'!AA20),"",'Post Process Calc.'!AA20)</f>
        <v/>
      </c>
      <c r="FK20" s="243" t="str">
        <f>IF(ISBLANK('Post Process Calc.'!AB20),"",'Post Process Calc.'!AB20)</f>
        <v/>
      </c>
      <c r="FL20" s="243" t="str">
        <f>IF(ISBLANK('Post Process Calc.'!AC20),"",'Post Process Calc.'!AC20)</f>
        <v/>
      </c>
      <c r="FM20" s="243" t="str">
        <f>IF(ISBLANK('Post Process Calc.'!AD20),"",'Post Process Calc.'!AD20)</f>
        <v/>
      </c>
      <c r="FN20" s="243" t="str">
        <f>IF(ISBLANK('Post Process Calc.'!AE20),"",'Post Process Calc.'!AE20)</f>
        <v/>
      </c>
      <c r="FO20" s="243" t="str">
        <f>IF(ISBLANK('Post Process Calc.'!AF20),"",'Post Process Calc.'!AF20)</f>
        <v/>
      </c>
      <c r="FP20" s="243" t="str">
        <f>IF(ISBLANK('Post Process Calc.'!AG20),"",'Post Process Calc.'!AG20)</f>
        <v/>
      </c>
      <c r="FQ20" s="243" t="str">
        <f>IF(ISBLANK('Post Process Calc.'!AH20),"",'Post Process Calc.'!AH20)</f>
        <v/>
      </c>
      <c r="FR20" s="243" t="str">
        <f>IF(ISBLANK('Post Process Calc.'!AI20),"",'Post Process Calc.'!AI20)</f>
        <v/>
      </c>
      <c r="FS20" s="243" t="str">
        <f>IF(ISBLANK('Post Process Calc.'!AJ20),"",'Post Process Calc.'!AJ20)</f>
        <v/>
      </c>
    </row>
    <row r="21" spans="1:175">
      <c r="A21" s="238" t="str">
        <f>IF('Measured Data'!B16&lt;&gt;0,'Measured Data'!$B$1,"")</f>
        <v>XB52</v>
      </c>
      <c r="B21" s="238">
        <f>IF(ISBLANK('Measured Data'!A16),"",'Measured Data'!A16)</f>
        <v>9</v>
      </c>
      <c r="C21" s="245">
        <f>IF(ISBLANK('Measured Data'!B16),"",'Measured Data'!B16)</f>
        <v>8.8743055555532919</v>
      </c>
      <c r="D21" s="246">
        <f>IF(ISBLANK('Measured Data'!C16),"",'Measured Data'!C16)</f>
        <v>212.98333333327901</v>
      </c>
      <c r="E21" s="238">
        <f>IF(ISBLANK('Measured Data'!D16),"",'Measured Data'!D16)</f>
        <v>20</v>
      </c>
      <c r="F21" s="238" t="str">
        <f>IF(ISBLANK('Measured Data'!E16),"",'Measured Data'!E16)</f>
        <v/>
      </c>
      <c r="G21" s="238" t="str">
        <f>IF(ISBLANK('Measured Data'!G16),"",'Measured Data'!G16)</f>
        <v/>
      </c>
      <c r="H21" s="238">
        <f>IF(ISBLANK('Measured Data'!H16),"",'Measured Data'!H16)</f>
        <v>15.666299684143066</v>
      </c>
      <c r="I21" s="238">
        <f>IF(ISBLANK('Measured Data'!I16),"",'Measured Data'!I16)</f>
        <v>0.13919889284012044</v>
      </c>
      <c r="J21" s="238">
        <f>IF(ISBLANK('Measured Data'!J16),"",'Measured Data'!J16)</f>
        <v>15.805498576983187</v>
      </c>
      <c r="K21" s="238">
        <f>IF(ISBLANK('Measured Data'!K16),"",'Measured Data'!K16)</f>
        <v>99.119300842285156</v>
      </c>
      <c r="L21" s="238" t="str">
        <f>IF(ISBLANK('Measured Data'!L16),"",'Measured Data'!L16)</f>
        <v/>
      </c>
      <c r="M21" s="238" t="str">
        <f>IF(ISBLANK('Measured Data'!M16),"",'Measured Data'!M16)</f>
        <v/>
      </c>
      <c r="N21" s="238" t="str">
        <f>IF(ISBLANK('Measured Data'!N16),"",'Measured Data'!N16)</f>
        <v/>
      </c>
      <c r="O21" s="238" t="str">
        <f>IF(ISBLANK('Measured Data'!O16),"",'Measured Data'!O16)</f>
        <v/>
      </c>
      <c r="P21" s="238" t="str">
        <f>IF(ISBLANK('Measured Data'!P16),"",'Measured Data'!P16)</f>
        <v/>
      </c>
      <c r="Q21" s="238" t="str">
        <f>IF(ISBLANK('Measured Data'!Q16),"",'Measured Data'!Q16)</f>
        <v/>
      </c>
      <c r="R21" s="238">
        <f>IF(ISBLANK('Measured Data'!R16),"",'Measured Data'!R16)</f>
        <v>371</v>
      </c>
      <c r="S21" s="238">
        <f>IF(ISBLANK('Measured Data'!S16),"",'Measured Data'!S16)</f>
        <v>1180.8699999999999</v>
      </c>
      <c r="T21" s="238">
        <f>IF(ISBLANK('Measured Data'!U16),"",'Measured Data'!U16)</f>
        <v>6.5250000000000004</v>
      </c>
      <c r="U21" s="238">
        <f>IF(ISBLANK('Measured Data'!V16),"",'Measured Data'!V16)</f>
        <v>2.5329999999999999</v>
      </c>
      <c r="V21" s="238">
        <f>IF(ISBLANK('Measured Data'!W16),"",'Measured Data'!W16)</f>
        <v>0</v>
      </c>
      <c r="W21" s="238">
        <f>IF(ISBLANK('Measured Data'!X16),"",'Measured Data'!X16)</f>
        <v>3.1579999999999999</v>
      </c>
      <c r="X21" s="238">
        <f>IF(ISBLANK('Measured Data'!Y16),"",'Measured Data'!Y16)</f>
        <v>0.23699999999999999</v>
      </c>
      <c r="Y21" s="238">
        <f>IF(ISBLANK('Measured Data'!Z16),"",'Measured Data'!Z16)</f>
        <v>9.8803259397411143</v>
      </c>
      <c r="Z21" s="238">
        <f>IF(ISBLANK('Measured Data'!AA16),"",'Measured Data'!AA16)</f>
        <v>3.5910000000000002</v>
      </c>
      <c r="AA21" s="238">
        <f>IF(ISBLANK('Measured Data'!AB16),"",'Measured Data'!AB16)</f>
        <v>11.56</v>
      </c>
      <c r="AB21" s="238">
        <f>IF(ISBLANK('Measured Data'!AC16),"",'Measured Data'!AC16)</f>
        <v>0</v>
      </c>
      <c r="AC21" s="238">
        <f>IF(ISBLANK('Measured Data'!AD16),"",'Measured Data'!AD16)</f>
        <v>0</v>
      </c>
      <c r="AD21" s="238">
        <f>IF(ISBLANK('Measured Data'!AE16),"",'Measured Data'!AE16)</f>
        <v>0</v>
      </c>
      <c r="AE21" s="238">
        <f>IF(ISBLANK('Measured Data'!AF16),"",'Measured Data'!AF16)</f>
        <v>8.9920071047957375</v>
      </c>
      <c r="AF21" s="238">
        <f>IF(ISBLANK('Measured Data'!AG16),"",'Measured Data'!AG16)</f>
        <v>0</v>
      </c>
      <c r="AG21" s="238">
        <f>IF(ISBLANK('Measured Data'!AH16),"",'Measured Data'!AH16)</f>
        <v>0</v>
      </c>
      <c r="AH21" s="238">
        <f>IF(ISBLANK('Measured Data'!AI16),"",'Measured Data'!AI16)</f>
        <v>0</v>
      </c>
      <c r="AI21" s="238">
        <f>IF(ISBLANK('Measured Data'!AJ16),"",'Measured Data'!AJ16)</f>
        <v>0</v>
      </c>
      <c r="AJ21" s="238">
        <f>IF(ISBLANK('Measured Data'!AK16),"",'Measured Data'!AK16)</f>
        <v>0</v>
      </c>
      <c r="AK21" s="238">
        <f>IF(ISBLANK('Measured Data'!AL16),"",'Measured Data'!AL16)</f>
        <v>0</v>
      </c>
      <c r="AL21" s="238">
        <f>IF(ISBLANK('Measured Data'!AM16),"",'Measured Data'!AM16)</f>
        <v>0</v>
      </c>
      <c r="AM21" s="238">
        <f>IF(ISBLANK('Measured Data'!AN16),"",'Measured Data'!AN16)</f>
        <v>0</v>
      </c>
      <c r="AN21" s="238">
        <f>IF(ISBLANK('Measured Data'!AO16),"",'Measured Data'!AO16)</f>
        <v>0</v>
      </c>
      <c r="AO21" s="238">
        <f>IF(ISBLANK('Measured Data'!AP16),"",'Measured Data'!AP16)</f>
        <v>0</v>
      </c>
      <c r="AP21" s="238">
        <f>IF(ISBLANK('Measured Data'!AQ16),"",'Measured Data'!AQ16)</f>
        <v>0</v>
      </c>
      <c r="AQ21" s="238">
        <f>IF(ISBLANK('Measured Data'!AR16),"",'Measured Data'!AR16)</f>
        <v>0</v>
      </c>
      <c r="AR21" s="238" t="str">
        <f>IF(ISBLANK('Measured Data'!AS16),"",'Measured Data'!AS16)</f>
        <v/>
      </c>
      <c r="AS21" s="238" t="str">
        <f>IF(ISBLANK('Measured Data'!AT16),"",'Measured Data'!AT16)</f>
        <v/>
      </c>
      <c r="AT21" s="238" t="str">
        <f>IF(ISBLANK('Measured Data'!AU16),"",'Measured Data'!AU16)</f>
        <v/>
      </c>
      <c r="AU21" s="238" t="str">
        <f>IF(ISBLANK('Measured Data'!AV16),"",'Measured Data'!AV16)</f>
        <v/>
      </c>
      <c r="AV21" s="238" t="str">
        <f>IF(ISBLANK('Measured Data'!AW16),"",'Measured Data'!AW16)</f>
        <v/>
      </c>
      <c r="AW21" s="238" t="str">
        <f>IF(ISBLANK('Measured Data'!AX16),"",'Measured Data'!AX16)</f>
        <v/>
      </c>
      <c r="AX21" s="238" t="str">
        <f>IF(ISBLANK('Measured Data'!AY16),"",'Measured Data'!AY16)</f>
        <v/>
      </c>
      <c r="AY21" s="238" t="str">
        <f>IF(ISBLANK('Measured Data'!AZ16),"",'Measured Data'!AZ16)</f>
        <v/>
      </c>
      <c r="AZ21" s="238" t="str">
        <f>IF(ISBLANK('Measured Data'!BA16),"",'Measured Data'!BA16)</f>
        <v/>
      </c>
      <c r="BA21" s="238" t="str">
        <f>IF(ISBLANK('Measured Data'!BB16),"",'Measured Data'!BB16)</f>
        <v/>
      </c>
      <c r="BB21" s="238" t="str">
        <f>IF(ISBLANK('Measured Data'!BC16),"",'Measured Data'!BC16)</f>
        <v/>
      </c>
      <c r="BC21" s="238" t="str">
        <f>IF(ISBLANK('Measured Data'!BE16),"",'Measured Data'!BE16)</f>
        <v/>
      </c>
      <c r="BD21" s="238" t="str">
        <f>IF(ISBLANK('Measured Data'!BF16),"",'Measured Data'!BF16)</f>
        <v/>
      </c>
      <c r="BE21" s="238" t="str">
        <f>IF(ISBLANK('Measured Data'!BG16),"",'Measured Data'!BG16)</f>
        <v/>
      </c>
      <c r="BF21" s="238" t="str">
        <f>IF(ISBLANK('Measured Data'!BI16),"",'Measured Data'!BI16)</f>
        <v/>
      </c>
      <c r="BG21" s="238" t="str">
        <f>IF(ISBLANK('Measured Data'!BJ16),"",'Measured Data'!BJ16)</f>
        <v/>
      </c>
      <c r="BH21" s="238" t="str">
        <f>IF(ISBLANK('Measured Data'!BK16),"",'Measured Data'!BK16)</f>
        <v/>
      </c>
      <c r="BI21" s="238" t="str">
        <f>IF(ISBLANK('Measured Data'!BL16),"",'Measured Data'!BL16)</f>
        <v/>
      </c>
      <c r="BJ21" s="238" t="str">
        <f>IF(ISBLANK('Measured Data'!BM16),"",'Measured Data'!BM16)</f>
        <v/>
      </c>
      <c r="BK21" s="238" t="str">
        <f>IF(ISBLANK('Measured Data'!BN16),"",'Measured Data'!BN16)</f>
        <v/>
      </c>
      <c r="BL21" s="238" t="str">
        <f>IF(ISBLANK('Measured Data'!BO16),"",'Measured Data'!BO16)</f>
        <v/>
      </c>
      <c r="BM21" s="238">
        <f>IF(ISBLANK('Measured Data'!BP16),"",'Measured Data'!BP16)</f>
        <v>0</v>
      </c>
      <c r="BN21" s="238">
        <f>IF(ISBLANK('In Process Calc.'!B14),"",ROUND('In Process Calc.'!B14,2))</f>
        <v>10.91</v>
      </c>
      <c r="BO21" s="238">
        <f>IF(ISBLANK('In Process Calc.'!C14),"",ROUND('In Process Calc.'!C14,2))</f>
        <v>261.75</v>
      </c>
      <c r="BP21" s="238">
        <f>IF(ISBLANK('In Process Calc.'!E14),"",'In Process Calc.'!E14)</f>
        <v>1853.0555555555557</v>
      </c>
      <c r="BQ21" s="238">
        <f>IF(ISBLANK('In Process Calc.'!F14),"",'In Process Calc.'!F14)</f>
        <v>0</v>
      </c>
      <c r="BR21" s="238">
        <f>IF(ISBLANK('In Process Calc.'!H14),"",'In Process Calc.'!H14)</f>
        <v>0</v>
      </c>
      <c r="BS21" s="238">
        <f>IF(ISBLANK('In Process Calc.'!J14),"",'In Process Calc.'!J14)</f>
        <v>1853.0555555555557</v>
      </c>
      <c r="BT21" s="238">
        <f>IF(ISBLANK('In Process Calc.'!K14),"",'In Process Calc.'!K14)</f>
        <v>2138.4933505961603</v>
      </c>
      <c r="BU21" s="238">
        <f>IF(ISBLANK('In Process Calc.'!L14),"",'In Process Calc.'!L14)</f>
        <v>28768.135541780684</v>
      </c>
      <c r="BV21" s="243">
        <f>IF(ISBLANK('In Process Calc.'!M14),"",'In Process Calc.'!M14)</f>
        <v>0</v>
      </c>
      <c r="BW21" s="243">
        <f>IF(ISBLANK('In Process Calc.'!N14),"",'In Process Calc.'!N14)</f>
        <v>3744.339647222223</v>
      </c>
      <c r="BX21" s="243">
        <f>IF(ISBLANK('In Process Calc.'!O14),"",'In Process Calc.'!O14)</f>
        <v>-11.380338611111114</v>
      </c>
      <c r="BY21" s="243">
        <f>IF(ISBLANK('In Process Calc.'!P14),"",'In Process Calc.'!P14)</f>
        <v>3.3720555555555087E-2</v>
      </c>
      <c r="BZ21" s="243">
        <f>IF(ISBLANK('In Process Calc.'!Q14),"",'In Process Calc.'!Q14)</f>
        <v>11.037007222222222</v>
      </c>
      <c r="CA21" s="243">
        <f>IF(ISBLANK('In Process Calc.'!R14),"",'In Process Calc.'!R14)</f>
        <v>-1.3265433333333343</v>
      </c>
      <c r="CB21" s="243">
        <f>IF(ISBLANK('In Process Calc.'!S14),"",'In Process Calc.'!S14)</f>
        <v>1.8084502777777778</v>
      </c>
      <c r="CC21" s="243">
        <f>IF(ISBLANK('In Process Calc.'!T14),"",'In Process Calc.'!T14)</f>
        <v>85.905125900117042</v>
      </c>
      <c r="CD21" s="243">
        <f>IF(ISBLANK('In Process Calc.'!U14),"",'In Process Calc.'!U14)</f>
        <v>-4.7493813888888905</v>
      </c>
      <c r="CE21" s="243">
        <f>IF(ISBLANK('In Process Calc.'!V14),"",'In Process Calc.'!V14)</f>
        <v>-7.5238444444444479</v>
      </c>
      <c r="CF21" s="243">
        <f>IF(ISBLANK('In Process Calc.'!W14),"",'In Process Calc.'!W14)</f>
        <v>0</v>
      </c>
      <c r="CG21" s="243">
        <f>IF(ISBLANK('In Process Calc.'!X14),"",'In Process Calc.'!X14)</f>
        <v>0</v>
      </c>
      <c r="CH21" s="243">
        <f>IF(ISBLANK('In Process Calc.'!Y14),"",'In Process Calc.'!Y14)</f>
        <v>0</v>
      </c>
      <c r="CI21" s="243">
        <f>IF(ISBLANK('In Process Calc.'!Z14),"",'In Process Calc.'!Z14)</f>
        <v>8.9694654134596412</v>
      </c>
      <c r="CJ21" s="243">
        <f>IF(ISBLANK('In Process Calc.'!AA14),"",'In Process Calc.'!AA14)</f>
        <v>0</v>
      </c>
      <c r="CK21" s="243">
        <f>IF(ISBLANK('In Process Calc.'!AB14),"",'In Process Calc.'!AB14)</f>
        <v>0</v>
      </c>
      <c r="CL21" s="243">
        <f>IF(ISBLANK('In Process Calc.'!AC14),"",'In Process Calc.'!AC14)</f>
        <v>0</v>
      </c>
      <c r="CM21" s="243">
        <f>IF(ISBLANK('In Process Calc.'!AD14),"",'In Process Calc.'!AD14)</f>
        <v>0</v>
      </c>
      <c r="CN21" s="243">
        <f>IF(ISBLANK('In Process Calc.'!AE14),"",'In Process Calc.'!AE14)</f>
        <v>0</v>
      </c>
      <c r="CO21" s="243">
        <f>IF(ISBLANK('In Process Calc.'!AF14),"",'In Process Calc.'!AF14)</f>
        <v>0</v>
      </c>
      <c r="CP21" s="243">
        <f>IF(ISBLANK('In Process Calc.'!AG14),"",'In Process Calc.'!AG14)</f>
        <v>0</v>
      </c>
      <c r="CQ21" s="243">
        <f>IF(ISBLANK('In Process Calc.'!AH14),"",'In Process Calc.'!AH14)</f>
        <v>0</v>
      </c>
      <c r="CR21" s="243">
        <f>IF(ISBLANK('In Process Calc.'!AI14),"",'In Process Calc.'!AI14)</f>
        <v>0</v>
      </c>
      <c r="CS21" s="243">
        <f>IF(ISBLANK('In Process Calc.'!AJ14),"",'In Process Calc.'!AJ14)</f>
        <v>0</v>
      </c>
      <c r="CT21" s="243">
        <f>IF(ISBLANK('In Process Calc.'!AK14),"",'In Process Calc.'!AK14)</f>
        <v>0</v>
      </c>
      <c r="CU21" s="243">
        <f>IF(ISBLANK('In Process Calc.'!AL14),"",'In Process Calc.'!AL14)</f>
        <v>0</v>
      </c>
      <c r="CV21" s="243">
        <f>IF(ISBLANK('In Process Calc.'!AM14),"",'In Process Calc.'!AM14)</f>
        <v>-3.9036919444444553</v>
      </c>
      <c r="CW21" s="243">
        <f>IF(ISBLANK('In Process Calc.'!AN14),"",'In Process Calc.'!AN14)</f>
        <v>-15.284030555555569</v>
      </c>
      <c r="CX21" s="243">
        <f>IF(ISBLANK('In Process Calc.'!AO14),"",'In Process Calc.'!AO14)</f>
        <v>22.669767222222205</v>
      </c>
      <c r="CY21" s="243">
        <f>IF(ISBLANK('In Process Calc.'!AP14),"",'In Process Calc.'!AP14)</f>
        <v>0</v>
      </c>
      <c r="CZ21" s="243">
        <f>IF(ISBLANK('In Process Calc.'!AQ14),"",'In Process Calc.'!AQ14)</f>
        <v>0</v>
      </c>
      <c r="DA21" s="243">
        <f>IF(ISBLANK('In Process Calc.'!AR14),"",'In Process Calc.'!AR14)</f>
        <v>-1.989800836565248E-3</v>
      </c>
      <c r="DB21" s="243">
        <f>IF(ISBLANK('In Process Calc.'!AS14),"",'In Process Calc.'!AS14)</f>
        <v>-1.8789030298561901E-3</v>
      </c>
      <c r="DC21" s="243">
        <f>IF(ISBLANK('In Process Calc.'!AT14),"",'In Process Calc.'!AT14)</f>
        <v>1.1089780670905789E-4</v>
      </c>
      <c r="DD21" s="243">
        <f>IF(ISBLANK('In Process Calc.'!AU14),"",'In Process Calc.'!AU14)</f>
        <v>1.1160449609330021</v>
      </c>
      <c r="DE21" s="243">
        <f>IF(ISBLANK('In Process Calc.'!AV14),"",'In Process Calc.'!AV14)</f>
        <v>3.0938777755510466E-3</v>
      </c>
      <c r="DF21" s="243">
        <f>IF(ISBLANK('In Process Calc.'!AW14),"",'In Process Calc.'!AW14)</f>
        <v>9.2309483665295087E-4</v>
      </c>
      <c r="DG21" s="243">
        <f>IF(ISBLANK('In Process Calc.'!AX14),"",'In Process Calc.'!AX14)</f>
        <v>-1.7773965270878063E-4</v>
      </c>
      <c r="DH21" s="243">
        <f>IF(ISBLANK('In Process Calc.'!AY14),"",'In Process Calc.'!AY14)</f>
        <v>4.7830404753944659E-4</v>
      </c>
      <c r="DI21" s="243">
        <f>IF(ISBLANK('In Process Calc.'!AZ14),"",'In Process Calc.'!AZ14)</f>
        <v>1.2991997985209024E-4</v>
      </c>
      <c r="DJ21" s="243">
        <f>IF(ISBLANK('In Process Calc.'!BA14),"",'In Process Calc.'!BA14)</f>
        <v>3.1093867846328657E-2</v>
      </c>
      <c r="DK21" s="243">
        <f>IF(ISBLANK('In Process Calc.'!BB14),"",'In Process Calc.'!BB14)</f>
        <v>2.4920275704379169E-3</v>
      </c>
      <c r="DL21" s="243">
        <f>IF(ISBLANK('In Process Calc.'!BC14),"",'In Process Calc.'!BC14)</f>
        <v>6.7386208593501438E-3</v>
      </c>
      <c r="DM21" s="243">
        <f>IF(ISBLANK('In Process Calc.'!BD14),"",'In Process Calc.'!BD14)</f>
        <v>0</v>
      </c>
      <c r="DN21" s="243">
        <f>IF(ISBLANK('In Process Calc.'!BE14),"",'In Process Calc.'!BE14)</f>
        <v>0</v>
      </c>
      <c r="DO21" s="243">
        <f>IF(ISBLANK('In Process Calc.'!BF14),"",'In Process Calc.'!BF14)</f>
        <v>0</v>
      </c>
      <c r="DP21" s="243">
        <f>IF(ISBLANK('In Process Calc.'!BG14),"",'In Process Calc.'!BG14)</f>
        <v>-5.1656847741637165E-4</v>
      </c>
      <c r="DQ21" s="243">
        <f>IF(ISBLANK('In Process Calc.'!BH14),"",'In Process Calc.'!BH14)</f>
        <v>0</v>
      </c>
      <c r="DR21" s="243">
        <f>IF(ISBLANK('In Process Calc.'!BI14),"",'In Process Calc.'!BI14)</f>
        <v>0</v>
      </c>
      <c r="DS21" s="243">
        <f>IF(ISBLANK('In Process Calc.'!BJ14),"",'In Process Calc.'!BJ14)</f>
        <v>0</v>
      </c>
      <c r="DT21" s="243">
        <f>IF(ISBLANK('In Process Calc.'!BK14),"",'In Process Calc.'!BK14)</f>
        <v>0</v>
      </c>
      <c r="DU21" s="243">
        <f>IF(ISBLANK('In Process Calc.'!BL14),"",'In Process Calc.'!BL14)</f>
        <v>0</v>
      </c>
      <c r="DV21" s="243">
        <f>IF(ISBLANK('In Process Calc.'!BM14),"",'In Process Calc.'!BM14)</f>
        <v>0</v>
      </c>
      <c r="DW21" s="243">
        <f>IF(ISBLANK('In Process Calc.'!BN14),"",'In Process Calc.'!BN14)</f>
        <v>0</v>
      </c>
      <c r="DX21" s="243">
        <f>IF(ISBLANK('In Process Calc.'!BO14),"",'In Process Calc.'!BO14)</f>
        <v>0</v>
      </c>
      <c r="DY21" s="243">
        <f>IF(ISBLANK('In Process Calc.'!BP14),"",'In Process Calc.'!BP14)</f>
        <v>0</v>
      </c>
      <c r="DZ21" s="243">
        <f>IF(ISBLANK('In Process Calc.'!BQ14),"",'In Process Calc.'!BQ14)</f>
        <v>0</v>
      </c>
      <c r="EA21" s="243">
        <f>IF(ISBLANK('In Process Calc.'!BR14),"",'In Process Calc.'!BR14)</f>
        <v>0</v>
      </c>
      <c r="EB21" s="243">
        <f>IF(ISBLANK('In Process Calc.'!BS14),"",'In Process Calc.'!BS14)</f>
        <v>0</v>
      </c>
      <c r="EC21" s="243">
        <f>IF(ISBLANK('In Process Calc.'!BT14),"",'In Process Calc.'!BT14)</f>
        <v>1.8761677844362803E-2</v>
      </c>
      <c r="ED21" s="243">
        <f>IF(ISBLANK('In Process Calc.'!BU14),"",'In Process Calc.'!BU14)</f>
        <v>1.5667800068811757E-2</v>
      </c>
      <c r="EE21" s="243">
        <f>IF(ISBLANK('In Process Calc.'!BV14),"",'In Process Calc.'!BV14)</f>
        <v>6.2955221953946358E-2</v>
      </c>
      <c r="EF21" s="243">
        <f>IF(ISBLANK('In Process Calc.'!BW14),"",'In Process Calc.'!BW14)</f>
        <v>6.3666180564781474E-2</v>
      </c>
      <c r="EG21" s="243">
        <f>IF(ISBLANK('In Process Calc.'!BX14),"",'In Process Calc.'!BX14)</f>
        <v>-1.6613194600599179E-2</v>
      </c>
      <c r="EH21" s="243">
        <f>IF(ISBLANK('In Process Calc.'!BY14),"",'In Process Calc.'!BY14)</f>
        <v>0</v>
      </c>
      <c r="EI21" s="243">
        <f>IF(ISBLANK('In Process Calc.'!BZ14),"",'In Process Calc.'!BZ14)</f>
        <v>8.0145306552210027E-2</v>
      </c>
      <c r="EJ21" s="243">
        <f>IF(ISBLANK('In Process Calc.'!CA14),"",'In Process Calc.'!CA14)</f>
        <v>0</v>
      </c>
      <c r="EK21" s="243">
        <f>IF(ISBLANK('Post Process Calc.'!A21),"",'Post Process Calc.'!A21)</f>
        <v>0.64159999315738669</v>
      </c>
      <c r="EL21" s="243">
        <f>IF(ISBLANK('Post Process Calc.'!C21),"",'Post Process Calc.'!C21)</f>
        <v>9.6502611716234005E-2</v>
      </c>
      <c r="EM21" s="243">
        <f>IF(ISBLANK('Post Process Calc.'!D21),"",'Post Process Calc.'!D21)</f>
        <v>5.6760330276691424E-2</v>
      </c>
      <c r="EN21" s="243">
        <f>IF(ISBLANK('Post Process Calc.'!E21),"",'Post Process Calc.'!E21)</f>
        <v>6.1179004635509874E-3</v>
      </c>
      <c r="EO21" s="243">
        <f>IF(ISBLANK('Post Process Calc.'!F21),"",'Post Process Calc.'!F21)</f>
        <v>-5.0216146734615988E-3</v>
      </c>
      <c r="EP21" s="243">
        <f>IF(ISBLANK('Post Process Calc.'!G21),"",'Post Process Calc.'!G21)</f>
        <v>9.9977312225397602E-3</v>
      </c>
      <c r="EQ21" s="243" t="str">
        <f>IF(ISBLANK('Post Process Calc.'!H21),"",'Post Process Calc.'!H21)</f>
        <v/>
      </c>
      <c r="ER21" s="243" t="str">
        <f>IF(ISBLANK('Post Process Calc.'!I21),"",'Post Process Calc.'!I21)</f>
        <v/>
      </c>
      <c r="ES21" s="243" t="str">
        <f>IF(ISBLANK('Post Process Calc.'!J21),"",'Post Process Calc.'!J21)</f>
        <v/>
      </c>
      <c r="ET21" s="243" t="str">
        <f>IF(ISBLANK('Post Process Calc.'!K21),"",'Post Process Calc.'!K21)</f>
        <v/>
      </c>
      <c r="EU21" s="243" t="str">
        <f>IF(ISBLANK('Post Process Calc.'!L21),"",'Post Process Calc.'!L21)</f>
        <v/>
      </c>
      <c r="EV21" s="243" t="str">
        <f>IF(ISBLANK('Post Process Calc.'!M21),"",'Post Process Calc.'!M21)</f>
        <v/>
      </c>
      <c r="EW21" s="243" t="str">
        <f>IF(ISBLANK('Post Process Calc.'!N21),"",'Post Process Calc.'!N21)</f>
        <v/>
      </c>
      <c r="EX21" s="243" t="str">
        <f>IF(ISBLANK('Post Process Calc.'!O21),"",'Post Process Calc.'!O21)</f>
        <v/>
      </c>
      <c r="EY21" s="243" t="str">
        <f>IF(ISBLANK('Post Process Calc.'!P21),"",'Post Process Calc.'!P21)</f>
        <v/>
      </c>
      <c r="EZ21" s="243" t="str">
        <f>IF(ISBLANK('Post Process Calc.'!Q21),"",'Post Process Calc.'!Q21)</f>
        <v/>
      </c>
      <c r="FA21" s="243" t="str">
        <f>IF(ISBLANK('Post Process Calc.'!R21),"",'Post Process Calc.'!R21)</f>
        <v/>
      </c>
      <c r="FB21" s="243" t="str">
        <f>IF(ISBLANK('Post Process Calc.'!S21),"",'Post Process Calc.'!S21)</f>
        <v/>
      </c>
      <c r="FC21" s="243" t="str">
        <f>IF(ISBLANK('Post Process Calc.'!T21),"",'Post Process Calc.'!T21)</f>
        <v/>
      </c>
      <c r="FD21" s="243" t="str">
        <f>IF(ISBLANK('Post Process Calc.'!U21),"",'Post Process Calc.'!U21)</f>
        <v/>
      </c>
      <c r="FE21" s="243" t="str">
        <f>IF(ISBLANK('Post Process Calc.'!V21),"",'Post Process Calc.'!V21)</f>
        <v/>
      </c>
      <c r="FF21" s="243" t="str">
        <f>IF(ISBLANK('Post Process Calc.'!W21),"",'Post Process Calc.'!W21)</f>
        <v/>
      </c>
      <c r="FG21" s="243" t="str">
        <f>IF(ISBLANK('Post Process Calc.'!X21),"",'Post Process Calc.'!X21)</f>
        <v/>
      </c>
      <c r="FH21" s="243" t="str">
        <f>IF(ISBLANK('Post Process Calc.'!Y21),"",'Post Process Calc.'!Y21)</f>
        <v/>
      </c>
      <c r="FI21" s="243" t="str">
        <f>IF(ISBLANK('Post Process Calc.'!Z21),"",'Post Process Calc.'!Z21)</f>
        <v/>
      </c>
      <c r="FJ21" s="243" t="str">
        <f>IF(ISBLANK('Post Process Calc.'!AA21),"",'Post Process Calc.'!AA21)</f>
        <v/>
      </c>
      <c r="FK21" s="243" t="str">
        <f>IF(ISBLANK('Post Process Calc.'!AB21),"",'Post Process Calc.'!AB21)</f>
        <v/>
      </c>
      <c r="FL21" s="243" t="str">
        <f>IF(ISBLANK('Post Process Calc.'!AC21),"",'Post Process Calc.'!AC21)</f>
        <v/>
      </c>
      <c r="FM21" s="243" t="str">
        <f>IF(ISBLANK('Post Process Calc.'!AD21),"",'Post Process Calc.'!AD21)</f>
        <v/>
      </c>
      <c r="FN21" s="243" t="str">
        <f>IF(ISBLANK('Post Process Calc.'!AE21),"",'Post Process Calc.'!AE21)</f>
        <v/>
      </c>
      <c r="FO21" s="243" t="str">
        <f>IF(ISBLANK('Post Process Calc.'!AF21),"",'Post Process Calc.'!AF21)</f>
        <v/>
      </c>
      <c r="FP21" s="243" t="str">
        <f>IF(ISBLANK('Post Process Calc.'!AG21),"",'Post Process Calc.'!AG21)</f>
        <v/>
      </c>
      <c r="FQ21" s="243" t="str">
        <f>IF(ISBLANK('Post Process Calc.'!AH21),"",'Post Process Calc.'!AH21)</f>
        <v/>
      </c>
      <c r="FR21" s="243" t="str">
        <f>IF(ISBLANK('Post Process Calc.'!AI21),"",'Post Process Calc.'!AI21)</f>
        <v/>
      </c>
      <c r="FS21" s="243" t="str">
        <f>IF(ISBLANK('Post Process Calc.'!AJ21),"",'Post Process Calc.'!AJ21)</f>
        <v/>
      </c>
    </row>
    <row r="22" spans="1:175">
      <c r="A22" s="238" t="e">
        <f>IF('Measured Data'!#REF!&lt;&gt;0,'Measured Data'!$B$1,"")</f>
        <v>#REF!</v>
      </c>
      <c r="B22" s="238" t="e">
        <f>IF(ISBLANK('Measured Data'!#REF!),"",'Measured Data'!#REF!)</f>
        <v>#REF!</v>
      </c>
      <c r="C22" s="245" t="e">
        <f>IF(ISBLANK('Measured Data'!#REF!),"",'Measured Data'!#REF!)</f>
        <v>#REF!</v>
      </c>
      <c r="D22" s="246" t="e">
        <f>IF(ISBLANK('Measured Data'!#REF!),"",'Measured Data'!#REF!)</f>
        <v>#REF!</v>
      </c>
      <c r="E22" s="238" t="e">
        <f>IF(ISBLANK('Measured Data'!#REF!),"",'Measured Data'!#REF!)</f>
        <v>#REF!</v>
      </c>
      <c r="F22" s="238" t="e">
        <f>IF(ISBLANK('Measured Data'!#REF!),"",'Measured Data'!#REF!)</f>
        <v>#REF!</v>
      </c>
      <c r="G22" s="238" t="e">
        <f>IF(ISBLANK('Measured Data'!#REF!),"",'Measured Data'!#REF!)</f>
        <v>#REF!</v>
      </c>
      <c r="H22" s="238" t="e">
        <f>IF(ISBLANK('Measured Data'!#REF!),"",'Measured Data'!#REF!)</f>
        <v>#REF!</v>
      </c>
      <c r="I22" s="238" t="e">
        <f>IF(ISBLANK('Measured Data'!#REF!),"",'Measured Data'!#REF!)</f>
        <v>#REF!</v>
      </c>
      <c r="J22" s="238" t="e">
        <f>IF(ISBLANK('Measured Data'!#REF!),"",'Measured Data'!#REF!)</f>
        <v>#REF!</v>
      </c>
      <c r="K22" s="238" t="e">
        <f>IF(ISBLANK('Measured Data'!#REF!),"",'Measured Data'!#REF!)</f>
        <v>#REF!</v>
      </c>
      <c r="L22" s="238" t="e">
        <f>IF(ISBLANK('Measured Data'!#REF!),"",'Measured Data'!#REF!)</f>
        <v>#REF!</v>
      </c>
      <c r="M22" s="238" t="e">
        <f>IF(ISBLANK('Measured Data'!#REF!),"",'Measured Data'!#REF!)</f>
        <v>#REF!</v>
      </c>
      <c r="N22" s="238" t="e">
        <f>IF(ISBLANK('Measured Data'!#REF!),"",'Measured Data'!#REF!)</f>
        <v>#REF!</v>
      </c>
      <c r="O22" s="238" t="e">
        <f>IF(ISBLANK('Measured Data'!#REF!),"",'Measured Data'!#REF!)</f>
        <v>#REF!</v>
      </c>
      <c r="P22" s="238" t="e">
        <f>IF(ISBLANK('Measured Data'!#REF!),"",'Measured Data'!#REF!)</f>
        <v>#REF!</v>
      </c>
      <c r="Q22" s="238" t="e">
        <f>IF(ISBLANK('Measured Data'!#REF!),"",'Measured Data'!#REF!)</f>
        <v>#REF!</v>
      </c>
      <c r="R22" s="238" t="e">
        <f>IF(ISBLANK('Measured Data'!#REF!),"",'Measured Data'!#REF!)</f>
        <v>#REF!</v>
      </c>
      <c r="S22" s="238" t="e">
        <f>IF(ISBLANK('Measured Data'!#REF!),"",'Measured Data'!#REF!)</f>
        <v>#REF!</v>
      </c>
      <c r="T22" s="238" t="e">
        <f>IF(ISBLANK('Measured Data'!#REF!),"",'Measured Data'!#REF!)</f>
        <v>#REF!</v>
      </c>
      <c r="U22" s="238" t="e">
        <f>IF(ISBLANK('Measured Data'!#REF!),"",'Measured Data'!#REF!)</f>
        <v>#REF!</v>
      </c>
      <c r="V22" s="238" t="e">
        <f>IF(ISBLANK('Measured Data'!#REF!),"",'Measured Data'!#REF!)</f>
        <v>#REF!</v>
      </c>
      <c r="W22" s="238" t="e">
        <f>IF(ISBLANK('Measured Data'!#REF!),"",'Measured Data'!#REF!)</f>
        <v>#REF!</v>
      </c>
      <c r="X22" s="238" t="e">
        <f>IF(ISBLANK('Measured Data'!#REF!),"",'Measured Data'!#REF!)</f>
        <v>#REF!</v>
      </c>
      <c r="Y22" s="238" t="e">
        <f>IF(ISBLANK('Measured Data'!#REF!),"",'Measured Data'!#REF!)</f>
        <v>#REF!</v>
      </c>
      <c r="Z22" s="238" t="e">
        <f>IF(ISBLANK('Measured Data'!#REF!),"",'Measured Data'!#REF!)</f>
        <v>#REF!</v>
      </c>
      <c r="AA22" s="238" t="e">
        <f>IF(ISBLANK('Measured Data'!#REF!),"",'Measured Data'!#REF!)</f>
        <v>#REF!</v>
      </c>
      <c r="AB22" s="238" t="e">
        <f>IF(ISBLANK('Measured Data'!#REF!),"",'Measured Data'!#REF!)</f>
        <v>#REF!</v>
      </c>
      <c r="AC22" s="238" t="e">
        <f>IF(ISBLANK('Measured Data'!#REF!),"",'Measured Data'!#REF!)</f>
        <v>#REF!</v>
      </c>
      <c r="AD22" s="238" t="e">
        <f>IF(ISBLANK('Measured Data'!#REF!),"",'Measured Data'!#REF!)</f>
        <v>#REF!</v>
      </c>
      <c r="AE22" s="238" t="e">
        <f>IF(ISBLANK('Measured Data'!#REF!),"",'Measured Data'!#REF!)</f>
        <v>#REF!</v>
      </c>
      <c r="AF22" s="238" t="e">
        <f>IF(ISBLANK('Measured Data'!#REF!),"",'Measured Data'!#REF!)</f>
        <v>#REF!</v>
      </c>
      <c r="AG22" s="238" t="e">
        <f>IF(ISBLANK('Measured Data'!#REF!),"",'Measured Data'!#REF!)</f>
        <v>#REF!</v>
      </c>
      <c r="AH22" s="238" t="e">
        <f>IF(ISBLANK('Measured Data'!#REF!),"",'Measured Data'!#REF!)</f>
        <v>#REF!</v>
      </c>
      <c r="AI22" s="238" t="e">
        <f>IF(ISBLANK('Measured Data'!#REF!),"",'Measured Data'!#REF!)</f>
        <v>#REF!</v>
      </c>
      <c r="AJ22" s="238" t="e">
        <f>IF(ISBLANK('Measured Data'!#REF!),"",'Measured Data'!#REF!)</f>
        <v>#REF!</v>
      </c>
      <c r="AK22" s="238" t="e">
        <f>IF(ISBLANK('Measured Data'!#REF!),"",'Measured Data'!#REF!)</f>
        <v>#REF!</v>
      </c>
      <c r="AL22" s="238" t="e">
        <f>IF(ISBLANK('Measured Data'!#REF!),"",'Measured Data'!#REF!)</f>
        <v>#REF!</v>
      </c>
      <c r="AM22" s="238" t="e">
        <f>IF(ISBLANK('Measured Data'!#REF!),"",'Measured Data'!#REF!)</f>
        <v>#REF!</v>
      </c>
      <c r="AN22" s="238" t="e">
        <f>IF(ISBLANK('Measured Data'!#REF!),"",'Measured Data'!#REF!)</f>
        <v>#REF!</v>
      </c>
      <c r="AO22" s="238" t="e">
        <f>IF(ISBLANK('Measured Data'!#REF!),"",'Measured Data'!#REF!)</f>
        <v>#REF!</v>
      </c>
      <c r="AP22" s="238" t="e">
        <f>IF(ISBLANK('Measured Data'!#REF!),"",'Measured Data'!#REF!)</f>
        <v>#REF!</v>
      </c>
      <c r="AQ22" s="238" t="e">
        <f>IF(ISBLANK('Measured Data'!#REF!),"",'Measured Data'!#REF!)</f>
        <v>#REF!</v>
      </c>
      <c r="AR22" s="238" t="e">
        <f>IF(ISBLANK('Measured Data'!#REF!),"",'Measured Data'!#REF!)</f>
        <v>#REF!</v>
      </c>
      <c r="AS22" s="238" t="e">
        <f>IF(ISBLANK('Measured Data'!#REF!),"",'Measured Data'!#REF!)</f>
        <v>#REF!</v>
      </c>
      <c r="AT22" s="238" t="e">
        <f>IF(ISBLANK('Measured Data'!#REF!),"",'Measured Data'!#REF!)</f>
        <v>#REF!</v>
      </c>
      <c r="AU22" s="238" t="e">
        <f>IF(ISBLANK('Measured Data'!#REF!),"",'Measured Data'!#REF!)</f>
        <v>#REF!</v>
      </c>
      <c r="AV22" s="238" t="e">
        <f>IF(ISBLANK('Measured Data'!#REF!),"",'Measured Data'!#REF!)</f>
        <v>#REF!</v>
      </c>
      <c r="AW22" s="238" t="e">
        <f>IF(ISBLANK('Measured Data'!#REF!),"",'Measured Data'!#REF!)</f>
        <v>#REF!</v>
      </c>
      <c r="AX22" s="238" t="e">
        <f>IF(ISBLANK('Measured Data'!#REF!),"",'Measured Data'!#REF!)</f>
        <v>#REF!</v>
      </c>
      <c r="AY22" s="238" t="e">
        <f>IF(ISBLANK('Measured Data'!#REF!),"",'Measured Data'!#REF!)</f>
        <v>#REF!</v>
      </c>
      <c r="AZ22" s="238" t="e">
        <f>IF(ISBLANK('Measured Data'!#REF!),"",'Measured Data'!#REF!)</f>
        <v>#REF!</v>
      </c>
      <c r="BA22" s="238" t="e">
        <f>IF(ISBLANK('Measured Data'!#REF!),"",'Measured Data'!#REF!)</f>
        <v>#REF!</v>
      </c>
      <c r="BB22" s="238" t="e">
        <f>IF(ISBLANK('Measured Data'!#REF!),"",'Measured Data'!#REF!)</f>
        <v>#REF!</v>
      </c>
      <c r="BC22" s="238" t="e">
        <f>IF(ISBLANK('Measured Data'!#REF!),"",'Measured Data'!#REF!)</f>
        <v>#REF!</v>
      </c>
      <c r="BD22" s="238" t="e">
        <f>IF(ISBLANK('Measured Data'!#REF!),"",'Measured Data'!#REF!)</f>
        <v>#REF!</v>
      </c>
      <c r="BE22" s="238" t="e">
        <f>IF(ISBLANK('Measured Data'!#REF!),"",'Measured Data'!#REF!)</f>
        <v>#REF!</v>
      </c>
      <c r="BF22" s="238" t="e">
        <f>IF(ISBLANK('Measured Data'!#REF!),"",'Measured Data'!#REF!)</f>
        <v>#REF!</v>
      </c>
      <c r="BG22" s="238" t="e">
        <f>IF(ISBLANK('Measured Data'!#REF!),"",'Measured Data'!#REF!)</f>
        <v>#REF!</v>
      </c>
      <c r="BH22" s="238" t="e">
        <f>IF(ISBLANK('Measured Data'!#REF!),"",'Measured Data'!#REF!)</f>
        <v>#REF!</v>
      </c>
      <c r="BI22" s="238" t="e">
        <f>IF(ISBLANK('Measured Data'!#REF!),"",'Measured Data'!#REF!)</f>
        <v>#REF!</v>
      </c>
      <c r="BJ22" s="238" t="e">
        <f>IF(ISBLANK('Measured Data'!#REF!),"",'Measured Data'!#REF!)</f>
        <v>#REF!</v>
      </c>
      <c r="BK22" s="238" t="e">
        <f>IF(ISBLANK('Measured Data'!#REF!),"",'Measured Data'!#REF!)</f>
        <v>#REF!</v>
      </c>
      <c r="BL22" s="238" t="e">
        <f>IF(ISBLANK('Measured Data'!#REF!),"",'Measured Data'!#REF!)</f>
        <v>#REF!</v>
      </c>
      <c r="BM22" s="238" t="e">
        <f>IF(ISBLANK('Measured Data'!#REF!),"",'Measured Data'!#REF!)</f>
        <v>#REF!</v>
      </c>
      <c r="BN22" s="238">
        <f>IF(ISBLANK('In Process Calc.'!B15),"",ROUND('In Process Calc.'!B15,2))</f>
        <v>11.86</v>
      </c>
      <c r="BO22" s="238">
        <f>IF(ISBLANK('In Process Calc.'!C15),"",ROUND('In Process Calc.'!C15,2))</f>
        <v>284.75</v>
      </c>
      <c r="BP22" s="238">
        <f>IF(ISBLANK('In Process Calc.'!E15),"",'In Process Calc.'!E15)</f>
        <v>1808.2222222222224</v>
      </c>
      <c r="BQ22" s="238">
        <f>IF(ISBLANK('In Process Calc.'!F15),"",'In Process Calc.'!F15)</f>
        <v>0</v>
      </c>
      <c r="BR22" s="238">
        <f>IF(ISBLANK('In Process Calc.'!H15),"",'In Process Calc.'!H15)</f>
        <v>0</v>
      </c>
      <c r="BS22" s="238">
        <f>IF(ISBLANK('In Process Calc.'!J15),"",'In Process Calc.'!J15)</f>
        <v>1808.2222222222224</v>
      </c>
      <c r="BT22" s="238">
        <f>IF(ISBLANK('In Process Calc.'!K15),"",'In Process Calc.'!K15)</f>
        <v>2618.8491682660956</v>
      </c>
      <c r="BU22" s="238">
        <f>IF(ISBLANK('In Process Calc.'!L15),"",'In Process Calc.'!L15)</f>
        <v>28435.689399102786</v>
      </c>
      <c r="BV22" s="243">
        <f>IF(ISBLANK('In Process Calc.'!M15),"",'In Process Calc.'!M15)</f>
        <v>0</v>
      </c>
      <c r="BW22" s="243">
        <f>IF(ISBLANK('In Process Calc.'!N15),"",'In Process Calc.'!N15)</f>
        <v>4536.1062666666667</v>
      </c>
      <c r="BX22" s="243">
        <f>IF(ISBLANK('In Process Calc.'!O15),"",'In Process Calc.'!O15)</f>
        <v>-8.7425074444444455</v>
      </c>
      <c r="BY22" s="243">
        <f>IF(ISBLANK('In Process Calc.'!P15),"",'In Process Calc.'!P15)</f>
        <v>0.73322133333333284</v>
      </c>
      <c r="BZ22" s="243">
        <f>IF(ISBLANK('In Process Calc.'!Q15),"",'In Process Calc.'!Q15)</f>
        <v>11.049097</v>
      </c>
      <c r="CA22" s="243">
        <f>IF(ISBLANK('In Process Calc.'!R15),"",'In Process Calc.'!R15)</f>
        <v>-0.4301398888888901</v>
      </c>
      <c r="CB22" s="243">
        <f>IF(ISBLANK('In Process Calc.'!S15),"",'In Process Calc.'!S15)</f>
        <v>1.7905624444444443</v>
      </c>
      <c r="CC22" s="243">
        <f>IF(ISBLANK('In Process Calc.'!T15),"",'In Process Calc.'!T15)</f>
        <v>103.61341164067417</v>
      </c>
      <c r="CD22" s="243">
        <f>IF(ISBLANK('In Process Calc.'!U15),"",'In Process Calc.'!U15)</f>
        <v>-4.4572677777777789</v>
      </c>
      <c r="CE22" s="243">
        <f>IF(ISBLANK('In Process Calc.'!V15),"",'In Process Calc.'!V15)</f>
        <v>-3.1116388888888915</v>
      </c>
      <c r="CF22" s="243">
        <f>IF(ISBLANK('In Process Calc.'!W15),"",'In Process Calc.'!W15)</f>
        <v>0</v>
      </c>
      <c r="CG22" s="243">
        <f>IF(ISBLANK('In Process Calc.'!X15),"",'In Process Calc.'!X15)</f>
        <v>0</v>
      </c>
      <c r="CH22" s="243">
        <f>IF(ISBLANK('In Process Calc.'!Y15),"",'In Process Calc.'!Y15)</f>
        <v>0</v>
      </c>
      <c r="CI22" s="243">
        <f>IF(ISBLANK('In Process Calc.'!Z15),"",'In Process Calc.'!Z15)</f>
        <v>6.0961244326031192</v>
      </c>
      <c r="CJ22" s="243">
        <f>IF(ISBLANK('In Process Calc.'!AA15),"",'In Process Calc.'!AA15)</f>
        <v>0</v>
      </c>
      <c r="CK22" s="243">
        <f>IF(ISBLANK('In Process Calc.'!AB15),"",'In Process Calc.'!AB15)</f>
        <v>0</v>
      </c>
      <c r="CL22" s="243">
        <f>IF(ISBLANK('In Process Calc.'!AC15),"",'In Process Calc.'!AC15)</f>
        <v>0</v>
      </c>
      <c r="CM22" s="243">
        <f>IF(ISBLANK('In Process Calc.'!AD15),"",'In Process Calc.'!AD15)</f>
        <v>0</v>
      </c>
      <c r="CN22" s="243">
        <f>IF(ISBLANK('In Process Calc.'!AE15),"",'In Process Calc.'!AE15)</f>
        <v>0</v>
      </c>
      <c r="CO22" s="243">
        <f>IF(ISBLANK('In Process Calc.'!AF15),"",'In Process Calc.'!AF15)</f>
        <v>0</v>
      </c>
      <c r="CP22" s="243">
        <f>IF(ISBLANK('In Process Calc.'!AG15),"",'In Process Calc.'!AG15)</f>
        <v>0</v>
      </c>
      <c r="CQ22" s="243">
        <f>IF(ISBLANK('In Process Calc.'!AH15),"",'In Process Calc.'!AH15)</f>
        <v>0</v>
      </c>
      <c r="CR22" s="243">
        <f>IF(ISBLANK('In Process Calc.'!AI15),"",'In Process Calc.'!AI15)</f>
        <v>0</v>
      </c>
      <c r="CS22" s="243">
        <f>IF(ISBLANK('In Process Calc.'!AJ15),"",'In Process Calc.'!AJ15)</f>
        <v>0</v>
      </c>
      <c r="CT22" s="243">
        <f>IF(ISBLANK('In Process Calc.'!AK15),"",'In Process Calc.'!AK15)</f>
        <v>0</v>
      </c>
      <c r="CU22" s="243">
        <f>IF(ISBLANK('In Process Calc.'!AL15),"",'In Process Calc.'!AL15)</f>
        <v>0</v>
      </c>
      <c r="CV22" s="243">
        <f>IF(ISBLANK('In Process Calc.'!AM15),"",'In Process Calc.'!AM15)</f>
        <v>7.4133824444444345</v>
      </c>
      <c r="CW22" s="243">
        <f>IF(ISBLANK('In Process Calc.'!AN15),"",'In Process Calc.'!AN15)</f>
        <v>-1.329125000000011</v>
      </c>
      <c r="CX22" s="243">
        <f>IF(ISBLANK('In Process Calc.'!AO15),"",'In Process Calc.'!AO15)</f>
        <v>46.001520111111105</v>
      </c>
      <c r="CY22" s="243">
        <f>IF(ISBLANK('In Process Calc.'!AP15),"",'In Process Calc.'!AP15)</f>
        <v>0</v>
      </c>
      <c r="CZ22" s="243">
        <f>IF(ISBLANK('In Process Calc.'!AQ15),"",'In Process Calc.'!AQ15)</f>
        <v>0</v>
      </c>
      <c r="DA22" s="243">
        <f>IF(ISBLANK('In Process Calc.'!AR15),"",'In Process Calc.'!AR15)</f>
        <v>-4.966216774884753E-4</v>
      </c>
      <c r="DB22" s="243">
        <f>IF(ISBLANK('In Process Calc.'!AS15),"",'In Process Calc.'!AS15)</f>
        <v>8.2918680996893392E-5</v>
      </c>
      <c r="DC22" s="243">
        <f>IF(ISBLANK('In Process Calc.'!AT15),"",'In Process Calc.'!AT15)</f>
        <v>5.7954035848536869E-4</v>
      </c>
      <c r="DD22" s="243">
        <f>IF(ISBLANK('In Process Calc.'!AU15),"",'In Process Calc.'!AU15)</f>
        <v>1.1827734368055296</v>
      </c>
      <c r="DE22" s="243">
        <f>IF(ISBLANK('In Process Calc.'!AV15),"",'In Process Calc.'!AV15)</f>
        <v>3.9405003420076544E-3</v>
      </c>
      <c r="DF22" s="243">
        <f>IF(ISBLANK('In Process Calc.'!AW15),"",'In Process Calc.'!AW15)</f>
        <v>1.0449429398285165E-3</v>
      </c>
      <c r="DG22" s="243">
        <f>IF(ISBLANK('In Process Calc.'!AX15),"",'In Process Calc.'!AX15)</f>
        <v>1.8060205698581703E-5</v>
      </c>
      <c r="DH22" s="243">
        <f>IF(ISBLANK('In Process Calc.'!AY15),"",'In Process Calc.'!AY15)</f>
        <v>1.3390842158688208E-3</v>
      </c>
      <c r="DI22" s="243">
        <f>IF(ISBLANK('In Process Calc.'!AZ15),"",'In Process Calc.'!AZ15)</f>
        <v>-2.6721578794918942E-5</v>
      </c>
      <c r="DJ22" s="243">
        <f>IF(ISBLANK('In Process Calc.'!BA15),"",'In Process Calc.'!BA15)</f>
        <v>3.4066597514338048E-2</v>
      </c>
      <c r="DK22" s="243">
        <f>IF(ISBLANK('In Process Calc.'!BB15),"",'In Process Calc.'!BB15)</f>
        <v>4.3637128828946106E-4</v>
      </c>
      <c r="DL22" s="243">
        <f>IF(ISBLANK('In Process Calc.'!BC15),"",'In Process Calc.'!BC15)</f>
        <v>6.5911335495535822E-3</v>
      </c>
      <c r="DM22" s="243">
        <f>IF(ISBLANK('In Process Calc.'!BD15),"",'In Process Calc.'!BD15)</f>
        <v>0</v>
      </c>
      <c r="DN22" s="243">
        <f>IF(ISBLANK('In Process Calc.'!BE15),"",'In Process Calc.'!BE15)</f>
        <v>0</v>
      </c>
      <c r="DO22" s="243">
        <f>IF(ISBLANK('In Process Calc.'!BF15),"",'In Process Calc.'!BF15)</f>
        <v>0</v>
      </c>
      <c r="DP22" s="243">
        <f>IF(ISBLANK('In Process Calc.'!BG15),"",'In Process Calc.'!BG15)</f>
        <v>4.6220917623535286E-4</v>
      </c>
      <c r="DQ22" s="243">
        <f>IF(ISBLANK('In Process Calc.'!BH15),"",'In Process Calc.'!BH15)</f>
        <v>0</v>
      </c>
      <c r="DR22" s="243">
        <f>IF(ISBLANK('In Process Calc.'!BI15),"",'In Process Calc.'!BI15)</f>
        <v>0</v>
      </c>
      <c r="DS22" s="243">
        <f>IF(ISBLANK('In Process Calc.'!BJ15),"",'In Process Calc.'!BJ15)</f>
        <v>0</v>
      </c>
      <c r="DT22" s="243">
        <f>IF(ISBLANK('In Process Calc.'!BK15),"",'In Process Calc.'!BK15)</f>
        <v>0</v>
      </c>
      <c r="DU22" s="243">
        <f>IF(ISBLANK('In Process Calc.'!BL15),"",'In Process Calc.'!BL15)</f>
        <v>0</v>
      </c>
      <c r="DV22" s="243">
        <f>IF(ISBLANK('In Process Calc.'!BM15),"",'In Process Calc.'!BM15)</f>
        <v>0</v>
      </c>
      <c r="DW22" s="243">
        <f>IF(ISBLANK('In Process Calc.'!BN15),"",'In Process Calc.'!BN15)</f>
        <v>0</v>
      </c>
      <c r="DX22" s="243">
        <f>IF(ISBLANK('In Process Calc.'!BO15),"",'In Process Calc.'!BO15)</f>
        <v>0</v>
      </c>
      <c r="DY22" s="243">
        <f>IF(ISBLANK('In Process Calc.'!BP15),"",'In Process Calc.'!BP15)</f>
        <v>0</v>
      </c>
      <c r="DZ22" s="243">
        <f>IF(ISBLANK('In Process Calc.'!BQ15),"",'In Process Calc.'!BQ15)</f>
        <v>0</v>
      </c>
      <c r="EA22" s="243">
        <f>IF(ISBLANK('In Process Calc.'!BR15),"",'In Process Calc.'!BR15)</f>
        <v>0</v>
      </c>
      <c r="EB22" s="243">
        <f>IF(ISBLANK('In Process Calc.'!BS15),"",'In Process Calc.'!BS15)</f>
        <v>0</v>
      </c>
      <c r="EC22" s="243">
        <f>IF(ISBLANK('In Process Calc.'!BT15),"",'In Process Calc.'!BT15)</f>
        <v>1.693263127592529E-2</v>
      </c>
      <c r="ED22" s="243">
        <f>IF(ISBLANK('In Process Calc.'!BU15),"",'In Process Calc.'!BU15)</f>
        <v>1.2992130933917635E-2</v>
      </c>
      <c r="EE22" s="243">
        <f>IF(ISBLANK('In Process Calc.'!BV15),"",'In Process Calc.'!BV15)</f>
        <v>5.8496931067709375E-2</v>
      </c>
      <c r="EF22" s="243">
        <f>IF(ISBLANK('In Process Calc.'!BW15),"",'In Process Calc.'!BW15)</f>
        <v>5.8657260540478887E-2</v>
      </c>
      <c r="EG22" s="243">
        <f>IF(ISBLANK('In Process Calc.'!BX15),"",'In Process Calc.'!BX15)</f>
        <v>1.3567811579680563E-2</v>
      </c>
      <c r="EH22" s="243">
        <f>IF(ISBLANK('In Process Calc.'!BY15),"",'In Process Calc.'!BY15)</f>
        <v>0</v>
      </c>
      <c r="EI22" s="243">
        <f>IF(ISBLANK('In Process Calc.'!BZ15),"",'In Process Calc.'!BZ15)</f>
        <v>1.2809359317607221E-2</v>
      </c>
      <c r="EJ22" s="243">
        <f>IF(ISBLANK('In Process Calc.'!CA15),"",'In Process Calc.'!CA15)</f>
        <v>0</v>
      </c>
      <c r="EK22" s="243">
        <f>IF(ISBLANK('Post Process Calc.'!A22),"",'Post Process Calc.'!A22)</f>
        <v>1.1408499730110169</v>
      </c>
      <c r="EL22" s="243">
        <f>IF(ISBLANK('Post Process Calc.'!C22),"",'Post Process Calc.'!C22)</f>
        <v>8.8933452765325743E-2</v>
      </c>
      <c r="EM22" s="243">
        <f>IF(ISBLANK('Post Process Calc.'!D22),"",'Post Process Calc.'!D22)</f>
        <v>5.6962083011659413E-2</v>
      </c>
      <c r="EN22" s="243">
        <f>IF(ISBLANK('Post Process Calc.'!E22),"",'Post Process Calc.'!E22)</f>
        <v>-8.8274764218137039E-4</v>
      </c>
      <c r="EO22" s="243">
        <f>IF(ISBLANK('Post Process Calc.'!F22),"",'Post Process Calc.'!F22)</f>
        <v>-3.2568936396333761E-3</v>
      </c>
      <c r="EP22" s="243">
        <f>IF(ISBLANK('Post Process Calc.'!G22),"",'Post Process Calc.'!G22)</f>
        <v>-7.1214510274316793E-3</v>
      </c>
      <c r="EQ22" s="243" t="str">
        <f>IF(ISBLANK('Post Process Calc.'!H22),"",'Post Process Calc.'!H22)</f>
        <v/>
      </c>
      <c r="ER22" s="243" t="str">
        <f>IF(ISBLANK('Post Process Calc.'!I22),"",'Post Process Calc.'!I22)</f>
        <v/>
      </c>
      <c r="ES22" s="243" t="str">
        <f>IF(ISBLANK('Post Process Calc.'!J22),"",'Post Process Calc.'!J22)</f>
        <v/>
      </c>
      <c r="ET22" s="243" t="str">
        <f>IF(ISBLANK('Post Process Calc.'!K22),"",'Post Process Calc.'!K22)</f>
        <v/>
      </c>
      <c r="EU22" s="243" t="str">
        <f>IF(ISBLANK('Post Process Calc.'!L22),"",'Post Process Calc.'!L22)</f>
        <v/>
      </c>
      <c r="EV22" s="243" t="str">
        <f>IF(ISBLANK('Post Process Calc.'!M22),"",'Post Process Calc.'!M22)</f>
        <v/>
      </c>
      <c r="EW22" s="243" t="str">
        <f>IF(ISBLANK('Post Process Calc.'!N22),"",'Post Process Calc.'!N22)</f>
        <v/>
      </c>
      <c r="EX22" s="243" t="str">
        <f>IF(ISBLANK('Post Process Calc.'!O22),"",'Post Process Calc.'!O22)</f>
        <v/>
      </c>
      <c r="EY22" s="243" t="str">
        <f>IF(ISBLANK('Post Process Calc.'!P22),"",'Post Process Calc.'!P22)</f>
        <v/>
      </c>
      <c r="EZ22" s="243" t="str">
        <f>IF(ISBLANK('Post Process Calc.'!Q22),"",'Post Process Calc.'!Q22)</f>
        <v/>
      </c>
      <c r="FA22" s="243" t="str">
        <f>IF(ISBLANK('Post Process Calc.'!R22),"",'Post Process Calc.'!R22)</f>
        <v/>
      </c>
      <c r="FB22" s="243" t="str">
        <f>IF(ISBLANK('Post Process Calc.'!S22),"",'Post Process Calc.'!S22)</f>
        <v/>
      </c>
      <c r="FC22" s="243" t="str">
        <f>IF(ISBLANK('Post Process Calc.'!T22),"",'Post Process Calc.'!T22)</f>
        <v/>
      </c>
      <c r="FD22" s="243" t="str">
        <f>IF(ISBLANK('Post Process Calc.'!U22),"",'Post Process Calc.'!U22)</f>
        <v/>
      </c>
      <c r="FE22" s="243" t="str">
        <f>IF(ISBLANK('Post Process Calc.'!V22),"",'Post Process Calc.'!V22)</f>
        <v/>
      </c>
      <c r="FF22" s="243" t="str">
        <f>IF(ISBLANK('Post Process Calc.'!W22),"",'Post Process Calc.'!W22)</f>
        <v/>
      </c>
      <c r="FG22" s="243" t="str">
        <f>IF(ISBLANK('Post Process Calc.'!X22),"",'Post Process Calc.'!X22)</f>
        <v/>
      </c>
      <c r="FH22" s="243" t="str">
        <f>IF(ISBLANK('Post Process Calc.'!Y22),"",'Post Process Calc.'!Y22)</f>
        <v/>
      </c>
      <c r="FI22" s="243" t="str">
        <f>IF(ISBLANK('Post Process Calc.'!Z22),"",'Post Process Calc.'!Z22)</f>
        <v/>
      </c>
      <c r="FJ22" s="243" t="str">
        <f>IF(ISBLANK('Post Process Calc.'!AA22),"",'Post Process Calc.'!AA22)</f>
        <v/>
      </c>
      <c r="FK22" s="243" t="str">
        <f>IF(ISBLANK('Post Process Calc.'!AB22),"",'Post Process Calc.'!AB22)</f>
        <v/>
      </c>
      <c r="FL22" s="243" t="str">
        <f>IF(ISBLANK('Post Process Calc.'!AC22),"",'Post Process Calc.'!AC22)</f>
        <v/>
      </c>
      <c r="FM22" s="243" t="str">
        <f>IF(ISBLANK('Post Process Calc.'!AD22),"",'Post Process Calc.'!AD22)</f>
        <v/>
      </c>
      <c r="FN22" s="243" t="str">
        <f>IF(ISBLANK('Post Process Calc.'!AE22),"",'Post Process Calc.'!AE22)</f>
        <v/>
      </c>
      <c r="FO22" s="243" t="str">
        <f>IF(ISBLANK('Post Process Calc.'!AF22),"",'Post Process Calc.'!AF22)</f>
        <v/>
      </c>
      <c r="FP22" s="243" t="str">
        <f>IF(ISBLANK('Post Process Calc.'!AG22),"",'Post Process Calc.'!AG22)</f>
        <v/>
      </c>
      <c r="FQ22" s="243" t="str">
        <f>IF(ISBLANK('Post Process Calc.'!AH22),"",'Post Process Calc.'!AH22)</f>
        <v/>
      </c>
      <c r="FR22" s="243" t="str">
        <f>IF(ISBLANK('Post Process Calc.'!AI22),"",'Post Process Calc.'!AI22)</f>
        <v/>
      </c>
      <c r="FS22" s="243" t="str">
        <f>IF(ISBLANK('Post Process Calc.'!AJ22),"",'Post Process Calc.'!AJ22)</f>
        <v/>
      </c>
    </row>
    <row r="23" spans="1:175">
      <c r="A23" s="238" t="str">
        <f>IF('Measured Data'!B17&lt;&gt;0,'Measured Data'!$B$1,"")</f>
        <v>XB52</v>
      </c>
      <c r="B23" s="238">
        <f>IF(ISBLANK('Measured Data'!A17),"",'Measured Data'!A17)</f>
        <v>10</v>
      </c>
      <c r="C23" s="245">
        <f>IF(ISBLANK('Measured Data'!B17),"",'Measured Data'!B17)</f>
        <v>9.9208333333372138</v>
      </c>
      <c r="D23" s="246">
        <f>IF(ISBLANK('Measured Data'!C17),"",'Measured Data'!C17)</f>
        <v>238.10000000009313</v>
      </c>
      <c r="E23" s="238">
        <f>IF(ISBLANK('Measured Data'!D17),"",'Measured Data'!D17)</f>
        <v>46</v>
      </c>
      <c r="F23" s="238" t="str">
        <f>IF(ISBLANK('Measured Data'!E17),"",'Measured Data'!E17)</f>
        <v/>
      </c>
      <c r="G23" s="238" t="str">
        <f>IF(ISBLANK('Measured Data'!G17),"",'Measured Data'!G17)</f>
        <v/>
      </c>
      <c r="H23" s="238">
        <f>IF(ISBLANK('Measured Data'!H17),"",'Measured Data'!H17)</f>
        <v>16.470799310302734</v>
      </c>
      <c r="I23" s="238">
        <f>IF(ISBLANK('Measured Data'!I17),"",'Measured Data'!I17)</f>
        <v>0.30194314722507087</v>
      </c>
      <c r="J23" s="238">
        <f>IF(ISBLANK('Measured Data'!J17),"",'Measured Data'!J17)</f>
        <v>16.772742457527805</v>
      </c>
      <c r="K23" s="238">
        <f>IF(ISBLANK('Measured Data'!K17),"",'Measured Data'!K17)</f>
        <v>98.199798583984375</v>
      </c>
      <c r="L23" s="238" t="str">
        <f>IF(ISBLANK('Measured Data'!L17),"",'Measured Data'!L17)</f>
        <v/>
      </c>
      <c r="M23" s="238" t="str">
        <f>IF(ISBLANK('Measured Data'!M17),"",'Measured Data'!M17)</f>
        <v/>
      </c>
      <c r="N23" s="238" t="str">
        <f>IF(ISBLANK('Measured Data'!N17),"",'Measured Data'!N17)</f>
        <v/>
      </c>
      <c r="O23" s="238" t="str">
        <f>IF(ISBLANK('Measured Data'!O17),"",'Measured Data'!O17)</f>
        <v/>
      </c>
      <c r="P23" s="238" t="str">
        <f>IF(ISBLANK('Measured Data'!P17),"",'Measured Data'!P17)</f>
        <v/>
      </c>
      <c r="Q23" s="238" t="str">
        <f>IF(ISBLANK('Measured Data'!Q17),"",'Measured Data'!Q17)</f>
        <v/>
      </c>
      <c r="R23" s="238">
        <f>IF(ISBLANK('Measured Data'!R17),"",'Measured Data'!R17)</f>
        <v>369</v>
      </c>
      <c r="S23" s="238">
        <f>IF(ISBLANK('Measured Data'!S17),"",'Measured Data'!S17)</f>
        <v>1585.31</v>
      </c>
      <c r="T23" s="238">
        <f>IF(ISBLANK('Measured Data'!U17),"",'Measured Data'!U17)</f>
        <v>7.3479999999999999</v>
      </c>
      <c r="U23" s="238">
        <f>IF(ISBLANK('Measured Data'!V17),"",'Measured Data'!V17)</f>
        <v>2.3109999999999999</v>
      </c>
      <c r="V23" s="238">
        <f>IF(ISBLANK('Measured Data'!W17),"",'Measured Data'!W17)</f>
        <v>0</v>
      </c>
      <c r="W23" s="238">
        <f>IF(ISBLANK('Measured Data'!X17),"",'Measured Data'!X17)</f>
        <v>2.6589999999999998</v>
      </c>
      <c r="X23" s="238">
        <f>IF(ISBLANK('Measured Data'!Y17),"",'Measured Data'!Y17)</f>
        <v>0.13400000000000001</v>
      </c>
      <c r="Y23" s="238">
        <f>IF(ISBLANK('Measured Data'!Z17),"",'Measured Data'!Z17)</f>
        <v>5.4952374608672478</v>
      </c>
      <c r="Z23" s="238">
        <f>IF(ISBLANK('Measured Data'!AA17),"",'Measured Data'!AA17)</f>
        <v>3.4980000000000002</v>
      </c>
      <c r="AA23" s="238">
        <f>IF(ISBLANK('Measured Data'!AB17),"",'Measured Data'!AB17)</f>
        <v>8.9469999999999992</v>
      </c>
      <c r="AB23" s="238">
        <f>IF(ISBLANK('Measured Data'!AC17),"",'Measured Data'!AC17)</f>
        <v>0</v>
      </c>
      <c r="AC23" s="238">
        <f>IF(ISBLANK('Measured Data'!AD17),"",'Measured Data'!AD17)</f>
        <v>0</v>
      </c>
      <c r="AD23" s="238">
        <f>IF(ISBLANK('Measured Data'!AE17),"",'Measured Data'!AE17)</f>
        <v>0</v>
      </c>
      <c r="AE23" s="238">
        <f>IF(ISBLANK('Measured Data'!AF17),"",'Measured Data'!AF17)</f>
        <v>7.3268206039076382</v>
      </c>
      <c r="AF23" s="238">
        <f>IF(ISBLANK('Measured Data'!AG17),"",'Measured Data'!AG17)</f>
        <v>0</v>
      </c>
      <c r="AG23" s="238">
        <f>IF(ISBLANK('Measured Data'!AH17),"",'Measured Data'!AH17)</f>
        <v>0</v>
      </c>
      <c r="AH23" s="238">
        <f>IF(ISBLANK('Measured Data'!AI17),"",'Measured Data'!AI17)</f>
        <v>0</v>
      </c>
      <c r="AI23" s="238">
        <f>IF(ISBLANK('Measured Data'!AJ17),"",'Measured Data'!AJ17)</f>
        <v>0</v>
      </c>
      <c r="AJ23" s="238">
        <f>IF(ISBLANK('Measured Data'!AK17),"",'Measured Data'!AK17)</f>
        <v>0</v>
      </c>
      <c r="AK23" s="238">
        <f>IF(ISBLANK('Measured Data'!AL17),"",'Measured Data'!AL17)</f>
        <v>0</v>
      </c>
      <c r="AL23" s="238">
        <f>IF(ISBLANK('Measured Data'!AM17),"",'Measured Data'!AM17)</f>
        <v>0</v>
      </c>
      <c r="AM23" s="238">
        <f>IF(ISBLANK('Measured Data'!AN17),"",'Measured Data'!AN17)</f>
        <v>0</v>
      </c>
      <c r="AN23" s="238">
        <f>IF(ISBLANK('Measured Data'!AO17),"",'Measured Data'!AO17)</f>
        <v>0</v>
      </c>
      <c r="AO23" s="238">
        <f>IF(ISBLANK('Measured Data'!AP17),"",'Measured Data'!AP17)</f>
        <v>0</v>
      </c>
      <c r="AP23" s="238">
        <f>IF(ISBLANK('Measured Data'!AQ17),"",'Measured Data'!AQ17)</f>
        <v>0</v>
      </c>
      <c r="AQ23" s="238">
        <f>IF(ISBLANK('Measured Data'!AR17),"",'Measured Data'!AR17)</f>
        <v>0</v>
      </c>
      <c r="AR23" s="238" t="str">
        <f>IF(ISBLANK('Measured Data'!AS17),"",'Measured Data'!AS17)</f>
        <v/>
      </c>
      <c r="AS23" s="238" t="str">
        <f>IF(ISBLANK('Measured Data'!AT17),"",'Measured Data'!AT17)</f>
        <v/>
      </c>
      <c r="AT23" s="238" t="str">
        <f>IF(ISBLANK('Measured Data'!AU17),"",'Measured Data'!AU17)</f>
        <v/>
      </c>
      <c r="AU23" s="238" t="str">
        <f>IF(ISBLANK('Measured Data'!AV17),"",'Measured Data'!AV17)</f>
        <v/>
      </c>
      <c r="AV23" s="238" t="str">
        <f>IF(ISBLANK('Measured Data'!AW17),"",'Measured Data'!AW17)</f>
        <v/>
      </c>
      <c r="AW23" s="238" t="str">
        <f>IF(ISBLANK('Measured Data'!AX17),"",'Measured Data'!AX17)</f>
        <v/>
      </c>
      <c r="AX23" s="238" t="str">
        <f>IF(ISBLANK('Measured Data'!AY17),"",'Measured Data'!AY17)</f>
        <v/>
      </c>
      <c r="AY23" s="238" t="str">
        <f>IF(ISBLANK('Measured Data'!AZ17),"",'Measured Data'!AZ17)</f>
        <v/>
      </c>
      <c r="AZ23" s="238" t="str">
        <f>IF(ISBLANK('Measured Data'!BA17),"",'Measured Data'!BA17)</f>
        <v/>
      </c>
      <c r="BA23" s="238" t="str">
        <f>IF(ISBLANK('Measured Data'!BB17),"",'Measured Data'!BB17)</f>
        <v/>
      </c>
      <c r="BB23" s="238" t="str">
        <f>IF(ISBLANK('Measured Data'!BC17),"",'Measured Data'!BC17)</f>
        <v/>
      </c>
      <c r="BC23" s="238" t="str">
        <f>IF(ISBLANK('Measured Data'!BE17),"",'Measured Data'!BE17)</f>
        <v/>
      </c>
      <c r="BD23" s="238" t="str">
        <f>IF(ISBLANK('Measured Data'!BF17),"",'Measured Data'!BF17)</f>
        <v/>
      </c>
      <c r="BE23" s="238" t="str">
        <f>IF(ISBLANK('Measured Data'!BG17),"",'Measured Data'!BG17)</f>
        <v/>
      </c>
      <c r="BF23" s="238" t="str">
        <f>IF(ISBLANK('Measured Data'!BI17),"",'Measured Data'!BI17)</f>
        <v/>
      </c>
      <c r="BG23" s="238" t="str">
        <f>IF(ISBLANK('Measured Data'!BJ17),"",'Measured Data'!BJ17)</f>
        <v/>
      </c>
      <c r="BH23" s="238" t="str">
        <f>IF(ISBLANK('Measured Data'!BK17),"",'Measured Data'!BK17)</f>
        <v/>
      </c>
      <c r="BI23" s="238" t="str">
        <f>IF(ISBLANK('Measured Data'!BL17),"",'Measured Data'!BL17)</f>
        <v/>
      </c>
      <c r="BJ23" s="238" t="str">
        <f>IF(ISBLANK('Measured Data'!BM17),"",'Measured Data'!BM17)</f>
        <v/>
      </c>
      <c r="BK23" s="238" t="str">
        <f>IF(ISBLANK('Measured Data'!BN17),"",'Measured Data'!BN17)</f>
        <v/>
      </c>
      <c r="BL23" s="238" t="str">
        <f>IF(ISBLANK('Measured Data'!BO17),"",'Measured Data'!BO17)</f>
        <v/>
      </c>
      <c r="BM23" s="238">
        <f>IF(ISBLANK('Measured Data'!BP17),"",'Measured Data'!BP17)</f>
        <v>0</v>
      </c>
      <c r="BN23" s="238">
        <f>IF(ISBLANK('In Process Calc.'!B16),"",ROUND('In Process Calc.'!B16,2))</f>
        <v>12.86</v>
      </c>
      <c r="BO23" s="238">
        <f>IF(ISBLANK('In Process Calc.'!C16),"",ROUND('In Process Calc.'!C16,2))</f>
        <v>308.58</v>
      </c>
      <c r="BP23" s="238">
        <f>IF(ISBLANK('In Process Calc.'!E16),"",'In Process Calc.'!E16)</f>
        <v>1802.3888888888891</v>
      </c>
      <c r="BQ23" s="238">
        <f>IF(ISBLANK('In Process Calc.'!F16),"",'In Process Calc.'!F16)</f>
        <v>0</v>
      </c>
      <c r="BR23" s="238">
        <f>IF(ISBLANK('In Process Calc.'!H16),"",'In Process Calc.'!H16)</f>
        <v>0</v>
      </c>
      <c r="BS23" s="238">
        <f>IF(ISBLANK('In Process Calc.'!J16),"",'In Process Calc.'!J16)</f>
        <v>1802.3888888888891</v>
      </c>
      <c r="BT23" s="238">
        <f>IF(ISBLANK('In Process Calc.'!K16),"",'In Process Calc.'!K16)</f>
        <v>3055.8075529255466</v>
      </c>
      <c r="BU23" s="238">
        <f>IF(ISBLANK('In Process Calc.'!L16),"",'In Process Calc.'!L16)</f>
        <v>28204.089122047259</v>
      </c>
      <c r="BV23" s="243">
        <f>IF(ISBLANK('In Process Calc.'!M16),"",'In Process Calc.'!M16)</f>
        <v>0</v>
      </c>
      <c r="BW23" s="243">
        <f>IF(ISBLANK('In Process Calc.'!N16),"",'In Process Calc.'!N16)</f>
        <v>5200.0721833333337</v>
      </c>
      <c r="BX23" s="243">
        <f>IF(ISBLANK('In Process Calc.'!O16),"",'In Process Calc.'!O16)</f>
        <v>-5.1722416111111125</v>
      </c>
      <c r="BY23" s="243">
        <f>IF(ISBLANK('In Process Calc.'!P16),"",'In Process Calc.'!P16)</f>
        <v>1.4727088333333325</v>
      </c>
      <c r="BZ23" s="243">
        <f>IF(ISBLANK('In Process Calc.'!Q16),"",'In Process Calc.'!Q16)</f>
        <v>11.035045388888889</v>
      </c>
      <c r="CA23" s="243">
        <f>IF(ISBLANK('In Process Calc.'!R16),"",'In Process Calc.'!R16)</f>
        <v>0.62002944444444363</v>
      </c>
      <c r="CB23" s="243">
        <f>IF(ISBLANK('In Process Calc.'!S16),"",'In Process Calc.'!S16)</f>
        <v>1.6559491111111111</v>
      </c>
      <c r="CC23" s="243">
        <f>IF(ISBLANK('In Process Calc.'!T16),"",'In Process Calc.'!T16)</f>
        <v>120.05977473905473</v>
      </c>
      <c r="CD23" s="243">
        <f>IF(ISBLANK('In Process Calc.'!U16),"",'In Process Calc.'!U16)</f>
        <v>-4.0661893333333348</v>
      </c>
      <c r="CE23" s="243">
        <f>IF(ISBLANK('In Process Calc.'!V16),"",'In Process Calc.'!V16)</f>
        <v>0.1171293888888858</v>
      </c>
      <c r="CF23" s="243">
        <f>IF(ISBLANK('In Process Calc.'!W16),"",'In Process Calc.'!W16)</f>
        <v>0</v>
      </c>
      <c r="CG23" s="243">
        <f>IF(ISBLANK('In Process Calc.'!X16),"",'In Process Calc.'!X16)</f>
        <v>0</v>
      </c>
      <c r="CH23" s="243">
        <f>IF(ISBLANK('In Process Calc.'!Y16),"",'In Process Calc.'!Y16)</f>
        <v>0</v>
      </c>
      <c r="CI23" s="243">
        <f>IF(ISBLANK('In Process Calc.'!Z16),"",'In Process Calc.'!Z16)</f>
        <v>1.6682948490230904</v>
      </c>
      <c r="CJ23" s="243">
        <f>IF(ISBLANK('In Process Calc.'!AA16),"",'In Process Calc.'!AA16)</f>
        <v>0</v>
      </c>
      <c r="CK23" s="243">
        <f>IF(ISBLANK('In Process Calc.'!AB16),"",'In Process Calc.'!AB16)</f>
        <v>0</v>
      </c>
      <c r="CL23" s="243">
        <f>IF(ISBLANK('In Process Calc.'!AC16),"",'In Process Calc.'!AC16)</f>
        <v>0</v>
      </c>
      <c r="CM23" s="243">
        <f>IF(ISBLANK('In Process Calc.'!AD16),"",'In Process Calc.'!AD16)</f>
        <v>0</v>
      </c>
      <c r="CN23" s="243">
        <f>IF(ISBLANK('In Process Calc.'!AE16),"",'In Process Calc.'!AE16)</f>
        <v>0</v>
      </c>
      <c r="CO23" s="243">
        <f>IF(ISBLANK('In Process Calc.'!AF16),"",'In Process Calc.'!AF16)</f>
        <v>0</v>
      </c>
      <c r="CP23" s="243">
        <f>IF(ISBLANK('In Process Calc.'!AG16),"",'In Process Calc.'!AG16)</f>
        <v>0</v>
      </c>
      <c r="CQ23" s="243">
        <f>IF(ISBLANK('In Process Calc.'!AH16),"",'In Process Calc.'!AH16)</f>
        <v>0</v>
      </c>
      <c r="CR23" s="243">
        <f>IF(ISBLANK('In Process Calc.'!AI16),"",'In Process Calc.'!AI16)</f>
        <v>0</v>
      </c>
      <c r="CS23" s="243">
        <f>IF(ISBLANK('In Process Calc.'!AJ16),"",'In Process Calc.'!AJ16)</f>
        <v>0</v>
      </c>
      <c r="CT23" s="243">
        <f>IF(ISBLANK('In Process Calc.'!AK16),"",'In Process Calc.'!AK16)</f>
        <v>0</v>
      </c>
      <c r="CU23" s="243">
        <f>IF(ISBLANK('In Process Calc.'!AL16),"",'In Process Calc.'!AL16)</f>
        <v>0</v>
      </c>
      <c r="CV23" s="243">
        <f>IF(ISBLANK('In Process Calc.'!AM16),"",'In Process Calc.'!AM16)</f>
        <v>18.705362888888878</v>
      </c>
      <c r="CW23" s="243">
        <f>IF(ISBLANK('In Process Calc.'!AN16),"",'In Process Calc.'!AN16)</f>
        <v>13.533121277777767</v>
      </c>
      <c r="CX23" s="243">
        <f>IF(ISBLANK('In Process Calc.'!AO16),"",'In Process Calc.'!AO16)</f>
        <v>61.16367211111109</v>
      </c>
      <c r="CY23" s="243">
        <f>IF(ISBLANK('In Process Calc.'!AP16),"",'In Process Calc.'!AP16)</f>
        <v>0</v>
      </c>
      <c r="CZ23" s="243">
        <f>IF(ISBLANK('In Process Calc.'!AQ16),"",'In Process Calc.'!AQ16)</f>
        <v>0</v>
      </c>
      <c r="DA23" s="243">
        <f>IF(ISBLANK('In Process Calc.'!AR16),"",'In Process Calc.'!AR16)</f>
        <v>-3.3714386992780729E-4</v>
      </c>
      <c r="DB23" s="243">
        <f>IF(ISBLANK('In Process Calc.'!AS16),"",'In Process Calc.'!AS16)</f>
        <v>1.1189336595018567E-3</v>
      </c>
      <c r="DC23" s="243">
        <f>IF(ISBLANK('In Process Calc.'!AT16),"",'In Process Calc.'!AT16)</f>
        <v>1.456077529429664E-3</v>
      </c>
      <c r="DD23" s="243">
        <f>IF(ISBLANK('In Process Calc.'!AU16),"",'In Process Calc.'!AU16)</f>
        <v>0.96654477918216797</v>
      </c>
      <c r="DE23" s="243">
        <f>IF(ISBLANK('In Process Calc.'!AV16),"",'In Process Calc.'!AV16)</f>
        <v>5.1972875638332397E-3</v>
      </c>
      <c r="DF23" s="243">
        <f>IF(ISBLANK('In Process Calc.'!AW16),"",'In Process Calc.'!AW16)</f>
        <v>1.0764826393254464E-3</v>
      </c>
      <c r="DG23" s="243">
        <f>IF(ISBLANK('In Process Calc.'!AX16),"",'In Process Calc.'!AX16)</f>
        <v>-2.0455133339864323E-5</v>
      </c>
      <c r="DH23" s="243">
        <f>IF(ISBLANK('In Process Calc.'!AY16),"",'In Process Calc.'!AY16)</f>
        <v>1.5287466734533203E-3</v>
      </c>
      <c r="DI23" s="243">
        <f>IF(ISBLANK('In Process Calc.'!AZ16),"",'In Process Calc.'!AZ16)</f>
        <v>-1.9595857449255431E-4</v>
      </c>
      <c r="DJ23" s="243">
        <f>IF(ISBLANK('In Process Calc.'!BA16),"",'In Process Calc.'!BA16)</f>
        <v>3.6613476096878504E-2</v>
      </c>
      <c r="DK23" s="243">
        <f>IF(ISBLANK('In Process Calc.'!BB16),"",'In Process Calc.'!BB16)</f>
        <v>5.6929854265128955E-4</v>
      </c>
      <c r="DL23" s="243">
        <f>IF(ISBLANK('In Process Calc.'!BC16),"",'In Process Calc.'!BC16)</f>
        <v>4.7001646375800805E-3</v>
      </c>
      <c r="DM23" s="243">
        <f>IF(ISBLANK('In Process Calc.'!BD16),"",'In Process Calc.'!BD16)</f>
        <v>0</v>
      </c>
      <c r="DN23" s="243">
        <f>IF(ISBLANK('In Process Calc.'!BE16),"",'In Process Calc.'!BE16)</f>
        <v>0</v>
      </c>
      <c r="DO23" s="243">
        <f>IF(ISBLANK('In Process Calc.'!BF16),"",'In Process Calc.'!BF16)</f>
        <v>0</v>
      </c>
      <c r="DP23" s="243">
        <f>IF(ISBLANK('In Process Calc.'!BG16),"",'In Process Calc.'!BG16)</f>
        <v>-2.2865149991606868E-3</v>
      </c>
      <c r="DQ23" s="243">
        <f>IF(ISBLANK('In Process Calc.'!BH16),"",'In Process Calc.'!BH16)</f>
        <v>0</v>
      </c>
      <c r="DR23" s="243">
        <f>IF(ISBLANK('In Process Calc.'!BI16),"",'In Process Calc.'!BI16)</f>
        <v>0</v>
      </c>
      <c r="DS23" s="243">
        <f>IF(ISBLANK('In Process Calc.'!BJ16),"",'In Process Calc.'!BJ16)</f>
        <v>0</v>
      </c>
      <c r="DT23" s="243">
        <f>IF(ISBLANK('In Process Calc.'!BK16),"",'In Process Calc.'!BK16)</f>
        <v>0</v>
      </c>
      <c r="DU23" s="243">
        <f>IF(ISBLANK('In Process Calc.'!BL16),"",'In Process Calc.'!BL16)</f>
        <v>0</v>
      </c>
      <c r="DV23" s="243">
        <f>IF(ISBLANK('In Process Calc.'!BM16),"",'In Process Calc.'!BM16)</f>
        <v>0</v>
      </c>
      <c r="DW23" s="243">
        <f>IF(ISBLANK('In Process Calc.'!BN16),"",'In Process Calc.'!BN16)</f>
        <v>0</v>
      </c>
      <c r="DX23" s="243">
        <f>IF(ISBLANK('In Process Calc.'!BO16),"",'In Process Calc.'!BO16)</f>
        <v>0</v>
      </c>
      <c r="DY23" s="243">
        <f>IF(ISBLANK('In Process Calc.'!BP16),"",'In Process Calc.'!BP16)</f>
        <v>0</v>
      </c>
      <c r="DZ23" s="243">
        <f>IF(ISBLANK('In Process Calc.'!BQ16),"",'In Process Calc.'!BQ16)</f>
        <v>0</v>
      </c>
      <c r="EA23" s="243">
        <f>IF(ISBLANK('In Process Calc.'!BR16),"",'In Process Calc.'!BR16)</f>
        <v>0</v>
      </c>
      <c r="EB23" s="243">
        <f>IF(ISBLANK('In Process Calc.'!BS16),"",'In Process Calc.'!BS16)</f>
        <v>0</v>
      </c>
      <c r="EC23" s="243">
        <f>IF(ISBLANK('In Process Calc.'!BT16),"",'In Process Calc.'!BT16)</f>
        <v>1.6633857676298724E-2</v>
      </c>
      <c r="ED23" s="243">
        <f>IF(ISBLANK('In Process Calc.'!BU16),"",'In Process Calc.'!BU16)</f>
        <v>1.1436570112465485E-2</v>
      </c>
      <c r="EE23" s="243">
        <f>IF(ISBLANK('In Process Calc.'!BV16),"",'In Process Calc.'!BV16)</f>
        <v>5.3255489142107745E-2</v>
      </c>
      <c r="EF23" s="243">
        <f>IF(ISBLANK('In Process Calc.'!BW16),"",'In Process Calc.'!BW16)</f>
        <v>5.4513061122422532E-2</v>
      </c>
      <c r="EG23" s="243">
        <f>IF(ISBLANK('In Process Calc.'!BX16),"",'In Process Calc.'!BX16)</f>
        <v>-6.2450093323851992E-2</v>
      </c>
      <c r="EH23" s="243">
        <f>IF(ISBLANK('In Process Calc.'!BY16),"",'In Process Calc.'!BY16)</f>
        <v>0</v>
      </c>
      <c r="EI23" s="243">
        <f>IF(ISBLANK('In Process Calc.'!BZ16),"",'In Process Calc.'!BZ16)</f>
        <v>1.5548879902714982E-2</v>
      </c>
      <c r="EJ23" s="243">
        <f>IF(ISBLANK('In Process Calc.'!CA16),"",'In Process Calc.'!CA16)</f>
        <v>0</v>
      </c>
      <c r="EK23" s="243">
        <f>IF(ISBLANK('Post Process Calc.'!A23),"",'Post Process Calc.'!A23)</f>
        <v>2.0983499718666079</v>
      </c>
      <c r="EL23" s="243">
        <f>IF(ISBLANK('Post Process Calc.'!C23),"",'Post Process Calc.'!C23)</f>
        <v>7.6048059699223167E-2</v>
      </c>
      <c r="EM23" s="243">
        <f>IF(ISBLANK('Post Process Calc.'!D23),"",'Post Process Calc.'!D23)</f>
        <v>3.9844846263097651E-2</v>
      </c>
      <c r="EN23" s="243">
        <f>IF(ISBLANK('Post Process Calc.'!E23),"",'Post Process Calc.'!E23)</f>
        <v>-7.0498276647476691E-3</v>
      </c>
      <c r="EO23" s="243">
        <f>IF(ISBLANK('Post Process Calc.'!F23),"",'Post Process Calc.'!F23)</f>
        <v>1.0290447878109857E-3</v>
      </c>
      <c r="EP23" s="243">
        <f>IF(ISBLANK('Post Process Calc.'!G23),"",'Post Process Calc.'!G23)</f>
        <v>-7.3770227471512129E-3</v>
      </c>
      <c r="EQ23" s="243" t="str">
        <f>IF(ISBLANK('Post Process Calc.'!H23),"",'Post Process Calc.'!H23)</f>
        <v/>
      </c>
      <c r="ER23" s="243" t="str">
        <f>IF(ISBLANK('Post Process Calc.'!I23),"",'Post Process Calc.'!I23)</f>
        <v/>
      </c>
      <c r="ES23" s="243" t="str">
        <f>IF(ISBLANK('Post Process Calc.'!J23),"",'Post Process Calc.'!J23)</f>
        <v/>
      </c>
      <c r="ET23" s="243" t="str">
        <f>IF(ISBLANK('Post Process Calc.'!K23),"",'Post Process Calc.'!K23)</f>
        <v/>
      </c>
      <c r="EU23" s="243" t="str">
        <f>IF(ISBLANK('Post Process Calc.'!L23),"",'Post Process Calc.'!L23)</f>
        <v/>
      </c>
      <c r="EV23" s="243" t="str">
        <f>IF(ISBLANK('Post Process Calc.'!M23),"",'Post Process Calc.'!M23)</f>
        <v/>
      </c>
      <c r="EW23" s="243" t="str">
        <f>IF(ISBLANK('Post Process Calc.'!N23),"",'Post Process Calc.'!N23)</f>
        <v/>
      </c>
      <c r="EX23" s="243" t="str">
        <f>IF(ISBLANK('Post Process Calc.'!O23),"",'Post Process Calc.'!O23)</f>
        <v/>
      </c>
      <c r="EY23" s="243" t="str">
        <f>IF(ISBLANK('Post Process Calc.'!P23),"",'Post Process Calc.'!P23)</f>
        <v/>
      </c>
      <c r="EZ23" s="243" t="str">
        <f>IF(ISBLANK('Post Process Calc.'!Q23),"",'Post Process Calc.'!Q23)</f>
        <v/>
      </c>
      <c r="FA23" s="243" t="str">
        <f>IF(ISBLANK('Post Process Calc.'!R23),"",'Post Process Calc.'!R23)</f>
        <v/>
      </c>
      <c r="FB23" s="243" t="str">
        <f>IF(ISBLANK('Post Process Calc.'!S23),"",'Post Process Calc.'!S23)</f>
        <v/>
      </c>
      <c r="FC23" s="243" t="str">
        <f>IF(ISBLANK('Post Process Calc.'!T23),"",'Post Process Calc.'!T23)</f>
        <v/>
      </c>
      <c r="FD23" s="243" t="str">
        <f>IF(ISBLANK('Post Process Calc.'!U23),"",'Post Process Calc.'!U23)</f>
        <v/>
      </c>
      <c r="FE23" s="243" t="str">
        <f>IF(ISBLANK('Post Process Calc.'!V23),"",'Post Process Calc.'!V23)</f>
        <v/>
      </c>
      <c r="FF23" s="243" t="str">
        <f>IF(ISBLANK('Post Process Calc.'!W23),"",'Post Process Calc.'!W23)</f>
        <v/>
      </c>
      <c r="FG23" s="243" t="str">
        <f>IF(ISBLANK('Post Process Calc.'!X23),"",'Post Process Calc.'!X23)</f>
        <v/>
      </c>
      <c r="FH23" s="243" t="str">
        <f>IF(ISBLANK('Post Process Calc.'!Y23),"",'Post Process Calc.'!Y23)</f>
        <v/>
      </c>
      <c r="FI23" s="243" t="str">
        <f>IF(ISBLANK('Post Process Calc.'!Z23),"",'Post Process Calc.'!Z23)</f>
        <v/>
      </c>
      <c r="FJ23" s="243" t="str">
        <f>IF(ISBLANK('Post Process Calc.'!AA23),"",'Post Process Calc.'!AA23)</f>
        <v/>
      </c>
      <c r="FK23" s="243" t="str">
        <f>IF(ISBLANK('Post Process Calc.'!AB23),"",'Post Process Calc.'!AB23)</f>
        <v/>
      </c>
      <c r="FL23" s="243" t="str">
        <f>IF(ISBLANK('Post Process Calc.'!AC23),"",'Post Process Calc.'!AC23)</f>
        <v/>
      </c>
      <c r="FM23" s="243" t="str">
        <f>IF(ISBLANK('Post Process Calc.'!AD23),"",'Post Process Calc.'!AD23)</f>
        <v/>
      </c>
      <c r="FN23" s="243" t="str">
        <f>IF(ISBLANK('Post Process Calc.'!AE23),"",'Post Process Calc.'!AE23)</f>
        <v/>
      </c>
      <c r="FO23" s="243" t="str">
        <f>IF(ISBLANK('Post Process Calc.'!AF23),"",'Post Process Calc.'!AF23)</f>
        <v/>
      </c>
      <c r="FP23" s="243" t="str">
        <f>IF(ISBLANK('Post Process Calc.'!AG23),"",'Post Process Calc.'!AG23)</f>
        <v/>
      </c>
      <c r="FQ23" s="243" t="str">
        <f>IF(ISBLANK('Post Process Calc.'!AH23),"",'Post Process Calc.'!AH23)</f>
        <v/>
      </c>
      <c r="FR23" s="243" t="str">
        <f>IF(ISBLANK('Post Process Calc.'!AI23),"",'Post Process Calc.'!AI23)</f>
        <v/>
      </c>
      <c r="FS23" s="243" t="str">
        <f>IF(ISBLANK('Post Process Calc.'!AJ23),"",'Post Process Calc.'!AJ23)</f>
        <v/>
      </c>
    </row>
    <row r="24" spans="1:175">
      <c r="A24" s="238" t="str">
        <f>IF('Measured Data'!B18&lt;&gt;0,'Measured Data'!$B$1,"")</f>
        <v>XB52</v>
      </c>
      <c r="B24" s="238">
        <f>IF(ISBLANK('Measured Data'!A18),"",'Measured Data'!A18)</f>
        <v>11</v>
      </c>
      <c r="C24" s="245">
        <f>IF(ISBLANK('Measured Data'!B18),"",'Measured Data'!B18)</f>
        <v>10.90625</v>
      </c>
      <c r="D24" s="246">
        <f>IF(ISBLANK('Measured Data'!C18),"",'Measured Data'!C18)</f>
        <v>261.75</v>
      </c>
      <c r="E24" s="238">
        <f>IF(ISBLANK('Measured Data'!D18),"",'Measured Data'!D18)</f>
        <v>20</v>
      </c>
      <c r="F24" s="238" t="str">
        <f>IF(ISBLANK('Measured Data'!E18),"",'Measured Data'!E18)</f>
        <v/>
      </c>
      <c r="G24" s="238" t="str">
        <f>IF(ISBLANK('Measured Data'!G18),"",'Measured Data'!G18)</f>
        <v/>
      </c>
      <c r="H24" s="238">
        <f>IF(ISBLANK('Measured Data'!H18),"",'Measured Data'!H18)</f>
        <v>15.796199662780761</v>
      </c>
      <c r="I24" s="238">
        <f>IF(ISBLANK('Measured Data'!I18),"",'Measured Data'!I18)</f>
        <v>0.34595935503624275</v>
      </c>
      <c r="J24" s="238">
        <f>IF(ISBLANK('Measured Data'!J18),"",'Measured Data'!J18)</f>
        <v>16.142159017817004</v>
      </c>
      <c r="K24" s="238">
        <f>IF(ISBLANK('Measured Data'!K18),"",'Measured Data'!K18)</f>
        <v>97.856796264648438</v>
      </c>
      <c r="L24" s="238" t="str">
        <f>IF(ISBLANK('Measured Data'!L18),"",'Measured Data'!L18)</f>
        <v/>
      </c>
      <c r="M24" s="238" t="str">
        <f>IF(ISBLANK('Measured Data'!M18),"",'Measured Data'!M18)</f>
        <v/>
      </c>
      <c r="N24" s="238" t="str">
        <f>IF(ISBLANK('Measured Data'!N18),"",'Measured Data'!N18)</f>
        <v/>
      </c>
      <c r="O24" s="238" t="str">
        <f>IF(ISBLANK('Measured Data'!O18),"",'Measured Data'!O18)</f>
        <v/>
      </c>
      <c r="P24" s="238" t="str">
        <f>IF(ISBLANK('Measured Data'!P18),"",'Measured Data'!P18)</f>
        <v/>
      </c>
      <c r="Q24" s="238" t="str">
        <f>IF(ISBLANK('Measured Data'!Q18),"",'Measured Data'!Q18)</f>
        <v/>
      </c>
      <c r="R24" s="238">
        <f>IF(ISBLANK('Measured Data'!R18),"",'Measured Data'!R18)</f>
        <v>395</v>
      </c>
      <c r="S24" s="238">
        <f>IF(ISBLANK('Measured Data'!S18),"",'Measured Data'!S18)</f>
        <v>2020.63</v>
      </c>
      <c r="T24" s="238">
        <f>IF(ISBLANK('Measured Data'!U18),"",'Measured Data'!U18)</f>
        <v>6.2030000000000003</v>
      </c>
      <c r="U24" s="238">
        <f>IF(ISBLANK('Measured Data'!V18),"",'Measured Data'!V18)</f>
        <v>1.97</v>
      </c>
      <c r="V24" s="238">
        <f>IF(ISBLANK('Measured Data'!W18),"",'Measured Data'!W18)</f>
        <v>6.8000000000000005E-2</v>
      </c>
      <c r="W24" s="238">
        <f>IF(ISBLANK('Measured Data'!X18),"",'Measured Data'!X18)</f>
        <v>2.4900000000000002</v>
      </c>
      <c r="X24" s="238">
        <f>IF(ISBLANK('Measured Data'!Y18),"",'Measured Data'!Y18)</f>
        <v>8.5000000000000006E-2</v>
      </c>
      <c r="Y24" s="238">
        <f>IF(ISBLANK('Measured Data'!Z18),"",'Measured Data'!Z18)</f>
        <v>7.0494460356579856</v>
      </c>
      <c r="Z24" s="238">
        <f>IF(ISBLANK('Measured Data'!AA18),"",'Measured Data'!AA18)</f>
        <v>2.5630000000000002</v>
      </c>
      <c r="AA24" s="238">
        <f>IF(ISBLANK('Measured Data'!AB18),"",'Measured Data'!AB18)</f>
        <v>6.4160000000000004</v>
      </c>
      <c r="AB24" s="238">
        <f>IF(ISBLANK('Measured Data'!AC18),"",'Measured Data'!AC18)</f>
        <v>0</v>
      </c>
      <c r="AC24" s="238">
        <f>IF(ISBLANK('Measured Data'!AD18),"",'Measured Data'!AD18)</f>
        <v>0</v>
      </c>
      <c r="AD24" s="238">
        <f>IF(ISBLANK('Measured Data'!AE18),"",'Measured Data'!AE18)</f>
        <v>0</v>
      </c>
      <c r="AE24" s="238">
        <f>IF(ISBLANK('Measured Data'!AF18),"",'Measured Data'!AF18)</f>
        <v>5.8836589698046184</v>
      </c>
      <c r="AF24" s="238">
        <f>IF(ISBLANK('Measured Data'!AG18),"",'Measured Data'!AG18)</f>
        <v>0</v>
      </c>
      <c r="AG24" s="238">
        <f>IF(ISBLANK('Measured Data'!AH18),"",'Measured Data'!AH18)</f>
        <v>0</v>
      </c>
      <c r="AH24" s="238">
        <f>IF(ISBLANK('Measured Data'!AI18),"",'Measured Data'!AI18)</f>
        <v>0</v>
      </c>
      <c r="AI24" s="238">
        <f>IF(ISBLANK('Measured Data'!AJ18),"",'Measured Data'!AJ18)</f>
        <v>0</v>
      </c>
      <c r="AJ24" s="238">
        <f>IF(ISBLANK('Measured Data'!AK18),"",'Measured Data'!AK18)</f>
        <v>0</v>
      </c>
      <c r="AK24" s="238">
        <f>IF(ISBLANK('Measured Data'!AL18),"",'Measured Data'!AL18)</f>
        <v>0</v>
      </c>
      <c r="AL24" s="238">
        <f>IF(ISBLANK('Measured Data'!AM18),"",'Measured Data'!AM18)</f>
        <v>0</v>
      </c>
      <c r="AM24" s="238">
        <f>IF(ISBLANK('Measured Data'!AN18),"",'Measured Data'!AN18)</f>
        <v>0</v>
      </c>
      <c r="AN24" s="238">
        <f>IF(ISBLANK('Measured Data'!AO18),"",'Measured Data'!AO18)</f>
        <v>0</v>
      </c>
      <c r="AO24" s="238">
        <f>IF(ISBLANK('Measured Data'!AP18),"",'Measured Data'!AP18)</f>
        <v>0</v>
      </c>
      <c r="AP24" s="238">
        <f>IF(ISBLANK('Measured Data'!AQ18),"",'Measured Data'!AQ18)</f>
        <v>0</v>
      </c>
      <c r="AQ24" s="238">
        <f>IF(ISBLANK('Measured Data'!AR18),"",'Measured Data'!AR18)</f>
        <v>0</v>
      </c>
      <c r="AR24" s="238" t="str">
        <f>IF(ISBLANK('Measured Data'!AS18),"",'Measured Data'!AS18)</f>
        <v/>
      </c>
      <c r="AS24" s="238" t="str">
        <f>IF(ISBLANK('Measured Data'!AT18),"",'Measured Data'!AT18)</f>
        <v/>
      </c>
      <c r="AT24" s="238" t="str">
        <f>IF(ISBLANK('Measured Data'!AU18),"",'Measured Data'!AU18)</f>
        <v/>
      </c>
      <c r="AU24" s="238" t="str">
        <f>IF(ISBLANK('Measured Data'!AV18),"",'Measured Data'!AV18)</f>
        <v/>
      </c>
      <c r="AV24" s="238" t="str">
        <f>IF(ISBLANK('Measured Data'!AW18),"",'Measured Data'!AW18)</f>
        <v/>
      </c>
      <c r="AW24" s="238" t="str">
        <f>IF(ISBLANK('Measured Data'!AX18),"",'Measured Data'!AX18)</f>
        <v/>
      </c>
      <c r="AX24" s="238" t="str">
        <f>IF(ISBLANK('Measured Data'!AY18),"",'Measured Data'!AY18)</f>
        <v/>
      </c>
      <c r="AY24" s="238" t="str">
        <f>IF(ISBLANK('Measured Data'!AZ18),"",'Measured Data'!AZ18)</f>
        <v/>
      </c>
      <c r="AZ24" s="238" t="str">
        <f>IF(ISBLANK('Measured Data'!BA18),"",'Measured Data'!BA18)</f>
        <v/>
      </c>
      <c r="BA24" s="238" t="str">
        <f>IF(ISBLANK('Measured Data'!BB18),"",'Measured Data'!BB18)</f>
        <v/>
      </c>
      <c r="BB24" s="238" t="str">
        <f>IF(ISBLANK('Measured Data'!BC18),"",'Measured Data'!BC18)</f>
        <v/>
      </c>
      <c r="BC24" s="238" t="str">
        <f>IF(ISBLANK('Measured Data'!BE18),"",'Measured Data'!BE18)</f>
        <v/>
      </c>
      <c r="BD24" s="238" t="str">
        <f>IF(ISBLANK('Measured Data'!BF18),"",'Measured Data'!BF18)</f>
        <v/>
      </c>
      <c r="BE24" s="238" t="str">
        <f>IF(ISBLANK('Measured Data'!BG18),"",'Measured Data'!BG18)</f>
        <v/>
      </c>
      <c r="BF24" s="238" t="str">
        <f>IF(ISBLANK('Measured Data'!BI18),"",'Measured Data'!BI18)</f>
        <v/>
      </c>
      <c r="BG24" s="238" t="str">
        <f>IF(ISBLANK('Measured Data'!BJ18),"",'Measured Data'!BJ18)</f>
        <v/>
      </c>
      <c r="BH24" s="238" t="str">
        <f>IF(ISBLANK('Measured Data'!BK18),"",'Measured Data'!BK18)</f>
        <v/>
      </c>
      <c r="BI24" s="238" t="str">
        <f>IF(ISBLANK('Measured Data'!BL18),"",'Measured Data'!BL18)</f>
        <v/>
      </c>
      <c r="BJ24" s="238" t="str">
        <f>IF(ISBLANK('Measured Data'!BM18),"",'Measured Data'!BM18)</f>
        <v/>
      </c>
      <c r="BK24" s="238" t="str">
        <f>IF(ISBLANK('Measured Data'!BN18),"",'Measured Data'!BN18)</f>
        <v/>
      </c>
      <c r="BL24" s="238" t="str">
        <f>IF(ISBLANK('Measured Data'!BO18),"",'Measured Data'!BO18)</f>
        <v/>
      </c>
      <c r="BM24" s="238">
        <f>IF(ISBLANK('Measured Data'!BP18),"",'Measured Data'!BP18)</f>
        <v>0</v>
      </c>
      <c r="BN24" s="238">
        <f>IF(ISBLANK('In Process Calc.'!B17),"",ROUND('In Process Calc.'!B17,2))</f>
        <v>13.87</v>
      </c>
      <c r="BO24" s="238">
        <f>IF(ISBLANK('In Process Calc.'!C17),"",ROUND('In Process Calc.'!C17,2))</f>
        <v>332.93</v>
      </c>
      <c r="BP24" s="238">
        <f>IF(ISBLANK('In Process Calc.'!E17),"",'In Process Calc.'!E17)</f>
        <v>1800.2222222222224</v>
      </c>
      <c r="BQ24" s="238">
        <f>IF(ISBLANK('In Process Calc.'!F17),"",'In Process Calc.'!F17)</f>
        <v>0</v>
      </c>
      <c r="BR24" s="238">
        <f>IF(ISBLANK('In Process Calc.'!H17),"",'In Process Calc.'!H17)</f>
        <v>0</v>
      </c>
      <c r="BS24" s="238">
        <f>IF(ISBLANK('In Process Calc.'!J17),"",'In Process Calc.'!J17)</f>
        <v>1800.2222222222224</v>
      </c>
      <c r="BT24" s="238">
        <f>IF(ISBLANK('In Process Calc.'!K17),"",'In Process Calc.'!K17)</f>
        <v>3455.530895197106</v>
      </c>
      <c r="BU24" s="238">
        <f>IF(ISBLANK('In Process Calc.'!L17),"",'In Process Calc.'!L17)</f>
        <v>23502.324074261476</v>
      </c>
      <c r="BV24" s="243">
        <f>IF(ISBLANK('In Process Calc.'!M17),"",'In Process Calc.'!M17)</f>
        <v>0</v>
      </c>
      <c r="BW24" s="243">
        <f>IF(ISBLANK('In Process Calc.'!N17),"",'In Process Calc.'!N17)</f>
        <v>5452.5130666666673</v>
      </c>
      <c r="BX24" s="243">
        <f>IF(ISBLANK('In Process Calc.'!O17),"",'In Process Calc.'!O17)</f>
        <v>-4.4764016666666677</v>
      </c>
      <c r="BY24" s="243">
        <f>IF(ISBLANK('In Process Calc.'!P17),"",'In Process Calc.'!P17)</f>
        <v>1.3043462222222213</v>
      </c>
      <c r="BZ24" s="243">
        <f>IF(ISBLANK('In Process Calc.'!Q17),"",'In Process Calc.'!Q17)</f>
        <v>11.008195888888888</v>
      </c>
      <c r="CA24" s="243">
        <f>IF(ISBLANK('In Process Calc.'!R17),"",'In Process Calc.'!R17)</f>
        <v>-1.1877874444444463</v>
      </c>
      <c r="CB24" s="243">
        <f>IF(ISBLANK('In Process Calc.'!S17),"",'In Process Calc.'!S17)</f>
        <v>1.2224682222222223</v>
      </c>
      <c r="CC24" s="243">
        <f>IF(ISBLANK('In Process Calc.'!T17),"",'In Process Calc.'!T17)</f>
        <v>133.47772652711561</v>
      </c>
      <c r="CD24" s="243">
        <f>IF(ISBLANK('In Process Calc.'!U17),"",'In Process Calc.'!U17)</f>
        <v>-3.4366242222222239</v>
      </c>
      <c r="CE24" s="243">
        <f>IF(ISBLANK('In Process Calc.'!V17),"",'In Process Calc.'!V17)</f>
        <v>-0.82288044444444775</v>
      </c>
      <c r="CF24" s="243">
        <f>IF(ISBLANK('In Process Calc.'!W17),"",'In Process Calc.'!W17)</f>
        <v>0</v>
      </c>
      <c r="CG24" s="243">
        <f>IF(ISBLANK('In Process Calc.'!X17),"",'In Process Calc.'!X17)</f>
        <v>0</v>
      </c>
      <c r="CH24" s="243">
        <f>IF(ISBLANK('In Process Calc.'!Y17),"",'In Process Calc.'!Y17)</f>
        <v>0</v>
      </c>
      <c r="CI24" s="243">
        <f>IF(ISBLANK('In Process Calc.'!Z17),"",'In Process Calc.'!Z17)</f>
        <v>4.0621299585553583</v>
      </c>
      <c r="CJ24" s="243">
        <f>IF(ISBLANK('In Process Calc.'!AA17),"",'In Process Calc.'!AA17)</f>
        <v>0</v>
      </c>
      <c r="CK24" s="243">
        <f>IF(ISBLANK('In Process Calc.'!AB17),"",'In Process Calc.'!AB17)</f>
        <v>0</v>
      </c>
      <c r="CL24" s="243">
        <f>IF(ISBLANK('In Process Calc.'!AC17),"",'In Process Calc.'!AC17)</f>
        <v>0</v>
      </c>
      <c r="CM24" s="243">
        <f>IF(ISBLANK('In Process Calc.'!AD17),"",'In Process Calc.'!AD17)</f>
        <v>0</v>
      </c>
      <c r="CN24" s="243">
        <f>IF(ISBLANK('In Process Calc.'!AE17),"",'In Process Calc.'!AE17)</f>
        <v>0</v>
      </c>
      <c r="CO24" s="243">
        <f>IF(ISBLANK('In Process Calc.'!AF17),"",'In Process Calc.'!AF17)</f>
        <v>0</v>
      </c>
      <c r="CP24" s="243">
        <f>IF(ISBLANK('In Process Calc.'!AG17),"",'In Process Calc.'!AG17)</f>
        <v>0</v>
      </c>
      <c r="CQ24" s="243">
        <f>IF(ISBLANK('In Process Calc.'!AH17),"",'In Process Calc.'!AH17)</f>
        <v>0</v>
      </c>
      <c r="CR24" s="243">
        <f>IF(ISBLANK('In Process Calc.'!AI17),"",'In Process Calc.'!AI17)</f>
        <v>0</v>
      </c>
      <c r="CS24" s="243">
        <f>IF(ISBLANK('In Process Calc.'!AJ17),"",'In Process Calc.'!AJ17)</f>
        <v>0</v>
      </c>
      <c r="CT24" s="243">
        <f>IF(ISBLANK('In Process Calc.'!AK17),"",'In Process Calc.'!AK17)</f>
        <v>0</v>
      </c>
      <c r="CU24" s="243">
        <f>IF(ISBLANK('In Process Calc.'!AL17),"",'In Process Calc.'!AL17)</f>
        <v>0</v>
      </c>
      <c r="CV24" s="243">
        <f>IF(ISBLANK('In Process Calc.'!AM17),"",'In Process Calc.'!AM17)</f>
        <v>16.318395111111098</v>
      </c>
      <c r="CW24" s="243">
        <f>IF(ISBLANK('In Process Calc.'!AN17),"",'In Process Calc.'!AN17)</f>
        <v>11.84199344444443</v>
      </c>
      <c r="CX24" s="243">
        <f>IF(ISBLANK('In Process Calc.'!AO17),"",'In Process Calc.'!AO17)</f>
        <v>46.574202111111077</v>
      </c>
      <c r="CY24" s="243">
        <f>IF(ISBLANK('In Process Calc.'!AP17),"",'In Process Calc.'!AP17)</f>
        <v>0</v>
      </c>
      <c r="CZ24" s="243">
        <f>IF(ISBLANK('In Process Calc.'!AQ17),"",'In Process Calc.'!AQ17)</f>
        <v>0</v>
      </c>
      <c r="DA24" s="243">
        <f>IF(ISBLANK('In Process Calc.'!AR17),"",'In Process Calc.'!AR17)</f>
        <v>-7.3261769943526621E-3</v>
      </c>
      <c r="DB24" s="243">
        <f>IF(ISBLANK('In Process Calc.'!AS17),"",'In Process Calc.'!AS17)</f>
        <v>-2.4175193017752792E-3</v>
      </c>
      <c r="DC24" s="243">
        <f>IF(ISBLANK('In Process Calc.'!AT17),"",'In Process Calc.'!AT17)</f>
        <v>4.9086576925773829E-3</v>
      </c>
      <c r="DD24" s="243">
        <f>IF(ISBLANK('In Process Calc.'!AU17),"",'In Process Calc.'!AU17)</f>
        <v>0.39334730109104238</v>
      </c>
      <c r="DE24" s="243">
        <f>IF(ISBLANK('In Process Calc.'!AV17),"",'In Process Calc.'!AV17)</f>
        <v>1.0842410330863452E-3</v>
      </c>
      <c r="DF24" s="243">
        <f>IF(ISBLANK('In Process Calc.'!AW17),"",'In Process Calc.'!AW17)</f>
        <v>-2.6233856343209686E-4</v>
      </c>
      <c r="DG24" s="243">
        <f>IF(ISBLANK('In Process Calc.'!AX17),"",'In Process Calc.'!AX17)</f>
        <v>-4.1836243880904394E-5</v>
      </c>
      <c r="DH24" s="243">
        <f>IF(ISBLANK('In Process Calc.'!AY17),"",'In Process Calc.'!AY17)</f>
        <v>-2.8168967115056527E-3</v>
      </c>
      <c r="DI24" s="243">
        <f>IF(ISBLANK('In Process Calc.'!AZ17),"",'In Process Calc.'!AZ17)</f>
        <v>-6.7543947504669329E-4</v>
      </c>
      <c r="DJ24" s="243">
        <f>IF(ISBLANK('In Process Calc.'!BA17),"",'In Process Calc.'!BA17)</f>
        <v>3.9810151286534236E-2</v>
      </c>
      <c r="DK24" s="243">
        <f>IF(ISBLANK('In Process Calc.'!BB17),"",'In Process Calc.'!BB17)</f>
        <v>9.8097318487689786E-4</v>
      </c>
      <c r="DL24" s="243">
        <f>IF(ISBLANK('In Process Calc.'!BC17),"",'In Process Calc.'!BC17)</f>
        <v>-1.4647006699484303E-3</v>
      </c>
      <c r="DM24" s="243">
        <f>IF(ISBLANK('In Process Calc.'!BD17),"",'In Process Calc.'!BD17)</f>
        <v>0</v>
      </c>
      <c r="DN24" s="243">
        <f>IF(ISBLANK('In Process Calc.'!BE17),"",'In Process Calc.'!BE17)</f>
        <v>0</v>
      </c>
      <c r="DO24" s="243">
        <f>IF(ISBLANK('In Process Calc.'!BF17),"",'In Process Calc.'!BF17)</f>
        <v>0</v>
      </c>
      <c r="DP24" s="243">
        <f>IF(ISBLANK('In Process Calc.'!BG17),"",'In Process Calc.'!BG17)</f>
        <v>5.5544633826823961E-3</v>
      </c>
      <c r="DQ24" s="243">
        <f>IF(ISBLANK('In Process Calc.'!BH17),"",'In Process Calc.'!BH17)</f>
        <v>0</v>
      </c>
      <c r="DR24" s="243">
        <f>IF(ISBLANK('In Process Calc.'!BI17),"",'In Process Calc.'!BI17)</f>
        <v>0</v>
      </c>
      <c r="DS24" s="243">
        <f>IF(ISBLANK('In Process Calc.'!BJ17),"",'In Process Calc.'!BJ17)</f>
        <v>0</v>
      </c>
      <c r="DT24" s="243">
        <f>IF(ISBLANK('In Process Calc.'!BK17),"",'In Process Calc.'!BK17)</f>
        <v>0</v>
      </c>
      <c r="DU24" s="243">
        <f>IF(ISBLANK('In Process Calc.'!BL17),"",'In Process Calc.'!BL17)</f>
        <v>0</v>
      </c>
      <c r="DV24" s="243">
        <f>IF(ISBLANK('In Process Calc.'!BM17),"",'In Process Calc.'!BM17)</f>
        <v>0</v>
      </c>
      <c r="DW24" s="243">
        <f>IF(ISBLANK('In Process Calc.'!BN17),"",'In Process Calc.'!BN17)</f>
        <v>0</v>
      </c>
      <c r="DX24" s="243">
        <f>IF(ISBLANK('In Process Calc.'!BO17),"",'In Process Calc.'!BO17)</f>
        <v>0</v>
      </c>
      <c r="DY24" s="243">
        <f>IF(ISBLANK('In Process Calc.'!BP17),"",'In Process Calc.'!BP17)</f>
        <v>0</v>
      </c>
      <c r="DZ24" s="243">
        <f>IF(ISBLANK('In Process Calc.'!BQ17),"",'In Process Calc.'!BQ17)</f>
        <v>0</v>
      </c>
      <c r="EA24" s="243">
        <f>IF(ISBLANK('In Process Calc.'!BR17),"",'In Process Calc.'!BR17)</f>
        <v>0</v>
      </c>
      <c r="EB24" s="243">
        <f>IF(ISBLANK('In Process Calc.'!BS17),"",'In Process Calc.'!BS17)</f>
        <v>0</v>
      </c>
      <c r="EC24" s="243">
        <f>IF(ISBLANK('In Process Calc.'!BT17),"",'In Process Calc.'!BT17)</f>
        <v>-3.0438761951508317E-3</v>
      </c>
      <c r="ED24" s="243">
        <f>IF(ISBLANK('In Process Calc.'!BU17),"",'In Process Calc.'!BU17)</f>
        <v>-4.1281172282371771E-3</v>
      </c>
      <c r="EE24" s="243">
        <f>IF(ISBLANK('In Process Calc.'!BV17),"",'In Process Calc.'!BV17)</f>
        <v>-1.6227514378517594E-2</v>
      </c>
      <c r="EF24" s="243">
        <f>IF(ISBLANK('In Process Calc.'!BW17),"",'In Process Calc.'!BW17)</f>
        <v>8.1575890236435262E-3</v>
      </c>
      <c r="EG24" s="243">
        <f>IF(ISBLANK('In Process Calc.'!BX17),"",'In Process Calc.'!BX17)</f>
        <v>0.13952379489100789</v>
      </c>
      <c r="EH24" s="243">
        <f>IF(ISBLANK('In Process Calc.'!BY17),"",'In Process Calc.'!BY17)</f>
        <v>0</v>
      </c>
      <c r="EI24" s="243">
        <f>IF(ISBLANK('In Process Calc.'!BZ17),"",'In Process Calc.'!BZ17)</f>
        <v>2.464128251652014E-2</v>
      </c>
      <c r="EJ24" s="243">
        <f>IF(ISBLANK('In Process Calc.'!CA17),"",'In Process Calc.'!CA17)</f>
        <v>0</v>
      </c>
      <c r="EK24" s="243">
        <f>IF(ISBLANK('Post Process Calc.'!A24),"",'Post Process Calc.'!A24)</f>
        <v>3.3895500732421873</v>
      </c>
      <c r="EL24" s="243">
        <f>IF(ISBLANK('Post Process Calc.'!C24),"",'Post Process Calc.'!C24)</f>
        <v>6.751274483686158E-2</v>
      </c>
      <c r="EM24" s="243">
        <f>IF(ISBLANK('Post Process Calc.'!D24),"",'Post Process Calc.'!D24)</f>
        <v>2.5972966531969826E-2</v>
      </c>
      <c r="EN24" s="243">
        <f>IF(ISBLANK('Post Process Calc.'!E24),"",'Post Process Calc.'!E24)</f>
        <v>-8.0374712413070325E-3</v>
      </c>
      <c r="EO24" s="243">
        <f>IF(ISBLANK('Post Process Calc.'!F24),"",'Post Process Calc.'!F24)</f>
        <v>3.4329040275665854E-3</v>
      </c>
      <c r="EP24" s="243">
        <f>IF(ISBLANK('Post Process Calc.'!G24),"",'Post Process Calc.'!G24)</f>
        <v>-5.1594592978489069E-3</v>
      </c>
      <c r="EQ24" s="243" t="str">
        <f>IF(ISBLANK('Post Process Calc.'!H24),"",'Post Process Calc.'!H24)</f>
        <v/>
      </c>
      <c r="ER24" s="243" t="str">
        <f>IF(ISBLANK('Post Process Calc.'!I24),"",'Post Process Calc.'!I24)</f>
        <v/>
      </c>
      <c r="ES24" s="243" t="str">
        <f>IF(ISBLANK('Post Process Calc.'!J24),"",'Post Process Calc.'!J24)</f>
        <v/>
      </c>
      <c r="ET24" s="243" t="str">
        <f>IF(ISBLANK('Post Process Calc.'!K24),"",'Post Process Calc.'!K24)</f>
        <v/>
      </c>
      <c r="EU24" s="243" t="str">
        <f>IF(ISBLANK('Post Process Calc.'!L24),"",'Post Process Calc.'!L24)</f>
        <v/>
      </c>
      <c r="EV24" s="243" t="str">
        <f>IF(ISBLANK('Post Process Calc.'!M24),"",'Post Process Calc.'!M24)</f>
        <v/>
      </c>
      <c r="EW24" s="243" t="str">
        <f>IF(ISBLANK('Post Process Calc.'!N24),"",'Post Process Calc.'!N24)</f>
        <v/>
      </c>
      <c r="EX24" s="243" t="str">
        <f>IF(ISBLANK('Post Process Calc.'!O24),"",'Post Process Calc.'!O24)</f>
        <v/>
      </c>
      <c r="EY24" s="243" t="str">
        <f>IF(ISBLANK('Post Process Calc.'!P24),"",'Post Process Calc.'!P24)</f>
        <v/>
      </c>
      <c r="EZ24" s="243" t="str">
        <f>IF(ISBLANK('Post Process Calc.'!Q24),"",'Post Process Calc.'!Q24)</f>
        <v/>
      </c>
      <c r="FA24" s="243" t="str">
        <f>IF(ISBLANK('Post Process Calc.'!R24),"",'Post Process Calc.'!R24)</f>
        <v/>
      </c>
      <c r="FB24" s="243" t="str">
        <f>IF(ISBLANK('Post Process Calc.'!S24),"",'Post Process Calc.'!S24)</f>
        <v/>
      </c>
      <c r="FC24" s="243" t="str">
        <f>IF(ISBLANK('Post Process Calc.'!T24),"",'Post Process Calc.'!T24)</f>
        <v/>
      </c>
      <c r="FD24" s="243" t="str">
        <f>IF(ISBLANK('Post Process Calc.'!U24),"",'Post Process Calc.'!U24)</f>
        <v/>
      </c>
      <c r="FE24" s="243" t="str">
        <f>IF(ISBLANK('Post Process Calc.'!V24),"",'Post Process Calc.'!V24)</f>
        <v/>
      </c>
      <c r="FF24" s="243" t="str">
        <f>IF(ISBLANK('Post Process Calc.'!W24),"",'Post Process Calc.'!W24)</f>
        <v/>
      </c>
      <c r="FG24" s="243" t="str">
        <f>IF(ISBLANK('Post Process Calc.'!X24),"",'Post Process Calc.'!X24)</f>
        <v/>
      </c>
      <c r="FH24" s="243" t="str">
        <f>IF(ISBLANK('Post Process Calc.'!Y24),"",'Post Process Calc.'!Y24)</f>
        <v/>
      </c>
      <c r="FI24" s="243" t="str">
        <f>IF(ISBLANK('Post Process Calc.'!Z24),"",'Post Process Calc.'!Z24)</f>
        <v/>
      </c>
      <c r="FJ24" s="243" t="str">
        <f>IF(ISBLANK('Post Process Calc.'!AA24),"",'Post Process Calc.'!AA24)</f>
        <v/>
      </c>
      <c r="FK24" s="243" t="str">
        <f>IF(ISBLANK('Post Process Calc.'!AB24),"",'Post Process Calc.'!AB24)</f>
        <v/>
      </c>
      <c r="FL24" s="243" t="str">
        <f>IF(ISBLANK('Post Process Calc.'!AC24),"",'Post Process Calc.'!AC24)</f>
        <v/>
      </c>
      <c r="FM24" s="243" t="str">
        <f>IF(ISBLANK('Post Process Calc.'!AD24),"",'Post Process Calc.'!AD24)</f>
        <v/>
      </c>
      <c r="FN24" s="243" t="str">
        <f>IF(ISBLANK('Post Process Calc.'!AE24),"",'Post Process Calc.'!AE24)</f>
        <v/>
      </c>
      <c r="FO24" s="243" t="str">
        <f>IF(ISBLANK('Post Process Calc.'!AF24),"",'Post Process Calc.'!AF24)</f>
        <v/>
      </c>
      <c r="FP24" s="243" t="str">
        <f>IF(ISBLANK('Post Process Calc.'!AG24),"",'Post Process Calc.'!AG24)</f>
        <v/>
      </c>
      <c r="FQ24" s="243" t="str">
        <f>IF(ISBLANK('Post Process Calc.'!AH24),"",'Post Process Calc.'!AH24)</f>
        <v/>
      </c>
      <c r="FR24" s="243" t="str">
        <f>IF(ISBLANK('Post Process Calc.'!AI24),"",'Post Process Calc.'!AI24)</f>
        <v/>
      </c>
      <c r="FS24" s="243" t="str">
        <f>IF(ISBLANK('Post Process Calc.'!AJ24),"",'Post Process Calc.'!AJ24)</f>
        <v/>
      </c>
    </row>
    <row r="25" spans="1:175">
      <c r="A25" s="238" t="str">
        <f>IF('Measured Data'!B19&lt;&gt;0,'Measured Data'!$B$1,"")</f>
        <v>XB52</v>
      </c>
      <c r="B25" s="238">
        <f>IF(ISBLANK('Measured Data'!A19),"",'Measured Data'!A19)</f>
        <v>12</v>
      </c>
      <c r="C25" s="245">
        <f>IF(ISBLANK('Measured Data'!B19),"",'Measured Data'!B19)</f>
        <v>11.864583333335759</v>
      </c>
      <c r="D25" s="246">
        <f>IF(ISBLANK('Measured Data'!C19),"",'Measured Data'!C19)</f>
        <v>284.75000000005821</v>
      </c>
      <c r="E25" s="238">
        <f>IF(ISBLANK('Measured Data'!D19),"",'Measured Data'!D19)</f>
        <v>20</v>
      </c>
      <c r="F25" s="238" t="str">
        <f>IF(ISBLANK('Measured Data'!E19),"",'Measured Data'!E19)</f>
        <v/>
      </c>
      <c r="G25" s="238" t="str">
        <f>IF(ISBLANK('Measured Data'!G19),"",'Measured Data'!G19)</f>
        <v/>
      </c>
      <c r="H25" s="238">
        <f>IF(ISBLANK('Measured Data'!H19),"",'Measured Data'!H19)</f>
        <v>16.004000527954101</v>
      </c>
      <c r="I25" s="238">
        <f>IF(ISBLANK('Measured Data'!I19),"",'Measured Data'!I19)</f>
        <v>0.569086624144024</v>
      </c>
      <c r="J25" s="238">
        <f>IF(ISBLANK('Measured Data'!J19),"",'Measured Data'!J19)</f>
        <v>16.573087152098125</v>
      </c>
      <c r="K25" s="238">
        <f>IF(ISBLANK('Measured Data'!K19),"",'Measured Data'!K19)</f>
        <v>96.566200256347656</v>
      </c>
      <c r="L25" s="238" t="str">
        <f>IF(ISBLANK('Measured Data'!L19),"",'Measured Data'!L19)</f>
        <v/>
      </c>
      <c r="M25" s="238" t="str">
        <f>IF(ISBLANK('Measured Data'!M19),"",'Measured Data'!M19)</f>
        <v/>
      </c>
      <c r="N25" s="238" t="str">
        <f>IF(ISBLANK('Measured Data'!N19),"",'Measured Data'!N19)</f>
        <v/>
      </c>
      <c r="O25" s="238" t="str">
        <f>IF(ISBLANK('Measured Data'!O19),"",'Measured Data'!O19)</f>
        <v/>
      </c>
      <c r="P25" s="238" t="str">
        <f>IF(ISBLANK('Measured Data'!P19),"",'Measured Data'!P19)</f>
        <v/>
      </c>
      <c r="Q25" s="238" t="str">
        <f>IF(ISBLANK('Measured Data'!Q19),"",'Measured Data'!Q19)</f>
        <v/>
      </c>
      <c r="R25" s="238">
        <f>IF(ISBLANK('Measured Data'!R19),"",'Measured Data'!R19)</f>
        <v>403</v>
      </c>
      <c r="S25" s="238">
        <f>IF(ISBLANK('Measured Data'!S19),"",'Measured Data'!S19)</f>
        <v>2508.6</v>
      </c>
      <c r="T25" s="238">
        <f>IF(ISBLANK('Measured Data'!U19),"",'Measured Data'!U19)</f>
        <v>4.8979999999999997</v>
      </c>
      <c r="U25" s="238">
        <f>IF(ISBLANK('Measured Data'!V19),"",'Measured Data'!V19)</f>
        <v>1.6319999999999999</v>
      </c>
      <c r="V25" s="238">
        <f>IF(ISBLANK('Measured Data'!W19),"",'Measured Data'!W19)</f>
        <v>6.3E-2</v>
      </c>
      <c r="W25" s="238">
        <f>IF(ISBLANK('Measured Data'!X19),"",'Measured Data'!X19)</f>
        <v>2.056</v>
      </c>
      <c r="X25" s="238">
        <f>IF(ISBLANK('Measured Data'!Y19),"",'Measured Data'!Y19)</f>
        <v>9.7000000000000003E-2</v>
      </c>
      <c r="Y25" s="238">
        <f>IF(ISBLANK('Measured Data'!Z19),"",'Measured Data'!Z19)</f>
        <v>8.6591620595483914</v>
      </c>
      <c r="Z25" s="238">
        <f>IF(ISBLANK('Measured Data'!AA19),"",'Measured Data'!AA19)</f>
        <v>2.4649999999999999</v>
      </c>
      <c r="AA25" s="238">
        <f>IF(ISBLANK('Measured Data'!AB19),"",'Measured Data'!AB19)</f>
        <v>4.1349999999999998</v>
      </c>
      <c r="AB25" s="238">
        <f>IF(ISBLANK('Measured Data'!AC19),"",'Measured Data'!AC19)</f>
        <v>0</v>
      </c>
      <c r="AC25" s="238">
        <f>IF(ISBLANK('Measured Data'!AD19),"",'Measured Data'!AD19)</f>
        <v>0</v>
      </c>
      <c r="AD25" s="238">
        <f>IF(ISBLANK('Measured Data'!AE19),"",'Measured Data'!AE19)</f>
        <v>0</v>
      </c>
      <c r="AE25" s="238">
        <f>IF(ISBLANK('Measured Data'!AF19),"",'Measured Data'!AF19)</f>
        <v>4.4404973357015995</v>
      </c>
      <c r="AF25" s="238">
        <f>IF(ISBLANK('Measured Data'!AG19),"",'Measured Data'!AG19)</f>
        <v>0</v>
      </c>
      <c r="AG25" s="238">
        <f>IF(ISBLANK('Measured Data'!AH19),"",'Measured Data'!AH19)</f>
        <v>0</v>
      </c>
      <c r="AH25" s="238">
        <f>IF(ISBLANK('Measured Data'!AI19),"",'Measured Data'!AI19)</f>
        <v>0</v>
      </c>
      <c r="AI25" s="238">
        <f>IF(ISBLANK('Measured Data'!AJ19),"",'Measured Data'!AJ19)</f>
        <v>0</v>
      </c>
      <c r="AJ25" s="238">
        <f>IF(ISBLANK('Measured Data'!AK19),"",'Measured Data'!AK19)</f>
        <v>0</v>
      </c>
      <c r="AK25" s="238">
        <f>IF(ISBLANK('Measured Data'!AL19),"",'Measured Data'!AL19)</f>
        <v>0</v>
      </c>
      <c r="AL25" s="238">
        <f>IF(ISBLANK('Measured Data'!AM19),"",'Measured Data'!AM19)</f>
        <v>0</v>
      </c>
      <c r="AM25" s="238">
        <f>IF(ISBLANK('Measured Data'!AN19),"",'Measured Data'!AN19)</f>
        <v>0</v>
      </c>
      <c r="AN25" s="238">
        <f>IF(ISBLANK('Measured Data'!AO19),"",'Measured Data'!AO19)</f>
        <v>0</v>
      </c>
      <c r="AO25" s="238">
        <f>IF(ISBLANK('Measured Data'!AP19),"",'Measured Data'!AP19)</f>
        <v>0</v>
      </c>
      <c r="AP25" s="238">
        <f>IF(ISBLANK('Measured Data'!AQ19),"",'Measured Data'!AQ19)</f>
        <v>0</v>
      </c>
      <c r="AQ25" s="238">
        <f>IF(ISBLANK('Measured Data'!AR19),"",'Measured Data'!AR19)</f>
        <v>0</v>
      </c>
      <c r="AR25" s="238" t="str">
        <f>IF(ISBLANK('Measured Data'!AS19),"",'Measured Data'!AS19)</f>
        <v/>
      </c>
      <c r="AS25" s="238" t="str">
        <f>IF(ISBLANK('Measured Data'!AT19),"",'Measured Data'!AT19)</f>
        <v/>
      </c>
      <c r="AT25" s="238" t="str">
        <f>IF(ISBLANK('Measured Data'!AU19),"",'Measured Data'!AU19)</f>
        <v/>
      </c>
      <c r="AU25" s="238" t="str">
        <f>IF(ISBLANK('Measured Data'!AV19),"",'Measured Data'!AV19)</f>
        <v/>
      </c>
      <c r="AV25" s="238" t="str">
        <f>IF(ISBLANK('Measured Data'!AW19),"",'Measured Data'!AW19)</f>
        <v/>
      </c>
      <c r="AW25" s="238" t="str">
        <f>IF(ISBLANK('Measured Data'!AX19),"",'Measured Data'!AX19)</f>
        <v/>
      </c>
      <c r="AX25" s="238" t="str">
        <f>IF(ISBLANK('Measured Data'!AY19),"",'Measured Data'!AY19)</f>
        <v/>
      </c>
      <c r="AY25" s="238" t="str">
        <f>IF(ISBLANK('Measured Data'!AZ19),"",'Measured Data'!AZ19)</f>
        <v/>
      </c>
      <c r="AZ25" s="238" t="str">
        <f>IF(ISBLANK('Measured Data'!BA19),"",'Measured Data'!BA19)</f>
        <v/>
      </c>
      <c r="BA25" s="238" t="str">
        <f>IF(ISBLANK('Measured Data'!BB19),"",'Measured Data'!BB19)</f>
        <v/>
      </c>
      <c r="BB25" s="238" t="str">
        <f>IF(ISBLANK('Measured Data'!BC19),"",'Measured Data'!BC19)</f>
        <v/>
      </c>
      <c r="BC25" s="238" t="str">
        <f>IF(ISBLANK('Measured Data'!BE19),"",'Measured Data'!BE19)</f>
        <v/>
      </c>
      <c r="BD25" s="238" t="str">
        <f>IF(ISBLANK('Measured Data'!BF19),"",'Measured Data'!BF19)</f>
        <v/>
      </c>
      <c r="BE25" s="238" t="str">
        <f>IF(ISBLANK('Measured Data'!BG19),"",'Measured Data'!BG19)</f>
        <v/>
      </c>
      <c r="BF25" s="238" t="str">
        <f>IF(ISBLANK('Measured Data'!BI19),"",'Measured Data'!BI19)</f>
        <v/>
      </c>
      <c r="BG25" s="238" t="str">
        <f>IF(ISBLANK('Measured Data'!BJ19),"",'Measured Data'!BJ19)</f>
        <v/>
      </c>
      <c r="BH25" s="238" t="str">
        <f>IF(ISBLANK('Measured Data'!BK19),"",'Measured Data'!BK19)</f>
        <v/>
      </c>
      <c r="BI25" s="238" t="str">
        <f>IF(ISBLANK('Measured Data'!BL19),"",'Measured Data'!BL19)</f>
        <v/>
      </c>
      <c r="BJ25" s="238" t="str">
        <f>IF(ISBLANK('Measured Data'!BM19),"",'Measured Data'!BM19)</f>
        <v/>
      </c>
      <c r="BK25" s="238" t="str">
        <f>IF(ISBLANK('Measured Data'!BN19),"",'Measured Data'!BN19)</f>
        <v/>
      </c>
      <c r="BL25" s="238" t="str">
        <f>IF(ISBLANK('Measured Data'!BO19),"",'Measured Data'!BO19)</f>
        <v/>
      </c>
      <c r="BM25" s="238">
        <f>IF(ISBLANK('Measured Data'!BP19),"",'Measured Data'!BP19)</f>
        <v>0</v>
      </c>
      <c r="BN25" s="238" t="str">
        <f>IF(ISBLANK('In Process Calc.'!B18),"",ROUND('In Process Calc.'!B18,2))</f>
        <v/>
      </c>
      <c r="BO25" s="238" t="str">
        <f>IF(ISBLANK('In Process Calc.'!C18),"",ROUND('In Process Calc.'!C18,2))</f>
        <v/>
      </c>
      <c r="BP25" s="238" t="str">
        <f>IF(ISBLANK('In Process Calc.'!E18),"",'In Process Calc.'!E18)</f>
        <v/>
      </c>
      <c r="BQ25" s="238" t="str">
        <f>IF(ISBLANK('In Process Calc.'!F18),"",'In Process Calc.'!F18)</f>
        <v/>
      </c>
      <c r="BR25" s="238" t="str">
        <f>IF(ISBLANK('In Process Calc.'!H18),"",'In Process Calc.'!H18)</f>
        <v/>
      </c>
      <c r="BS25" s="238" t="str">
        <f>IF(ISBLANK('In Process Calc.'!J18),"",'In Process Calc.'!J18)</f>
        <v/>
      </c>
      <c r="BT25" s="238" t="str">
        <f>IF(ISBLANK('In Process Calc.'!K18),"",'In Process Calc.'!K18)</f>
        <v/>
      </c>
      <c r="BU25" s="238" t="str">
        <f>IF(ISBLANK('In Process Calc.'!L18),"",'In Process Calc.'!L18)</f>
        <v/>
      </c>
      <c r="BV25" s="243" t="str">
        <f>IF(ISBLANK('In Process Calc.'!M18),"",'In Process Calc.'!M18)</f>
        <v/>
      </c>
      <c r="BW25" s="243" t="str">
        <f>IF(ISBLANK('In Process Calc.'!N18),"",'In Process Calc.'!N18)</f>
        <v/>
      </c>
      <c r="BX25" s="243" t="str">
        <f>IF(ISBLANK('In Process Calc.'!O18),"",'In Process Calc.'!O18)</f>
        <v/>
      </c>
      <c r="BY25" s="243" t="str">
        <f>IF(ISBLANK('In Process Calc.'!P18),"",'In Process Calc.'!P18)</f>
        <v/>
      </c>
      <c r="BZ25" s="243" t="str">
        <f>IF(ISBLANK('In Process Calc.'!Q18),"",'In Process Calc.'!Q18)</f>
        <v/>
      </c>
      <c r="CA25" s="243" t="str">
        <f>IF(ISBLANK('In Process Calc.'!R18),"",'In Process Calc.'!R18)</f>
        <v/>
      </c>
      <c r="CB25" s="243" t="str">
        <f>IF(ISBLANK('In Process Calc.'!S18),"",'In Process Calc.'!S18)</f>
        <v/>
      </c>
      <c r="CC25" s="243" t="str">
        <f>IF(ISBLANK('In Process Calc.'!T18),"",'In Process Calc.'!T18)</f>
        <v/>
      </c>
      <c r="CD25" s="243" t="str">
        <f>IF(ISBLANK('In Process Calc.'!U18),"",'In Process Calc.'!U18)</f>
        <v/>
      </c>
      <c r="CE25" s="243" t="str">
        <f>IF(ISBLANK('In Process Calc.'!V18),"",'In Process Calc.'!V18)</f>
        <v/>
      </c>
      <c r="CF25" s="243" t="str">
        <f>IF(ISBLANK('In Process Calc.'!W18),"",'In Process Calc.'!W18)</f>
        <v/>
      </c>
      <c r="CG25" s="243" t="str">
        <f>IF(ISBLANK('In Process Calc.'!X18),"",'In Process Calc.'!X18)</f>
        <v/>
      </c>
      <c r="CH25" s="243" t="str">
        <f>IF(ISBLANK('In Process Calc.'!Y18),"",'In Process Calc.'!Y18)</f>
        <v/>
      </c>
      <c r="CI25" s="243" t="str">
        <f>IF(ISBLANK('In Process Calc.'!Z18),"",'In Process Calc.'!Z18)</f>
        <v/>
      </c>
      <c r="CJ25" s="243" t="str">
        <f>IF(ISBLANK('In Process Calc.'!AA18),"",'In Process Calc.'!AA18)</f>
        <v/>
      </c>
      <c r="CK25" s="243" t="str">
        <f>IF(ISBLANK('In Process Calc.'!AB18),"",'In Process Calc.'!AB18)</f>
        <v/>
      </c>
      <c r="CL25" s="243" t="str">
        <f>IF(ISBLANK('In Process Calc.'!AC18),"",'In Process Calc.'!AC18)</f>
        <v/>
      </c>
      <c r="CM25" s="243" t="str">
        <f>IF(ISBLANK('In Process Calc.'!AD18),"",'In Process Calc.'!AD18)</f>
        <v/>
      </c>
      <c r="CN25" s="243" t="str">
        <f>IF(ISBLANK('In Process Calc.'!AE18),"",'In Process Calc.'!AE18)</f>
        <v/>
      </c>
      <c r="CO25" s="243" t="str">
        <f>IF(ISBLANK('In Process Calc.'!AF18),"",'In Process Calc.'!AF18)</f>
        <v/>
      </c>
      <c r="CP25" s="243" t="str">
        <f>IF(ISBLANK('In Process Calc.'!AG18),"",'In Process Calc.'!AG18)</f>
        <v/>
      </c>
      <c r="CQ25" s="243" t="str">
        <f>IF(ISBLANK('In Process Calc.'!AH18),"",'In Process Calc.'!AH18)</f>
        <v/>
      </c>
      <c r="CR25" s="243" t="str">
        <f>IF(ISBLANK('In Process Calc.'!AI18),"",'In Process Calc.'!AI18)</f>
        <v/>
      </c>
      <c r="CS25" s="243" t="str">
        <f>IF(ISBLANK('In Process Calc.'!AJ18),"",'In Process Calc.'!AJ18)</f>
        <v/>
      </c>
      <c r="CT25" s="243" t="str">
        <f>IF(ISBLANK('In Process Calc.'!AK18),"",'In Process Calc.'!AK18)</f>
        <v/>
      </c>
      <c r="CU25" s="243" t="str">
        <f>IF(ISBLANK('In Process Calc.'!AL18),"",'In Process Calc.'!AL18)</f>
        <v/>
      </c>
      <c r="CV25" s="243" t="str">
        <f>IF(ISBLANK('In Process Calc.'!AM18),"",'In Process Calc.'!AM18)</f>
        <v/>
      </c>
      <c r="CW25" s="243" t="str">
        <f>IF(ISBLANK('In Process Calc.'!AN18),"",'In Process Calc.'!AN18)</f>
        <v/>
      </c>
      <c r="CX25" s="243" t="str">
        <f>IF(ISBLANK('In Process Calc.'!AO18),"",'In Process Calc.'!AO18)</f>
        <v/>
      </c>
      <c r="CY25" s="243" t="str">
        <f>IF(ISBLANK('In Process Calc.'!AP18),"",'In Process Calc.'!AP18)</f>
        <v/>
      </c>
      <c r="CZ25" s="243" t="str">
        <f>IF(ISBLANK('In Process Calc.'!AQ18),"",'In Process Calc.'!AQ18)</f>
        <v/>
      </c>
      <c r="DA25" s="243" t="str">
        <f>IF(ISBLANK('In Process Calc.'!AR18),"",'In Process Calc.'!AR18)</f>
        <v/>
      </c>
      <c r="DB25" s="243" t="str">
        <f>IF(ISBLANK('In Process Calc.'!AS18),"",'In Process Calc.'!AS18)</f>
        <v/>
      </c>
      <c r="DC25" s="243" t="str">
        <f>IF(ISBLANK('In Process Calc.'!AT18),"",'In Process Calc.'!AT18)</f>
        <v/>
      </c>
      <c r="DD25" s="243" t="str">
        <f>IF(ISBLANK('In Process Calc.'!AU18),"",'In Process Calc.'!AU18)</f>
        <v/>
      </c>
      <c r="DE25" s="243" t="str">
        <f>IF(ISBLANK('In Process Calc.'!AV18),"",'In Process Calc.'!AV18)</f>
        <v/>
      </c>
      <c r="DF25" s="243" t="str">
        <f>IF(ISBLANK('In Process Calc.'!AW18),"",'In Process Calc.'!AW18)</f>
        <v/>
      </c>
      <c r="DG25" s="243" t="str">
        <f>IF(ISBLANK('In Process Calc.'!AX18),"",'In Process Calc.'!AX18)</f>
        <v/>
      </c>
      <c r="DH25" s="243" t="str">
        <f>IF(ISBLANK('In Process Calc.'!AY18),"",'In Process Calc.'!AY18)</f>
        <v/>
      </c>
      <c r="DI25" s="243" t="str">
        <f>IF(ISBLANK('In Process Calc.'!AZ18),"",'In Process Calc.'!AZ18)</f>
        <v/>
      </c>
      <c r="DJ25" s="243" t="str">
        <f>IF(ISBLANK('In Process Calc.'!BA18),"",'In Process Calc.'!BA18)</f>
        <v/>
      </c>
      <c r="DK25" s="243" t="str">
        <f>IF(ISBLANK('In Process Calc.'!BB18),"",'In Process Calc.'!BB18)</f>
        <v/>
      </c>
      <c r="DL25" s="243" t="str">
        <f>IF(ISBLANK('In Process Calc.'!BC18),"",'In Process Calc.'!BC18)</f>
        <v/>
      </c>
      <c r="DM25" s="243" t="str">
        <f>IF(ISBLANK('In Process Calc.'!BD18),"",'In Process Calc.'!BD18)</f>
        <v/>
      </c>
      <c r="DN25" s="243" t="str">
        <f>IF(ISBLANK('In Process Calc.'!BE18),"",'In Process Calc.'!BE18)</f>
        <v/>
      </c>
      <c r="DO25" s="243" t="str">
        <f>IF(ISBLANK('In Process Calc.'!BF18),"",'In Process Calc.'!BF18)</f>
        <v/>
      </c>
      <c r="DP25" s="243" t="str">
        <f>IF(ISBLANK('In Process Calc.'!BG18),"",'In Process Calc.'!BG18)</f>
        <v/>
      </c>
      <c r="DQ25" s="243" t="str">
        <f>IF(ISBLANK('In Process Calc.'!BH18),"",'In Process Calc.'!BH18)</f>
        <v/>
      </c>
      <c r="DR25" s="243" t="str">
        <f>IF(ISBLANK('In Process Calc.'!BI18),"",'In Process Calc.'!BI18)</f>
        <v/>
      </c>
      <c r="DS25" s="243" t="str">
        <f>IF(ISBLANK('In Process Calc.'!BJ18),"",'In Process Calc.'!BJ18)</f>
        <v/>
      </c>
      <c r="DT25" s="243" t="str">
        <f>IF(ISBLANK('In Process Calc.'!BK18),"",'In Process Calc.'!BK18)</f>
        <v/>
      </c>
      <c r="DU25" s="243" t="str">
        <f>IF(ISBLANK('In Process Calc.'!BL18),"",'In Process Calc.'!BL18)</f>
        <v/>
      </c>
      <c r="DV25" s="243" t="str">
        <f>IF(ISBLANK('In Process Calc.'!BM18),"",'In Process Calc.'!BM18)</f>
        <v/>
      </c>
      <c r="DW25" s="243" t="str">
        <f>IF(ISBLANK('In Process Calc.'!BN18),"",'In Process Calc.'!BN18)</f>
        <v/>
      </c>
      <c r="DX25" s="243" t="str">
        <f>IF(ISBLANK('In Process Calc.'!BO18),"",'In Process Calc.'!BO18)</f>
        <v/>
      </c>
      <c r="DY25" s="243" t="str">
        <f>IF(ISBLANK('In Process Calc.'!BP18),"",'In Process Calc.'!BP18)</f>
        <v/>
      </c>
      <c r="DZ25" s="243" t="str">
        <f>IF(ISBLANK('In Process Calc.'!BQ18),"",'In Process Calc.'!BQ18)</f>
        <v/>
      </c>
      <c r="EA25" s="243" t="str">
        <f>IF(ISBLANK('In Process Calc.'!BR18),"",'In Process Calc.'!BR18)</f>
        <v/>
      </c>
      <c r="EB25" s="243" t="str">
        <f>IF(ISBLANK('In Process Calc.'!BS18),"",'In Process Calc.'!BS18)</f>
        <v/>
      </c>
      <c r="EC25" s="243" t="str">
        <f>IF(ISBLANK('In Process Calc.'!BT18),"",'In Process Calc.'!BT18)</f>
        <v/>
      </c>
      <c r="ED25" s="243" t="str">
        <f>IF(ISBLANK('In Process Calc.'!BU18),"",'In Process Calc.'!BU18)</f>
        <v/>
      </c>
      <c r="EE25" s="243" t="str">
        <f>IF(ISBLANK('In Process Calc.'!BV18),"",'In Process Calc.'!BV18)</f>
        <v/>
      </c>
      <c r="EF25" s="243" t="str">
        <f>IF(ISBLANK('In Process Calc.'!BW18),"",'In Process Calc.'!BW18)</f>
        <v/>
      </c>
      <c r="EG25" s="243" t="str">
        <f>IF(ISBLANK('In Process Calc.'!BX18),"",'In Process Calc.'!BX18)</f>
        <v/>
      </c>
      <c r="EH25" s="243" t="str">
        <f>IF(ISBLANK('In Process Calc.'!BY18),"",'In Process Calc.'!BY18)</f>
        <v/>
      </c>
      <c r="EI25" s="243" t="str">
        <f>IF(ISBLANK('In Process Calc.'!BZ18),"",'In Process Calc.'!BZ18)</f>
        <v/>
      </c>
      <c r="EJ25" s="243" t="str">
        <f>IF(ISBLANK('In Process Calc.'!CA18),"",'In Process Calc.'!CA18)</f>
        <v/>
      </c>
      <c r="EK25" s="243">
        <f>IF(ISBLANK('Post Process Calc.'!A25),"",'Post Process Calc.'!A25)</f>
        <v>5.3854001594543455</v>
      </c>
      <c r="EL25" s="243">
        <f>IF(ISBLANK('Post Process Calc.'!C25),"",'Post Process Calc.'!C25)</f>
        <v>5.7172683262818207E-2</v>
      </c>
      <c r="EM25" s="243">
        <f>IF(ISBLANK('Post Process Calc.'!D25),"",'Post Process Calc.'!D25)</f>
        <v>1.4386234443646301E-2</v>
      </c>
      <c r="EN25" s="243">
        <f>IF(ISBLANK('Post Process Calc.'!E25),"",'Post Process Calc.'!E25)</f>
        <v>-6.3188815405761751E-3</v>
      </c>
      <c r="EO25" s="243">
        <f>IF(ISBLANK('Post Process Calc.'!F25),"",'Post Process Calc.'!F25)</f>
        <v>4.2852971946348148E-3</v>
      </c>
      <c r="EP25" s="243">
        <f>IF(ISBLANK('Post Process Calc.'!G25),"",'Post Process Calc.'!G25)</f>
        <v>-2.9030930592888636E-3</v>
      </c>
      <c r="EQ25" s="243" t="str">
        <f>IF(ISBLANK('Post Process Calc.'!H25),"",'Post Process Calc.'!H25)</f>
        <v/>
      </c>
      <c r="ER25" s="243" t="str">
        <f>IF(ISBLANK('Post Process Calc.'!I25),"",'Post Process Calc.'!I25)</f>
        <v/>
      </c>
      <c r="ES25" s="243" t="str">
        <f>IF(ISBLANK('Post Process Calc.'!J25),"",'Post Process Calc.'!J25)</f>
        <v/>
      </c>
      <c r="ET25" s="243" t="str">
        <f>IF(ISBLANK('Post Process Calc.'!K25),"",'Post Process Calc.'!K25)</f>
        <v/>
      </c>
      <c r="EU25" s="243" t="str">
        <f>IF(ISBLANK('Post Process Calc.'!L25),"",'Post Process Calc.'!L25)</f>
        <v/>
      </c>
      <c r="EV25" s="243" t="str">
        <f>IF(ISBLANK('Post Process Calc.'!M25),"",'Post Process Calc.'!M25)</f>
        <v/>
      </c>
      <c r="EW25" s="243" t="str">
        <f>IF(ISBLANK('Post Process Calc.'!N25),"",'Post Process Calc.'!N25)</f>
        <v/>
      </c>
      <c r="EX25" s="243" t="str">
        <f>IF(ISBLANK('Post Process Calc.'!O25),"",'Post Process Calc.'!O25)</f>
        <v/>
      </c>
      <c r="EY25" s="243" t="str">
        <f>IF(ISBLANK('Post Process Calc.'!P25),"",'Post Process Calc.'!P25)</f>
        <v/>
      </c>
      <c r="EZ25" s="243" t="str">
        <f>IF(ISBLANK('Post Process Calc.'!Q25),"",'Post Process Calc.'!Q25)</f>
        <v/>
      </c>
      <c r="FA25" s="243" t="str">
        <f>IF(ISBLANK('Post Process Calc.'!R25),"",'Post Process Calc.'!R25)</f>
        <v/>
      </c>
      <c r="FB25" s="243" t="str">
        <f>IF(ISBLANK('Post Process Calc.'!S25),"",'Post Process Calc.'!S25)</f>
        <v/>
      </c>
      <c r="FC25" s="243" t="str">
        <f>IF(ISBLANK('Post Process Calc.'!T25),"",'Post Process Calc.'!T25)</f>
        <v/>
      </c>
      <c r="FD25" s="243" t="str">
        <f>IF(ISBLANK('Post Process Calc.'!U25),"",'Post Process Calc.'!U25)</f>
        <v/>
      </c>
      <c r="FE25" s="243" t="str">
        <f>IF(ISBLANK('Post Process Calc.'!V25),"",'Post Process Calc.'!V25)</f>
        <v/>
      </c>
      <c r="FF25" s="243" t="str">
        <f>IF(ISBLANK('Post Process Calc.'!W25),"",'Post Process Calc.'!W25)</f>
        <v/>
      </c>
      <c r="FG25" s="243" t="str">
        <f>IF(ISBLANK('Post Process Calc.'!X25),"",'Post Process Calc.'!X25)</f>
        <v/>
      </c>
      <c r="FH25" s="243" t="str">
        <f>IF(ISBLANK('Post Process Calc.'!Y25),"",'Post Process Calc.'!Y25)</f>
        <v/>
      </c>
      <c r="FI25" s="243" t="str">
        <f>IF(ISBLANK('Post Process Calc.'!Z25),"",'Post Process Calc.'!Z25)</f>
        <v/>
      </c>
      <c r="FJ25" s="243" t="str">
        <f>IF(ISBLANK('Post Process Calc.'!AA25),"",'Post Process Calc.'!AA25)</f>
        <v/>
      </c>
      <c r="FK25" s="243" t="str">
        <f>IF(ISBLANK('Post Process Calc.'!AB25),"",'Post Process Calc.'!AB25)</f>
        <v/>
      </c>
      <c r="FL25" s="243" t="str">
        <f>IF(ISBLANK('Post Process Calc.'!AC25),"",'Post Process Calc.'!AC25)</f>
        <v/>
      </c>
      <c r="FM25" s="243" t="str">
        <f>IF(ISBLANK('Post Process Calc.'!AD25),"",'Post Process Calc.'!AD25)</f>
        <v/>
      </c>
      <c r="FN25" s="243" t="str">
        <f>IF(ISBLANK('Post Process Calc.'!AE25),"",'Post Process Calc.'!AE25)</f>
        <v/>
      </c>
      <c r="FO25" s="243" t="str">
        <f>IF(ISBLANK('Post Process Calc.'!AF25),"",'Post Process Calc.'!AF25)</f>
        <v/>
      </c>
      <c r="FP25" s="243" t="str">
        <f>IF(ISBLANK('Post Process Calc.'!AG25),"",'Post Process Calc.'!AG25)</f>
        <v/>
      </c>
      <c r="FQ25" s="243" t="str">
        <f>IF(ISBLANK('Post Process Calc.'!AH25),"",'Post Process Calc.'!AH25)</f>
        <v/>
      </c>
      <c r="FR25" s="243" t="str">
        <f>IF(ISBLANK('Post Process Calc.'!AI25),"",'Post Process Calc.'!AI25)</f>
        <v/>
      </c>
      <c r="FS25" s="243" t="str">
        <f>IF(ISBLANK('Post Process Calc.'!AJ25),"",'Post Process Calc.'!AJ25)</f>
        <v/>
      </c>
    </row>
    <row r="26" spans="1:175">
      <c r="A26" s="238" t="e">
        <f>IF('Measured Data'!#REF!&lt;&gt;0,'Measured Data'!$B$1,"")</f>
        <v>#REF!</v>
      </c>
      <c r="B26" s="238" t="e">
        <f>IF(ISBLANK('Measured Data'!#REF!),"",'Measured Data'!#REF!)</f>
        <v>#REF!</v>
      </c>
      <c r="C26" s="245" t="e">
        <f>IF(ISBLANK('Measured Data'!#REF!),"",'Measured Data'!#REF!)</f>
        <v>#REF!</v>
      </c>
      <c r="D26" s="246" t="e">
        <f>IF(ISBLANK('Measured Data'!#REF!),"",'Measured Data'!#REF!)</f>
        <v>#REF!</v>
      </c>
      <c r="E26" s="238" t="e">
        <f>IF(ISBLANK('Measured Data'!#REF!),"",'Measured Data'!#REF!)</f>
        <v>#REF!</v>
      </c>
      <c r="F26" s="238" t="e">
        <f>IF(ISBLANK('Measured Data'!#REF!),"",'Measured Data'!#REF!)</f>
        <v>#REF!</v>
      </c>
      <c r="G26" s="238" t="e">
        <f>IF(ISBLANK('Measured Data'!#REF!),"",'Measured Data'!#REF!)</f>
        <v>#REF!</v>
      </c>
      <c r="H26" s="238" t="e">
        <f>IF(ISBLANK('Measured Data'!#REF!),"",'Measured Data'!#REF!)</f>
        <v>#REF!</v>
      </c>
      <c r="I26" s="238" t="e">
        <f>IF(ISBLANK('Measured Data'!#REF!),"",'Measured Data'!#REF!)</f>
        <v>#REF!</v>
      </c>
      <c r="J26" s="238" t="e">
        <f>IF(ISBLANK('Measured Data'!#REF!),"",'Measured Data'!#REF!)</f>
        <v>#REF!</v>
      </c>
      <c r="K26" s="238" t="e">
        <f>IF(ISBLANK('Measured Data'!#REF!),"",'Measured Data'!#REF!)</f>
        <v>#REF!</v>
      </c>
      <c r="L26" s="238" t="e">
        <f>IF(ISBLANK('Measured Data'!#REF!),"",'Measured Data'!#REF!)</f>
        <v>#REF!</v>
      </c>
      <c r="M26" s="238" t="e">
        <f>IF(ISBLANK('Measured Data'!#REF!),"",'Measured Data'!#REF!)</f>
        <v>#REF!</v>
      </c>
      <c r="N26" s="238" t="e">
        <f>IF(ISBLANK('Measured Data'!#REF!),"",'Measured Data'!#REF!)</f>
        <v>#REF!</v>
      </c>
      <c r="O26" s="238" t="e">
        <f>IF(ISBLANK('Measured Data'!#REF!),"",'Measured Data'!#REF!)</f>
        <v>#REF!</v>
      </c>
      <c r="P26" s="238" t="e">
        <f>IF(ISBLANK('Measured Data'!#REF!),"",'Measured Data'!#REF!)</f>
        <v>#REF!</v>
      </c>
      <c r="Q26" s="238" t="e">
        <f>IF(ISBLANK('Measured Data'!#REF!),"",'Measured Data'!#REF!)</f>
        <v>#REF!</v>
      </c>
      <c r="R26" s="238" t="e">
        <f>IF(ISBLANK('Measured Data'!#REF!),"",'Measured Data'!#REF!)</f>
        <v>#REF!</v>
      </c>
      <c r="S26" s="238" t="e">
        <f>IF(ISBLANK('Measured Data'!#REF!),"",'Measured Data'!#REF!)</f>
        <v>#REF!</v>
      </c>
      <c r="T26" s="238" t="e">
        <f>IF(ISBLANK('Measured Data'!#REF!),"",'Measured Data'!#REF!)</f>
        <v>#REF!</v>
      </c>
      <c r="U26" s="238" t="e">
        <f>IF(ISBLANK('Measured Data'!#REF!),"",'Measured Data'!#REF!)</f>
        <v>#REF!</v>
      </c>
      <c r="V26" s="238" t="e">
        <f>IF(ISBLANK('Measured Data'!#REF!),"",'Measured Data'!#REF!)</f>
        <v>#REF!</v>
      </c>
      <c r="W26" s="238" t="e">
        <f>IF(ISBLANK('Measured Data'!#REF!),"",'Measured Data'!#REF!)</f>
        <v>#REF!</v>
      </c>
      <c r="X26" s="238" t="e">
        <f>IF(ISBLANK('Measured Data'!#REF!),"",'Measured Data'!#REF!)</f>
        <v>#REF!</v>
      </c>
      <c r="Y26" s="238" t="e">
        <f>IF(ISBLANK('Measured Data'!#REF!),"",'Measured Data'!#REF!)</f>
        <v>#REF!</v>
      </c>
      <c r="Z26" s="238" t="e">
        <f>IF(ISBLANK('Measured Data'!#REF!),"",'Measured Data'!#REF!)</f>
        <v>#REF!</v>
      </c>
      <c r="AA26" s="238" t="e">
        <f>IF(ISBLANK('Measured Data'!#REF!),"",'Measured Data'!#REF!)</f>
        <v>#REF!</v>
      </c>
      <c r="AB26" s="238" t="e">
        <f>IF(ISBLANK('Measured Data'!#REF!),"",'Measured Data'!#REF!)</f>
        <v>#REF!</v>
      </c>
      <c r="AC26" s="238" t="e">
        <f>IF(ISBLANK('Measured Data'!#REF!),"",'Measured Data'!#REF!)</f>
        <v>#REF!</v>
      </c>
      <c r="AD26" s="238" t="e">
        <f>IF(ISBLANK('Measured Data'!#REF!),"",'Measured Data'!#REF!)</f>
        <v>#REF!</v>
      </c>
      <c r="AE26" s="238" t="e">
        <f>IF(ISBLANK('Measured Data'!#REF!),"",'Measured Data'!#REF!)</f>
        <v>#REF!</v>
      </c>
      <c r="AF26" s="238" t="e">
        <f>IF(ISBLANK('Measured Data'!#REF!),"",'Measured Data'!#REF!)</f>
        <v>#REF!</v>
      </c>
      <c r="AG26" s="238" t="e">
        <f>IF(ISBLANK('Measured Data'!#REF!),"",'Measured Data'!#REF!)</f>
        <v>#REF!</v>
      </c>
      <c r="AH26" s="238" t="e">
        <f>IF(ISBLANK('Measured Data'!#REF!),"",'Measured Data'!#REF!)</f>
        <v>#REF!</v>
      </c>
      <c r="AI26" s="238" t="e">
        <f>IF(ISBLANK('Measured Data'!#REF!),"",'Measured Data'!#REF!)</f>
        <v>#REF!</v>
      </c>
      <c r="AJ26" s="238" t="e">
        <f>IF(ISBLANK('Measured Data'!#REF!),"",'Measured Data'!#REF!)</f>
        <v>#REF!</v>
      </c>
      <c r="AK26" s="238" t="e">
        <f>IF(ISBLANK('Measured Data'!#REF!),"",'Measured Data'!#REF!)</f>
        <v>#REF!</v>
      </c>
      <c r="AL26" s="238" t="e">
        <f>IF(ISBLANK('Measured Data'!#REF!),"",'Measured Data'!#REF!)</f>
        <v>#REF!</v>
      </c>
      <c r="AM26" s="238" t="e">
        <f>IF(ISBLANK('Measured Data'!#REF!),"",'Measured Data'!#REF!)</f>
        <v>#REF!</v>
      </c>
      <c r="AN26" s="238" t="e">
        <f>IF(ISBLANK('Measured Data'!#REF!),"",'Measured Data'!#REF!)</f>
        <v>#REF!</v>
      </c>
      <c r="AO26" s="238" t="e">
        <f>IF(ISBLANK('Measured Data'!#REF!),"",'Measured Data'!#REF!)</f>
        <v>#REF!</v>
      </c>
      <c r="AP26" s="238" t="e">
        <f>IF(ISBLANK('Measured Data'!#REF!),"",'Measured Data'!#REF!)</f>
        <v>#REF!</v>
      </c>
      <c r="AQ26" s="238" t="e">
        <f>IF(ISBLANK('Measured Data'!#REF!),"",'Measured Data'!#REF!)</f>
        <v>#REF!</v>
      </c>
      <c r="AR26" s="238" t="e">
        <f>IF(ISBLANK('Measured Data'!#REF!),"",'Measured Data'!#REF!)</f>
        <v>#REF!</v>
      </c>
      <c r="AS26" s="238" t="e">
        <f>IF(ISBLANK('Measured Data'!#REF!),"",'Measured Data'!#REF!)</f>
        <v>#REF!</v>
      </c>
      <c r="AT26" s="238" t="e">
        <f>IF(ISBLANK('Measured Data'!#REF!),"",'Measured Data'!#REF!)</f>
        <v>#REF!</v>
      </c>
      <c r="AU26" s="238" t="e">
        <f>IF(ISBLANK('Measured Data'!#REF!),"",'Measured Data'!#REF!)</f>
        <v>#REF!</v>
      </c>
      <c r="AV26" s="238" t="e">
        <f>IF(ISBLANK('Measured Data'!#REF!),"",'Measured Data'!#REF!)</f>
        <v>#REF!</v>
      </c>
      <c r="AW26" s="238" t="e">
        <f>IF(ISBLANK('Measured Data'!#REF!),"",'Measured Data'!#REF!)</f>
        <v>#REF!</v>
      </c>
      <c r="AX26" s="238" t="e">
        <f>IF(ISBLANK('Measured Data'!#REF!),"",'Measured Data'!#REF!)</f>
        <v>#REF!</v>
      </c>
      <c r="AY26" s="238" t="e">
        <f>IF(ISBLANK('Measured Data'!#REF!),"",'Measured Data'!#REF!)</f>
        <v>#REF!</v>
      </c>
      <c r="AZ26" s="238" t="e">
        <f>IF(ISBLANK('Measured Data'!#REF!),"",'Measured Data'!#REF!)</f>
        <v>#REF!</v>
      </c>
      <c r="BA26" s="238" t="e">
        <f>IF(ISBLANK('Measured Data'!#REF!),"",'Measured Data'!#REF!)</f>
        <v>#REF!</v>
      </c>
      <c r="BB26" s="238" t="e">
        <f>IF(ISBLANK('Measured Data'!#REF!),"",'Measured Data'!#REF!)</f>
        <v>#REF!</v>
      </c>
      <c r="BC26" s="238" t="e">
        <f>IF(ISBLANK('Measured Data'!#REF!),"",'Measured Data'!#REF!)</f>
        <v>#REF!</v>
      </c>
      <c r="BD26" s="238" t="e">
        <f>IF(ISBLANK('Measured Data'!#REF!),"",'Measured Data'!#REF!)</f>
        <v>#REF!</v>
      </c>
      <c r="BE26" s="238" t="e">
        <f>IF(ISBLANK('Measured Data'!#REF!),"",'Measured Data'!#REF!)</f>
        <v>#REF!</v>
      </c>
      <c r="BF26" s="238" t="e">
        <f>IF(ISBLANK('Measured Data'!#REF!),"",'Measured Data'!#REF!)</f>
        <v>#REF!</v>
      </c>
      <c r="BG26" s="238" t="e">
        <f>IF(ISBLANK('Measured Data'!#REF!),"",'Measured Data'!#REF!)</f>
        <v>#REF!</v>
      </c>
      <c r="BH26" s="238" t="e">
        <f>IF(ISBLANK('Measured Data'!#REF!),"",'Measured Data'!#REF!)</f>
        <v>#REF!</v>
      </c>
      <c r="BI26" s="238" t="e">
        <f>IF(ISBLANK('Measured Data'!#REF!),"",'Measured Data'!#REF!)</f>
        <v>#REF!</v>
      </c>
      <c r="BJ26" s="238" t="e">
        <f>IF(ISBLANK('Measured Data'!#REF!),"",'Measured Data'!#REF!)</f>
        <v>#REF!</v>
      </c>
      <c r="BK26" s="238" t="e">
        <f>IF(ISBLANK('Measured Data'!#REF!),"",'Measured Data'!#REF!)</f>
        <v>#REF!</v>
      </c>
      <c r="BL26" s="238" t="e">
        <f>IF(ISBLANK('Measured Data'!#REF!),"",'Measured Data'!#REF!)</f>
        <v>#REF!</v>
      </c>
      <c r="BM26" s="238" t="e">
        <f>IF(ISBLANK('Measured Data'!#REF!),"",'Measured Data'!#REF!)</f>
        <v>#REF!</v>
      </c>
      <c r="BN26" s="238" t="str">
        <f>IF(ISBLANK('In Process Calc.'!B19),"",ROUND('In Process Calc.'!B19,2))</f>
        <v/>
      </c>
      <c r="BO26" s="238" t="str">
        <f>IF(ISBLANK('In Process Calc.'!C19),"",ROUND('In Process Calc.'!C19,2))</f>
        <v/>
      </c>
      <c r="BP26" s="238" t="str">
        <f>IF(ISBLANK('In Process Calc.'!E19),"",'In Process Calc.'!E19)</f>
        <v/>
      </c>
      <c r="BQ26" s="238" t="str">
        <f>IF(ISBLANK('In Process Calc.'!F19),"",'In Process Calc.'!F19)</f>
        <v/>
      </c>
      <c r="BR26" s="238" t="str">
        <f>IF(ISBLANK('In Process Calc.'!H19),"",'In Process Calc.'!H19)</f>
        <v/>
      </c>
      <c r="BS26" s="238" t="str">
        <f>IF(ISBLANK('In Process Calc.'!J19),"",'In Process Calc.'!J19)</f>
        <v/>
      </c>
      <c r="BT26" s="238" t="str">
        <f>IF(ISBLANK('In Process Calc.'!K19),"",'In Process Calc.'!K19)</f>
        <v/>
      </c>
      <c r="BU26" s="238" t="str">
        <f>IF(ISBLANK('In Process Calc.'!L19),"",'In Process Calc.'!L19)</f>
        <v/>
      </c>
      <c r="BV26" s="243" t="str">
        <f>IF(ISBLANK('In Process Calc.'!M19),"",'In Process Calc.'!M19)</f>
        <v/>
      </c>
      <c r="BW26" s="243" t="str">
        <f>IF(ISBLANK('In Process Calc.'!N19),"",'In Process Calc.'!N19)</f>
        <v/>
      </c>
      <c r="BX26" s="243" t="str">
        <f>IF(ISBLANK('In Process Calc.'!O19),"",'In Process Calc.'!O19)</f>
        <v/>
      </c>
      <c r="BY26" s="243" t="str">
        <f>IF(ISBLANK('In Process Calc.'!P19),"",'In Process Calc.'!P19)</f>
        <v/>
      </c>
      <c r="BZ26" s="243" t="str">
        <f>IF(ISBLANK('In Process Calc.'!Q19),"",'In Process Calc.'!Q19)</f>
        <v/>
      </c>
      <c r="CA26" s="243" t="str">
        <f>IF(ISBLANK('In Process Calc.'!R19),"",'In Process Calc.'!R19)</f>
        <v/>
      </c>
      <c r="CB26" s="243" t="str">
        <f>IF(ISBLANK('In Process Calc.'!S19),"",'In Process Calc.'!S19)</f>
        <v/>
      </c>
      <c r="CC26" s="243" t="str">
        <f>IF(ISBLANK('In Process Calc.'!T19),"",'In Process Calc.'!T19)</f>
        <v/>
      </c>
      <c r="CD26" s="243" t="str">
        <f>IF(ISBLANK('In Process Calc.'!U19),"",'In Process Calc.'!U19)</f>
        <v/>
      </c>
      <c r="CE26" s="243" t="str">
        <f>IF(ISBLANK('In Process Calc.'!V19),"",'In Process Calc.'!V19)</f>
        <v/>
      </c>
      <c r="CF26" s="243" t="str">
        <f>IF(ISBLANK('In Process Calc.'!W19),"",'In Process Calc.'!W19)</f>
        <v/>
      </c>
      <c r="CG26" s="243" t="str">
        <f>IF(ISBLANK('In Process Calc.'!X19),"",'In Process Calc.'!X19)</f>
        <v/>
      </c>
      <c r="CH26" s="243" t="str">
        <f>IF(ISBLANK('In Process Calc.'!Y19),"",'In Process Calc.'!Y19)</f>
        <v/>
      </c>
      <c r="CI26" s="243" t="str">
        <f>IF(ISBLANK('In Process Calc.'!Z19),"",'In Process Calc.'!Z19)</f>
        <v/>
      </c>
      <c r="CJ26" s="243" t="str">
        <f>IF(ISBLANK('In Process Calc.'!AA19),"",'In Process Calc.'!AA19)</f>
        <v/>
      </c>
      <c r="CK26" s="243" t="str">
        <f>IF(ISBLANK('In Process Calc.'!AB19),"",'In Process Calc.'!AB19)</f>
        <v/>
      </c>
      <c r="CL26" s="243" t="str">
        <f>IF(ISBLANK('In Process Calc.'!AC19),"",'In Process Calc.'!AC19)</f>
        <v/>
      </c>
      <c r="CM26" s="243" t="str">
        <f>IF(ISBLANK('In Process Calc.'!AD19),"",'In Process Calc.'!AD19)</f>
        <v/>
      </c>
      <c r="CN26" s="243" t="str">
        <f>IF(ISBLANK('In Process Calc.'!AE19),"",'In Process Calc.'!AE19)</f>
        <v/>
      </c>
      <c r="CO26" s="243" t="str">
        <f>IF(ISBLANK('In Process Calc.'!AF19),"",'In Process Calc.'!AF19)</f>
        <v/>
      </c>
      <c r="CP26" s="243" t="str">
        <f>IF(ISBLANK('In Process Calc.'!AG19),"",'In Process Calc.'!AG19)</f>
        <v/>
      </c>
      <c r="CQ26" s="243" t="str">
        <f>IF(ISBLANK('In Process Calc.'!AH19),"",'In Process Calc.'!AH19)</f>
        <v/>
      </c>
      <c r="CR26" s="243" t="str">
        <f>IF(ISBLANK('In Process Calc.'!AI19),"",'In Process Calc.'!AI19)</f>
        <v/>
      </c>
      <c r="CS26" s="243" t="str">
        <f>IF(ISBLANK('In Process Calc.'!AJ19),"",'In Process Calc.'!AJ19)</f>
        <v/>
      </c>
      <c r="CT26" s="243" t="str">
        <f>IF(ISBLANK('In Process Calc.'!AK19),"",'In Process Calc.'!AK19)</f>
        <v/>
      </c>
      <c r="CU26" s="243" t="str">
        <f>IF(ISBLANK('In Process Calc.'!AL19),"",'In Process Calc.'!AL19)</f>
        <v/>
      </c>
      <c r="CV26" s="243" t="str">
        <f>IF(ISBLANK('In Process Calc.'!AM19),"",'In Process Calc.'!AM19)</f>
        <v/>
      </c>
      <c r="CW26" s="243" t="str">
        <f>IF(ISBLANK('In Process Calc.'!AN19),"",'In Process Calc.'!AN19)</f>
        <v/>
      </c>
      <c r="CX26" s="243" t="str">
        <f>IF(ISBLANK('In Process Calc.'!AO19),"",'In Process Calc.'!AO19)</f>
        <v/>
      </c>
      <c r="CY26" s="243" t="str">
        <f>IF(ISBLANK('In Process Calc.'!AP19),"",'In Process Calc.'!AP19)</f>
        <v/>
      </c>
      <c r="CZ26" s="243" t="str">
        <f>IF(ISBLANK('In Process Calc.'!AQ19),"",'In Process Calc.'!AQ19)</f>
        <v/>
      </c>
      <c r="DA26" s="243" t="str">
        <f>IF(ISBLANK('In Process Calc.'!AR19),"",'In Process Calc.'!AR19)</f>
        <v/>
      </c>
      <c r="DB26" s="243" t="str">
        <f>IF(ISBLANK('In Process Calc.'!AS19),"",'In Process Calc.'!AS19)</f>
        <v/>
      </c>
      <c r="DC26" s="243" t="str">
        <f>IF(ISBLANK('In Process Calc.'!AT19),"",'In Process Calc.'!AT19)</f>
        <v/>
      </c>
      <c r="DD26" s="243" t="str">
        <f>IF(ISBLANK('In Process Calc.'!AU19),"",'In Process Calc.'!AU19)</f>
        <v/>
      </c>
      <c r="DE26" s="243" t="str">
        <f>IF(ISBLANK('In Process Calc.'!AV19),"",'In Process Calc.'!AV19)</f>
        <v/>
      </c>
      <c r="DF26" s="243" t="str">
        <f>IF(ISBLANK('In Process Calc.'!AW19),"",'In Process Calc.'!AW19)</f>
        <v/>
      </c>
      <c r="DG26" s="243" t="str">
        <f>IF(ISBLANK('In Process Calc.'!AX19),"",'In Process Calc.'!AX19)</f>
        <v/>
      </c>
      <c r="DH26" s="243" t="str">
        <f>IF(ISBLANK('In Process Calc.'!AY19),"",'In Process Calc.'!AY19)</f>
        <v/>
      </c>
      <c r="DI26" s="243" t="str">
        <f>IF(ISBLANK('In Process Calc.'!AZ19),"",'In Process Calc.'!AZ19)</f>
        <v/>
      </c>
      <c r="DJ26" s="243" t="str">
        <f>IF(ISBLANK('In Process Calc.'!BA19),"",'In Process Calc.'!BA19)</f>
        <v/>
      </c>
      <c r="DK26" s="243" t="str">
        <f>IF(ISBLANK('In Process Calc.'!BB19),"",'In Process Calc.'!BB19)</f>
        <v/>
      </c>
      <c r="DL26" s="243" t="str">
        <f>IF(ISBLANK('In Process Calc.'!BC19),"",'In Process Calc.'!BC19)</f>
        <v/>
      </c>
      <c r="DM26" s="243" t="str">
        <f>IF(ISBLANK('In Process Calc.'!BD19),"",'In Process Calc.'!BD19)</f>
        <v/>
      </c>
      <c r="DN26" s="243" t="str">
        <f>IF(ISBLANK('In Process Calc.'!BE19),"",'In Process Calc.'!BE19)</f>
        <v/>
      </c>
      <c r="DO26" s="243" t="str">
        <f>IF(ISBLANK('In Process Calc.'!BF19),"",'In Process Calc.'!BF19)</f>
        <v/>
      </c>
      <c r="DP26" s="243" t="str">
        <f>IF(ISBLANK('In Process Calc.'!BG19),"",'In Process Calc.'!BG19)</f>
        <v/>
      </c>
      <c r="DQ26" s="243" t="str">
        <f>IF(ISBLANK('In Process Calc.'!BH19),"",'In Process Calc.'!BH19)</f>
        <v/>
      </c>
      <c r="DR26" s="243" t="str">
        <f>IF(ISBLANK('In Process Calc.'!BI19),"",'In Process Calc.'!BI19)</f>
        <v/>
      </c>
      <c r="DS26" s="243" t="str">
        <f>IF(ISBLANK('In Process Calc.'!BJ19),"",'In Process Calc.'!BJ19)</f>
        <v/>
      </c>
      <c r="DT26" s="243" t="str">
        <f>IF(ISBLANK('In Process Calc.'!BK19),"",'In Process Calc.'!BK19)</f>
        <v/>
      </c>
      <c r="DU26" s="243" t="str">
        <f>IF(ISBLANK('In Process Calc.'!BL19),"",'In Process Calc.'!BL19)</f>
        <v/>
      </c>
      <c r="DV26" s="243" t="str">
        <f>IF(ISBLANK('In Process Calc.'!BM19),"",'In Process Calc.'!BM19)</f>
        <v/>
      </c>
      <c r="DW26" s="243" t="str">
        <f>IF(ISBLANK('In Process Calc.'!BN19),"",'In Process Calc.'!BN19)</f>
        <v/>
      </c>
      <c r="DX26" s="243" t="str">
        <f>IF(ISBLANK('In Process Calc.'!BO19),"",'In Process Calc.'!BO19)</f>
        <v/>
      </c>
      <c r="DY26" s="243" t="str">
        <f>IF(ISBLANK('In Process Calc.'!BP19),"",'In Process Calc.'!BP19)</f>
        <v/>
      </c>
      <c r="DZ26" s="243" t="str">
        <f>IF(ISBLANK('In Process Calc.'!BQ19),"",'In Process Calc.'!BQ19)</f>
        <v/>
      </c>
      <c r="EA26" s="243" t="str">
        <f>IF(ISBLANK('In Process Calc.'!BR19),"",'In Process Calc.'!BR19)</f>
        <v/>
      </c>
      <c r="EB26" s="243" t="str">
        <f>IF(ISBLANK('In Process Calc.'!BS19),"",'In Process Calc.'!BS19)</f>
        <v/>
      </c>
      <c r="EC26" s="243" t="str">
        <f>IF(ISBLANK('In Process Calc.'!BT19),"",'In Process Calc.'!BT19)</f>
        <v/>
      </c>
      <c r="ED26" s="243" t="str">
        <f>IF(ISBLANK('In Process Calc.'!BU19),"",'In Process Calc.'!BU19)</f>
        <v/>
      </c>
      <c r="EE26" s="243" t="str">
        <f>IF(ISBLANK('In Process Calc.'!BV19),"",'In Process Calc.'!BV19)</f>
        <v/>
      </c>
      <c r="EF26" s="243" t="str">
        <f>IF(ISBLANK('In Process Calc.'!BW19),"",'In Process Calc.'!BW19)</f>
        <v/>
      </c>
      <c r="EG26" s="243" t="str">
        <f>IF(ISBLANK('In Process Calc.'!BX19),"",'In Process Calc.'!BX19)</f>
        <v/>
      </c>
      <c r="EH26" s="243" t="str">
        <f>IF(ISBLANK('In Process Calc.'!BY19),"",'In Process Calc.'!BY19)</f>
        <v/>
      </c>
      <c r="EI26" s="243" t="str">
        <f>IF(ISBLANK('In Process Calc.'!BZ19),"",'In Process Calc.'!BZ19)</f>
        <v/>
      </c>
      <c r="EJ26" s="243" t="str">
        <f>IF(ISBLANK('In Process Calc.'!CA19),"",'In Process Calc.'!CA19)</f>
        <v/>
      </c>
      <c r="EK26" s="243">
        <f>IF(ISBLANK('Post Process Calc.'!A26),"",'Post Process Calc.'!A26)</f>
        <v>8.3361998630523679</v>
      </c>
      <c r="EL26" s="243">
        <f>IF(ISBLANK('Post Process Calc.'!C26),"",'Post Process Calc.'!C26)</f>
        <v>4.7569789983488348E-2</v>
      </c>
      <c r="EM26" s="243">
        <f>IF(ISBLANK('Post Process Calc.'!D26),"",'Post Process Calc.'!D26)</f>
        <v>6.0691215806835492E-3</v>
      </c>
      <c r="EN26" s="243">
        <f>IF(ISBLANK('Post Process Calc.'!E26),"",'Post Process Calc.'!E26)</f>
        <v>-3.9333998407575371E-3</v>
      </c>
      <c r="EO26" s="243">
        <f>IF(ISBLANK('Post Process Calc.'!F26),"",'Post Process Calc.'!F26)</f>
        <v>4.2286911415685743E-3</v>
      </c>
      <c r="EP26" s="243">
        <f>IF(ISBLANK('Post Process Calc.'!G26),"",'Post Process Calc.'!G26)</f>
        <v>-1.2864779853748109E-3</v>
      </c>
      <c r="EQ26" s="243" t="str">
        <f>IF(ISBLANK('Post Process Calc.'!H26),"",'Post Process Calc.'!H26)</f>
        <v/>
      </c>
      <c r="ER26" s="243" t="str">
        <f>IF(ISBLANK('Post Process Calc.'!I26),"",'Post Process Calc.'!I26)</f>
        <v/>
      </c>
      <c r="ES26" s="243" t="str">
        <f>IF(ISBLANK('Post Process Calc.'!J26),"",'Post Process Calc.'!J26)</f>
        <v/>
      </c>
      <c r="ET26" s="243" t="str">
        <f>IF(ISBLANK('Post Process Calc.'!K26),"",'Post Process Calc.'!K26)</f>
        <v/>
      </c>
      <c r="EU26" s="243" t="str">
        <f>IF(ISBLANK('Post Process Calc.'!L26),"",'Post Process Calc.'!L26)</f>
        <v/>
      </c>
      <c r="EV26" s="243" t="str">
        <f>IF(ISBLANK('Post Process Calc.'!M26),"",'Post Process Calc.'!M26)</f>
        <v/>
      </c>
      <c r="EW26" s="243" t="str">
        <f>IF(ISBLANK('Post Process Calc.'!N26),"",'Post Process Calc.'!N26)</f>
        <v/>
      </c>
      <c r="EX26" s="243" t="str">
        <f>IF(ISBLANK('Post Process Calc.'!O26),"",'Post Process Calc.'!O26)</f>
        <v/>
      </c>
      <c r="EY26" s="243" t="str">
        <f>IF(ISBLANK('Post Process Calc.'!P26),"",'Post Process Calc.'!P26)</f>
        <v/>
      </c>
      <c r="EZ26" s="243" t="str">
        <f>IF(ISBLANK('Post Process Calc.'!Q26),"",'Post Process Calc.'!Q26)</f>
        <v/>
      </c>
      <c r="FA26" s="243" t="str">
        <f>IF(ISBLANK('Post Process Calc.'!R26),"",'Post Process Calc.'!R26)</f>
        <v/>
      </c>
      <c r="FB26" s="243" t="str">
        <f>IF(ISBLANK('Post Process Calc.'!S26),"",'Post Process Calc.'!S26)</f>
        <v/>
      </c>
      <c r="FC26" s="243" t="str">
        <f>IF(ISBLANK('Post Process Calc.'!T26),"",'Post Process Calc.'!T26)</f>
        <v/>
      </c>
      <c r="FD26" s="243" t="str">
        <f>IF(ISBLANK('Post Process Calc.'!U26),"",'Post Process Calc.'!U26)</f>
        <v/>
      </c>
      <c r="FE26" s="243" t="str">
        <f>IF(ISBLANK('Post Process Calc.'!V26),"",'Post Process Calc.'!V26)</f>
        <v/>
      </c>
      <c r="FF26" s="243" t="str">
        <f>IF(ISBLANK('Post Process Calc.'!W26),"",'Post Process Calc.'!W26)</f>
        <v/>
      </c>
      <c r="FG26" s="243" t="str">
        <f>IF(ISBLANK('Post Process Calc.'!X26),"",'Post Process Calc.'!X26)</f>
        <v/>
      </c>
      <c r="FH26" s="243" t="str">
        <f>IF(ISBLANK('Post Process Calc.'!Y26),"",'Post Process Calc.'!Y26)</f>
        <v/>
      </c>
      <c r="FI26" s="243" t="str">
        <f>IF(ISBLANK('Post Process Calc.'!Z26),"",'Post Process Calc.'!Z26)</f>
        <v/>
      </c>
      <c r="FJ26" s="243" t="str">
        <f>IF(ISBLANK('Post Process Calc.'!AA26),"",'Post Process Calc.'!AA26)</f>
        <v/>
      </c>
      <c r="FK26" s="243" t="str">
        <f>IF(ISBLANK('Post Process Calc.'!AB26),"",'Post Process Calc.'!AB26)</f>
        <v/>
      </c>
      <c r="FL26" s="243" t="str">
        <f>IF(ISBLANK('Post Process Calc.'!AC26),"",'Post Process Calc.'!AC26)</f>
        <v/>
      </c>
      <c r="FM26" s="243" t="str">
        <f>IF(ISBLANK('Post Process Calc.'!AD26),"",'Post Process Calc.'!AD26)</f>
        <v/>
      </c>
      <c r="FN26" s="243" t="str">
        <f>IF(ISBLANK('Post Process Calc.'!AE26),"",'Post Process Calc.'!AE26)</f>
        <v/>
      </c>
      <c r="FO26" s="243" t="str">
        <f>IF(ISBLANK('Post Process Calc.'!AF26),"",'Post Process Calc.'!AF26)</f>
        <v/>
      </c>
      <c r="FP26" s="243" t="str">
        <f>IF(ISBLANK('Post Process Calc.'!AG26),"",'Post Process Calc.'!AG26)</f>
        <v/>
      </c>
      <c r="FQ26" s="243" t="str">
        <f>IF(ISBLANK('Post Process Calc.'!AH26),"",'Post Process Calc.'!AH26)</f>
        <v/>
      </c>
      <c r="FR26" s="243" t="str">
        <f>IF(ISBLANK('Post Process Calc.'!AI26),"",'Post Process Calc.'!AI26)</f>
        <v/>
      </c>
      <c r="FS26" s="243" t="str">
        <f>IF(ISBLANK('Post Process Calc.'!AJ26),"",'Post Process Calc.'!AJ26)</f>
        <v/>
      </c>
    </row>
    <row r="27" spans="1:175">
      <c r="A27" s="238" t="e">
        <f>IF('Measured Data'!#REF!&lt;&gt;0,'Measured Data'!$B$1,"")</f>
        <v>#REF!</v>
      </c>
      <c r="B27" s="238" t="e">
        <f>IF(ISBLANK('Measured Data'!#REF!),"",'Measured Data'!#REF!)</f>
        <v>#REF!</v>
      </c>
      <c r="C27" s="245" t="e">
        <f>IF(ISBLANK('Measured Data'!#REF!),"",'Measured Data'!#REF!)</f>
        <v>#REF!</v>
      </c>
      <c r="D27" s="246" t="e">
        <f>IF(ISBLANK('Measured Data'!#REF!),"",'Measured Data'!#REF!)</f>
        <v>#REF!</v>
      </c>
      <c r="E27" s="238" t="e">
        <f>IF(ISBLANK('Measured Data'!#REF!),"",'Measured Data'!#REF!)</f>
        <v>#REF!</v>
      </c>
      <c r="F27" s="238" t="e">
        <f>IF(ISBLANK('Measured Data'!#REF!),"",'Measured Data'!#REF!)</f>
        <v>#REF!</v>
      </c>
      <c r="G27" s="238" t="e">
        <f>IF(ISBLANK('Measured Data'!#REF!),"",'Measured Data'!#REF!)</f>
        <v>#REF!</v>
      </c>
      <c r="H27" s="238" t="e">
        <f>IF(ISBLANK('Measured Data'!#REF!),"",'Measured Data'!#REF!)</f>
        <v>#REF!</v>
      </c>
      <c r="I27" s="238" t="e">
        <f>IF(ISBLANK('Measured Data'!#REF!),"",'Measured Data'!#REF!)</f>
        <v>#REF!</v>
      </c>
      <c r="J27" s="238" t="e">
        <f>IF(ISBLANK('Measured Data'!#REF!),"",'Measured Data'!#REF!)</f>
        <v>#REF!</v>
      </c>
      <c r="K27" s="238" t="e">
        <f>IF(ISBLANK('Measured Data'!#REF!),"",'Measured Data'!#REF!)</f>
        <v>#REF!</v>
      </c>
      <c r="L27" s="238" t="e">
        <f>IF(ISBLANK('Measured Data'!#REF!),"",'Measured Data'!#REF!)</f>
        <v>#REF!</v>
      </c>
      <c r="M27" s="238" t="e">
        <f>IF(ISBLANK('Measured Data'!#REF!),"",'Measured Data'!#REF!)</f>
        <v>#REF!</v>
      </c>
      <c r="N27" s="238" t="e">
        <f>IF(ISBLANK('Measured Data'!#REF!),"",'Measured Data'!#REF!)</f>
        <v>#REF!</v>
      </c>
      <c r="O27" s="238" t="e">
        <f>IF(ISBLANK('Measured Data'!#REF!),"",'Measured Data'!#REF!)</f>
        <v>#REF!</v>
      </c>
      <c r="P27" s="238" t="e">
        <f>IF(ISBLANK('Measured Data'!#REF!),"",'Measured Data'!#REF!)</f>
        <v>#REF!</v>
      </c>
      <c r="Q27" s="238" t="e">
        <f>IF(ISBLANK('Measured Data'!#REF!),"",'Measured Data'!#REF!)</f>
        <v>#REF!</v>
      </c>
      <c r="R27" s="238" t="e">
        <f>IF(ISBLANK('Measured Data'!#REF!),"",'Measured Data'!#REF!)</f>
        <v>#REF!</v>
      </c>
      <c r="S27" s="238" t="e">
        <f>IF(ISBLANK('Measured Data'!#REF!),"",'Measured Data'!#REF!)</f>
        <v>#REF!</v>
      </c>
      <c r="T27" s="238" t="e">
        <f>IF(ISBLANK('Measured Data'!#REF!),"",'Measured Data'!#REF!)</f>
        <v>#REF!</v>
      </c>
      <c r="U27" s="238" t="e">
        <f>IF(ISBLANK('Measured Data'!#REF!),"",'Measured Data'!#REF!)</f>
        <v>#REF!</v>
      </c>
      <c r="V27" s="238" t="e">
        <f>IF(ISBLANK('Measured Data'!#REF!),"",'Measured Data'!#REF!)</f>
        <v>#REF!</v>
      </c>
      <c r="W27" s="238" t="e">
        <f>IF(ISBLANK('Measured Data'!#REF!),"",'Measured Data'!#REF!)</f>
        <v>#REF!</v>
      </c>
      <c r="X27" s="238" t="e">
        <f>IF(ISBLANK('Measured Data'!#REF!),"",'Measured Data'!#REF!)</f>
        <v>#REF!</v>
      </c>
      <c r="Y27" s="238" t="e">
        <f>IF(ISBLANK('Measured Data'!#REF!),"",'Measured Data'!#REF!)</f>
        <v>#REF!</v>
      </c>
      <c r="Z27" s="238" t="e">
        <f>IF(ISBLANK('Measured Data'!#REF!),"",'Measured Data'!#REF!)</f>
        <v>#REF!</v>
      </c>
      <c r="AA27" s="238" t="e">
        <f>IF(ISBLANK('Measured Data'!#REF!),"",'Measured Data'!#REF!)</f>
        <v>#REF!</v>
      </c>
      <c r="AB27" s="238" t="e">
        <f>IF(ISBLANK('Measured Data'!#REF!),"",'Measured Data'!#REF!)</f>
        <v>#REF!</v>
      </c>
      <c r="AC27" s="238" t="e">
        <f>IF(ISBLANK('Measured Data'!#REF!),"",'Measured Data'!#REF!)</f>
        <v>#REF!</v>
      </c>
      <c r="AD27" s="238" t="e">
        <f>IF(ISBLANK('Measured Data'!#REF!),"",'Measured Data'!#REF!)</f>
        <v>#REF!</v>
      </c>
      <c r="AE27" s="238" t="e">
        <f>IF(ISBLANK('Measured Data'!#REF!),"",'Measured Data'!#REF!)</f>
        <v>#REF!</v>
      </c>
      <c r="AF27" s="238" t="e">
        <f>IF(ISBLANK('Measured Data'!#REF!),"",'Measured Data'!#REF!)</f>
        <v>#REF!</v>
      </c>
      <c r="AG27" s="238" t="e">
        <f>IF(ISBLANK('Measured Data'!#REF!),"",'Measured Data'!#REF!)</f>
        <v>#REF!</v>
      </c>
      <c r="AH27" s="238" t="e">
        <f>IF(ISBLANK('Measured Data'!#REF!),"",'Measured Data'!#REF!)</f>
        <v>#REF!</v>
      </c>
      <c r="AI27" s="238" t="e">
        <f>IF(ISBLANK('Measured Data'!#REF!),"",'Measured Data'!#REF!)</f>
        <v>#REF!</v>
      </c>
      <c r="AJ27" s="238" t="e">
        <f>IF(ISBLANK('Measured Data'!#REF!),"",'Measured Data'!#REF!)</f>
        <v>#REF!</v>
      </c>
      <c r="AK27" s="238" t="e">
        <f>IF(ISBLANK('Measured Data'!#REF!),"",'Measured Data'!#REF!)</f>
        <v>#REF!</v>
      </c>
      <c r="AL27" s="238" t="e">
        <f>IF(ISBLANK('Measured Data'!#REF!),"",'Measured Data'!#REF!)</f>
        <v>#REF!</v>
      </c>
      <c r="AM27" s="238" t="e">
        <f>IF(ISBLANK('Measured Data'!#REF!),"",'Measured Data'!#REF!)</f>
        <v>#REF!</v>
      </c>
      <c r="AN27" s="238" t="e">
        <f>IF(ISBLANK('Measured Data'!#REF!),"",'Measured Data'!#REF!)</f>
        <v>#REF!</v>
      </c>
      <c r="AO27" s="238" t="e">
        <f>IF(ISBLANK('Measured Data'!#REF!),"",'Measured Data'!#REF!)</f>
        <v>#REF!</v>
      </c>
      <c r="AP27" s="238" t="e">
        <f>IF(ISBLANK('Measured Data'!#REF!),"",'Measured Data'!#REF!)</f>
        <v>#REF!</v>
      </c>
      <c r="AQ27" s="238" t="e">
        <f>IF(ISBLANK('Measured Data'!#REF!),"",'Measured Data'!#REF!)</f>
        <v>#REF!</v>
      </c>
      <c r="AR27" s="238" t="e">
        <f>IF(ISBLANK('Measured Data'!#REF!),"",'Measured Data'!#REF!)</f>
        <v>#REF!</v>
      </c>
      <c r="AS27" s="238" t="e">
        <f>IF(ISBLANK('Measured Data'!#REF!),"",'Measured Data'!#REF!)</f>
        <v>#REF!</v>
      </c>
      <c r="AT27" s="238" t="e">
        <f>IF(ISBLANK('Measured Data'!#REF!),"",'Measured Data'!#REF!)</f>
        <v>#REF!</v>
      </c>
      <c r="AU27" s="238" t="e">
        <f>IF(ISBLANK('Measured Data'!#REF!),"",'Measured Data'!#REF!)</f>
        <v>#REF!</v>
      </c>
      <c r="AV27" s="238" t="e">
        <f>IF(ISBLANK('Measured Data'!#REF!),"",'Measured Data'!#REF!)</f>
        <v>#REF!</v>
      </c>
      <c r="AW27" s="238" t="e">
        <f>IF(ISBLANK('Measured Data'!#REF!),"",'Measured Data'!#REF!)</f>
        <v>#REF!</v>
      </c>
      <c r="AX27" s="238" t="e">
        <f>IF(ISBLANK('Measured Data'!#REF!),"",'Measured Data'!#REF!)</f>
        <v>#REF!</v>
      </c>
      <c r="AY27" s="238" t="e">
        <f>IF(ISBLANK('Measured Data'!#REF!),"",'Measured Data'!#REF!)</f>
        <v>#REF!</v>
      </c>
      <c r="AZ27" s="238" t="e">
        <f>IF(ISBLANK('Measured Data'!#REF!),"",'Measured Data'!#REF!)</f>
        <v>#REF!</v>
      </c>
      <c r="BA27" s="238" t="e">
        <f>IF(ISBLANK('Measured Data'!#REF!),"",'Measured Data'!#REF!)</f>
        <v>#REF!</v>
      </c>
      <c r="BB27" s="238" t="e">
        <f>IF(ISBLANK('Measured Data'!#REF!),"",'Measured Data'!#REF!)</f>
        <v>#REF!</v>
      </c>
      <c r="BC27" s="238" t="e">
        <f>IF(ISBLANK('Measured Data'!#REF!),"",'Measured Data'!#REF!)</f>
        <v>#REF!</v>
      </c>
      <c r="BD27" s="238" t="e">
        <f>IF(ISBLANK('Measured Data'!#REF!),"",'Measured Data'!#REF!)</f>
        <v>#REF!</v>
      </c>
      <c r="BE27" s="238" t="e">
        <f>IF(ISBLANK('Measured Data'!#REF!),"",'Measured Data'!#REF!)</f>
        <v>#REF!</v>
      </c>
      <c r="BF27" s="238" t="e">
        <f>IF(ISBLANK('Measured Data'!#REF!),"",'Measured Data'!#REF!)</f>
        <v>#REF!</v>
      </c>
      <c r="BG27" s="238" t="e">
        <f>IF(ISBLANK('Measured Data'!#REF!),"",'Measured Data'!#REF!)</f>
        <v>#REF!</v>
      </c>
      <c r="BH27" s="238" t="e">
        <f>IF(ISBLANK('Measured Data'!#REF!),"",'Measured Data'!#REF!)</f>
        <v>#REF!</v>
      </c>
      <c r="BI27" s="238" t="e">
        <f>IF(ISBLANK('Measured Data'!#REF!),"",'Measured Data'!#REF!)</f>
        <v>#REF!</v>
      </c>
      <c r="BJ27" s="238" t="e">
        <f>IF(ISBLANK('Measured Data'!#REF!),"",'Measured Data'!#REF!)</f>
        <v>#REF!</v>
      </c>
      <c r="BK27" s="238" t="e">
        <f>IF(ISBLANK('Measured Data'!#REF!),"",'Measured Data'!#REF!)</f>
        <v>#REF!</v>
      </c>
      <c r="BL27" s="238" t="e">
        <f>IF(ISBLANK('Measured Data'!#REF!),"",'Measured Data'!#REF!)</f>
        <v>#REF!</v>
      </c>
      <c r="BM27" s="238" t="e">
        <f>IF(ISBLANK('Measured Data'!#REF!),"",'Measured Data'!#REF!)</f>
        <v>#REF!</v>
      </c>
      <c r="BN27" s="238" t="str">
        <f>IF(ISBLANK('In Process Calc.'!B20),"",ROUND('In Process Calc.'!B20,2))</f>
        <v/>
      </c>
      <c r="BO27" s="238" t="str">
        <f>IF(ISBLANK('In Process Calc.'!C20),"",ROUND('In Process Calc.'!C20,2))</f>
        <v/>
      </c>
      <c r="BP27" s="238" t="str">
        <f>IF(ISBLANK('In Process Calc.'!E20),"",'In Process Calc.'!E20)</f>
        <v/>
      </c>
      <c r="BQ27" s="238" t="str">
        <f>IF(ISBLANK('In Process Calc.'!F20),"",'In Process Calc.'!F20)</f>
        <v/>
      </c>
      <c r="BR27" s="238" t="str">
        <f>IF(ISBLANK('In Process Calc.'!H20),"",'In Process Calc.'!H20)</f>
        <v/>
      </c>
      <c r="BS27" s="238" t="str">
        <f>IF(ISBLANK('In Process Calc.'!J20),"",'In Process Calc.'!J20)</f>
        <v/>
      </c>
      <c r="BT27" s="238" t="str">
        <f>IF(ISBLANK('In Process Calc.'!K20),"",'In Process Calc.'!K20)</f>
        <v/>
      </c>
      <c r="BU27" s="238" t="str">
        <f>IF(ISBLANK('In Process Calc.'!L20),"",'In Process Calc.'!L20)</f>
        <v/>
      </c>
      <c r="BV27" s="243" t="str">
        <f>IF(ISBLANK('In Process Calc.'!M20),"",'In Process Calc.'!M20)</f>
        <v/>
      </c>
      <c r="BW27" s="243" t="str">
        <f>IF(ISBLANK('In Process Calc.'!N20),"",'In Process Calc.'!N20)</f>
        <v/>
      </c>
      <c r="BX27" s="243" t="str">
        <f>IF(ISBLANK('In Process Calc.'!O20),"",'In Process Calc.'!O20)</f>
        <v/>
      </c>
      <c r="BY27" s="243" t="str">
        <f>IF(ISBLANK('In Process Calc.'!P20),"",'In Process Calc.'!P20)</f>
        <v/>
      </c>
      <c r="BZ27" s="243" t="str">
        <f>IF(ISBLANK('In Process Calc.'!Q20),"",'In Process Calc.'!Q20)</f>
        <v/>
      </c>
      <c r="CA27" s="243" t="str">
        <f>IF(ISBLANK('In Process Calc.'!R20),"",'In Process Calc.'!R20)</f>
        <v/>
      </c>
      <c r="CB27" s="243" t="str">
        <f>IF(ISBLANK('In Process Calc.'!S20),"",'In Process Calc.'!S20)</f>
        <v/>
      </c>
      <c r="CC27" s="243" t="str">
        <f>IF(ISBLANK('In Process Calc.'!T20),"",'In Process Calc.'!T20)</f>
        <v/>
      </c>
      <c r="CD27" s="243" t="str">
        <f>IF(ISBLANK('In Process Calc.'!U20),"",'In Process Calc.'!U20)</f>
        <v/>
      </c>
      <c r="CE27" s="243" t="str">
        <f>IF(ISBLANK('In Process Calc.'!V20),"",'In Process Calc.'!V20)</f>
        <v/>
      </c>
      <c r="CF27" s="243" t="str">
        <f>IF(ISBLANK('In Process Calc.'!W20),"",'In Process Calc.'!W20)</f>
        <v/>
      </c>
      <c r="CG27" s="243" t="str">
        <f>IF(ISBLANK('In Process Calc.'!X20),"",'In Process Calc.'!X20)</f>
        <v/>
      </c>
      <c r="CH27" s="243" t="str">
        <f>IF(ISBLANK('In Process Calc.'!Y20),"",'In Process Calc.'!Y20)</f>
        <v/>
      </c>
      <c r="CI27" s="243" t="str">
        <f>IF(ISBLANK('In Process Calc.'!Z20),"",'In Process Calc.'!Z20)</f>
        <v/>
      </c>
      <c r="CJ27" s="243" t="str">
        <f>IF(ISBLANK('In Process Calc.'!AA20),"",'In Process Calc.'!AA20)</f>
        <v/>
      </c>
      <c r="CK27" s="243" t="str">
        <f>IF(ISBLANK('In Process Calc.'!AB20),"",'In Process Calc.'!AB20)</f>
        <v/>
      </c>
      <c r="CL27" s="243" t="str">
        <f>IF(ISBLANK('In Process Calc.'!AC20),"",'In Process Calc.'!AC20)</f>
        <v/>
      </c>
      <c r="CM27" s="243" t="str">
        <f>IF(ISBLANK('In Process Calc.'!AD20),"",'In Process Calc.'!AD20)</f>
        <v/>
      </c>
      <c r="CN27" s="243" t="str">
        <f>IF(ISBLANK('In Process Calc.'!AE20),"",'In Process Calc.'!AE20)</f>
        <v/>
      </c>
      <c r="CO27" s="243" t="str">
        <f>IF(ISBLANK('In Process Calc.'!AF20),"",'In Process Calc.'!AF20)</f>
        <v/>
      </c>
      <c r="CP27" s="243" t="str">
        <f>IF(ISBLANK('In Process Calc.'!AG20),"",'In Process Calc.'!AG20)</f>
        <v/>
      </c>
      <c r="CQ27" s="243" t="str">
        <f>IF(ISBLANK('In Process Calc.'!AH20),"",'In Process Calc.'!AH20)</f>
        <v/>
      </c>
      <c r="CR27" s="243" t="str">
        <f>IF(ISBLANK('In Process Calc.'!AI20),"",'In Process Calc.'!AI20)</f>
        <v/>
      </c>
      <c r="CS27" s="243" t="str">
        <f>IF(ISBLANK('In Process Calc.'!AJ20),"",'In Process Calc.'!AJ20)</f>
        <v/>
      </c>
      <c r="CT27" s="243" t="str">
        <f>IF(ISBLANK('In Process Calc.'!AK20),"",'In Process Calc.'!AK20)</f>
        <v/>
      </c>
      <c r="CU27" s="243" t="str">
        <f>IF(ISBLANK('In Process Calc.'!AL20),"",'In Process Calc.'!AL20)</f>
        <v/>
      </c>
      <c r="CV27" s="243" t="str">
        <f>IF(ISBLANK('In Process Calc.'!AM20),"",'In Process Calc.'!AM20)</f>
        <v/>
      </c>
      <c r="CW27" s="243" t="str">
        <f>IF(ISBLANK('In Process Calc.'!AN20),"",'In Process Calc.'!AN20)</f>
        <v/>
      </c>
      <c r="CX27" s="243" t="str">
        <f>IF(ISBLANK('In Process Calc.'!AO20),"",'In Process Calc.'!AO20)</f>
        <v/>
      </c>
      <c r="CY27" s="243" t="str">
        <f>IF(ISBLANK('In Process Calc.'!AP20),"",'In Process Calc.'!AP20)</f>
        <v/>
      </c>
      <c r="CZ27" s="243" t="str">
        <f>IF(ISBLANK('In Process Calc.'!AQ20),"",'In Process Calc.'!AQ20)</f>
        <v/>
      </c>
      <c r="DA27" s="243" t="str">
        <f>IF(ISBLANK('In Process Calc.'!AR20),"",'In Process Calc.'!AR20)</f>
        <v/>
      </c>
      <c r="DB27" s="243" t="str">
        <f>IF(ISBLANK('In Process Calc.'!AS20),"",'In Process Calc.'!AS20)</f>
        <v/>
      </c>
      <c r="DC27" s="243" t="str">
        <f>IF(ISBLANK('In Process Calc.'!AT20),"",'In Process Calc.'!AT20)</f>
        <v/>
      </c>
      <c r="DD27" s="243" t="str">
        <f>IF(ISBLANK('In Process Calc.'!AU20),"",'In Process Calc.'!AU20)</f>
        <v/>
      </c>
      <c r="DE27" s="243" t="str">
        <f>IF(ISBLANK('In Process Calc.'!AV20),"",'In Process Calc.'!AV20)</f>
        <v/>
      </c>
      <c r="DF27" s="243" t="str">
        <f>IF(ISBLANK('In Process Calc.'!AW20),"",'In Process Calc.'!AW20)</f>
        <v/>
      </c>
      <c r="DG27" s="243" t="str">
        <f>IF(ISBLANK('In Process Calc.'!AX20),"",'In Process Calc.'!AX20)</f>
        <v/>
      </c>
      <c r="DH27" s="243" t="str">
        <f>IF(ISBLANK('In Process Calc.'!AY20),"",'In Process Calc.'!AY20)</f>
        <v/>
      </c>
      <c r="DI27" s="243" t="str">
        <f>IF(ISBLANK('In Process Calc.'!AZ20),"",'In Process Calc.'!AZ20)</f>
        <v/>
      </c>
      <c r="DJ27" s="243" t="str">
        <f>IF(ISBLANK('In Process Calc.'!BA20),"",'In Process Calc.'!BA20)</f>
        <v/>
      </c>
      <c r="DK27" s="243" t="str">
        <f>IF(ISBLANK('In Process Calc.'!BB20),"",'In Process Calc.'!BB20)</f>
        <v/>
      </c>
      <c r="DL27" s="243" t="str">
        <f>IF(ISBLANK('In Process Calc.'!BC20),"",'In Process Calc.'!BC20)</f>
        <v/>
      </c>
      <c r="DM27" s="243" t="str">
        <f>IF(ISBLANK('In Process Calc.'!BD20),"",'In Process Calc.'!BD20)</f>
        <v/>
      </c>
      <c r="DN27" s="243" t="str">
        <f>IF(ISBLANK('In Process Calc.'!BE20),"",'In Process Calc.'!BE20)</f>
        <v/>
      </c>
      <c r="DO27" s="243" t="str">
        <f>IF(ISBLANK('In Process Calc.'!BF20),"",'In Process Calc.'!BF20)</f>
        <v/>
      </c>
      <c r="DP27" s="243" t="str">
        <f>IF(ISBLANK('In Process Calc.'!BG20),"",'In Process Calc.'!BG20)</f>
        <v/>
      </c>
      <c r="DQ27" s="243" t="str">
        <f>IF(ISBLANK('In Process Calc.'!BH20),"",'In Process Calc.'!BH20)</f>
        <v/>
      </c>
      <c r="DR27" s="243" t="str">
        <f>IF(ISBLANK('In Process Calc.'!BI20),"",'In Process Calc.'!BI20)</f>
        <v/>
      </c>
      <c r="DS27" s="243" t="str">
        <f>IF(ISBLANK('In Process Calc.'!BJ20),"",'In Process Calc.'!BJ20)</f>
        <v/>
      </c>
      <c r="DT27" s="243" t="str">
        <f>IF(ISBLANK('In Process Calc.'!BK20),"",'In Process Calc.'!BK20)</f>
        <v/>
      </c>
      <c r="DU27" s="243" t="str">
        <f>IF(ISBLANK('In Process Calc.'!BL20),"",'In Process Calc.'!BL20)</f>
        <v/>
      </c>
      <c r="DV27" s="243" t="str">
        <f>IF(ISBLANK('In Process Calc.'!BM20),"",'In Process Calc.'!BM20)</f>
        <v/>
      </c>
      <c r="DW27" s="243" t="str">
        <f>IF(ISBLANK('In Process Calc.'!BN20),"",'In Process Calc.'!BN20)</f>
        <v/>
      </c>
      <c r="DX27" s="243" t="str">
        <f>IF(ISBLANK('In Process Calc.'!BO20),"",'In Process Calc.'!BO20)</f>
        <v/>
      </c>
      <c r="DY27" s="243" t="str">
        <f>IF(ISBLANK('In Process Calc.'!BP20),"",'In Process Calc.'!BP20)</f>
        <v/>
      </c>
      <c r="DZ27" s="243" t="str">
        <f>IF(ISBLANK('In Process Calc.'!BQ20),"",'In Process Calc.'!BQ20)</f>
        <v/>
      </c>
      <c r="EA27" s="243" t="str">
        <f>IF(ISBLANK('In Process Calc.'!BR20),"",'In Process Calc.'!BR20)</f>
        <v/>
      </c>
      <c r="EB27" s="243" t="str">
        <f>IF(ISBLANK('In Process Calc.'!BS20),"",'In Process Calc.'!BS20)</f>
        <v/>
      </c>
      <c r="EC27" s="243" t="str">
        <f>IF(ISBLANK('In Process Calc.'!BT20),"",'In Process Calc.'!BT20)</f>
        <v/>
      </c>
      <c r="ED27" s="243" t="str">
        <f>IF(ISBLANK('In Process Calc.'!BU20),"",'In Process Calc.'!BU20)</f>
        <v/>
      </c>
      <c r="EE27" s="243" t="str">
        <f>IF(ISBLANK('In Process Calc.'!BV20),"",'In Process Calc.'!BV20)</f>
        <v/>
      </c>
      <c r="EF27" s="243" t="str">
        <f>IF(ISBLANK('In Process Calc.'!BW20),"",'In Process Calc.'!BW20)</f>
        <v/>
      </c>
      <c r="EG27" s="243" t="str">
        <f>IF(ISBLANK('In Process Calc.'!BX20),"",'In Process Calc.'!BX20)</f>
        <v/>
      </c>
      <c r="EH27" s="243" t="str">
        <f>IF(ISBLANK('In Process Calc.'!BY20),"",'In Process Calc.'!BY20)</f>
        <v/>
      </c>
      <c r="EI27" s="243" t="str">
        <f>IF(ISBLANK('In Process Calc.'!BZ20),"",'In Process Calc.'!BZ20)</f>
        <v/>
      </c>
      <c r="EJ27" s="243" t="str">
        <f>IF(ISBLANK('In Process Calc.'!CA20),"",'In Process Calc.'!CA20)</f>
        <v/>
      </c>
      <c r="EK27" s="243">
        <f>IF(ISBLANK('Post Process Calc.'!A27),"",'Post Process Calc.'!A27)</f>
        <v>11.224649770355224</v>
      </c>
      <c r="EL27" s="243">
        <f>IF(ISBLANK('Post Process Calc.'!C27),"",'Post Process Calc.'!C27)</f>
        <v>4.2933421169757249E-2</v>
      </c>
      <c r="EM27" s="243">
        <f>IF(ISBLANK('Post Process Calc.'!D27),"",'Post Process Calc.'!D27)</f>
        <v>1.0503141586855438E-3</v>
      </c>
      <c r="EN27" s="243">
        <f>IF(ISBLANK('Post Process Calc.'!E27),"",'Post Process Calc.'!E27)</f>
        <v>-2.0974193157728346E-3</v>
      </c>
      <c r="EO27" s="243">
        <f>IF(ISBLANK('Post Process Calc.'!F27),"",'Post Process Calc.'!F27)</f>
        <v>3.992106310231283E-3</v>
      </c>
      <c r="EP27" s="243">
        <f>IF(ISBLANK('Post Process Calc.'!G27),"",'Post Process Calc.'!G27)</f>
        <v>-3.7844230722389063E-4</v>
      </c>
      <c r="EQ27" s="243" t="str">
        <f>IF(ISBLANK('Post Process Calc.'!H27),"",'Post Process Calc.'!H27)</f>
        <v/>
      </c>
      <c r="ER27" s="243" t="str">
        <f>IF(ISBLANK('Post Process Calc.'!I27),"",'Post Process Calc.'!I27)</f>
        <v/>
      </c>
      <c r="ES27" s="243" t="str">
        <f>IF(ISBLANK('Post Process Calc.'!J27),"",'Post Process Calc.'!J27)</f>
        <v/>
      </c>
      <c r="ET27" s="243" t="str">
        <f>IF(ISBLANK('Post Process Calc.'!K27),"",'Post Process Calc.'!K27)</f>
        <v/>
      </c>
      <c r="EU27" s="243" t="str">
        <f>IF(ISBLANK('Post Process Calc.'!L27),"",'Post Process Calc.'!L27)</f>
        <v/>
      </c>
      <c r="EV27" s="243" t="str">
        <f>IF(ISBLANK('Post Process Calc.'!M27),"",'Post Process Calc.'!M27)</f>
        <v/>
      </c>
      <c r="EW27" s="243" t="str">
        <f>IF(ISBLANK('Post Process Calc.'!N27),"",'Post Process Calc.'!N27)</f>
        <v/>
      </c>
      <c r="EX27" s="243" t="str">
        <f>IF(ISBLANK('Post Process Calc.'!O27),"",'Post Process Calc.'!O27)</f>
        <v/>
      </c>
      <c r="EY27" s="243" t="str">
        <f>IF(ISBLANK('Post Process Calc.'!P27),"",'Post Process Calc.'!P27)</f>
        <v/>
      </c>
      <c r="EZ27" s="243" t="str">
        <f>IF(ISBLANK('Post Process Calc.'!Q27),"",'Post Process Calc.'!Q27)</f>
        <v/>
      </c>
      <c r="FA27" s="243" t="str">
        <f>IF(ISBLANK('Post Process Calc.'!R27),"",'Post Process Calc.'!R27)</f>
        <v/>
      </c>
      <c r="FB27" s="243" t="str">
        <f>IF(ISBLANK('Post Process Calc.'!S27),"",'Post Process Calc.'!S27)</f>
        <v/>
      </c>
      <c r="FC27" s="243" t="str">
        <f>IF(ISBLANK('Post Process Calc.'!T27),"",'Post Process Calc.'!T27)</f>
        <v/>
      </c>
      <c r="FD27" s="243" t="str">
        <f>IF(ISBLANK('Post Process Calc.'!U27),"",'Post Process Calc.'!U27)</f>
        <v/>
      </c>
      <c r="FE27" s="243" t="str">
        <f>IF(ISBLANK('Post Process Calc.'!V27),"",'Post Process Calc.'!V27)</f>
        <v/>
      </c>
      <c r="FF27" s="243" t="str">
        <f>IF(ISBLANK('Post Process Calc.'!W27),"",'Post Process Calc.'!W27)</f>
        <v/>
      </c>
      <c r="FG27" s="243" t="str">
        <f>IF(ISBLANK('Post Process Calc.'!X27),"",'Post Process Calc.'!X27)</f>
        <v/>
      </c>
      <c r="FH27" s="243" t="str">
        <f>IF(ISBLANK('Post Process Calc.'!Y27),"",'Post Process Calc.'!Y27)</f>
        <v/>
      </c>
      <c r="FI27" s="243" t="str">
        <f>IF(ISBLANK('Post Process Calc.'!Z27),"",'Post Process Calc.'!Z27)</f>
        <v/>
      </c>
      <c r="FJ27" s="243" t="str">
        <f>IF(ISBLANK('Post Process Calc.'!AA27),"",'Post Process Calc.'!AA27)</f>
        <v/>
      </c>
      <c r="FK27" s="243" t="str">
        <f>IF(ISBLANK('Post Process Calc.'!AB27),"",'Post Process Calc.'!AB27)</f>
        <v/>
      </c>
      <c r="FL27" s="243" t="str">
        <f>IF(ISBLANK('Post Process Calc.'!AC27),"",'Post Process Calc.'!AC27)</f>
        <v/>
      </c>
      <c r="FM27" s="243" t="str">
        <f>IF(ISBLANK('Post Process Calc.'!AD27),"",'Post Process Calc.'!AD27)</f>
        <v/>
      </c>
      <c r="FN27" s="243" t="str">
        <f>IF(ISBLANK('Post Process Calc.'!AE27),"",'Post Process Calc.'!AE27)</f>
        <v/>
      </c>
      <c r="FO27" s="243" t="str">
        <f>IF(ISBLANK('Post Process Calc.'!AF27),"",'Post Process Calc.'!AF27)</f>
        <v/>
      </c>
      <c r="FP27" s="243" t="str">
        <f>IF(ISBLANK('Post Process Calc.'!AG27),"",'Post Process Calc.'!AG27)</f>
        <v/>
      </c>
      <c r="FQ27" s="243" t="str">
        <f>IF(ISBLANK('Post Process Calc.'!AH27),"",'Post Process Calc.'!AH27)</f>
        <v/>
      </c>
      <c r="FR27" s="243" t="str">
        <f>IF(ISBLANK('Post Process Calc.'!AI27),"",'Post Process Calc.'!AI27)</f>
        <v/>
      </c>
      <c r="FS27" s="243" t="str">
        <f>IF(ISBLANK('Post Process Calc.'!AJ27),"",'Post Process Calc.'!AJ27)</f>
        <v/>
      </c>
    </row>
    <row r="28" spans="1:175">
      <c r="A28" s="238" t="e">
        <f>IF('Measured Data'!#REF!&lt;&gt;0,'Measured Data'!$B$1,"")</f>
        <v>#REF!</v>
      </c>
      <c r="B28" s="238" t="e">
        <f>IF(ISBLANK('Measured Data'!#REF!),"",'Measured Data'!#REF!)</f>
        <v>#REF!</v>
      </c>
      <c r="C28" s="245" t="e">
        <f>IF(ISBLANK('Measured Data'!#REF!),"",'Measured Data'!#REF!)</f>
        <v>#REF!</v>
      </c>
      <c r="D28" s="246" t="e">
        <f>IF(ISBLANK('Measured Data'!#REF!),"",'Measured Data'!#REF!)</f>
        <v>#REF!</v>
      </c>
      <c r="E28" s="238" t="e">
        <f>IF(ISBLANK('Measured Data'!#REF!),"",'Measured Data'!#REF!)</f>
        <v>#REF!</v>
      </c>
      <c r="F28" s="238" t="e">
        <f>IF(ISBLANK('Measured Data'!#REF!),"",'Measured Data'!#REF!)</f>
        <v>#REF!</v>
      </c>
      <c r="G28" s="238" t="e">
        <f>IF(ISBLANK('Measured Data'!#REF!),"",'Measured Data'!#REF!)</f>
        <v>#REF!</v>
      </c>
      <c r="H28" s="238" t="e">
        <f>IF(ISBLANK('Measured Data'!#REF!),"",'Measured Data'!#REF!)</f>
        <v>#REF!</v>
      </c>
      <c r="I28" s="238" t="e">
        <f>IF(ISBLANK('Measured Data'!#REF!),"",'Measured Data'!#REF!)</f>
        <v>#REF!</v>
      </c>
      <c r="J28" s="238" t="e">
        <f>IF(ISBLANK('Measured Data'!#REF!),"",'Measured Data'!#REF!)</f>
        <v>#REF!</v>
      </c>
      <c r="K28" s="238" t="e">
        <f>IF(ISBLANK('Measured Data'!#REF!),"",'Measured Data'!#REF!)</f>
        <v>#REF!</v>
      </c>
      <c r="L28" s="238" t="e">
        <f>IF(ISBLANK('Measured Data'!#REF!),"",'Measured Data'!#REF!)</f>
        <v>#REF!</v>
      </c>
      <c r="M28" s="238" t="e">
        <f>IF(ISBLANK('Measured Data'!#REF!),"",'Measured Data'!#REF!)</f>
        <v>#REF!</v>
      </c>
      <c r="N28" s="238" t="e">
        <f>IF(ISBLANK('Measured Data'!#REF!),"",'Measured Data'!#REF!)</f>
        <v>#REF!</v>
      </c>
      <c r="O28" s="238" t="e">
        <f>IF(ISBLANK('Measured Data'!#REF!),"",'Measured Data'!#REF!)</f>
        <v>#REF!</v>
      </c>
      <c r="P28" s="238" t="e">
        <f>IF(ISBLANK('Measured Data'!#REF!),"",'Measured Data'!#REF!)</f>
        <v>#REF!</v>
      </c>
      <c r="Q28" s="238" t="e">
        <f>IF(ISBLANK('Measured Data'!#REF!),"",'Measured Data'!#REF!)</f>
        <v>#REF!</v>
      </c>
      <c r="R28" s="238" t="e">
        <f>IF(ISBLANK('Measured Data'!#REF!),"",'Measured Data'!#REF!)</f>
        <v>#REF!</v>
      </c>
      <c r="S28" s="238" t="e">
        <f>IF(ISBLANK('Measured Data'!#REF!),"",'Measured Data'!#REF!)</f>
        <v>#REF!</v>
      </c>
      <c r="T28" s="238" t="e">
        <f>IF(ISBLANK('Measured Data'!#REF!),"",'Measured Data'!#REF!)</f>
        <v>#REF!</v>
      </c>
      <c r="U28" s="238" t="e">
        <f>IF(ISBLANK('Measured Data'!#REF!),"",'Measured Data'!#REF!)</f>
        <v>#REF!</v>
      </c>
      <c r="V28" s="238" t="e">
        <f>IF(ISBLANK('Measured Data'!#REF!),"",'Measured Data'!#REF!)</f>
        <v>#REF!</v>
      </c>
      <c r="W28" s="238" t="e">
        <f>IF(ISBLANK('Measured Data'!#REF!),"",'Measured Data'!#REF!)</f>
        <v>#REF!</v>
      </c>
      <c r="X28" s="238" t="e">
        <f>IF(ISBLANK('Measured Data'!#REF!),"",'Measured Data'!#REF!)</f>
        <v>#REF!</v>
      </c>
      <c r="Y28" s="238" t="e">
        <f>IF(ISBLANK('Measured Data'!#REF!),"",'Measured Data'!#REF!)</f>
        <v>#REF!</v>
      </c>
      <c r="Z28" s="238" t="e">
        <f>IF(ISBLANK('Measured Data'!#REF!),"",'Measured Data'!#REF!)</f>
        <v>#REF!</v>
      </c>
      <c r="AA28" s="238" t="e">
        <f>IF(ISBLANK('Measured Data'!#REF!),"",'Measured Data'!#REF!)</f>
        <v>#REF!</v>
      </c>
      <c r="AB28" s="238" t="e">
        <f>IF(ISBLANK('Measured Data'!#REF!),"",'Measured Data'!#REF!)</f>
        <v>#REF!</v>
      </c>
      <c r="AC28" s="238" t="e">
        <f>IF(ISBLANK('Measured Data'!#REF!),"",'Measured Data'!#REF!)</f>
        <v>#REF!</v>
      </c>
      <c r="AD28" s="238" t="e">
        <f>IF(ISBLANK('Measured Data'!#REF!),"",'Measured Data'!#REF!)</f>
        <v>#REF!</v>
      </c>
      <c r="AE28" s="238" t="e">
        <f>IF(ISBLANK('Measured Data'!#REF!),"",'Measured Data'!#REF!)</f>
        <v>#REF!</v>
      </c>
      <c r="AF28" s="238" t="e">
        <f>IF(ISBLANK('Measured Data'!#REF!),"",'Measured Data'!#REF!)</f>
        <v>#REF!</v>
      </c>
      <c r="AG28" s="238" t="e">
        <f>IF(ISBLANK('Measured Data'!#REF!),"",'Measured Data'!#REF!)</f>
        <v>#REF!</v>
      </c>
      <c r="AH28" s="238" t="e">
        <f>IF(ISBLANK('Measured Data'!#REF!),"",'Measured Data'!#REF!)</f>
        <v>#REF!</v>
      </c>
      <c r="AI28" s="238" t="e">
        <f>IF(ISBLANK('Measured Data'!#REF!),"",'Measured Data'!#REF!)</f>
        <v>#REF!</v>
      </c>
      <c r="AJ28" s="238" t="e">
        <f>IF(ISBLANK('Measured Data'!#REF!),"",'Measured Data'!#REF!)</f>
        <v>#REF!</v>
      </c>
      <c r="AK28" s="238" t="e">
        <f>IF(ISBLANK('Measured Data'!#REF!),"",'Measured Data'!#REF!)</f>
        <v>#REF!</v>
      </c>
      <c r="AL28" s="238" t="e">
        <f>IF(ISBLANK('Measured Data'!#REF!),"",'Measured Data'!#REF!)</f>
        <v>#REF!</v>
      </c>
      <c r="AM28" s="238" t="e">
        <f>IF(ISBLANK('Measured Data'!#REF!),"",'Measured Data'!#REF!)</f>
        <v>#REF!</v>
      </c>
      <c r="AN28" s="238" t="e">
        <f>IF(ISBLANK('Measured Data'!#REF!),"",'Measured Data'!#REF!)</f>
        <v>#REF!</v>
      </c>
      <c r="AO28" s="238" t="e">
        <f>IF(ISBLANK('Measured Data'!#REF!),"",'Measured Data'!#REF!)</f>
        <v>#REF!</v>
      </c>
      <c r="AP28" s="238" t="e">
        <f>IF(ISBLANK('Measured Data'!#REF!),"",'Measured Data'!#REF!)</f>
        <v>#REF!</v>
      </c>
      <c r="AQ28" s="238" t="e">
        <f>IF(ISBLANK('Measured Data'!#REF!),"",'Measured Data'!#REF!)</f>
        <v>#REF!</v>
      </c>
      <c r="AR28" s="238" t="e">
        <f>IF(ISBLANK('Measured Data'!#REF!),"",'Measured Data'!#REF!)</f>
        <v>#REF!</v>
      </c>
      <c r="AS28" s="238" t="e">
        <f>IF(ISBLANK('Measured Data'!#REF!),"",'Measured Data'!#REF!)</f>
        <v>#REF!</v>
      </c>
      <c r="AT28" s="238" t="e">
        <f>IF(ISBLANK('Measured Data'!#REF!),"",'Measured Data'!#REF!)</f>
        <v>#REF!</v>
      </c>
      <c r="AU28" s="238" t="e">
        <f>IF(ISBLANK('Measured Data'!#REF!),"",'Measured Data'!#REF!)</f>
        <v>#REF!</v>
      </c>
      <c r="AV28" s="238" t="e">
        <f>IF(ISBLANK('Measured Data'!#REF!),"",'Measured Data'!#REF!)</f>
        <v>#REF!</v>
      </c>
      <c r="AW28" s="238" t="e">
        <f>IF(ISBLANK('Measured Data'!#REF!),"",'Measured Data'!#REF!)</f>
        <v>#REF!</v>
      </c>
      <c r="AX28" s="238" t="e">
        <f>IF(ISBLANK('Measured Data'!#REF!),"",'Measured Data'!#REF!)</f>
        <v>#REF!</v>
      </c>
      <c r="AY28" s="238" t="e">
        <f>IF(ISBLANK('Measured Data'!#REF!),"",'Measured Data'!#REF!)</f>
        <v>#REF!</v>
      </c>
      <c r="AZ28" s="238" t="e">
        <f>IF(ISBLANK('Measured Data'!#REF!),"",'Measured Data'!#REF!)</f>
        <v>#REF!</v>
      </c>
      <c r="BA28" s="238" t="e">
        <f>IF(ISBLANK('Measured Data'!#REF!),"",'Measured Data'!#REF!)</f>
        <v>#REF!</v>
      </c>
      <c r="BB28" s="238" t="e">
        <f>IF(ISBLANK('Measured Data'!#REF!),"",'Measured Data'!#REF!)</f>
        <v>#REF!</v>
      </c>
      <c r="BC28" s="238" t="e">
        <f>IF(ISBLANK('Measured Data'!#REF!),"",'Measured Data'!#REF!)</f>
        <v>#REF!</v>
      </c>
      <c r="BD28" s="238" t="e">
        <f>IF(ISBLANK('Measured Data'!#REF!),"",'Measured Data'!#REF!)</f>
        <v>#REF!</v>
      </c>
      <c r="BE28" s="238" t="e">
        <f>IF(ISBLANK('Measured Data'!#REF!),"",'Measured Data'!#REF!)</f>
        <v>#REF!</v>
      </c>
      <c r="BF28" s="238" t="e">
        <f>IF(ISBLANK('Measured Data'!#REF!),"",'Measured Data'!#REF!)</f>
        <v>#REF!</v>
      </c>
      <c r="BG28" s="238" t="e">
        <f>IF(ISBLANK('Measured Data'!#REF!),"",'Measured Data'!#REF!)</f>
        <v>#REF!</v>
      </c>
      <c r="BH28" s="238" t="e">
        <f>IF(ISBLANK('Measured Data'!#REF!),"",'Measured Data'!#REF!)</f>
        <v>#REF!</v>
      </c>
      <c r="BI28" s="238" t="e">
        <f>IF(ISBLANK('Measured Data'!#REF!),"",'Measured Data'!#REF!)</f>
        <v>#REF!</v>
      </c>
      <c r="BJ28" s="238" t="e">
        <f>IF(ISBLANK('Measured Data'!#REF!),"",'Measured Data'!#REF!)</f>
        <v>#REF!</v>
      </c>
      <c r="BK28" s="238" t="e">
        <f>IF(ISBLANK('Measured Data'!#REF!),"",'Measured Data'!#REF!)</f>
        <v>#REF!</v>
      </c>
      <c r="BL28" s="238" t="e">
        <f>IF(ISBLANK('Measured Data'!#REF!),"",'Measured Data'!#REF!)</f>
        <v>#REF!</v>
      </c>
      <c r="BM28" s="238" t="e">
        <f>IF(ISBLANK('Measured Data'!#REF!),"",'Measured Data'!#REF!)</f>
        <v>#REF!</v>
      </c>
      <c r="BN28" s="238" t="str">
        <f>IF(ISBLANK('In Process Calc.'!B21),"",ROUND('In Process Calc.'!B21,2))</f>
        <v/>
      </c>
      <c r="BO28" s="238" t="str">
        <f>IF(ISBLANK('In Process Calc.'!C21),"",ROUND('In Process Calc.'!C21,2))</f>
        <v/>
      </c>
      <c r="BP28" s="238" t="str">
        <f>IF(ISBLANK('In Process Calc.'!E21),"",'In Process Calc.'!E21)</f>
        <v/>
      </c>
      <c r="BQ28" s="238" t="str">
        <f>IF(ISBLANK('In Process Calc.'!F21),"",'In Process Calc.'!F21)</f>
        <v/>
      </c>
      <c r="BR28" s="238" t="str">
        <f>IF(ISBLANK('In Process Calc.'!H21),"",'In Process Calc.'!H21)</f>
        <v/>
      </c>
      <c r="BS28" s="238" t="str">
        <f>IF(ISBLANK('In Process Calc.'!J21),"",'In Process Calc.'!J21)</f>
        <v/>
      </c>
      <c r="BT28" s="238" t="str">
        <f>IF(ISBLANK('In Process Calc.'!K21),"",'In Process Calc.'!K21)</f>
        <v/>
      </c>
      <c r="BU28" s="238" t="str">
        <f>IF(ISBLANK('In Process Calc.'!L21),"",'In Process Calc.'!L21)</f>
        <v/>
      </c>
      <c r="BV28" s="243" t="str">
        <f>IF(ISBLANK('In Process Calc.'!M21),"",'In Process Calc.'!M21)</f>
        <v/>
      </c>
      <c r="BW28" s="243" t="str">
        <f>IF(ISBLANK('In Process Calc.'!N21),"",'In Process Calc.'!N21)</f>
        <v/>
      </c>
      <c r="BX28" s="243" t="str">
        <f>IF(ISBLANK('In Process Calc.'!O21),"",'In Process Calc.'!O21)</f>
        <v/>
      </c>
      <c r="BY28" s="243" t="str">
        <f>IF(ISBLANK('In Process Calc.'!P21),"",'In Process Calc.'!P21)</f>
        <v/>
      </c>
      <c r="BZ28" s="243" t="str">
        <f>IF(ISBLANK('In Process Calc.'!Q21),"",'In Process Calc.'!Q21)</f>
        <v/>
      </c>
      <c r="CA28" s="243" t="str">
        <f>IF(ISBLANK('In Process Calc.'!R21),"",'In Process Calc.'!R21)</f>
        <v/>
      </c>
      <c r="CB28" s="243" t="str">
        <f>IF(ISBLANK('In Process Calc.'!S21),"",'In Process Calc.'!S21)</f>
        <v/>
      </c>
      <c r="CC28" s="243" t="str">
        <f>IF(ISBLANK('In Process Calc.'!T21),"",'In Process Calc.'!T21)</f>
        <v/>
      </c>
      <c r="CD28" s="243" t="str">
        <f>IF(ISBLANK('In Process Calc.'!U21),"",'In Process Calc.'!U21)</f>
        <v/>
      </c>
      <c r="CE28" s="243" t="str">
        <f>IF(ISBLANK('In Process Calc.'!V21),"",'In Process Calc.'!V21)</f>
        <v/>
      </c>
      <c r="CF28" s="243" t="str">
        <f>IF(ISBLANK('In Process Calc.'!W21),"",'In Process Calc.'!W21)</f>
        <v/>
      </c>
      <c r="CG28" s="243" t="str">
        <f>IF(ISBLANK('In Process Calc.'!X21),"",'In Process Calc.'!X21)</f>
        <v/>
      </c>
      <c r="CH28" s="243" t="str">
        <f>IF(ISBLANK('In Process Calc.'!Y21),"",'In Process Calc.'!Y21)</f>
        <v/>
      </c>
      <c r="CI28" s="243" t="str">
        <f>IF(ISBLANK('In Process Calc.'!Z21),"",'In Process Calc.'!Z21)</f>
        <v/>
      </c>
      <c r="CJ28" s="243" t="str">
        <f>IF(ISBLANK('In Process Calc.'!AA21),"",'In Process Calc.'!AA21)</f>
        <v/>
      </c>
      <c r="CK28" s="243" t="str">
        <f>IF(ISBLANK('In Process Calc.'!AB21),"",'In Process Calc.'!AB21)</f>
        <v/>
      </c>
      <c r="CL28" s="243" t="str">
        <f>IF(ISBLANK('In Process Calc.'!AC21),"",'In Process Calc.'!AC21)</f>
        <v/>
      </c>
      <c r="CM28" s="243" t="str">
        <f>IF(ISBLANK('In Process Calc.'!AD21),"",'In Process Calc.'!AD21)</f>
        <v/>
      </c>
      <c r="CN28" s="243" t="str">
        <f>IF(ISBLANK('In Process Calc.'!AE21),"",'In Process Calc.'!AE21)</f>
        <v/>
      </c>
      <c r="CO28" s="243" t="str">
        <f>IF(ISBLANK('In Process Calc.'!AF21),"",'In Process Calc.'!AF21)</f>
        <v/>
      </c>
      <c r="CP28" s="243" t="str">
        <f>IF(ISBLANK('In Process Calc.'!AG21),"",'In Process Calc.'!AG21)</f>
        <v/>
      </c>
      <c r="CQ28" s="243" t="str">
        <f>IF(ISBLANK('In Process Calc.'!AH21),"",'In Process Calc.'!AH21)</f>
        <v/>
      </c>
      <c r="CR28" s="243" t="str">
        <f>IF(ISBLANK('In Process Calc.'!AI21),"",'In Process Calc.'!AI21)</f>
        <v/>
      </c>
      <c r="CS28" s="243" t="str">
        <f>IF(ISBLANK('In Process Calc.'!AJ21),"",'In Process Calc.'!AJ21)</f>
        <v/>
      </c>
      <c r="CT28" s="243" t="str">
        <f>IF(ISBLANK('In Process Calc.'!AK21),"",'In Process Calc.'!AK21)</f>
        <v/>
      </c>
      <c r="CU28" s="243" t="str">
        <f>IF(ISBLANK('In Process Calc.'!AL21),"",'In Process Calc.'!AL21)</f>
        <v/>
      </c>
      <c r="CV28" s="243" t="str">
        <f>IF(ISBLANK('In Process Calc.'!AM21),"",'In Process Calc.'!AM21)</f>
        <v/>
      </c>
      <c r="CW28" s="243" t="str">
        <f>IF(ISBLANK('In Process Calc.'!AN21),"",'In Process Calc.'!AN21)</f>
        <v/>
      </c>
      <c r="CX28" s="243" t="str">
        <f>IF(ISBLANK('In Process Calc.'!AO21),"",'In Process Calc.'!AO21)</f>
        <v/>
      </c>
      <c r="CY28" s="243" t="str">
        <f>IF(ISBLANK('In Process Calc.'!AP21),"",'In Process Calc.'!AP21)</f>
        <v/>
      </c>
      <c r="CZ28" s="243" t="str">
        <f>IF(ISBLANK('In Process Calc.'!AQ21),"",'In Process Calc.'!AQ21)</f>
        <v/>
      </c>
      <c r="DA28" s="243" t="str">
        <f>IF(ISBLANK('In Process Calc.'!AR21),"",'In Process Calc.'!AR21)</f>
        <v/>
      </c>
      <c r="DB28" s="243" t="str">
        <f>IF(ISBLANK('In Process Calc.'!AS21),"",'In Process Calc.'!AS21)</f>
        <v/>
      </c>
      <c r="DC28" s="243" t="str">
        <f>IF(ISBLANK('In Process Calc.'!AT21),"",'In Process Calc.'!AT21)</f>
        <v/>
      </c>
      <c r="DD28" s="243" t="str">
        <f>IF(ISBLANK('In Process Calc.'!AU21),"",'In Process Calc.'!AU21)</f>
        <v/>
      </c>
      <c r="DE28" s="243" t="str">
        <f>IF(ISBLANK('In Process Calc.'!AV21),"",'In Process Calc.'!AV21)</f>
        <v/>
      </c>
      <c r="DF28" s="243" t="str">
        <f>IF(ISBLANK('In Process Calc.'!AW21),"",'In Process Calc.'!AW21)</f>
        <v/>
      </c>
      <c r="DG28" s="243" t="str">
        <f>IF(ISBLANK('In Process Calc.'!AX21),"",'In Process Calc.'!AX21)</f>
        <v/>
      </c>
      <c r="DH28" s="243" t="str">
        <f>IF(ISBLANK('In Process Calc.'!AY21),"",'In Process Calc.'!AY21)</f>
        <v/>
      </c>
      <c r="DI28" s="243" t="str">
        <f>IF(ISBLANK('In Process Calc.'!AZ21),"",'In Process Calc.'!AZ21)</f>
        <v/>
      </c>
      <c r="DJ28" s="243" t="str">
        <f>IF(ISBLANK('In Process Calc.'!BA21),"",'In Process Calc.'!BA21)</f>
        <v/>
      </c>
      <c r="DK28" s="243" t="str">
        <f>IF(ISBLANK('In Process Calc.'!BB21),"",'In Process Calc.'!BB21)</f>
        <v/>
      </c>
      <c r="DL28" s="243" t="str">
        <f>IF(ISBLANK('In Process Calc.'!BC21),"",'In Process Calc.'!BC21)</f>
        <v/>
      </c>
      <c r="DM28" s="243" t="str">
        <f>IF(ISBLANK('In Process Calc.'!BD21),"",'In Process Calc.'!BD21)</f>
        <v/>
      </c>
      <c r="DN28" s="243" t="str">
        <f>IF(ISBLANK('In Process Calc.'!BE21),"",'In Process Calc.'!BE21)</f>
        <v/>
      </c>
      <c r="DO28" s="243" t="str">
        <f>IF(ISBLANK('In Process Calc.'!BF21),"",'In Process Calc.'!BF21)</f>
        <v/>
      </c>
      <c r="DP28" s="243" t="str">
        <f>IF(ISBLANK('In Process Calc.'!BG21),"",'In Process Calc.'!BG21)</f>
        <v/>
      </c>
      <c r="DQ28" s="243" t="str">
        <f>IF(ISBLANK('In Process Calc.'!BH21),"",'In Process Calc.'!BH21)</f>
        <v/>
      </c>
      <c r="DR28" s="243" t="str">
        <f>IF(ISBLANK('In Process Calc.'!BI21),"",'In Process Calc.'!BI21)</f>
        <v/>
      </c>
      <c r="DS28" s="243" t="str">
        <f>IF(ISBLANK('In Process Calc.'!BJ21),"",'In Process Calc.'!BJ21)</f>
        <v/>
      </c>
      <c r="DT28" s="243" t="str">
        <f>IF(ISBLANK('In Process Calc.'!BK21),"",'In Process Calc.'!BK21)</f>
        <v/>
      </c>
      <c r="DU28" s="243" t="str">
        <f>IF(ISBLANK('In Process Calc.'!BL21),"",'In Process Calc.'!BL21)</f>
        <v/>
      </c>
      <c r="DV28" s="243" t="str">
        <f>IF(ISBLANK('In Process Calc.'!BM21),"",'In Process Calc.'!BM21)</f>
        <v/>
      </c>
      <c r="DW28" s="243" t="str">
        <f>IF(ISBLANK('In Process Calc.'!BN21),"",'In Process Calc.'!BN21)</f>
        <v/>
      </c>
      <c r="DX28" s="243" t="str">
        <f>IF(ISBLANK('In Process Calc.'!BO21),"",'In Process Calc.'!BO21)</f>
        <v/>
      </c>
      <c r="DY28" s="243" t="str">
        <f>IF(ISBLANK('In Process Calc.'!BP21),"",'In Process Calc.'!BP21)</f>
        <v/>
      </c>
      <c r="DZ28" s="243" t="str">
        <f>IF(ISBLANK('In Process Calc.'!BQ21),"",'In Process Calc.'!BQ21)</f>
        <v/>
      </c>
      <c r="EA28" s="243" t="str">
        <f>IF(ISBLANK('In Process Calc.'!BR21),"",'In Process Calc.'!BR21)</f>
        <v/>
      </c>
      <c r="EB28" s="243" t="str">
        <f>IF(ISBLANK('In Process Calc.'!BS21),"",'In Process Calc.'!BS21)</f>
        <v/>
      </c>
      <c r="EC28" s="243" t="str">
        <f>IF(ISBLANK('In Process Calc.'!BT21),"",'In Process Calc.'!BT21)</f>
        <v/>
      </c>
      <c r="ED28" s="243" t="str">
        <f>IF(ISBLANK('In Process Calc.'!BU21),"",'In Process Calc.'!BU21)</f>
        <v/>
      </c>
      <c r="EE28" s="243" t="str">
        <f>IF(ISBLANK('In Process Calc.'!BV21),"",'In Process Calc.'!BV21)</f>
        <v/>
      </c>
      <c r="EF28" s="243" t="str">
        <f>IF(ISBLANK('In Process Calc.'!BW21),"",'In Process Calc.'!BW21)</f>
        <v/>
      </c>
      <c r="EG28" s="243" t="str">
        <f>IF(ISBLANK('In Process Calc.'!BX21),"",'In Process Calc.'!BX21)</f>
        <v/>
      </c>
      <c r="EH28" s="243" t="str">
        <f>IF(ISBLANK('In Process Calc.'!BY21),"",'In Process Calc.'!BY21)</f>
        <v/>
      </c>
      <c r="EI28" s="243" t="str">
        <f>IF(ISBLANK('In Process Calc.'!BZ21),"",'In Process Calc.'!BZ21)</f>
        <v/>
      </c>
      <c r="EJ28" s="243" t="str">
        <f>IF(ISBLANK('In Process Calc.'!CA21),"",'In Process Calc.'!CA21)</f>
        <v/>
      </c>
      <c r="EK28" s="243">
        <f>IF(ISBLANK('Post Process Calc.'!A28),"",'Post Process Calc.'!A28)</f>
        <v>14.084949834442138</v>
      </c>
      <c r="EL28" s="243">
        <f>IF(ISBLANK('Post Process Calc.'!C28),"",'Post Process Calc.'!C28)</f>
        <v>3.9759826158421149E-2</v>
      </c>
      <c r="EM28" s="243">
        <f>IF(ISBLANK('Post Process Calc.'!D28),"",'Post Process Calc.'!D28)</f>
        <v>-2.352584080629559E-3</v>
      </c>
      <c r="EN28" s="243">
        <f>IF(ISBLANK('Post Process Calc.'!E28),"",'Post Process Calc.'!E28)</f>
        <v>-6.5328513771699837E-4</v>
      </c>
      <c r="EO28" s="243">
        <f>IF(ISBLANK('Post Process Calc.'!F28),"",'Post Process Calc.'!F28)</f>
        <v>3.5677549154578773E-3</v>
      </c>
      <c r="EP28" s="243">
        <f>IF(ISBLANK('Post Process Calc.'!G28),"",'Post Process Calc.'!G28)</f>
        <v>1.800795084200868E-4</v>
      </c>
      <c r="EQ28" s="243" t="str">
        <f>IF(ISBLANK('Post Process Calc.'!H28),"",'Post Process Calc.'!H28)</f>
        <v/>
      </c>
      <c r="ER28" s="243" t="str">
        <f>IF(ISBLANK('Post Process Calc.'!I28),"",'Post Process Calc.'!I28)</f>
        <v/>
      </c>
      <c r="ES28" s="243" t="str">
        <f>IF(ISBLANK('Post Process Calc.'!J28),"",'Post Process Calc.'!J28)</f>
        <v/>
      </c>
      <c r="ET28" s="243" t="str">
        <f>IF(ISBLANK('Post Process Calc.'!K28),"",'Post Process Calc.'!K28)</f>
        <v/>
      </c>
      <c r="EU28" s="243" t="str">
        <f>IF(ISBLANK('Post Process Calc.'!L28),"",'Post Process Calc.'!L28)</f>
        <v/>
      </c>
      <c r="EV28" s="243" t="str">
        <f>IF(ISBLANK('Post Process Calc.'!M28),"",'Post Process Calc.'!M28)</f>
        <v/>
      </c>
      <c r="EW28" s="243" t="str">
        <f>IF(ISBLANK('Post Process Calc.'!N28),"",'Post Process Calc.'!N28)</f>
        <v/>
      </c>
      <c r="EX28" s="243" t="str">
        <f>IF(ISBLANK('Post Process Calc.'!O28),"",'Post Process Calc.'!O28)</f>
        <v/>
      </c>
      <c r="EY28" s="243" t="str">
        <f>IF(ISBLANK('Post Process Calc.'!P28),"",'Post Process Calc.'!P28)</f>
        <v/>
      </c>
      <c r="EZ28" s="243" t="str">
        <f>IF(ISBLANK('Post Process Calc.'!Q28),"",'Post Process Calc.'!Q28)</f>
        <v/>
      </c>
      <c r="FA28" s="243" t="str">
        <f>IF(ISBLANK('Post Process Calc.'!R28),"",'Post Process Calc.'!R28)</f>
        <v/>
      </c>
      <c r="FB28" s="243" t="str">
        <f>IF(ISBLANK('Post Process Calc.'!S28),"",'Post Process Calc.'!S28)</f>
        <v/>
      </c>
      <c r="FC28" s="243" t="str">
        <f>IF(ISBLANK('Post Process Calc.'!T28),"",'Post Process Calc.'!T28)</f>
        <v/>
      </c>
      <c r="FD28" s="243" t="str">
        <f>IF(ISBLANK('Post Process Calc.'!U28),"",'Post Process Calc.'!U28)</f>
        <v/>
      </c>
      <c r="FE28" s="243" t="str">
        <f>IF(ISBLANK('Post Process Calc.'!V28),"",'Post Process Calc.'!V28)</f>
        <v/>
      </c>
      <c r="FF28" s="243" t="str">
        <f>IF(ISBLANK('Post Process Calc.'!W28),"",'Post Process Calc.'!W28)</f>
        <v/>
      </c>
      <c r="FG28" s="243" t="str">
        <f>IF(ISBLANK('Post Process Calc.'!X28),"",'Post Process Calc.'!X28)</f>
        <v/>
      </c>
      <c r="FH28" s="243" t="str">
        <f>IF(ISBLANK('Post Process Calc.'!Y28),"",'Post Process Calc.'!Y28)</f>
        <v/>
      </c>
      <c r="FI28" s="243" t="str">
        <f>IF(ISBLANK('Post Process Calc.'!Z28),"",'Post Process Calc.'!Z28)</f>
        <v/>
      </c>
      <c r="FJ28" s="243" t="str">
        <f>IF(ISBLANK('Post Process Calc.'!AA28),"",'Post Process Calc.'!AA28)</f>
        <v/>
      </c>
      <c r="FK28" s="243" t="str">
        <f>IF(ISBLANK('Post Process Calc.'!AB28),"",'Post Process Calc.'!AB28)</f>
        <v/>
      </c>
      <c r="FL28" s="243" t="str">
        <f>IF(ISBLANK('Post Process Calc.'!AC28),"",'Post Process Calc.'!AC28)</f>
        <v/>
      </c>
      <c r="FM28" s="243" t="str">
        <f>IF(ISBLANK('Post Process Calc.'!AD28),"",'Post Process Calc.'!AD28)</f>
        <v/>
      </c>
      <c r="FN28" s="243" t="str">
        <f>IF(ISBLANK('Post Process Calc.'!AE28),"",'Post Process Calc.'!AE28)</f>
        <v/>
      </c>
      <c r="FO28" s="243" t="str">
        <f>IF(ISBLANK('Post Process Calc.'!AF28),"",'Post Process Calc.'!AF28)</f>
        <v/>
      </c>
      <c r="FP28" s="243" t="str">
        <f>IF(ISBLANK('Post Process Calc.'!AG28),"",'Post Process Calc.'!AG28)</f>
        <v/>
      </c>
      <c r="FQ28" s="243" t="str">
        <f>IF(ISBLANK('Post Process Calc.'!AH28),"",'Post Process Calc.'!AH28)</f>
        <v/>
      </c>
      <c r="FR28" s="243" t="str">
        <f>IF(ISBLANK('Post Process Calc.'!AI28),"",'Post Process Calc.'!AI28)</f>
        <v/>
      </c>
      <c r="FS28" s="243" t="str">
        <f>IF(ISBLANK('Post Process Calc.'!AJ28),"",'Post Process Calc.'!AJ28)</f>
        <v/>
      </c>
    </row>
    <row r="29" spans="1:175">
      <c r="A29" s="238" t="str">
        <f>IF('Measured Data'!B20&lt;&gt;0,'Measured Data'!$B$1,"")</f>
        <v>XB52</v>
      </c>
      <c r="B29" s="238">
        <f>IF(ISBLANK('Measured Data'!A20),"",'Measured Data'!A20)</f>
        <v>13</v>
      </c>
      <c r="C29" s="245">
        <f>IF(ISBLANK('Measured Data'!B20),"",'Measured Data'!B20)</f>
        <v>12.857638888890506</v>
      </c>
      <c r="D29" s="246">
        <f>IF(ISBLANK('Measured Data'!C20),"",'Measured Data'!C20)</f>
        <v>308.58333333337214</v>
      </c>
      <c r="E29" s="238">
        <f>IF(ISBLANK('Measured Data'!D20),"",'Measured Data'!D20)</f>
        <v>20</v>
      </c>
      <c r="F29" s="238" t="str">
        <f>IF(ISBLANK('Measured Data'!E20),"",'Measured Data'!E20)</f>
        <v/>
      </c>
      <c r="G29" s="238" t="str">
        <f>IF(ISBLANK('Measured Data'!G20),"",'Measured Data'!G20)</f>
        <v/>
      </c>
      <c r="H29" s="238">
        <f>IF(ISBLANK('Measured Data'!H20),"",'Measured Data'!H20)</f>
        <v>15.927300317382812</v>
      </c>
      <c r="I29" s="238">
        <f>IF(ISBLANK('Measured Data'!I20),"",'Measured Data'!I20)</f>
        <v>1.1258860445321801</v>
      </c>
      <c r="J29" s="238">
        <f>IF(ISBLANK('Measured Data'!J20),"",'Measured Data'!J20)</f>
        <v>17.053186361914992</v>
      </c>
      <c r="K29" s="238">
        <f>IF(ISBLANK('Measured Data'!K20),"",'Measured Data'!K20)</f>
        <v>93.397796630859375</v>
      </c>
      <c r="L29" s="238" t="str">
        <f>IF(ISBLANK('Measured Data'!L20),"",'Measured Data'!L20)</f>
        <v/>
      </c>
      <c r="M29" s="238" t="str">
        <f>IF(ISBLANK('Measured Data'!M20),"",'Measured Data'!M20)</f>
        <v/>
      </c>
      <c r="N29" s="238" t="str">
        <f>IF(ISBLANK('Measured Data'!N20),"",'Measured Data'!N20)</f>
        <v/>
      </c>
      <c r="O29" s="238" t="str">
        <f>IF(ISBLANK('Measured Data'!O20),"",'Measured Data'!O20)</f>
        <v/>
      </c>
      <c r="P29" s="238" t="str">
        <f>IF(ISBLANK('Measured Data'!P20),"",'Measured Data'!P20)</f>
        <v/>
      </c>
      <c r="Q29" s="238" t="str">
        <f>IF(ISBLANK('Measured Data'!Q20),"",'Measured Data'!Q20)</f>
        <v/>
      </c>
      <c r="R29" s="238">
        <f>IF(ISBLANK('Measured Data'!R20),"",'Measured Data'!R20)</f>
        <v>421</v>
      </c>
      <c r="S29" s="238">
        <f>IF(ISBLANK('Measured Data'!S20),"",'Measured Data'!S20)</f>
        <v>2885.1</v>
      </c>
      <c r="T29" s="238">
        <f>IF(ISBLANK('Measured Data'!U20),"",'Measured Data'!U20)</f>
        <v>2.9329999999999998</v>
      </c>
      <c r="U29" s="238">
        <f>IF(ISBLANK('Measured Data'!V20),"",'Measured Data'!V20)</f>
        <v>1.2270000000000001</v>
      </c>
      <c r="V29" s="238">
        <f>IF(ISBLANK('Measured Data'!W20),"",'Measured Data'!W20)</f>
        <v>7.0999999999999994E-2</v>
      </c>
      <c r="W29" s="238">
        <f>IF(ISBLANK('Measured Data'!X20),"",'Measured Data'!X20)</f>
        <v>1.48</v>
      </c>
      <c r="X29" s="238">
        <f>IF(ISBLANK('Measured Data'!Y20),"",'Measured Data'!Y20)</f>
        <v>0.17199999999999999</v>
      </c>
      <c r="Y29" s="238">
        <f>IF(ISBLANK('Measured Data'!Z20),"",'Measured Data'!Z20)</f>
        <v>12.988743089322586</v>
      </c>
      <c r="Z29" s="238">
        <f>IF(ISBLANK('Measured Data'!AA20),"",'Measured Data'!AA20)</f>
        <v>2.2559999999999998</v>
      </c>
      <c r="AA29" s="238">
        <f>IF(ISBLANK('Measured Data'!AB20),"",'Measured Data'!AB20)</f>
        <v>2.3570000000000002</v>
      </c>
      <c r="AB29" s="238">
        <f>IF(ISBLANK('Measured Data'!AC20),"",'Measured Data'!AC20)</f>
        <v>0</v>
      </c>
      <c r="AC29" s="238">
        <f>IF(ISBLANK('Measured Data'!AD20),"",'Measured Data'!AD20)</f>
        <v>0</v>
      </c>
      <c r="AD29" s="238">
        <f>IF(ISBLANK('Measured Data'!AE20),"",'Measured Data'!AE20)</f>
        <v>0</v>
      </c>
      <c r="AE29" s="238">
        <f>IF(ISBLANK('Measured Data'!AF20),"",'Measured Data'!AF20)</f>
        <v>1.9982238010657194</v>
      </c>
      <c r="AF29" s="238">
        <f>IF(ISBLANK('Measured Data'!AG20),"",'Measured Data'!AG20)</f>
        <v>0</v>
      </c>
      <c r="AG29" s="238">
        <f>IF(ISBLANK('Measured Data'!AH20),"",'Measured Data'!AH20)</f>
        <v>0</v>
      </c>
      <c r="AH29" s="238">
        <f>IF(ISBLANK('Measured Data'!AI20),"",'Measured Data'!AI20)</f>
        <v>0</v>
      </c>
      <c r="AI29" s="238">
        <f>IF(ISBLANK('Measured Data'!AJ20),"",'Measured Data'!AJ20)</f>
        <v>0</v>
      </c>
      <c r="AJ29" s="238">
        <f>IF(ISBLANK('Measured Data'!AK20),"",'Measured Data'!AK20)</f>
        <v>0</v>
      </c>
      <c r="AK29" s="238">
        <f>IF(ISBLANK('Measured Data'!AL20),"",'Measured Data'!AL20)</f>
        <v>0</v>
      </c>
      <c r="AL29" s="238">
        <f>IF(ISBLANK('Measured Data'!AM20),"",'Measured Data'!AM20)</f>
        <v>0</v>
      </c>
      <c r="AM29" s="238">
        <f>IF(ISBLANK('Measured Data'!AN20),"",'Measured Data'!AN20)</f>
        <v>0</v>
      </c>
      <c r="AN29" s="238">
        <f>IF(ISBLANK('Measured Data'!AO20),"",'Measured Data'!AO20)</f>
        <v>0</v>
      </c>
      <c r="AO29" s="238">
        <f>IF(ISBLANK('Measured Data'!AP20),"",'Measured Data'!AP20)</f>
        <v>0</v>
      </c>
      <c r="AP29" s="238">
        <f>IF(ISBLANK('Measured Data'!AQ20),"",'Measured Data'!AQ20)</f>
        <v>0</v>
      </c>
      <c r="AQ29" s="238" t="e">
        <f>IF(ISBLANK('Measured Data'!#REF!),"",'Measured Data'!#REF!)</f>
        <v>#REF!</v>
      </c>
      <c r="AR29" s="238" t="e">
        <f>IF(ISBLANK('Measured Data'!#REF!),"",'Measured Data'!#REF!)</f>
        <v>#REF!</v>
      </c>
      <c r="AS29" s="238" t="e">
        <f>IF(ISBLANK('Measured Data'!#REF!),"",'Measured Data'!#REF!)</f>
        <v>#REF!</v>
      </c>
      <c r="AT29" s="238" t="e">
        <f>IF(ISBLANK('Measured Data'!#REF!),"",'Measured Data'!#REF!)</f>
        <v>#REF!</v>
      </c>
      <c r="AU29" s="238" t="e">
        <f>IF(ISBLANK('Measured Data'!#REF!),"",'Measured Data'!#REF!)</f>
        <v>#REF!</v>
      </c>
      <c r="AV29" s="238" t="e">
        <f>IF(ISBLANK('Measured Data'!#REF!),"",'Measured Data'!#REF!)</f>
        <v>#REF!</v>
      </c>
      <c r="AW29" s="238" t="e">
        <f>IF(ISBLANK('Measured Data'!#REF!),"",'Measured Data'!#REF!)</f>
        <v>#REF!</v>
      </c>
      <c r="AX29" s="238" t="e">
        <f>IF(ISBLANK('Measured Data'!#REF!),"",'Measured Data'!#REF!)</f>
        <v>#REF!</v>
      </c>
      <c r="AY29" s="238" t="e">
        <f>IF(ISBLANK('Measured Data'!#REF!),"",'Measured Data'!#REF!)</f>
        <v>#REF!</v>
      </c>
      <c r="AZ29" s="238" t="e">
        <f>IF(ISBLANK('Measured Data'!#REF!),"",'Measured Data'!#REF!)</f>
        <v>#REF!</v>
      </c>
      <c r="BA29" s="238" t="e">
        <f>IF(ISBLANK('Measured Data'!#REF!),"",'Measured Data'!#REF!)</f>
        <v>#REF!</v>
      </c>
      <c r="BB29" s="238" t="e">
        <f>IF(ISBLANK('Measured Data'!#REF!),"",'Measured Data'!#REF!)</f>
        <v>#REF!</v>
      </c>
      <c r="BC29" s="238" t="e">
        <f>IF(ISBLANK('Measured Data'!#REF!),"",'Measured Data'!#REF!)</f>
        <v>#REF!</v>
      </c>
      <c r="BD29" s="238" t="e">
        <f>IF(ISBLANK('Measured Data'!#REF!),"",'Measured Data'!#REF!)</f>
        <v>#REF!</v>
      </c>
      <c r="BE29" s="238" t="e">
        <f>IF(ISBLANK('Measured Data'!#REF!),"",'Measured Data'!#REF!)</f>
        <v>#REF!</v>
      </c>
      <c r="BF29" s="238" t="e">
        <f>IF(ISBLANK('Measured Data'!#REF!),"",'Measured Data'!#REF!)</f>
        <v>#REF!</v>
      </c>
      <c r="BG29" s="238" t="e">
        <f>IF(ISBLANK('Measured Data'!#REF!),"",'Measured Data'!#REF!)</f>
        <v>#REF!</v>
      </c>
      <c r="BH29" s="238" t="e">
        <f>IF(ISBLANK('Measured Data'!#REF!),"",'Measured Data'!#REF!)</f>
        <v>#REF!</v>
      </c>
      <c r="BI29" s="238" t="e">
        <f>IF(ISBLANK('Measured Data'!#REF!),"",'Measured Data'!#REF!)</f>
        <v>#REF!</v>
      </c>
      <c r="BJ29" s="238" t="e">
        <f>IF(ISBLANK('Measured Data'!#REF!),"",'Measured Data'!#REF!)</f>
        <v>#REF!</v>
      </c>
      <c r="BK29" s="238" t="e">
        <f>IF(ISBLANK('Measured Data'!#REF!),"",'Measured Data'!#REF!)</f>
        <v>#REF!</v>
      </c>
      <c r="BL29" s="238" t="e">
        <f>IF(ISBLANK('Measured Data'!#REF!),"",'Measured Data'!#REF!)</f>
        <v>#REF!</v>
      </c>
      <c r="BM29" s="238" t="e">
        <f>IF(ISBLANK('Measured Data'!#REF!),"",'Measured Data'!#REF!)</f>
        <v>#REF!</v>
      </c>
      <c r="BN29" s="238" t="str">
        <f>IF(ISBLANK('In Process Calc.'!B22),"",ROUND('In Process Calc.'!B22,2))</f>
        <v/>
      </c>
      <c r="BO29" s="238" t="str">
        <f>IF(ISBLANK('In Process Calc.'!C22),"",ROUND('In Process Calc.'!C22,2))</f>
        <v/>
      </c>
      <c r="BP29" s="238" t="str">
        <f>IF(ISBLANK('In Process Calc.'!E22),"",'In Process Calc.'!E22)</f>
        <v/>
      </c>
      <c r="BQ29" s="238" t="str">
        <f>IF(ISBLANK('In Process Calc.'!F22),"",'In Process Calc.'!F22)</f>
        <v/>
      </c>
      <c r="BR29" s="238" t="str">
        <f>IF(ISBLANK('In Process Calc.'!H22),"",'In Process Calc.'!H22)</f>
        <v/>
      </c>
      <c r="BS29" s="238" t="str">
        <f>IF(ISBLANK('In Process Calc.'!J22),"",'In Process Calc.'!J22)</f>
        <v/>
      </c>
      <c r="BT29" s="238" t="str">
        <f>IF(ISBLANK('In Process Calc.'!K22),"",'In Process Calc.'!K22)</f>
        <v/>
      </c>
      <c r="BU29" s="238" t="str">
        <f>IF(ISBLANK('In Process Calc.'!L22),"",'In Process Calc.'!L22)</f>
        <v/>
      </c>
      <c r="BV29" s="243" t="str">
        <f>IF(ISBLANK('In Process Calc.'!M22),"",'In Process Calc.'!M22)</f>
        <v/>
      </c>
      <c r="BW29" s="243" t="str">
        <f>IF(ISBLANK('In Process Calc.'!N22),"",'In Process Calc.'!N22)</f>
        <v/>
      </c>
      <c r="BX29" s="243" t="str">
        <f>IF(ISBLANK('In Process Calc.'!O22),"",'In Process Calc.'!O22)</f>
        <v/>
      </c>
      <c r="BY29" s="243" t="str">
        <f>IF(ISBLANK('In Process Calc.'!P22),"",'In Process Calc.'!P22)</f>
        <v/>
      </c>
      <c r="BZ29" s="243" t="str">
        <f>IF(ISBLANK('In Process Calc.'!Q22),"",'In Process Calc.'!Q22)</f>
        <v/>
      </c>
      <c r="CA29" s="243" t="str">
        <f>IF(ISBLANK('In Process Calc.'!R22),"",'In Process Calc.'!R22)</f>
        <v/>
      </c>
      <c r="CB29" s="243" t="str">
        <f>IF(ISBLANK('In Process Calc.'!S22),"",'In Process Calc.'!S22)</f>
        <v/>
      </c>
      <c r="CC29" s="243" t="str">
        <f>IF(ISBLANK('In Process Calc.'!T22),"",'In Process Calc.'!T22)</f>
        <v/>
      </c>
      <c r="CD29" s="243" t="str">
        <f>IF(ISBLANK('In Process Calc.'!U22),"",'In Process Calc.'!U22)</f>
        <v/>
      </c>
      <c r="CE29" s="243" t="str">
        <f>IF(ISBLANK('In Process Calc.'!V22),"",'In Process Calc.'!V22)</f>
        <v/>
      </c>
      <c r="CF29" s="243" t="str">
        <f>IF(ISBLANK('In Process Calc.'!W22),"",'In Process Calc.'!W22)</f>
        <v/>
      </c>
      <c r="CG29" s="243" t="str">
        <f>IF(ISBLANK('In Process Calc.'!X22),"",'In Process Calc.'!X22)</f>
        <v/>
      </c>
      <c r="CH29" s="243" t="str">
        <f>IF(ISBLANK('In Process Calc.'!Y22),"",'In Process Calc.'!Y22)</f>
        <v/>
      </c>
      <c r="CI29" s="243" t="str">
        <f>IF(ISBLANK('In Process Calc.'!Z22),"",'In Process Calc.'!Z22)</f>
        <v/>
      </c>
      <c r="CJ29" s="243" t="str">
        <f>IF(ISBLANK('In Process Calc.'!AA22),"",'In Process Calc.'!AA22)</f>
        <v/>
      </c>
      <c r="CK29" s="243" t="str">
        <f>IF(ISBLANK('In Process Calc.'!AB22),"",'In Process Calc.'!AB22)</f>
        <v/>
      </c>
      <c r="CL29" s="243" t="str">
        <f>IF(ISBLANK('In Process Calc.'!AC22),"",'In Process Calc.'!AC22)</f>
        <v/>
      </c>
      <c r="CM29" s="243" t="str">
        <f>IF(ISBLANK('In Process Calc.'!AD22),"",'In Process Calc.'!AD22)</f>
        <v/>
      </c>
      <c r="CN29" s="243" t="str">
        <f>IF(ISBLANK('In Process Calc.'!AE22),"",'In Process Calc.'!AE22)</f>
        <v/>
      </c>
      <c r="CO29" s="243" t="str">
        <f>IF(ISBLANK('In Process Calc.'!AF22),"",'In Process Calc.'!AF22)</f>
        <v/>
      </c>
      <c r="CP29" s="243" t="str">
        <f>IF(ISBLANK('In Process Calc.'!AG22),"",'In Process Calc.'!AG22)</f>
        <v/>
      </c>
      <c r="CQ29" s="243" t="str">
        <f>IF(ISBLANK('In Process Calc.'!AH22),"",'In Process Calc.'!AH22)</f>
        <v/>
      </c>
      <c r="CR29" s="243" t="str">
        <f>IF(ISBLANK('In Process Calc.'!AI22),"",'In Process Calc.'!AI22)</f>
        <v/>
      </c>
      <c r="CS29" s="243" t="str">
        <f>IF(ISBLANK('In Process Calc.'!AJ22),"",'In Process Calc.'!AJ22)</f>
        <v/>
      </c>
      <c r="CT29" s="243" t="str">
        <f>IF(ISBLANK('In Process Calc.'!AK22),"",'In Process Calc.'!AK22)</f>
        <v/>
      </c>
      <c r="CU29" s="243" t="str">
        <f>IF(ISBLANK('In Process Calc.'!AL22),"",'In Process Calc.'!AL22)</f>
        <v/>
      </c>
      <c r="CV29" s="243" t="str">
        <f>IF(ISBLANK('In Process Calc.'!AM22),"",'In Process Calc.'!AM22)</f>
        <v/>
      </c>
      <c r="CW29" s="243" t="str">
        <f>IF(ISBLANK('In Process Calc.'!AN22),"",'In Process Calc.'!AN22)</f>
        <v/>
      </c>
      <c r="CX29" s="243" t="str">
        <f>IF(ISBLANK('In Process Calc.'!AO22),"",'In Process Calc.'!AO22)</f>
        <v/>
      </c>
      <c r="CY29" s="243" t="str">
        <f>IF(ISBLANK('In Process Calc.'!AP22),"",'In Process Calc.'!AP22)</f>
        <v/>
      </c>
      <c r="CZ29" s="243" t="str">
        <f>IF(ISBLANK('In Process Calc.'!AQ22),"",'In Process Calc.'!AQ22)</f>
        <v/>
      </c>
      <c r="DA29" s="243" t="str">
        <f>IF(ISBLANK('In Process Calc.'!AR22),"",'In Process Calc.'!AR22)</f>
        <v/>
      </c>
      <c r="DB29" s="243" t="str">
        <f>IF(ISBLANK('In Process Calc.'!AS22),"",'In Process Calc.'!AS22)</f>
        <v/>
      </c>
      <c r="DC29" s="243" t="str">
        <f>IF(ISBLANK('In Process Calc.'!AT22),"",'In Process Calc.'!AT22)</f>
        <v/>
      </c>
      <c r="DD29" s="243" t="str">
        <f>IF(ISBLANK('In Process Calc.'!AU22),"",'In Process Calc.'!AU22)</f>
        <v/>
      </c>
      <c r="DE29" s="243" t="str">
        <f>IF(ISBLANK('In Process Calc.'!AV22),"",'In Process Calc.'!AV22)</f>
        <v/>
      </c>
      <c r="DF29" s="243" t="str">
        <f>IF(ISBLANK('In Process Calc.'!AW22),"",'In Process Calc.'!AW22)</f>
        <v/>
      </c>
      <c r="DG29" s="243" t="str">
        <f>IF(ISBLANK('In Process Calc.'!AX22),"",'In Process Calc.'!AX22)</f>
        <v/>
      </c>
      <c r="DH29" s="243" t="str">
        <f>IF(ISBLANK('In Process Calc.'!AY22),"",'In Process Calc.'!AY22)</f>
        <v/>
      </c>
      <c r="DI29" s="243" t="str">
        <f>IF(ISBLANK('In Process Calc.'!AZ22),"",'In Process Calc.'!AZ22)</f>
        <v/>
      </c>
      <c r="DJ29" s="243" t="str">
        <f>IF(ISBLANK('In Process Calc.'!BA22),"",'In Process Calc.'!BA22)</f>
        <v/>
      </c>
      <c r="DK29" s="243" t="str">
        <f>IF(ISBLANK('In Process Calc.'!BB22),"",'In Process Calc.'!BB22)</f>
        <v/>
      </c>
      <c r="DL29" s="243" t="str">
        <f>IF(ISBLANK('In Process Calc.'!BC22),"",'In Process Calc.'!BC22)</f>
        <v/>
      </c>
      <c r="DM29" s="243" t="str">
        <f>IF(ISBLANK('In Process Calc.'!BD22),"",'In Process Calc.'!BD22)</f>
        <v/>
      </c>
      <c r="DN29" s="243" t="str">
        <f>IF(ISBLANK('In Process Calc.'!BE22),"",'In Process Calc.'!BE22)</f>
        <v/>
      </c>
      <c r="DO29" s="243" t="str">
        <f>IF(ISBLANK('In Process Calc.'!BF22),"",'In Process Calc.'!BF22)</f>
        <v/>
      </c>
      <c r="DP29" s="243" t="str">
        <f>IF(ISBLANK('In Process Calc.'!BG22),"",'In Process Calc.'!BG22)</f>
        <v/>
      </c>
      <c r="DQ29" s="243" t="str">
        <f>IF(ISBLANK('In Process Calc.'!BH22),"",'In Process Calc.'!BH22)</f>
        <v/>
      </c>
      <c r="DR29" s="243" t="str">
        <f>IF(ISBLANK('In Process Calc.'!BI22),"",'In Process Calc.'!BI22)</f>
        <v/>
      </c>
      <c r="DS29" s="243" t="str">
        <f>IF(ISBLANK('In Process Calc.'!BJ22),"",'In Process Calc.'!BJ22)</f>
        <v/>
      </c>
      <c r="DT29" s="243" t="str">
        <f>IF(ISBLANK('In Process Calc.'!BK22),"",'In Process Calc.'!BK22)</f>
        <v/>
      </c>
      <c r="DU29" s="243" t="str">
        <f>IF(ISBLANK('In Process Calc.'!BL22),"",'In Process Calc.'!BL22)</f>
        <v/>
      </c>
      <c r="DV29" s="243" t="str">
        <f>IF(ISBLANK('In Process Calc.'!BM22),"",'In Process Calc.'!BM22)</f>
        <v/>
      </c>
      <c r="DW29" s="243" t="str">
        <f>IF(ISBLANK('In Process Calc.'!BN22),"",'In Process Calc.'!BN22)</f>
        <v/>
      </c>
      <c r="DX29" s="243" t="str">
        <f>IF(ISBLANK('In Process Calc.'!BO22),"",'In Process Calc.'!BO22)</f>
        <v/>
      </c>
      <c r="DY29" s="243" t="str">
        <f>IF(ISBLANK('In Process Calc.'!BP22),"",'In Process Calc.'!BP22)</f>
        <v/>
      </c>
      <c r="DZ29" s="243" t="str">
        <f>IF(ISBLANK('In Process Calc.'!BQ22),"",'In Process Calc.'!BQ22)</f>
        <v/>
      </c>
      <c r="EA29" s="243" t="str">
        <f>IF(ISBLANK('In Process Calc.'!BR22),"",'In Process Calc.'!BR22)</f>
        <v/>
      </c>
      <c r="EB29" s="243" t="str">
        <f>IF(ISBLANK('In Process Calc.'!BS22),"",'In Process Calc.'!BS22)</f>
        <v/>
      </c>
      <c r="EC29" s="243" t="str">
        <f>IF(ISBLANK('In Process Calc.'!BT22),"",'In Process Calc.'!BT22)</f>
        <v/>
      </c>
      <c r="ED29" s="243" t="str">
        <f>IF(ISBLANK('In Process Calc.'!BU22),"",'In Process Calc.'!BU22)</f>
        <v/>
      </c>
      <c r="EE29" s="243" t="str">
        <f>IF(ISBLANK('In Process Calc.'!BV22),"",'In Process Calc.'!BV22)</f>
        <v/>
      </c>
      <c r="EF29" s="243" t="str">
        <f>IF(ISBLANK('In Process Calc.'!BW22),"",'In Process Calc.'!BW22)</f>
        <v/>
      </c>
      <c r="EG29" s="243" t="str">
        <f>IF(ISBLANK('In Process Calc.'!BX22),"",'In Process Calc.'!BX22)</f>
        <v/>
      </c>
      <c r="EH29" s="243" t="str">
        <f>IF(ISBLANK('In Process Calc.'!BY22),"",'In Process Calc.'!BY22)</f>
        <v/>
      </c>
      <c r="EI29" s="243" t="str">
        <f>IF(ISBLANK('In Process Calc.'!BZ22),"",'In Process Calc.'!BZ22)</f>
        <v/>
      </c>
      <c r="EJ29" s="243" t="str">
        <f>IF(ISBLANK('In Process Calc.'!CA22),"",'In Process Calc.'!CA22)</f>
        <v/>
      </c>
      <c r="EK29" s="243">
        <f>IF(ISBLANK('Post Process Calc.'!A29),"",'Post Process Calc.'!A29)</f>
        <v>16.0685494972229</v>
      </c>
      <c r="EL29" s="243">
        <f>IF(ISBLANK('Post Process Calc.'!C29),"",'Post Process Calc.'!C29)</f>
        <v>3.8905966759615829E-2</v>
      </c>
      <c r="EM29" s="243">
        <f>IF(ISBLANK('Post Process Calc.'!D29),"",'Post Process Calc.'!D29)</f>
        <v>-4.8190449396288615E-3</v>
      </c>
      <c r="EN29" s="243">
        <f>IF(ISBLANK('Post Process Calc.'!E29),"",'Post Process Calc.'!E29)</f>
        <v>4.1782871129268488E-4</v>
      </c>
      <c r="EO29" s="243">
        <f>IF(ISBLANK('Post Process Calc.'!F29),"",'Post Process Calc.'!F29)</f>
        <v>3.1241600509410244E-3</v>
      </c>
      <c r="EP29" s="243">
        <f>IF(ISBLANK('Post Process Calc.'!G29),"",'Post Process Calc.'!G29)</f>
        <v>5.3545626630083806E-4</v>
      </c>
      <c r="EQ29" s="243" t="str">
        <f>IF(ISBLANK('Post Process Calc.'!H29),"",'Post Process Calc.'!H29)</f>
        <v/>
      </c>
      <c r="ER29" s="243" t="str">
        <f>IF(ISBLANK('Post Process Calc.'!I29),"",'Post Process Calc.'!I29)</f>
        <v/>
      </c>
      <c r="ES29" s="243" t="str">
        <f>IF(ISBLANK('Post Process Calc.'!J29),"",'Post Process Calc.'!J29)</f>
        <v/>
      </c>
      <c r="ET29" s="243" t="str">
        <f>IF(ISBLANK('Post Process Calc.'!K29),"",'Post Process Calc.'!K29)</f>
        <v/>
      </c>
      <c r="EU29" s="243" t="str">
        <f>IF(ISBLANK('Post Process Calc.'!L29),"",'Post Process Calc.'!L29)</f>
        <v/>
      </c>
      <c r="EV29" s="243" t="str">
        <f>IF(ISBLANK('Post Process Calc.'!M29),"",'Post Process Calc.'!M29)</f>
        <v/>
      </c>
      <c r="EW29" s="243" t="str">
        <f>IF(ISBLANK('Post Process Calc.'!N29),"",'Post Process Calc.'!N29)</f>
        <v/>
      </c>
      <c r="EX29" s="243" t="str">
        <f>IF(ISBLANK('Post Process Calc.'!O29),"",'Post Process Calc.'!O29)</f>
        <v/>
      </c>
      <c r="EY29" s="243" t="str">
        <f>IF(ISBLANK('Post Process Calc.'!P29),"",'Post Process Calc.'!P29)</f>
        <v/>
      </c>
      <c r="EZ29" s="243" t="str">
        <f>IF(ISBLANK('Post Process Calc.'!Q29),"",'Post Process Calc.'!Q29)</f>
        <v/>
      </c>
      <c r="FA29" s="243" t="str">
        <f>IF(ISBLANK('Post Process Calc.'!R29),"",'Post Process Calc.'!R29)</f>
        <v/>
      </c>
      <c r="FB29" s="243" t="str">
        <f>IF(ISBLANK('Post Process Calc.'!S29),"",'Post Process Calc.'!S29)</f>
        <v/>
      </c>
      <c r="FC29" s="243" t="str">
        <f>IF(ISBLANK('Post Process Calc.'!T29),"",'Post Process Calc.'!T29)</f>
        <v/>
      </c>
      <c r="FD29" s="243" t="str">
        <f>IF(ISBLANK('Post Process Calc.'!U29),"",'Post Process Calc.'!U29)</f>
        <v/>
      </c>
      <c r="FE29" s="243" t="str">
        <f>IF(ISBLANK('Post Process Calc.'!V29),"",'Post Process Calc.'!V29)</f>
        <v/>
      </c>
      <c r="FF29" s="243" t="str">
        <f>IF(ISBLANK('Post Process Calc.'!W29),"",'Post Process Calc.'!W29)</f>
        <v/>
      </c>
      <c r="FG29" s="243" t="str">
        <f>IF(ISBLANK('Post Process Calc.'!X29),"",'Post Process Calc.'!X29)</f>
        <v/>
      </c>
      <c r="FH29" s="243" t="str">
        <f>IF(ISBLANK('Post Process Calc.'!Y29),"",'Post Process Calc.'!Y29)</f>
        <v/>
      </c>
      <c r="FI29" s="243" t="str">
        <f>IF(ISBLANK('Post Process Calc.'!Z29),"",'Post Process Calc.'!Z29)</f>
        <v/>
      </c>
      <c r="FJ29" s="243" t="str">
        <f>IF(ISBLANK('Post Process Calc.'!AA29),"",'Post Process Calc.'!AA29)</f>
        <v/>
      </c>
      <c r="FK29" s="243" t="str">
        <f>IF(ISBLANK('Post Process Calc.'!AB29),"",'Post Process Calc.'!AB29)</f>
        <v/>
      </c>
      <c r="FL29" s="243" t="str">
        <f>IF(ISBLANK('Post Process Calc.'!AC29),"",'Post Process Calc.'!AC29)</f>
        <v/>
      </c>
      <c r="FM29" s="243" t="str">
        <f>IF(ISBLANK('Post Process Calc.'!AD29),"",'Post Process Calc.'!AD29)</f>
        <v/>
      </c>
      <c r="FN29" s="243" t="str">
        <f>IF(ISBLANK('Post Process Calc.'!AE29),"",'Post Process Calc.'!AE29)</f>
        <v/>
      </c>
      <c r="FO29" s="243" t="str">
        <f>IF(ISBLANK('Post Process Calc.'!AF29),"",'Post Process Calc.'!AF29)</f>
        <v/>
      </c>
      <c r="FP29" s="243" t="str">
        <f>IF(ISBLANK('Post Process Calc.'!AG29),"",'Post Process Calc.'!AG29)</f>
        <v/>
      </c>
      <c r="FQ29" s="243" t="str">
        <f>IF(ISBLANK('Post Process Calc.'!AH29),"",'Post Process Calc.'!AH29)</f>
        <v/>
      </c>
      <c r="FR29" s="243" t="str">
        <f>IF(ISBLANK('Post Process Calc.'!AI29),"",'Post Process Calc.'!AI29)</f>
        <v/>
      </c>
      <c r="FS29" s="243" t="str">
        <f>IF(ISBLANK('Post Process Calc.'!AJ29),"",'Post Process Calc.'!AJ29)</f>
        <v/>
      </c>
    </row>
    <row r="30" spans="1:175">
      <c r="A30" s="238" t="str">
        <f>IF('Measured Data'!B21&lt;&gt;0,'Measured Data'!$B$1,"")</f>
        <v>XB52</v>
      </c>
      <c r="B30" s="238">
        <f>IF(ISBLANK('Measured Data'!A21),"",'Measured Data'!A21)</f>
        <v>14</v>
      </c>
      <c r="C30" s="245">
        <f>IF(ISBLANK('Measured Data'!B21),"",'Measured Data'!B21)</f>
        <v>13.872222222220444</v>
      </c>
      <c r="D30" s="246">
        <f>IF(ISBLANK('Measured Data'!C21),"",'Measured Data'!C21)</f>
        <v>332.93333333329065</v>
      </c>
      <c r="E30" s="238">
        <f>IF(ISBLANK('Measured Data'!D21),"",'Measured Data'!D21)</f>
        <v>20</v>
      </c>
      <c r="F30" s="238" t="str">
        <f>IF(ISBLANK('Measured Data'!E21),"",'Measured Data'!E21)</f>
        <v/>
      </c>
      <c r="G30" s="238" t="str">
        <f>IF(ISBLANK('Measured Data'!G21),"",'Measured Data'!G21)</f>
        <v/>
      </c>
      <c r="H30" s="238">
        <f>IF(ISBLANK('Measured Data'!H21),"",'Measured Data'!H21)</f>
        <v>13.334700448608398</v>
      </c>
      <c r="I30" s="238">
        <f>IF(ISBLANK('Measured Data'!I21),"",'Measured Data'!I21)</f>
        <v>2.8771689708698567</v>
      </c>
      <c r="J30" s="238">
        <f>IF(ISBLANK('Measured Data'!J21),"",'Measured Data'!J21)</f>
        <v>16.211869419478255</v>
      </c>
      <c r="K30" s="238">
        <f>IF(ISBLANK('Measured Data'!K21),"",'Measured Data'!K21)</f>
        <v>82.252700805664062</v>
      </c>
      <c r="L30" s="238" t="str">
        <f>IF(ISBLANK('Measured Data'!L21),"",'Measured Data'!L21)</f>
        <v/>
      </c>
      <c r="M30" s="238" t="str">
        <f>IF(ISBLANK('Measured Data'!M21),"",'Measured Data'!M21)</f>
        <v/>
      </c>
      <c r="N30" s="238" t="str">
        <f>IF(ISBLANK('Measured Data'!N21),"",'Measured Data'!N21)</f>
        <v/>
      </c>
      <c r="O30" s="238" t="str">
        <f>IF(ISBLANK('Measured Data'!O21),"",'Measured Data'!O21)</f>
        <v/>
      </c>
      <c r="P30" s="238" t="str">
        <f>IF(ISBLANK('Measured Data'!P21),"",'Measured Data'!P21)</f>
        <v/>
      </c>
      <c r="Q30" s="238" t="str">
        <f>IF(ISBLANK('Measured Data'!Q21),"",'Measured Data'!Q21)</f>
        <v/>
      </c>
      <c r="R30" s="238">
        <f>IF(ISBLANK('Measured Data'!R21),"",'Measured Data'!R21)</f>
        <v>460</v>
      </c>
      <c r="S30" s="238">
        <f>IF(ISBLANK('Measured Data'!S21),"",'Measured Data'!S21)</f>
        <v>3028.8</v>
      </c>
      <c r="T30" s="238">
        <f>IF(ISBLANK('Measured Data'!U21),"",'Measured Data'!U21)</f>
        <v>2.5499999999999998</v>
      </c>
      <c r="U30" s="238">
        <f>IF(ISBLANK('Measured Data'!V21),"",'Measured Data'!V21)</f>
        <v>1.3220000000000001</v>
      </c>
      <c r="V30" s="238">
        <f>IF(ISBLANK('Measured Data'!W21),"",'Measured Data'!W21)</f>
        <v>8.5999999999999993E-2</v>
      </c>
      <c r="W30" s="238">
        <f>IF(ISBLANK('Measured Data'!X21),"",'Measured Data'!X21)</f>
        <v>2.4860000000000002</v>
      </c>
      <c r="X30" s="238">
        <f>IF(ISBLANK('Measured Data'!Y21),"",'Measured Data'!Y21)</f>
        <v>0.41299999999999998</v>
      </c>
      <c r="Y30" s="238">
        <f>IF(ISBLANK('Measured Data'!Z21),"",'Measured Data'!Z21)</f>
        <v>14.709474011412331</v>
      </c>
      <c r="Z30" s="238">
        <f>IF(ISBLANK('Measured Data'!AA21),"",'Measured Data'!AA21)</f>
        <v>1.909</v>
      </c>
      <c r="AA30" s="238">
        <f>IF(ISBLANK('Measured Data'!AB21),"",'Measured Data'!AB21)</f>
        <v>2.8820000000000001</v>
      </c>
      <c r="AB30" s="238">
        <f>IF(ISBLANK('Measured Data'!AC21),"",'Measured Data'!AC21)</f>
        <v>0</v>
      </c>
      <c r="AC30" s="238">
        <f>IF(ISBLANK('Measured Data'!AD21),"",'Measured Data'!AD21)</f>
        <v>0</v>
      </c>
      <c r="AD30" s="238">
        <f>IF(ISBLANK('Measured Data'!AE21),"",'Measured Data'!AE21)</f>
        <v>0</v>
      </c>
      <c r="AE30" s="238">
        <f>IF(ISBLANK('Measured Data'!AF21),"",'Measured Data'!AF21)</f>
        <v>3.3303730017761985</v>
      </c>
      <c r="AF30" s="238">
        <f>IF(ISBLANK('Measured Data'!AG21),"",'Measured Data'!AG21)</f>
        <v>0</v>
      </c>
      <c r="AG30" s="238">
        <f>IF(ISBLANK('Measured Data'!AH21),"",'Measured Data'!AH21)</f>
        <v>0</v>
      </c>
      <c r="AH30" s="238">
        <f>IF(ISBLANK('Measured Data'!AI21),"",'Measured Data'!AI21)</f>
        <v>0</v>
      </c>
      <c r="AI30" s="238">
        <f>IF(ISBLANK('Measured Data'!AJ21),"",'Measured Data'!AJ21)</f>
        <v>0</v>
      </c>
      <c r="AJ30" s="238">
        <f>IF(ISBLANK('Measured Data'!AK21),"",'Measured Data'!AK21)</f>
        <v>0</v>
      </c>
      <c r="AK30" s="238">
        <f>IF(ISBLANK('Measured Data'!AL21),"",'Measured Data'!AL21)</f>
        <v>0</v>
      </c>
      <c r="AL30" s="238">
        <f>IF(ISBLANK('Measured Data'!AM21),"",'Measured Data'!AM21)</f>
        <v>0</v>
      </c>
      <c r="AM30" s="238">
        <f>IF(ISBLANK('Measured Data'!AN21),"",'Measured Data'!AN21)</f>
        <v>0</v>
      </c>
      <c r="AN30" s="238">
        <f>IF(ISBLANK('Measured Data'!AO21),"",'Measured Data'!AO21)</f>
        <v>0</v>
      </c>
      <c r="AO30" s="238">
        <f>IF(ISBLANK('Measured Data'!AP21),"",'Measured Data'!AP21)</f>
        <v>0</v>
      </c>
      <c r="AP30" s="238">
        <f>IF(ISBLANK('Measured Data'!AQ21),"",'Measured Data'!AQ21)</f>
        <v>0</v>
      </c>
      <c r="AQ30" s="238" t="e">
        <f>IF(ISBLANK('Measured Data'!#REF!),"",'Measured Data'!#REF!)</f>
        <v>#REF!</v>
      </c>
      <c r="AR30" s="238" t="e">
        <f>IF(ISBLANK('Measured Data'!#REF!),"",'Measured Data'!#REF!)</f>
        <v>#REF!</v>
      </c>
      <c r="AS30" s="238" t="e">
        <f>IF(ISBLANK('Measured Data'!#REF!),"",'Measured Data'!#REF!)</f>
        <v>#REF!</v>
      </c>
      <c r="AT30" s="238" t="e">
        <f>IF(ISBLANK('Measured Data'!#REF!),"",'Measured Data'!#REF!)</f>
        <v>#REF!</v>
      </c>
      <c r="AU30" s="238" t="e">
        <f>IF(ISBLANK('Measured Data'!#REF!),"",'Measured Data'!#REF!)</f>
        <v>#REF!</v>
      </c>
      <c r="AV30" s="238" t="e">
        <f>IF(ISBLANK('Measured Data'!#REF!),"",'Measured Data'!#REF!)</f>
        <v>#REF!</v>
      </c>
      <c r="AW30" s="238" t="e">
        <f>IF(ISBLANK('Measured Data'!#REF!),"",'Measured Data'!#REF!)</f>
        <v>#REF!</v>
      </c>
      <c r="AX30" s="238" t="e">
        <f>IF(ISBLANK('Measured Data'!#REF!),"",'Measured Data'!#REF!)</f>
        <v>#REF!</v>
      </c>
      <c r="AY30" s="238" t="e">
        <f>IF(ISBLANK('Measured Data'!#REF!),"",'Measured Data'!#REF!)</f>
        <v>#REF!</v>
      </c>
      <c r="AZ30" s="238" t="e">
        <f>IF(ISBLANK('Measured Data'!#REF!),"",'Measured Data'!#REF!)</f>
        <v>#REF!</v>
      </c>
      <c r="BA30" s="238" t="e">
        <f>IF(ISBLANK('Measured Data'!#REF!),"",'Measured Data'!#REF!)</f>
        <v>#REF!</v>
      </c>
      <c r="BB30" s="238" t="e">
        <f>IF(ISBLANK('Measured Data'!#REF!),"",'Measured Data'!#REF!)</f>
        <v>#REF!</v>
      </c>
      <c r="BC30" s="238" t="e">
        <f>IF(ISBLANK('Measured Data'!#REF!),"",'Measured Data'!#REF!)</f>
        <v>#REF!</v>
      </c>
      <c r="BD30" s="238" t="e">
        <f>IF(ISBLANK('Measured Data'!#REF!),"",'Measured Data'!#REF!)</f>
        <v>#REF!</v>
      </c>
      <c r="BE30" s="238" t="e">
        <f>IF(ISBLANK('Measured Data'!#REF!),"",'Measured Data'!#REF!)</f>
        <v>#REF!</v>
      </c>
      <c r="BF30" s="238" t="e">
        <f>IF(ISBLANK('Measured Data'!#REF!),"",'Measured Data'!#REF!)</f>
        <v>#REF!</v>
      </c>
      <c r="BG30" s="238" t="e">
        <f>IF(ISBLANK('Measured Data'!#REF!),"",'Measured Data'!#REF!)</f>
        <v>#REF!</v>
      </c>
      <c r="BH30" s="238" t="e">
        <f>IF(ISBLANK('Measured Data'!#REF!),"",'Measured Data'!#REF!)</f>
        <v>#REF!</v>
      </c>
      <c r="BI30" s="238" t="e">
        <f>IF(ISBLANK('Measured Data'!#REF!),"",'Measured Data'!#REF!)</f>
        <v>#REF!</v>
      </c>
      <c r="BJ30" s="238" t="e">
        <f>IF(ISBLANK('Measured Data'!#REF!),"",'Measured Data'!#REF!)</f>
        <v>#REF!</v>
      </c>
      <c r="BK30" s="238" t="e">
        <f>IF(ISBLANK('Measured Data'!#REF!),"",'Measured Data'!#REF!)</f>
        <v>#REF!</v>
      </c>
      <c r="BL30" s="238" t="e">
        <f>IF(ISBLANK('Measured Data'!#REF!),"",'Measured Data'!#REF!)</f>
        <v>#REF!</v>
      </c>
      <c r="BM30" s="238" t="e">
        <f>IF(ISBLANK('Measured Data'!#REF!),"",'Measured Data'!#REF!)</f>
        <v>#REF!</v>
      </c>
      <c r="BN30" s="238" t="str">
        <f>IF(ISBLANK('In Process Calc.'!B23),"",ROUND('In Process Calc.'!B23,2))</f>
        <v/>
      </c>
      <c r="BO30" s="238" t="str">
        <f>IF(ISBLANK('In Process Calc.'!C23),"",ROUND('In Process Calc.'!C23,2))</f>
        <v/>
      </c>
      <c r="BP30" s="238" t="str">
        <f>IF(ISBLANK('In Process Calc.'!E23),"",'In Process Calc.'!E23)</f>
        <v/>
      </c>
      <c r="BQ30" s="238" t="str">
        <f>IF(ISBLANK('In Process Calc.'!F23),"",'In Process Calc.'!F23)</f>
        <v/>
      </c>
      <c r="BR30" s="238" t="str">
        <f>IF(ISBLANK('In Process Calc.'!H23),"",'In Process Calc.'!H23)</f>
        <v/>
      </c>
      <c r="BS30" s="238" t="str">
        <f>IF(ISBLANK('In Process Calc.'!J23),"",'In Process Calc.'!J23)</f>
        <v/>
      </c>
      <c r="BT30" s="238" t="str">
        <f>IF(ISBLANK('In Process Calc.'!K23),"",'In Process Calc.'!K23)</f>
        <v/>
      </c>
      <c r="BU30" s="238" t="str">
        <f>IF(ISBLANK('In Process Calc.'!L23),"",'In Process Calc.'!L23)</f>
        <v/>
      </c>
      <c r="BV30" s="243" t="str">
        <f>IF(ISBLANK('In Process Calc.'!M23),"",'In Process Calc.'!M23)</f>
        <v/>
      </c>
      <c r="BW30" s="243" t="str">
        <f>IF(ISBLANK('In Process Calc.'!N23),"",'In Process Calc.'!N23)</f>
        <v/>
      </c>
      <c r="BX30" s="243" t="str">
        <f>IF(ISBLANK('In Process Calc.'!O23),"",'In Process Calc.'!O23)</f>
        <v/>
      </c>
      <c r="BY30" s="243" t="str">
        <f>IF(ISBLANK('In Process Calc.'!P23),"",'In Process Calc.'!P23)</f>
        <v/>
      </c>
      <c r="BZ30" s="243" t="str">
        <f>IF(ISBLANK('In Process Calc.'!Q23),"",'In Process Calc.'!Q23)</f>
        <v/>
      </c>
      <c r="CA30" s="243" t="str">
        <f>IF(ISBLANK('In Process Calc.'!R23),"",'In Process Calc.'!R23)</f>
        <v/>
      </c>
      <c r="CB30" s="243" t="str">
        <f>IF(ISBLANK('In Process Calc.'!S23),"",'In Process Calc.'!S23)</f>
        <v/>
      </c>
      <c r="CC30" s="243" t="str">
        <f>IF(ISBLANK('In Process Calc.'!T23),"",'In Process Calc.'!T23)</f>
        <v/>
      </c>
      <c r="CD30" s="243" t="str">
        <f>IF(ISBLANK('In Process Calc.'!U23),"",'In Process Calc.'!U23)</f>
        <v/>
      </c>
      <c r="CE30" s="243" t="str">
        <f>IF(ISBLANK('In Process Calc.'!V23),"",'In Process Calc.'!V23)</f>
        <v/>
      </c>
      <c r="CF30" s="243" t="str">
        <f>IF(ISBLANK('In Process Calc.'!W23),"",'In Process Calc.'!W23)</f>
        <v/>
      </c>
      <c r="CG30" s="243" t="str">
        <f>IF(ISBLANK('In Process Calc.'!X23),"",'In Process Calc.'!X23)</f>
        <v/>
      </c>
      <c r="CH30" s="243" t="str">
        <f>IF(ISBLANK('In Process Calc.'!Y23),"",'In Process Calc.'!Y23)</f>
        <v/>
      </c>
      <c r="CI30" s="243" t="str">
        <f>IF(ISBLANK('In Process Calc.'!Z23),"",'In Process Calc.'!Z23)</f>
        <v/>
      </c>
      <c r="CJ30" s="243" t="str">
        <f>IF(ISBLANK('In Process Calc.'!AA23),"",'In Process Calc.'!AA23)</f>
        <v/>
      </c>
      <c r="CK30" s="243" t="str">
        <f>IF(ISBLANK('In Process Calc.'!AB23),"",'In Process Calc.'!AB23)</f>
        <v/>
      </c>
      <c r="CL30" s="243" t="str">
        <f>IF(ISBLANK('In Process Calc.'!AC23),"",'In Process Calc.'!AC23)</f>
        <v/>
      </c>
      <c r="CM30" s="243" t="str">
        <f>IF(ISBLANK('In Process Calc.'!AD23),"",'In Process Calc.'!AD23)</f>
        <v/>
      </c>
      <c r="CN30" s="243" t="str">
        <f>IF(ISBLANK('In Process Calc.'!AE23),"",'In Process Calc.'!AE23)</f>
        <v/>
      </c>
      <c r="CO30" s="243" t="str">
        <f>IF(ISBLANK('In Process Calc.'!AF23),"",'In Process Calc.'!AF23)</f>
        <v/>
      </c>
      <c r="CP30" s="243" t="str">
        <f>IF(ISBLANK('In Process Calc.'!AG23),"",'In Process Calc.'!AG23)</f>
        <v/>
      </c>
      <c r="CQ30" s="243" t="str">
        <f>IF(ISBLANK('In Process Calc.'!AH23),"",'In Process Calc.'!AH23)</f>
        <v/>
      </c>
      <c r="CR30" s="243" t="str">
        <f>IF(ISBLANK('In Process Calc.'!AI23),"",'In Process Calc.'!AI23)</f>
        <v/>
      </c>
      <c r="CS30" s="243" t="str">
        <f>IF(ISBLANK('In Process Calc.'!AJ23),"",'In Process Calc.'!AJ23)</f>
        <v/>
      </c>
      <c r="CT30" s="243" t="str">
        <f>IF(ISBLANK('In Process Calc.'!AK23),"",'In Process Calc.'!AK23)</f>
        <v/>
      </c>
      <c r="CU30" s="243" t="str">
        <f>IF(ISBLANK('In Process Calc.'!AL23),"",'In Process Calc.'!AL23)</f>
        <v/>
      </c>
      <c r="CV30" s="243" t="str">
        <f>IF(ISBLANK('In Process Calc.'!AM23),"",'In Process Calc.'!AM23)</f>
        <v/>
      </c>
      <c r="CW30" s="243" t="str">
        <f>IF(ISBLANK('In Process Calc.'!AN23),"",'In Process Calc.'!AN23)</f>
        <v/>
      </c>
      <c r="CX30" s="243" t="str">
        <f>IF(ISBLANK('In Process Calc.'!AO23),"",'In Process Calc.'!AO23)</f>
        <v/>
      </c>
      <c r="CY30" s="243" t="str">
        <f>IF(ISBLANK('In Process Calc.'!AP23),"",'In Process Calc.'!AP23)</f>
        <v/>
      </c>
      <c r="CZ30" s="243" t="str">
        <f>IF(ISBLANK('In Process Calc.'!AQ23),"",'In Process Calc.'!AQ23)</f>
        <v/>
      </c>
      <c r="DA30" s="243" t="str">
        <f>IF(ISBLANK('In Process Calc.'!AR23),"",'In Process Calc.'!AR23)</f>
        <v/>
      </c>
      <c r="DB30" s="243" t="str">
        <f>IF(ISBLANK('In Process Calc.'!AS23),"",'In Process Calc.'!AS23)</f>
        <v/>
      </c>
      <c r="DC30" s="243" t="str">
        <f>IF(ISBLANK('In Process Calc.'!AT23),"",'In Process Calc.'!AT23)</f>
        <v/>
      </c>
      <c r="DD30" s="243" t="str">
        <f>IF(ISBLANK('In Process Calc.'!AU23),"",'In Process Calc.'!AU23)</f>
        <v/>
      </c>
      <c r="DE30" s="243" t="str">
        <f>IF(ISBLANK('In Process Calc.'!AV23),"",'In Process Calc.'!AV23)</f>
        <v/>
      </c>
      <c r="DF30" s="243" t="str">
        <f>IF(ISBLANK('In Process Calc.'!AW23),"",'In Process Calc.'!AW23)</f>
        <v/>
      </c>
      <c r="DG30" s="243" t="str">
        <f>IF(ISBLANK('In Process Calc.'!AX23),"",'In Process Calc.'!AX23)</f>
        <v/>
      </c>
      <c r="DH30" s="243" t="str">
        <f>IF(ISBLANK('In Process Calc.'!AY23),"",'In Process Calc.'!AY23)</f>
        <v/>
      </c>
      <c r="DI30" s="243" t="str">
        <f>IF(ISBLANK('In Process Calc.'!AZ23),"",'In Process Calc.'!AZ23)</f>
        <v/>
      </c>
      <c r="DJ30" s="243" t="str">
        <f>IF(ISBLANK('In Process Calc.'!BA23),"",'In Process Calc.'!BA23)</f>
        <v/>
      </c>
      <c r="DK30" s="243" t="str">
        <f>IF(ISBLANK('In Process Calc.'!BB23),"",'In Process Calc.'!BB23)</f>
        <v/>
      </c>
      <c r="DL30" s="243" t="str">
        <f>IF(ISBLANK('In Process Calc.'!BC23),"",'In Process Calc.'!BC23)</f>
        <v/>
      </c>
      <c r="DM30" s="243" t="str">
        <f>IF(ISBLANK('In Process Calc.'!BD23),"",'In Process Calc.'!BD23)</f>
        <v/>
      </c>
      <c r="DN30" s="243" t="str">
        <f>IF(ISBLANK('In Process Calc.'!BE23),"",'In Process Calc.'!BE23)</f>
        <v/>
      </c>
      <c r="DO30" s="243" t="str">
        <f>IF(ISBLANK('In Process Calc.'!BF23),"",'In Process Calc.'!BF23)</f>
        <v/>
      </c>
      <c r="DP30" s="243" t="str">
        <f>IF(ISBLANK('In Process Calc.'!BG23),"",'In Process Calc.'!BG23)</f>
        <v/>
      </c>
      <c r="DQ30" s="243" t="str">
        <f>IF(ISBLANK('In Process Calc.'!BH23),"",'In Process Calc.'!BH23)</f>
        <v/>
      </c>
      <c r="DR30" s="243" t="str">
        <f>IF(ISBLANK('In Process Calc.'!BI23),"",'In Process Calc.'!BI23)</f>
        <v/>
      </c>
      <c r="DS30" s="243" t="str">
        <f>IF(ISBLANK('In Process Calc.'!BJ23),"",'In Process Calc.'!BJ23)</f>
        <v/>
      </c>
      <c r="DT30" s="243" t="str">
        <f>IF(ISBLANK('In Process Calc.'!BK23),"",'In Process Calc.'!BK23)</f>
        <v/>
      </c>
      <c r="DU30" s="243" t="str">
        <f>IF(ISBLANK('In Process Calc.'!BL23),"",'In Process Calc.'!BL23)</f>
        <v/>
      </c>
      <c r="DV30" s="243" t="str">
        <f>IF(ISBLANK('In Process Calc.'!BM23),"",'In Process Calc.'!BM23)</f>
        <v/>
      </c>
      <c r="DW30" s="243" t="str">
        <f>IF(ISBLANK('In Process Calc.'!BN23),"",'In Process Calc.'!BN23)</f>
        <v/>
      </c>
      <c r="DX30" s="243" t="str">
        <f>IF(ISBLANK('In Process Calc.'!BO23),"",'In Process Calc.'!BO23)</f>
        <v/>
      </c>
      <c r="DY30" s="243" t="str">
        <f>IF(ISBLANK('In Process Calc.'!BP23),"",'In Process Calc.'!BP23)</f>
        <v/>
      </c>
      <c r="DZ30" s="243" t="str">
        <f>IF(ISBLANK('In Process Calc.'!BQ23),"",'In Process Calc.'!BQ23)</f>
        <v/>
      </c>
      <c r="EA30" s="243" t="str">
        <f>IF(ISBLANK('In Process Calc.'!BR23),"",'In Process Calc.'!BR23)</f>
        <v/>
      </c>
      <c r="EB30" s="243" t="str">
        <f>IF(ISBLANK('In Process Calc.'!BS23),"",'In Process Calc.'!BS23)</f>
        <v/>
      </c>
      <c r="EC30" s="243" t="str">
        <f>IF(ISBLANK('In Process Calc.'!BT23),"",'In Process Calc.'!BT23)</f>
        <v/>
      </c>
      <c r="ED30" s="243" t="str">
        <f>IF(ISBLANK('In Process Calc.'!BU23),"",'In Process Calc.'!BU23)</f>
        <v/>
      </c>
      <c r="EE30" s="243" t="str">
        <f>IF(ISBLANK('In Process Calc.'!BV23),"",'In Process Calc.'!BV23)</f>
        <v/>
      </c>
      <c r="EF30" s="243" t="str">
        <f>IF(ISBLANK('In Process Calc.'!BW23),"",'In Process Calc.'!BW23)</f>
        <v/>
      </c>
      <c r="EG30" s="243" t="str">
        <f>IF(ISBLANK('In Process Calc.'!BX23),"",'In Process Calc.'!BX23)</f>
        <v/>
      </c>
      <c r="EH30" s="243" t="str">
        <f>IF(ISBLANK('In Process Calc.'!BY23),"",'In Process Calc.'!BY23)</f>
        <v/>
      </c>
      <c r="EI30" s="243" t="str">
        <f>IF(ISBLANK('In Process Calc.'!BZ23),"",'In Process Calc.'!BZ23)</f>
        <v/>
      </c>
      <c r="EJ30" s="243" t="str">
        <f>IF(ISBLANK('In Process Calc.'!CA23),"",'In Process Calc.'!CA23)</f>
        <v/>
      </c>
      <c r="EK30" s="243">
        <f>IF(ISBLANK('Post Process Calc.'!A30),"",'Post Process Calc.'!A30)</f>
        <v>16.133499486541748</v>
      </c>
      <c r="EL30" s="243">
        <f>IF(ISBLANK('Post Process Calc.'!C30),"",'Post Process Calc.'!C30)</f>
        <v>4.1505521235241719E-2</v>
      </c>
      <c r="EM30" s="243">
        <f>IF(ISBLANK('Post Process Calc.'!D30),"",'Post Process Calc.'!D30)</f>
        <v>-6.6933398724203438E-3</v>
      </c>
      <c r="EN30" s="243">
        <f>IF(ISBLANK('Post Process Calc.'!E30),"",'Post Process Calc.'!E30)</f>
        <v>1.2205660087457146E-3</v>
      </c>
      <c r="EO30" s="243">
        <f>IF(ISBLANK('Post Process Calc.'!F30),"",'Post Process Calc.'!F30)</f>
        <v>2.5481701656887615E-3</v>
      </c>
      <c r="EP30" s="243">
        <f>IF(ISBLANK('Post Process Calc.'!G30),"",'Post Process Calc.'!G30)</f>
        <v>7.7561129032786846E-4</v>
      </c>
      <c r="EQ30" s="243" t="str">
        <f>IF(ISBLANK('Post Process Calc.'!H30),"",'Post Process Calc.'!H30)</f>
        <v/>
      </c>
      <c r="ER30" s="243" t="str">
        <f>IF(ISBLANK('Post Process Calc.'!I30),"",'Post Process Calc.'!I30)</f>
        <v/>
      </c>
      <c r="ES30" s="243" t="str">
        <f>IF(ISBLANK('Post Process Calc.'!J30),"",'Post Process Calc.'!J30)</f>
        <v/>
      </c>
      <c r="ET30" s="243" t="str">
        <f>IF(ISBLANK('Post Process Calc.'!K30),"",'Post Process Calc.'!K30)</f>
        <v/>
      </c>
      <c r="EU30" s="243" t="str">
        <f>IF(ISBLANK('Post Process Calc.'!L30),"",'Post Process Calc.'!L30)</f>
        <v/>
      </c>
      <c r="EV30" s="243" t="str">
        <f>IF(ISBLANK('Post Process Calc.'!M30),"",'Post Process Calc.'!M30)</f>
        <v/>
      </c>
      <c r="EW30" s="243" t="str">
        <f>IF(ISBLANK('Post Process Calc.'!N30),"",'Post Process Calc.'!N30)</f>
        <v/>
      </c>
      <c r="EX30" s="243" t="str">
        <f>IF(ISBLANK('Post Process Calc.'!O30),"",'Post Process Calc.'!O30)</f>
        <v/>
      </c>
      <c r="EY30" s="243" t="str">
        <f>IF(ISBLANK('Post Process Calc.'!P30),"",'Post Process Calc.'!P30)</f>
        <v/>
      </c>
      <c r="EZ30" s="243" t="str">
        <f>IF(ISBLANK('Post Process Calc.'!Q30),"",'Post Process Calc.'!Q30)</f>
        <v/>
      </c>
      <c r="FA30" s="243" t="str">
        <f>IF(ISBLANK('Post Process Calc.'!R30),"",'Post Process Calc.'!R30)</f>
        <v/>
      </c>
      <c r="FB30" s="243" t="str">
        <f>IF(ISBLANK('Post Process Calc.'!S30),"",'Post Process Calc.'!S30)</f>
        <v/>
      </c>
      <c r="FC30" s="243" t="str">
        <f>IF(ISBLANK('Post Process Calc.'!T30),"",'Post Process Calc.'!T30)</f>
        <v/>
      </c>
      <c r="FD30" s="243" t="str">
        <f>IF(ISBLANK('Post Process Calc.'!U30),"",'Post Process Calc.'!U30)</f>
        <v/>
      </c>
      <c r="FE30" s="243" t="str">
        <f>IF(ISBLANK('Post Process Calc.'!V30),"",'Post Process Calc.'!V30)</f>
        <v/>
      </c>
      <c r="FF30" s="243" t="str">
        <f>IF(ISBLANK('Post Process Calc.'!W30),"",'Post Process Calc.'!W30)</f>
        <v/>
      </c>
      <c r="FG30" s="243" t="str">
        <f>IF(ISBLANK('Post Process Calc.'!X30),"",'Post Process Calc.'!X30)</f>
        <v/>
      </c>
      <c r="FH30" s="243" t="str">
        <f>IF(ISBLANK('Post Process Calc.'!Y30),"",'Post Process Calc.'!Y30)</f>
        <v/>
      </c>
      <c r="FI30" s="243" t="str">
        <f>IF(ISBLANK('Post Process Calc.'!Z30),"",'Post Process Calc.'!Z30)</f>
        <v/>
      </c>
      <c r="FJ30" s="243" t="str">
        <f>IF(ISBLANK('Post Process Calc.'!AA30),"",'Post Process Calc.'!AA30)</f>
        <v/>
      </c>
      <c r="FK30" s="243" t="str">
        <f>IF(ISBLANK('Post Process Calc.'!AB30),"",'Post Process Calc.'!AB30)</f>
        <v/>
      </c>
      <c r="FL30" s="243" t="str">
        <f>IF(ISBLANK('Post Process Calc.'!AC30),"",'Post Process Calc.'!AC30)</f>
        <v/>
      </c>
      <c r="FM30" s="243" t="str">
        <f>IF(ISBLANK('Post Process Calc.'!AD30),"",'Post Process Calc.'!AD30)</f>
        <v/>
      </c>
      <c r="FN30" s="243" t="str">
        <f>IF(ISBLANK('Post Process Calc.'!AE30),"",'Post Process Calc.'!AE30)</f>
        <v/>
      </c>
      <c r="FO30" s="243" t="str">
        <f>IF(ISBLANK('Post Process Calc.'!AF30),"",'Post Process Calc.'!AF30)</f>
        <v/>
      </c>
      <c r="FP30" s="243" t="str">
        <f>IF(ISBLANK('Post Process Calc.'!AG30),"",'Post Process Calc.'!AG30)</f>
        <v/>
      </c>
      <c r="FQ30" s="243" t="str">
        <f>IF(ISBLANK('Post Process Calc.'!AH30),"",'Post Process Calc.'!AH30)</f>
        <v/>
      </c>
      <c r="FR30" s="243" t="str">
        <f>IF(ISBLANK('Post Process Calc.'!AI30),"",'Post Process Calc.'!AI30)</f>
        <v/>
      </c>
      <c r="FS30" s="243" t="str">
        <f>IF(ISBLANK('Post Process Calc.'!AJ30),"",'Post Process Calc.'!AJ30)</f>
        <v/>
      </c>
    </row>
    <row r="31" spans="1:175">
      <c r="A31" s="238" t="str">
        <f>IF('Measured Data'!B22&lt;&gt;0,'Measured Data'!$B$1,"")</f>
        <v/>
      </c>
      <c r="B31" s="238" t="str">
        <f>IF(ISBLANK('Measured Data'!A22),"",'Measured Data'!A22)</f>
        <v/>
      </c>
      <c r="C31" s="245" t="str">
        <f>IF(ISBLANK('Measured Data'!B22),"",'Measured Data'!B22)</f>
        <v/>
      </c>
      <c r="D31" s="246" t="str">
        <f>IF(ISBLANK('Measured Data'!C22),"",'Measured Data'!C22)</f>
        <v/>
      </c>
      <c r="E31" s="238" t="str">
        <f>IF(ISBLANK('Measured Data'!D22),"",'Measured Data'!D22)</f>
        <v/>
      </c>
      <c r="F31" s="238" t="str">
        <f>IF(ISBLANK('Measured Data'!E22),"",'Measured Data'!E22)</f>
        <v/>
      </c>
      <c r="G31" s="238" t="str">
        <f>IF(ISBLANK('Measured Data'!G22),"",'Measured Data'!G22)</f>
        <v/>
      </c>
      <c r="H31" s="238" t="str">
        <f>IF(ISBLANK('Measured Data'!H22),"",'Measured Data'!H22)</f>
        <v/>
      </c>
      <c r="I31" s="238" t="str">
        <f>IF(ISBLANK('Measured Data'!I22),"",'Measured Data'!I22)</f>
        <v/>
      </c>
      <c r="J31" s="238" t="str">
        <f>IF(ISBLANK('Measured Data'!J22),"",'Measured Data'!J22)</f>
        <v/>
      </c>
      <c r="K31" s="238" t="str">
        <f>IF(ISBLANK('Measured Data'!K22),"",'Measured Data'!K22)</f>
        <v/>
      </c>
      <c r="L31" s="238" t="str">
        <f>IF(ISBLANK('Measured Data'!L22),"",'Measured Data'!L22)</f>
        <v/>
      </c>
      <c r="M31" s="238" t="str">
        <f>IF(ISBLANK('Measured Data'!M22),"",'Measured Data'!M22)</f>
        <v/>
      </c>
      <c r="N31" s="238" t="str">
        <f>IF(ISBLANK('Measured Data'!N22),"",'Measured Data'!N22)</f>
        <v/>
      </c>
      <c r="O31" s="238" t="str">
        <f>IF(ISBLANK('Measured Data'!O22),"",'Measured Data'!O22)</f>
        <v/>
      </c>
      <c r="P31" s="238" t="str">
        <f>IF(ISBLANK('Measured Data'!P22),"",'Measured Data'!P22)</f>
        <v/>
      </c>
      <c r="Q31" s="238" t="str">
        <f>IF(ISBLANK('Measured Data'!Q22),"",'Measured Data'!Q22)</f>
        <v/>
      </c>
      <c r="R31" s="238" t="str">
        <f>IF(ISBLANK('Measured Data'!R22),"",'Measured Data'!R22)</f>
        <v/>
      </c>
      <c r="S31" s="238" t="str">
        <f>IF(ISBLANK('Measured Data'!S22),"",'Measured Data'!S22)</f>
        <v/>
      </c>
      <c r="T31" s="238" t="str">
        <f>IF(ISBLANK('Measured Data'!T22),"",'Measured Data'!T22)</f>
        <v/>
      </c>
      <c r="U31" s="238" t="str">
        <f>IF(ISBLANK('Measured Data'!U22),"",'Measured Data'!U22)</f>
        <v/>
      </c>
      <c r="V31" s="238" t="str">
        <f>IF(ISBLANK('Measured Data'!V22),"",'Measured Data'!V22)</f>
        <v/>
      </c>
      <c r="W31" s="238" t="str">
        <f>IF(ISBLANK('Measured Data'!W22),"",'Measured Data'!W22)</f>
        <v/>
      </c>
      <c r="X31" s="238" t="str">
        <f>IF(ISBLANK('Measured Data'!X22),"",'Measured Data'!X22)</f>
        <v/>
      </c>
      <c r="Y31" s="238" t="str">
        <f>IF(ISBLANK('Measured Data'!Y22),"",'Measured Data'!Y22)</f>
        <v/>
      </c>
      <c r="Z31" s="238" t="str">
        <f>IF(ISBLANK('Measured Data'!Z22),"",'Measured Data'!Z22)</f>
        <v/>
      </c>
      <c r="AA31" s="238" t="str">
        <f>IF(ISBLANK('Measured Data'!AA22),"",'Measured Data'!AA22)</f>
        <v/>
      </c>
      <c r="AB31" s="238" t="str">
        <f>IF(ISBLANK('Measured Data'!AB22),"",'Measured Data'!AB22)</f>
        <v/>
      </c>
      <c r="AC31" s="238" t="str">
        <f>IF(ISBLANK('Measured Data'!AC22),"",'Measured Data'!AC22)</f>
        <v/>
      </c>
      <c r="AD31" s="238" t="str">
        <f>IF(ISBLANK('Measured Data'!AD22),"",'Measured Data'!AD22)</f>
        <v/>
      </c>
      <c r="AE31" s="238" t="str">
        <f>IF(ISBLANK('Measured Data'!AE22),"",'Measured Data'!AE22)</f>
        <v/>
      </c>
      <c r="AF31" s="238" t="str">
        <f>IF(ISBLANK('Measured Data'!AF22),"",'Measured Data'!AF22)</f>
        <v/>
      </c>
      <c r="AG31" s="238" t="str">
        <f>IF(ISBLANK('Measured Data'!AG22),"",'Measured Data'!AG22)</f>
        <v/>
      </c>
      <c r="AH31" s="238" t="str">
        <f>IF(ISBLANK('Measured Data'!AH22),"",'Measured Data'!AH22)</f>
        <v/>
      </c>
      <c r="AI31" s="238" t="str">
        <f>IF(ISBLANK('Measured Data'!AI22),"",'Measured Data'!AI22)</f>
        <v/>
      </c>
      <c r="AJ31" s="238" t="str">
        <f>IF(ISBLANK('Measured Data'!AJ22),"",'Measured Data'!AJ22)</f>
        <v/>
      </c>
      <c r="AK31" s="238" t="str">
        <f>IF(ISBLANK('Measured Data'!AK22),"",'Measured Data'!AK22)</f>
        <v/>
      </c>
      <c r="AL31" s="238" t="str">
        <f>IF(ISBLANK('Measured Data'!AL22),"",'Measured Data'!AL22)</f>
        <v/>
      </c>
      <c r="AM31" s="238" t="str">
        <f>IF(ISBLANK('Measured Data'!AM22),"",'Measured Data'!AM22)</f>
        <v/>
      </c>
      <c r="AN31" s="238" t="str">
        <f>IF(ISBLANK('Measured Data'!AN22),"",'Measured Data'!AN22)</f>
        <v/>
      </c>
      <c r="AO31" s="238" t="str">
        <f>IF(ISBLANK('Measured Data'!AO22),"",'Measured Data'!AO22)</f>
        <v/>
      </c>
      <c r="AP31" s="238" t="str">
        <f>IF(ISBLANK('Measured Data'!AP22),"",'Measured Data'!AP22)</f>
        <v/>
      </c>
      <c r="AQ31" s="238" t="e">
        <f>IF(ISBLANK('Measured Data'!#REF!),"",'Measured Data'!#REF!)</f>
        <v>#REF!</v>
      </c>
      <c r="AR31" s="238" t="e">
        <f>IF(ISBLANK('Measured Data'!#REF!),"",'Measured Data'!#REF!)</f>
        <v>#REF!</v>
      </c>
      <c r="AS31" s="238" t="e">
        <f>IF(ISBLANK('Measured Data'!#REF!),"",'Measured Data'!#REF!)</f>
        <v>#REF!</v>
      </c>
      <c r="AT31" s="238" t="e">
        <f>IF(ISBLANK('Measured Data'!#REF!),"",'Measured Data'!#REF!)</f>
        <v>#REF!</v>
      </c>
      <c r="AU31" s="238" t="e">
        <f>IF(ISBLANK('Measured Data'!#REF!),"",'Measured Data'!#REF!)</f>
        <v>#REF!</v>
      </c>
      <c r="AV31" s="238" t="e">
        <f>IF(ISBLANK('Measured Data'!#REF!),"",'Measured Data'!#REF!)</f>
        <v>#REF!</v>
      </c>
      <c r="AW31" s="238" t="e">
        <f>IF(ISBLANK('Measured Data'!#REF!),"",'Measured Data'!#REF!)</f>
        <v>#REF!</v>
      </c>
      <c r="AX31" s="238" t="e">
        <f>IF(ISBLANK('Measured Data'!#REF!),"",'Measured Data'!#REF!)</f>
        <v>#REF!</v>
      </c>
      <c r="AY31" s="238" t="e">
        <f>IF(ISBLANK('Measured Data'!#REF!),"",'Measured Data'!#REF!)</f>
        <v>#REF!</v>
      </c>
      <c r="AZ31" s="238" t="e">
        <f>IF(ISBLANK('Measured Data'!#REF!),"",'Measured Data'!#REF!)</f>
        <v>#REF!</v>
      </c>
      <c r="BA31" s="238" t="e">
        <f>IF(ISBLANK('Measured Data'!#REF!),"",'Measured Data'!#REF!)</f>
        <v>#REF!</v>
      </c>
      <c r="BB31" s="238" t="e">
        <f>IF(ISBLANK('Measured Data'!#REF!),"",'Measured Data'!#REF!)</f>
        <v>#REF!</v>
      </c>
      <c r="BC31" s="238" t="e">
        <f>IF(ISBLANK('Measured Data'!#REF!),"",'Measured Data'!#REF!)</f>
        <v>#REF!</v>
      </c>
      <c r="BD31" s="238" t="e">
        <f>IF(ISBLANK('Measured Data'!#REF!),"",'Measured Data'!#REF!)</f>
        <v>#REF!</v>
      </c>
      <c r="BE31" s="238" t="e">
        <f>IF(ISBLANK('Measured Data'!#REF!),"",'Measured Data'!#REF!)</f>
        <v>#REF!</v>
      </c>
      <c r="BF31" s="238" t="e">
        <f>IF(ISBLANK('Measured Data'!#REF!),"",'Measured Data'!#REF!)</f>
        <v>#REF!</v>
      </c>
      <c r="BG31" s="238" t="e">
        <f>IF(ISBLANK('Measured Data'!#REF!),"",'Measured Data'!#REF!)</f>
        <v>#REF!</v>
      </c>
      <c r="BH31" s="238" t="e">
        <f>IF(ISBLANK('Measured Data'!#REF!),"",'Measured Data'!#REF!)</f>
        <v>#REF!</v>
      </c>
      <c r="BI31" s="238" t="e">
        <f>IF(ISBLANK('Measured Data'!#REF!),"",'Measured Data'!#REF!)</f>
        <v>#REF!</v>
      </c>
      <c r="BJ31" s="238" t="e">
        <f>IF(ISBLANK('Measured Data'!#REF!),"",'Measured Data'!#REF!)</f>
        <v>#REF!</v>
      </c>
      <c r="BK31" s="238" t="e">
        <f>IF(ISBLANK('Measured Data'!#REF!),"",'Measured Data'!#REF!)</f>
        <v>#REF!</v>
      </c>
      <c r="BL31" s="238" t="e">
        <f>IF(ISBLANK('Measured Data'!#REF!),"",'Measured Data'!#REF!)</f>
        <v>#REF!</v>
      </c>
      <c r="BM31" s="238" t="e">
        <f>IF(ISBLANK('Measured Data'!#REF!),"",'Measured Data'!#REF!)</f>
        <v>#REF!</v>
      </c>
      <c r="BN31" s="238" t="str">
        <f>IF(ISBLANK('In Process Calc.'!B24),"",ROUND('In Process Calc.'!B24,2))</f>
        <v/>
      </c>
      <c r="BO31" s="238" t="str">
        <f>IF(ISBLANK('In Process Calc.'!C24),"",ROUND('In Process Calc.'!C24,2))</f>
        <v/>
      </c>
      <c r="BP31" s="238" t="str">
        <f>IF(ISBLANK('In Process Calc.'!E24),"",'In Process Calc.'!E24)</f>
        <v/>
      </c>
      <c r="BQ31" s="238" t="str">
        <f>IF(ISBLANK('In Process Calc.'!F24),"",'In Process Calc.'!F24)</f>
        <v/>
      </c>
      <c r="BR31" s="238" t="str">
        <f>IF(ISBLANK('In Process Calc.'!H24),"",'In Process Calc.'!H24)</f>
        <v/>
      </c>
      <c r="BS31" s="238" t="str">
        <f>IF(ISBLANK('In Process Calc.'!J24),"",'In Process Calc.'!J24)</f>
        <v/>
      </c>
      <c r="BT31" s="238" t="str">
        <f>IF(ISBLANK('In Process Calc.'!K24),"",'In Process Calc.'!K24)</f>
        <v/>
      </c>
      <c r="BU31" s="238" t="str">
        <f>IF(ISBLANK('In Process Calc.'!L24),"",'In Process Calc.'!L24)</f>
        <v/>
      </c>
      <c r="BV31" s="243" t="str">
        <f>IF(ISBLANK('In Process Calc.'!M24),"",'In Process Calc.'!M24)</f>
        <v/>
      </c>
      <c r="BW31" s="243" t="str">
        <f>IF(ISBLANK('In Process Calc.'!N24),"",'In Process Calc.'!N24)</f>
        <v/>
      </c>
      <c r="BX31" s="243" t="str">
        <f>IF(ISBLANK('In Process Calc.'!O24),"",'In Process Calc.'!O24)</f>
        <v/>
      </c>
      <c r="BY31" s="243" t="str">
        <f>IF(ISBLANK('In Process Calc.'!P24),"",'In Process Calc.'!P24)</f>
        <v/>
      </c>
      <c r="BZ31" s="243" t="str">
        <f>IF(ISBLANK('In Process Calc.'!Q24),"",'In Process Calc.'!Q24)</f>
        <v/>
      </c>
      <c r="CA31" s="243" t="str">
        <f>IF(ISBLANK('In Process Calc.'!R24),"",'In Process Calc.'!R24)</f>
        <v/>
      </c>
      <c r="CB31" s="243" t="str">
        <f>IF(ISBLANK('In Process Calc.'!S24),"",'In Process Calc.'!S24)</f>
        <v/>
      </c>
      <c r="CC31" s="243" t="str">
        <f>IF(ISBLANK('In Process Calc.'!T24),"",'In Process Calc.'!T24)</f>
        <v/>
      </c>
      <c r="CD31" s="243" t="str">
        <f>IF(ISBLANK('In Process Calc.'!U24),"",'In Process Calc.'!U24)</f>
        <v/>
      </c>
      <c r="CE31" s="243" t="str">
        <f>IF(ISBLANK('In Process Calc.'!V24),"",'In Process Calc.'!V24)</f>
        <v/>
      </c>
      <c r="CF31" s="243" t="str">
        <f>IF(ISBLANK('In Process Calc.'!W24),"",'In Process Calc.'!W24)</f>
        <v/>
      </c>
      <c r="CG31" s="243" t="str">
        <f>IF(ISBLANK('In Process Calc.'!X24),"",'In Process Calc.'!X24)</f>
        <v/>
      </c>
      <c r="CH31" s="243" t="str">
        <f>IF(ISBLANK('In Process Calc.'!Y24),"",'In Process Calc.'!Y24)</f>
        <v/>
      </c>
      <c r="CI31" s="243" t="str">
        <f>IF(ISBLANK('In Process Calc.'!Z24),"",'In Process Calc.'!Z24)</f>
        <v/>
      </c>
      <c r="CJ31" s="243" t="str">
        <f>IF(ISBLANK('In Process Calc.'!AA24),"",'In Process Calc.'!AA24)</f>
        <v/>
      </c>
      <c r="CK31" s="243" t="str">
        <f>IF(ISBLANK('In Process Calc.'!AB24),"",'In Process Calc.'!AB24)</f>
        <v/>
      </c>
      <c r="CL31" s="243" t="str">
        <f>IF(ISBLANK('In Process Calc.'!AC24),"",'In Process Calc.'!AC24)</f>
        <v/>
      </c>
      <c r="CM31" s="243" t="str">
        <f>IF(ISBLANK('In Process Calc.'!AD24),"",'In Process Calc.'!AD24)</f>
        <v/>
      </c>
      <c r="CN31" s="243" t="str">
        <f>IF(ISBLANK('In Process Calc.'!AE24),"",'In Process Calc.'!AE24)</f>
        <v/>
      </c>
      <c r="CO31" s="243" t="str">
        <f>IF(ISBLANK('In Process Calc.'!AF24),"",'In Process Calc.'!AF24)</f>
        <v/>
      </c>
      <c r="CP31" s="243" t="str">
        <f>IF(ISBLANK('In Process Calc.'!AG24),"",'In Process Calc.'!AG24)</f>
        <v/>
      </c>
      <c r="CQ31" s="243" t="str">
        <f>IF(ISBLANK('In Process Calc.'!AH24),"",'In Process Calc.'!AH24)</f>
        <v/>
      </c>
      <c r="CR31" s="243" t="str">
        <f>IF(ISBLANK('In Process Calc.'!AI24),"",'In Process Calc.'!AI24)</f>
        <v/>
      </c>
      <c r="CS31" s="243" t="str">
        <f>IF(ISBLANK('In Process Calc.'!AJ24),"",'In Process Calc.'!AJ24)</f>
        <v/>
      </c>
      <c r="CT31" s="243" t="str">
        <f>IF(ISBLANK('In Process Calc.'!AK24),"",'In Process Calc.'!AK24)</f>
        <v/>
      </c>
      <c r="CU31" s="243" t="str">
        <f>IF(ISBLANK('In Process Calc.'!AL24),"",'In Process Calc.'!AL24)</f>
        <v/>
      </c>
      <c r="CV31" s="243" t="str">
        <f>IF(ISBLANK('In Process Calc.'!AM24),"",'In Process Calc.'!AM24)</f>
        <v/>
      </c>
      <c r="CW31" s="243" t="str">
        <f>IF(ISBLANK('In Process Calc.'!AN24),"",'In Process Calc.'!AN24)</f>
        <v/>
      </c>
      <c r="CX31" s="243" t="str">
        <f>IF(ISBLANK('In Process Calc.'!AO24),"",'In Process Calc.'!AO24)</f>
        <v/>
      </c>
      <c r="CY31" s="243" t="str">
        <f>IF(ISBLANK('In Process Calc.'!AP24),"",'In Process Calc.'!AP24)</f>
        <v/>
      </c>
      <c r="CZ31" s="243" t="str">
        <f>IF(ISBLANK('In Process Calc.'!AQ24),"",'In Process Calc.'!AQ24)</f>
        <v/>
      </c>
      <c r="DA31" s="243" t="str">
        <f>IF(ISBLANK('In Process Calc.'!AR24),"",'In Process Calc.'!AR24)</f>
        <v/>
      </c>
      <c r="DB31" s="243" t="str">
        <f>IF(ISBLANK('In Process Calc.'!AS24),"",'In Process Calc.'!AS24)</f>
        <v/>
      </c>
      <c r="DC31" s="243" t="str">
        <f>IF(ISBLANK('In Process Calc.'!AT24),"",'In Process Calc.'!AT24)</f>
        <v/>
      </c>
      <c r="DD31" s="243" t="str">
        <f>IF(ISBLANK('In Process Calc.'!AU24),"",'In Process Calc.'!AU24)</f>
        <v/>
      </c>
      <c r="DE31" s="243" t="str">
        <f>IF(ISBLANK('In Process Calc.'!AV24),"",'In Process Calc.'!AV24)</f>
        <v/>
      </c>
      <c r="DF31" s="243" t="str">
        <f>IF(ISBLANK('In Process Calc.'!AW24),"",'In Process Calc.'!AW24)</f>
        <v/>
      </c>
      <c r="DG31" s="243" t="str">
        <f>IF(ISBLANK('In Process Calc.'!AX24),"",'In Process Calc.'!AX24)</f>
        <v/>
      </c>
      <c r="DH31" s="243" t="str">
        <f>IF(ISBLANK('In Process Calc.'!AY24),"",'In Process Calc.'!AY24)</f>
        <v/>
      </c>
      <c r="DI31" s="243" t="str">
        <f>IF(ISBLANK('In Process Calc.'!AZ24),"",'In Process Calc.'!AZ24)</f>
        <v/>
      </c>
      <c r="DJ31" s="243" t="str">
        <f>IF(ISBLANK('In Process Calc.'!BA24),"",'In Process Calc.'!BA24)</f>
        <v/>
      </c>
      <c r="DK31" s="243" t="str">
        <f>IF(ISBLANK('In Process Calc.'!BB24),"",'In Process Calc.'!BB24)</f>
        <v/>
      </c>
      <c r="DL31" s="243" t="str">
        <f>IF(ISBLANK('In Process Calc.'!BC24),"",'In Process Calc.'!BC24)</f>
        <v/>
      </c>
      <c r="DM31" s="243" t="str">
        <f>IF(ISBLANK('In Process Calc.'!BD24),"",'In Process Calc.'!BD24)</f>
        <v/>
      </c>
      <c r="DN31" s="243" t="str">
        <f>IF(ISBLANK('In Process Calc.'!BE24),"",'In Process Calc.'!BE24)</f>
        <v/>
      </c>
      <c r="DO31" s="243" t="str">
        <f>IF(ISBLANK('In Process Calc.'!BF24),"",'In Process Calc.'!BF24)</f>
        <v/>
      </c>
      <c r="DP31" s="243" t="str">
        <f>IF(ISBLANK('In Process Calc.'!BG24),"",'In Process Calc.'!BG24)</f>
        <v/>
      </c>
      <c r="DQ31" s="243" t="str">
        <f>IF(ISBLANK('In Process Calc.'!BH24),"",'In Process Calc.'!BH24)</f>
        <v/>
      </c>
      <c r="DR31" s="243" t="str">
        <f>IF(ISBLANK('In Process Calc.'!BI24),"",'In Process Calc.'!BI24)</f>
        <v/>
      </c>
      <c r="DS31" s="243" t="str">
        <f>IF(ISBLANK('In Process Calc.'!BJ24),"",'In Process Calc.'!BJ24)</f>
        <v/>
      </c>
      <c r="DT31" s="243" t="str">
        <f>IF(ISBLANK('In Process Calc.'!BK24),"",'In Process Calc.'!BK24)</f>
        <v/>
      </c>
      <c r="DU31" s="243" t="str">
        <f>IF(ISBLANK('In Process Calc.'!BL24),"",'In Process Calc.'!BL24)</f>
        <v/>
      </c>
      <c r="DV31" s="243" t="str">
        <f>IF(ISBLANK('In Process Calc.'!BM24),"",'In Process Calc.'!BM24)</f>
        <v/>
      </c>
      <c r="DW31" s="243" t="str">
        <f>IF(ISBLANK('In Process Calc.'!BN24),"",'In Process Calc.'!BN24)</f>
        <v/>
      </c>
      <c r="DX31" s="243" t="str">
        <f>IF(ISBLANK('In Process Calc.'!BO24),"",'In Process Calc.'!BO24)</f>
        <v/>
      </c>
      <c r="DY31" s="243" t="str">
        <f>IF(ISBLANK('In Process Calc.'!BP24),"",'In Process Calc.'!BP24)</f>
        <v/>
      </c>
      <c r="DZ31" s="243" t="str">
        <f>IF(ISBLANK('In Process Calc.'!BQ24),"",'In Process Calc.'!BQ24)</f>
        <v/>
      </c>
      <c r="EA31" s="243" t="str">
        <f>IF(ISBLANK('In Process Calc.'!BR24),"",'In Process Calc.'!BR24)</f>
        <v/>
      </c>
      <c r="EB31" s="243" t="str">
        <f>IF(ISBLANK('In Process Calc.'!BS24),"",'In Process Calc.'!BS24)</f>
        <v/>
      </c>
      <c r="EC31" s="243" t="str">
        <f>IF(ISBLANK('In Process Calc.'!BT24),"",'In Process Calc.'!BT24)</f>
        <v/>
      </c>
      <c r="ED31" s="243" t="str">
        <f>IF(ISBLANK('In Process Calc.'!BU24),"",'In Process Calc.'!BU24)</f>
        <v/>
      </c>
      <c r="EE31" s="243" t="str">
        <f>IF(ISBLANK('In Process Calc.'!BV24),"",'In Process Calc.'!BV24)</f>
        <v/>
      </c>
      <c r="EF31" s="243" t="str">
        <f>IF(ISBLANK('In Process Calc.'!BW24),"",'In Process Calc.'!BW24)</f>
        <v/>
      </c>
      <c r="EG31" s="243" t="str">
        <f>IF(ISBLANK('In Process Calc.'!BX24),"",'In Process Calc.'!BX24)</f>
        <v/>
      </c>
      <c r="EH31" s="243" t="str">
        <f>IF(ISBLANK('In Process Calc.'!BY24),"",'In Process Calc.'!BY24)</f>
        <v/>
      </c>
      <c r="EI31" s="243" t="str">
        <f>IF(ISBLANK('In Process Calc.'!BZ24),"",'In Process Calc.'!BZ24)</f>
        <v/>
      </c>
      <c r="EJ31" s="243" t="str">
        <f>IF(ISBLANK('In Process Calc.'!CA24),"",'In Process Calc.'!CA24)</f>
        <v/>
      </c>
      <c r="EK31" s="243">
        <f>IF(ISBLANK('Post Process Calc.'!A31),"",'Post Process Calc.'!A31)</f>
        <v>15.900100095367431</v>
      </c>
      <c r="EL31" s="243">
        <f>IF(ISBLANK('Post Process Calc.'!C31),"",'Post Process Calc.'!C31)</f>
        <v>4.3242327972520873E-2</v>
      </c>
      <c r="EM31" s="243">
        <f>IF(ISBLANK('Post Process Calc.'!D31),"",'Post Process Calc.'!D31)</f>
        <v>-6.8652389860441717E-3</v>
      </c>
      <c r="EN31" s="243">
        <f>IF(ISBLANK('Post Process Calc.'!E31),"",'Post Process Calc.'!E31)</f>
        <v>1.572698634273976E-3</v>
      </c>
      <c r="EO31" s="243">
        <f>IF(ISBLANK('Post Process Calc.'!F31),"",'Post Process Calc.'!F31)</f>
        <v>1.3377771083031723E-3</v>
      </c>
      <c r="EP31" s="243">
        <f>IF(ISBLANK('Post Process Calc.'!G31),"",'Post Process Calc.'!G31)</f>
        <v>8.0862168860272978E-4</v>
      </c>
      <c r="EQ31" s="243" t="str">
        <f>IF(ISBLANK('Post Process Calc.'!H31),"",'Post Process Calc.'!H31)</f>
        <v/>
      </c>
      <c r="ER31" s="243" t="str">
        <f>IF(ISBLANK('Post Process Calc.'!I31),"",'Post Process Calc.'!I31)</f>
        <v/>
      </c>
      <c r="ES31" s="243" t="str">
        <f>IF(ISBLANK('Post Process Calc.'!J31),"",'Post Process Calc.'!J31)</f>
        <v/>
      </c>
      <c r="ET31" s="243" t="str">
        <f>IF(ISBLANK('Post Process Calc.'!K31),"",'Post Process Calc.'!K31)</f>
        <v/>
      </c>
      <c r="EU31" s="243" t="str">
        <f>IF(ISBLANK('Post Process Calc.'!L31),"",'Post Process Calc.'!L31)</f>
        <v/>
      </c>
      <c r="EV31" s="243" t="str">
        <f>IF(ISBLANK('Post Process Calc.'!M31),"",'Post Process Calc.'!M31)</f>
        <v/>
      </c>
      <c r="EW31" s="243" t="str">
        <f>IF(ISBLANK('Post Process Calc.'!N31),"",'Post Process Calc.'!N31)</f>
        <v/>
      </c>
      <c r="EX31" s="243" t="str">
        <f>IF(ISBLANK('Post Process Calc.'!O31),"",'Post Process Calc.'!O31)</f>
        <v/>
      </c>
      <c r="EY31" s="243" t="str">
        <f>IF(ISBLANK('Post Process Calc.'!P31),"",'Post Process Calc.'!P31)</f>
        <v/>
      </c>
      <c r="EZ31" s="243" t="str">
        <f>IF(ISBLANK('Post Process Calc.'!Q31),"",'Post Process Calc.'!Q31)</f>
        <v/>
      </c>
      <c r="FA31" s="243" t="str">
        <f>IF(ISBLANK('Post Process Calc.'!R31),"",'Post Process Calc.'!R31)</f>
        <v/>
      </c>
      <c r="FB31" s="243" t="str">
        <f>IF(ISBLANK('Post Process Calc.'!S31),"",'Post Process Calc.'!S31)</f>
        <v/>
      </c>
      <c r="FC31" s="243" t="str">
        <f>IF(ISBLANK('Post Process Calc.'!T31),"",'Post Process Calc.'!T31)</f>
        <v/>
      </c>
      <c r="FD31" s="243" t="str">
        <f>IF(ISBLANK('Post Process Calc.'!U31),"",'Post Process Calc.'!U31)</f>
        <v/>
      </c>
      <c r="FE31" s="243" t="str">
        <f>IF(ISBLANK('Post Process Calc.'!V31),"",'Post Process Calc.'!V31)</f>
        <v/>
      </c>
      <c r="FF31" s="243" t="str">
        <f>IF(ISBLANK('Post Process Calc.'!W31),"",'Post Process Calc.'!W31)</f>
        <v/>
      </c>
      <c r="FG31" s="243" t="str">
        <f>IF(ISBLANK('Post Process Calc.'!X31),"",'Post Process Calc.'!X31)</f>
        <v/>
      </c>
      <c r="FH31" s="243" t="str">
        <f>IF(ISBLANK('Post Process Calc.'!Y31),"",'Post Process Calc.'!Y31)</f>
        <v/>
      </c>
      <c r="FI31" s="243" t="str">
        <f>IF(ISBLANK('Post Process Calc.'!Z31),"",'Post Process Calc.'!Z31)</f>
        <v/>
      </c>
      <c r="FJ31" s="243" t="str">
        <f>IF(ISBLANK('Post Process Calc.'!AA31),"",'Post Process Calc.'!AA31)</f>
        <v/>
      </c>
      <c r="FK31" s="243" t="str">
        <f>IF(ISBLANK('Post Process Calc.'!AB31),"",'Post Process Calc.'!AB31)</f>
        <v/>
      </c>
      <c r="FL31" s="243" t="str">
        <f>IF(ISBLANK('Post Process Calc.'!AC31),"",'Post Process Calc.'!AC31)</f>
        <v/>
      </c>
      <c r="FM31" s="243" t="str">
        <f>IF(ISBLANK('Post Process Calc.'!AD31),"",'Post Process Calc.'!AD31)</f>
        <v/>
      </c>
      <c r="FN31" s="243" t="str">
        <f>IF(ISBLANK('Post Process Calc.'!AE31),"",'Post Process Calc.'!AE31)</f>
        <v/>
      </c>
      <c r="FO31" s="243" t="str">
        <f>IF(ISBLANK('Post Process Calc.'!AF31),"",'Post Process Calc.'!AF31)</f>
        <v/>
      </c>
      <c r="FP31" s="243" t="str">
        <f>IF(ISBLANK('Post Process Calc.'!AG31),"",'Post Process Calc.'!AG31)</f>
        <v/>
      </c>
      <c r="FQ31" s="243" t="str">
        <f>IF(ISBLANK('Post Process Calc.'!AH31),"",'Post Process Calc.'!AH31)</f>
        <v/>
      </c>
      <c r="FR31" s="243" t="str">
        <f>IF(ISBLANK('Post Process Calc.'!AI31),"",'Post Process Calc.'!AI31)</f>
        <v/>
      </c>
      <c r="FS31" s="243" t="str">
        <f>IF(ISBLANK('Post Process Calc.'!AJ31),"",'Post Process Calc.'!AJ31)</f>
        <v/>
      </c>
    </row>
    <row r="32" spans="1:175">
      <c r="A32" s="238" t="str">
        <f>IF('Measured Data'!B23&lt;&gt;0,'Measured Data'!$B$1,"")</f>
        <v/>
      </c>
      <c r="B32" s="238" t="str">
        <f>IF(ISBLANK('Measured Data'!A23),"",'Measured Data'!A23)</f>
        <v/>
      </c>
      <c r="C32" s="245" t="str">
        <f>IF(ISBLANK('Measured Data'!B23),"",'Measured Data'!B23)</f>
        <v/>
      </c>
      <c r="D32" s="246" t="str">
        <f>IF(ISBLANK('Measured Data'!C23),"",'Measured Data'!C23)</f>
        <v/>
      </c>
      <c r="E32" s="238" t="str">
        <f>IF(ISBLANK('Measured Data'!D23),"",'Measured Data'!D23)</f>
        <v/>
      </c>
      <c r="F32" s="238" t="str">
        <f>IF(ISBLANK('Measured Data'!E23),"",'Measured Data'!E23)</f>
        <v/>
      </c>
      <c r="G32" s="238" t="str">
        <f>IF(ISBLANK('Measured Data'!G23),"",'Measured Data'!G23)</f>
        <v/>
      </c>
      <c r="H32" s="238" t="str">
        <f>IF(ISBLANK('Measured Data'!H23),"",'Measured Data'!H23)</f>
        <v/>
      </c>
      <c r="I32" s="238" t="str">
        <f>IF(ISBLANK('Measured Data'!I23),"",'Measured Data'!I23)</f>
        <v/>
      </c>
      <c r="J32" s="238" t="str">
        <f>IF(ISBLANK('Measured Data'!J23),"",'Measured Data'!J23)</f>
        <v/>
      </c>
      <c r="K32" s="238" t="str">
        <f>IF(ISBLANK('Measured Data'!K23),"",'Measured Data'!K23)</f>
        <v/>
      </c>
      <c r="L32" s="238" t="str">
        <f>IF(ISBLANK('Measured Data'!L23),"",'Measured Data'!L23)</f>
        <v/>
      </c>
      <c r="M32" s="238" t="str">
        <f>IF(ISBLANK('Measured Data'!M23),"",'Measured Data'!M23)</f>
        <v/>
      </c>
      <c r="N32" s="238" t="str">
        <f>IF(ISBLANK('Measured Data'!N23),"",'Measured Data'!N23)</f>
        <v/>
      </c>
      <c r="O32" s="238" t="str">
        <f>IF(ISBLANK('Measured Data'!O23),"",'Measured Data'!O23)</f>
        <v/>
      </c>
      <c r="P32" s="238" t="str">
        <f>IF(ISBLANK('Measured Data'!P23),"",'Measured Data'!P23)</f>
        <v/>
      </c>
      <c r="Q32" s="238" t="str">
        <f>IF(ISBLANK('Measured Data'!Q23),"",'Measured Data'!Q23)</f>
        <v/>
      </c>
      <c r="R32" s="238" t="str">
        <f>IF(ISBLANK('Measured Data'!R23),"",'Measured Data'!R23)</f>
        <v/>
      </c>
      <c r="S32" s="238" t="str">
        <f>IF(ISBLANK('Measured Data'!S23),"",'Measured Data'!S23)</f>
        <v/>
      </c>
      <c r="T32" s="238" t="str">
        <f>IF(ISBLANK('Measured Data'!T23),"",'Measured Data'!T23)</f>
        <v/>
      </c>
      <c r="U32" s="238" t="str">
        <f>IF(ISBLANK('Measured Data'!U23),"",'Measured Data'!U23)</f>
        <v/>
      </c>
      <c r="V32" s="238" t="str">
        <f>IF(ISBLANK('Measured Data'!V23),"",'Measured Data'!V23)</f>
        <v/>
      </c>
      <c r="W32" s="238" t="str">
        <f>IF(ISBLANK('Measured Data'!W23),"",'Measured Data'!W23)</f>
        <v/>
      </c>
      <c r="X32" s="238" t="str">
        <f>IF(ISBLANK('Measured Data'!X23),"",'Measured Data'!X23)</f>
        <v/>
      </c>
      <c r="Y32" s="238" t="str">
        <f>IF(ISBLANK('Measured Data'!Y23),"",'Measured Data'!Y23)</f>
        <v/>
      </c>
      <c r="Z32" s="238" t="str">
        <f>IF(ISBLANK('Measured Data'!Z23),"",'Measured Data'!Z23)</f>
        <v/>
      </c>
      <c r="AA32" s="238" t="str">
        <f>IF(ISBLANK('Measured Data'!AA23),"",'Measured Data'!AA23)</f>
        <v/>
      </c>
      <c r="AB32" s="238" t="str">
        <f>IF(ISBLANK('Measured Data'!AB23),"",'Measured Data'!AB23)</f>
        <v/>
      </c>
      <c r="AC32" s="238" t="str">
        <f>IF(ISBLANK('Measured Data'!AC23),"",'Measured Data'!AC23)</f>
        <v/>
      </c>
      <c r="AD32" s="238" t="str">
        <f>IF(ISBLANK('Measured Data'!AD23),"",'Measured Data'!AD23)</f>
        <v/>
      </c>
      <c r="AE32" s="238" t="str">
        <f>IF(ISBLANK('Measured Data'!AE23),"",'Measured Data'!AE23)</f>
        <v/>
      </c>
      <c r="AF32" s="238" t="str">
        <f>IF(ISBLANK('Measured Data'!AF23),"",'Measured Data'!AF23)</f>
        <v/>
      </c>
      <c r="AG32" s="238" t="str">
        <f>IF(ISBLANK('Measured Data'!AG23),"",'Measured Data'!AG23)</f>
        <v/>
      </c>
      <c r="AH32" s="238" t="str">
        <f>IF(ISBLANK('Measured Data'!AH23),"",'Measured Data'!AH23)</f>
        <v/>
      </c>
      <c r="AI32" s="238" t="str">
        <f>IF(ISBLANK('Measured Data'!AI23),"",'Measured Data'!AI23)</f>
        <v/>
      </c>
      <c r="AJ32" s="238" t="str">
        <f>IF(ISBLANK('Measured Data'!AJ23),"",'Measured Data'!AJ23)</f>
        <v/>
      </c>
      <c r="AK32" s="238" t="str">
        <f>IF(ISBLANK('Measured Data'!AK23),"",'Measured Data'!AK23)</f>
        <v/>
      </c>
      <c r="AL32" s="238" t="str">
        <f>IF(ISBLANK('Measured Data'!AL23),"",'Measured Data'!AL23)</f>
        <v/>
      </c>
      <c r="AM32" s="238" t="str">
        <f>IF(ISBLANK('Measured Data'!AM23),"",'Measured Data'!AM23)</f>
        <v/>
      </c>
      <c r="AN32" s="238" t="str">
        <f>IF(ISBLANK('Measured Data'!AN23),"",'Measured Data'!AN23)</f>
        <v/>
      </c>
      <c r="AO32" s="238" t="str">
        <f>IF(ISBLANK('Measured Data'!AO23),"",'Measured Data'!AO23)</f>
        <v/>
      </c>
      <c r="AP32" s="238" t="str">
        <f>IF(ISBLANK('Measured Data'!AP23),"",'Measured Data'!AP23)</f>
        <v/>
      </c>
      <c r="AQ32" s="238" t="e">
        <f>IF(ISBLANK('Measured Data'!#REF!),"",'Measured Data'!#REF!)</f>
        <v>#REF!</v>
      </c>
      <c r="AR32" s="238" t="e">
        <f>IF(ISBLANK('Measured Data'!#REF!),"",'Measured Data'!#REF!)</f>
        <v>#REF!</v>
      </c>
      <c r="AS32" s="238" t="e">
        <f>IF(ISBLANK('Measured Data'!#REF!),"",'Measured Data'!#REF!)</f>
        <v>#REF!</v>
      </c>
      <c r="AT32" s="238" t="e">
        <f>IF(ISBLANK('Measured Data'!#REF!),"",'Measured Data'!#REF!)</f>
        <v>#REF!</v>
      </c>
      <c r="AU32" s="238" t="e">
        <f>IF(ISBLANK('Measured Data'!#REF!),"",'Measured Data'!#REF!)</f>
        <v>#REF!</v>
      </c>
      <c r="AV32" s="238" t="e">
        <f>IF(ISBLANK('Measured Data'!#REF!),"",'Measured Data'!#REF!)</f>
        <v>#REF!</v>
      </c>
      <c r="AW32" s="238" t="e">
        <f>IF(ISBLANK('Measured Data'!#REF!),"",'Measured Data'!#REF!)</f>
        <v>#REF!</v>
      </c>
      <c r="AX32" s="238" t="e">
        <f>IF(ISBLANK('Measured Data'!#REF!),"",'Measured Data'!#REF!)</f>
        <v>#REF!</v>
      </c>
      <c r="AY32" s="238" t="e">
        <f>IF(ISBLANK('Measured Data'!#REF!),"",'Measured Data'!#REF!)</f>
        <v>#REF!</v>
      </c>
      <c r="AZ32" s="238" t="e">
        <f>IF(ISBLANK('Measured Data'!#REF!),"",'Measured Data'!#REF!)</f>
        <v>#REF!</v>
      </c>
      <c r="BA32" s="238" t="e">
        <f>IF(ISBLANK('Measured Data'!#REF!),"",'Measured Data'!#REF!)</f>
        <v>#REF!</v>
      </c>
      <c r="BB32" s="238" t="e">
        <f>IF(ISBLANK('Measured Data'!#REF!),"",'Measured Data'!#REF!)</f>
        <v>#REF!</v>
      </c>
      <c r="BC32" s="238" t="e">
        <f>IF(ISBLANK('Measured Data'!#REF!),"",'Measured Data'!#REF!)</f>
        <v>#REF!</v>
      </c>
      <c r="BD32" s="238" t="e">
        <f>IF(ISBLANK('Measured Data'!#REF!),"",'Measured Data'!#REF!)</f>
        <v>#REF!</v>
      </c>
      <c r="BE32" s="238" t="e">
        <f>IF(ISBLANK('Measured Data'!#REF!),"",'Measured Data'!#REF!)</f>
        <v>#REF!</v>
      </c>
      <c r="BF32" s="238" t="e">
        <f>IF(ISBLANK('Measured Data'!#REF!),"",'Measured Data'!#REF!)</f>
        <v>#REF!</v>
      </c>
      <c r="BG32" s="238" t="e">
        <f>IF(ISBLANK('Measured Data'!#REF!),"",'Measured Data'!#REF!)</f>
        <v>#REF!</v>
      </c>
      <c r="BH32" s="238" t="e">
        <f>IF(ISBLANK('Measured Data'!#REF!),"",'Measured Data'!#REF!)</f>
        <v>#REF!</v>
      </c>
      <c r="BI32" s="238" t="e">
        <f>IF(ISBLANK('Measured Data'!#REF!),"",'Measured Data'!#REF!)</f>
        <v>#REF!</v>
      </c>
      <c r="BJ32" s="238" t="e">
        <f>IF(ISBLANK('Measured Data'!#REF!),"",'Measured Data'!#REF!)</f>
        <v>#REF!</v>
      </c>
      <c r="BK32" s="238" t="e">
        <f>IF(ISBLANK('Measured Data'!#REF!),"",'Measured Data'!#REF!)</f>
        <v>#REF!</v>
      </c>
      <c r="BL32" s="238" t="e">
        <f>IF(ISBLANK('Measured Data'!#REF!),"",'Measured Data'!#REF!)</f>
        <v>#REF!</v>
      </c>
      <c r="BM32" s="238" t="e">
        <f>IF(ISBLANK('Measured Data'!#REF!),"",'Measured Data'!#REF!)</f>
        <v>#REF!</v>
      </c>
      <c r="BN32" s="238" t="str">
        <f>IF(ISBLANK('In Process Calc.'!B25),"",ROUND('In Process Calc.'!B25,2))</f>
        <v/>
      </c>
      <c r="BO32" s="238" t="str">
        <f>IF(ISBLANK('In Process Calc.'!C25),"",ROUND('In Process Calc.'!C25,2))</f>
        <v/>
      </c>
      <c r="BP32" s="238" t="str">
        <f>IF(ISBLANK('In Process Calc.'!E25),"",'In Process Calc.'!E25)</f>
        <v/>
      </c>
      <c r="BQ32" s="238" t="str">
        <f>IF(ISBLANK('In Process Calc.'!F25),"",'In Process Calc.'!F25)</f>
        <v/>
      </c>
      <c r="BR32" s="238" t="str">
        <f>IF(ISBLANK('In Process Calc.'!H25),"",'In Process Calc.'!H25)</f>
        <v/>
      </c>
      <c r="BS32" s="238" t="str">
        <f>IF(ISBLANK('In Process Calc.'!J25),"",'In Process Calc.'!J25)</f>
        <v/>
      </c>
      <c r="BT32" s="238" t="str">
        <f>IF(ISBLANK('In Process Calc.'!K25),"",'In Process Calc.'!K25)</f>
        <v/>
      </c>
      <c r="BU32" s="238" t="str">
        <f>IF(ISBLANK('In Process Calc.'!L25),"",'In Process Calc.'!L25)</f>
        <v/>
      </c>
      <c r="BV32" s="243" t="str">
        <f>IF(ISBLANK('In Process Calc.'!M25),"",'In Process Calc.'!M25)</f>
        <v/>
      </c>
      <c r="BW32" s="243" t="str">
        <f>IF(ISBLANK('In Process Calc.'!N25),"",'In Process Calc.'!N25)</f>
        <v/>
      </c>
      <c r="BX32" s="243" t="str">
        <f>IF(ISBLANK('In Process Calc.'!O25),"",'In Process Calc.'!O25)</f>
        <v/>
      </c>
      <c r="BY32" s="243" t="str">
        <f>IF(ISBLANK('In Process Calc.'!P25),"",'In Process Calc.'!P25)</f>
        <v/>
      </c>
      <c r="BZ32" s="243" t="str">
        <f>IF(ISBLANK('In Process Calc.'!Q25),"",'In Process Calc.'!Q25)</f>
        <v/>
      </c>
      <c r="CA32" s="243" t="str">
        <f>IF(ISBLANK('In Process Calc.'!R25),"",'In Process Calc.'!R25)</f>
        <v/>
      </c>
      <c r="CB32" s="243" t="str">
        <f>IF(ISBLANK('In Process Calc.'!S25),"",'In Process Calc.'!S25)</f>
        <v/>
      </c>
      <c r="CC32" s="243" t="str">
        <f>IF(ISBLANK('In Process Calc.'!T25),"",'In Process Calc.'!T25)</f>
        <v/>
      </c>
      <c r="CD32" s="243" t="str">
        <f>IF(ISBLANK('In Process Calc.'!U25),"",'In Process Calc.'!U25)</f>
        <v/>
      </c>
      <c r="CE32" s="243" t="str">
        <f>IF(ISBLANK('In Process Calc.'!V25),"",'In Process Calc.'!V25)</f>
        <v/>
      </c>
      <c r="CF32" s="243" t="str">
        <f>IF(ISBLANK('In Process Calc.'!W25),"",'In Process Calc.'!W25)</f>
        <v/>
      </c>
      <c r="CG32" s="243" t="str">
        <f>IF(ISBLANK('In Process Calc.'!X25),"",'In Process Calc.'!X25)</f>
        <v/>
      </c>
      <c r="CH32" s="243" t="str">
        <f>IF(ISBLANK('In Process Calc.'!Y25),"",'In Process Calc.'!Y25)</f>
        <v/>
      </c>
      <c r="CI32" s="243" t="str">
        <f>IF(ISBLANK('In Process Calc.'!Z25),"",'In Process Calc.'!Z25)</f>
        <v/>
      </c>
      <c r="CJ32" s="243" t="str">
        <f>IF(ISBLANK('In Process Calc.'!AA25),"",'In Process Calc.'!AA25)</f>
        <v/>
      </c>
      <c r="CK32" s="243" t="str">
        <f>IF(ISBLANK('In Process Calc.'!AB25),"",'In Process Calc.'!AB25)</f>
        <v/>
      </c>
      <c r="CL32" s="243" t="str">
        <f>IF(ISBLANK('In Process Calc.'!AC25),"",'In Process Calc.'!AC25)</f>
        <v/>
      </c>
      <c r="CM32" s="243" t="str">
        <f>IF(ISBLANK('In Process Calc.'!AD25),"",'In Process Calc.'!AD25)</f>
        <v/>
      </c>
      <c r="CN32" s="243" t="str">
        <f>IF(ISBLANK('In Process Calc.'!AE25),"",'In Process Calc.'!AE25)</f>
        <v/>
      </c>
      <c r="CO32" s="243" t="str">
        <f>IF(ISBLANK('In Process Calc.'!AF25),"",'In Process Calc.'!AF25)</f>
        <v/>
      </c>
      <c r="CP32" s="243" t="str">
        <f>IF(ISBLANK('In Process Calc.'!AG25),"",'In Process Calc.'!AG25)</f>
        <v/>
      </c>
      <c r="CQ32" s="243" t="str">
        <f>IF(ISBLANK('In Process Calc.'!AH25),"",'In Process Calc.'!AH25)</f>
        <v/>
      </c>
      <c r="CR32" s="243" t="str">
        <f>IF(ISBLANK('In Process Calc.'!AI25),"",'In Process Calc.'!AI25)</f>
        <v/>
      </c>
      <c r="CS32" s="243" t="str">
        <f>IF(ISBLANK('In Process Calc.'!AJ25),"",'In Process Calc.'!AJ25)</f>
        <v/>
      </c>
      <c r="CT32" s="243" t="str">
        <f>IF(ISBLANK('In Process Calc.'!AK25),"",'In Process Calc.'!AK25)</f>
        <v/>
      </c>
      <c r="CU32" s="243" t="str">
        <f>IF(ISBLANK('In Process Calc.'!AL25),"",'In Process Calc.'!AL25)</f>
        <v/>
      </c>
      <c r="CV32" s="243" t="str">
        <f>IF(ISBLANK('In Process Calc.'!AM25),"",'In Process Calc.'!AM25)</f>
        <v/>
      </c>
      <c r="CW32" s="243" t="str">
        <f>IF(ISBLANK('In Process Calc.'!AN25),"",'In Process Calc.'!AN25)</f>
        <v/>
      </c>
      <c r="CX32" s="243" t="str">
        <f>IF(ISBLANK('In Process Calc.'!AO25),"",'In Process Calc.'!AO25)</f>
        <v/>
      </c>
      <c r="CY32" s="243" t="str">
        <f>IF(ISBLANK('In Process Calc.'!AP25),"",'In Process Calc.'!AP25)</f>
        <v/>
      </c>
      <c r="CZ32" s="243" t="str">
        <f>IF(ISBLANK('In Process Calc.'!AQ25),"",'In Process Calc.'!AQ25)</f>
        <v/>
      </c>
      <c r="DA32" s="243" t="str">
        <f>IF(ISBLANK('In Process Calc.'!AR25),"",'In Process Calc.'!AR25)</f>
        <v/>
      </c>
      <c r="DB32" s="243" t="str">
        <f>IF(ISBLANK('In Process Calc.'!AS25),"",'In Process Calc.'!AS25)</f>
        <v/>
      </c>
      <c r="DC32" s="243" t="str">
        <f>IF(ISBLANK('In Process Calc.'!AT25),"",'In Process Calc.'!AT25)</f>
        <v/>
      </c>
      <c r="DD32" s="243" t="str">
        <f>IF(ISBLANK('In Process Calc.'!AU25),"",'In Process Calc.'!AU25)</f>
        <v/>
      </c>
      <c r="DE32" s="243" t="str">
        <f>IF(ISBLANK('In Process Calc.'!AV25),"",'In Process Calc.'!AV25)</f>
        <v/>
      </c>
      <c r="DF32" s="243" t="str">
        <f>IF(ISBLANK('In Process Calc.'!AW25),"",'In Process Calc.'!AW25)</f>
        <v/>
      </c>
      <c r="DG32" s="243" t="str">
        <f>IF(ISBLANK('In Process Calc.'!AX25),"",'In Process Calc.'!AX25)</f>
        <v/>
      </c>
      <c r="DH32" s="243" t="str">
        <f>IF(ISBLANK('In Process Calc.'!AY25),"",'In Process Calc.'!AY25)</f>
        <v/>
      </c>
      <c r="DI32" s="243" t="str">
        <f>IF(ISBLANK('In Process Calc.'!AZ25),"",'In Process Calc.'!AZ25)</f>
        <v/>
      </c>
      <c r="DJ32" s="243" t="str">
        <f>IF(ISBLANK('In Process Calc.'!BA25),"",'In Process Calc.'!BA25)</f>
        <v/>
      </c>
      <c r="DK32" s="243" t="str">
        <f>IF(ISBLANK('In Process Calc.'!BB25),"",'In Process Calc.'!BB25)</f>
        <v/>
      </c>
      <c r="DL32" s="243" t="str">
        <f>IF(ISBLANK('In Process Calc.'!BC25),"",'In Process Calc.'!BC25)</f>
        <v/>
      </c>
      <c r="DM32" s="243" t="str">
        <f>IF(ISBLANK('In Process Calc.'!BD25),"",'In Process Calc.'!BD25)</f>
        <v/>
      </c>
      <c r="DN32" s="243" t="str">
        <f>IF(ISBLANK('In Process Calc.'!BE25),"",'In Process Calc.'!BE25)</f>
        <v/>
      </c>
      <c r="DO32" s="243" t="str">
        <f>IF(ISBLANK('In Process Calc.'!BF25),"",'In Process Calc.'!BF25)</f>
        <v/>
      </c>
      <c r="DP32" s="243" t="str">
        <f>IF(ISBLANK('In Process Calc.'!BG25),"",'In Process Calc.'!BG25)</f>
        <v/>
      </c>
      <c r="DQ32" s="243" t="str">
        <f>IF(ISBLANK('In Process Calc.'!BH25),"",'In Process Calc.'!BH25)</f>
        <v/>
      </c>
      <c r="DR32" s="243" t="str">
        <f>IF(ISBLANK('In Process Calc.'!BI25),"",'In Process Calc.'!BI25)</f>
        <v/>
      </c>
      <c r="DS32" s="243" t="str">
        <f>IF(ISBLANK('In Process Calc.'!BJ25),"",'In Process Calc.'!BJ25)</f>
        <v/>
      </c>
      <c r="DT32" s="243" t="str">
        <f>IF(ISBLANK('In Process Calc.'!BK25),"",'In Process Calc.'!BK25)</f>
        <v/>
      </c>
      <c r="DU32" s="243" t="str">
        <f>IF(ISBLANK('In Process Calc.'!BL25),"",'In Process Calc.'!BL25)</f>
        <v/>
      </c>
      <c r="DV32" s="243" t="str">
        <f>IF(ISBLANK('In Process Calc.'!BM25),"",'In Process Calc.'!BM25)</f>
        <v/>
      </c>
      <c r="DW32" s="243" t="str">
        <f>IF(ISBLANK('In Process Calc.'!BN25),"",'In Process Calc.'!BN25)</f>
        <v/>
      </c>
      <c r="DX32" s="243" t="str">
        <f>IF(ISBLANK('In Process Calc.'!BO25),"",'In Process Calc.'!BO25)</f>
        <v/>
      </c>
      <c r="DY32" s="243" t="str">
        <f>IF(ISBLANK('In Process Calc.'!BP25),"",'In Process Calc.'!BP25)</f>
        <v/>
      </c>
      <c r="DZ32" s="243" t="str">
        <f>IF(ISBLANK('In Process Calc.'!BQ25),"",'In Process Calc.'!BQ25)</f>
        <v/>
      </c>
      <c r="EA32" s="243" t="str">
        <f>IF(ISBLANK('In Process Calc.'!BR25),"",'In Process Calc.'!BR25)</f>
        <v/>
      </c>
      <c r="EB32" s="243" t="str">
        <f>IF(ISBLANK('In Process Calc.'!BS25),"",'In Process Calc.'!BS25)</f>
        <v/>
      </c>
      <c r="EC32" s="243" t="str">
        <f>IF(ISBLANK('In Process Calc.'!BT25),"",'In Process Calc.'!BT25)</f>
        <v/>
      </c>
      <c r="ED32" s="243" t="str">
        <f>IF(ISBLANK('In Process Calc.'!BU25),"",'In Process Calc.'!BU25)</f>
        <v/>
      </c>
      <c r="EE32" s="243" t="str">
        <f>IF(ISBLANK('In Process Calc.'!BV25),"",'In Process Calc.'!BV25)</f>
        <v/>
      </c>
      <c r="EF32" s="243" t="str">
        <f>IF(ISBLANK('In Process Calc.'!BW25),"",'In Process Calc.'!BW25)</f>
        <v/>
      </c>
      <c r="EG32" s="243" t="str">
        <f>IF(ISBLANK('In Process Calc.'!BX25),"",'In Process Calc.'!BX25)</f>
        <v/>
      </c>
      <c r="EH32" s="243" t="str">
        <f>IF(ISBLANK('In Process Calc.'!BY25),"",'In Process Calc.'!BY25)</f>
        <v/>
      </c>
      <c r="EI32" s="243" t="str">
        <f>IF(ISBLANK('In Process Calc.'!BZ25),"",'In Process Calc.'!BZ25)</f>
        <v/>
      </c>
      <c r="EJ32" s="243" t="str">
        <f>IF(ISBLANK('In Process Calc.'!CA25),"",'In Process Calc.'!CA25)</f>
        <v/>
      </c>
      <c r="EK32" s="243">
        <f>IF(ISBLANK('Post Process Calc.'!A32),"",'Post Process Calc.'!A32)</f>
        <v>15.965650422668457</v>
      </c>
      <c r="EL32" s="243">
        <f>IF(ISBLANK('Post Process Calc.'!C32),"",'Post Process Calc.'!C32)</f>
        <v>4.2331157586141574E-2</v>
      </c>
      <c r="EM32" s="243">
        <f>IF(ISBLANK('Post Process Calc.'!D32),"",'Post Process Calc.'!D32)</f>
        <v>-4.0334080743014318E-3</v>
      </c>
      <c r="EN32" s="243">
        <f>IF(ISBLANK('Post Process Calc.'!E32),"",'Post Process Calc.'!E32)</f>
        <v>1.2380669007363977E-3</v>
      </c>
      <c r="EO32" s="243">
        <f>IF(ISBLANK('Post Process Calc.'!F32),"",'Post Process Calc.'!F32)</f>
        <v>-7.6082506240339443E-4</v>
      </c>
      <c r="EP32" s="243">
        <f>IF(ISBLANK('Post Process Calc.'!G32),"",'Post Process Calc.'!G32)</f>
        <v>5.2896110643810474E-4</v>
      </c>
      <c r="EQ32" s="243" t="str">
        <f>IF(ISBLANK('Post Process Calc.'!H32),"",'Post Process Calc.'!H32)</f>
        <v/>
      </c>
      <c r="ER32" s="243" t="str">
        <f>IF(ISBLANK('Post Process Calc.'!I32),"",'Post Process Calc.'!I32)</f>
        <v/>
      </c>
      <c r="ES32" s="243" t="str">
        <f>IF(ISBLANK('Post Process Calc.'!J32),"",'Post Process Calc.'!J32)</f>
        <v/>
      </c>
      <c r="ET32" s="243" t="str">
        <f>IF(ISBLANK('Post Process Calc.'!K32),"",'Post Process Calc.'!K32)</f>
        <v/>
      </c>
      <c r="EU32" s="243" t="str">
        <f>IF(ISBLANK('Post Process Calc.'!L32),"",'Post Process Calc.'!L32)</f>
        <v/>
      </c>
      <c r="EV32" s="243" t="str">
        <f>IF(ISBLANK('Post Process Calc.'!M32),"",'Post Process Calc.'!M32)</f>
        <v/>
      </c>
      <c r="EW32" s="243" t="str">
        <f>IF(ISBLANK('Post Process Calc.'!N32),"",'Post Process Calc.'!N32)</f>
        <v/>
      </c>
      <c r="EX32" s="243" t="str">
        <f>IF(ISBLANK('Post Process Calc.'!O32),"",'Post Process Calc.'!O32)</f>
        <v/>
      </c>
      <c r="EY32" s="243" t="str">
        <f>IF(ISBLANK('Post Process Calc.'!P32),"",'Post Process Calc.'!P32)</f>
        <v/>
      </c>
      <c r="EZ32" s="243" t="str">
        <f>IF(ISBLANK('Post Process Calc.'!Q32),"",'Post Process Calc.'!Q32)</f>
        <v/>
      </c>
      <c r="FA32" s="243" t="str">
        <f>IF(ISBLANK('Post Process Calc.'!R32),"",'Post Process Calc.'!R32)</f>
        <v/>
      </c>
      <c r="FB32" s="243" t="str">
        <f>IF(ISBLANK('Post Process Calc.'!S32),"",'Post Process Calc.'!S32)</f>
        <v/>
      </c>
      <c r="FC32" s="243" t="str">
        <f>IF(ISBLANK('Post Process Calc.'!T32),"",'Post Process Calc.'!T32)</f>
        <v/>
      </c>
      <c r="FD32" s="243" t="str">
        <f>IF(ISBLANK('Post Process Calc.'!U32),"",'Post Process Calc.'!U32)</f>
        <v/>
      </c>
      <c r="FE32" s="243" t="str">
        <f>IF(ISBLANK('Post Process Calc.'!V32),"",'Post Process Calc.'!V32)</f>
        <v/>
      </c>
      <c r="FF32" s="243" t="str">
        <f>IF(ISBLANK('Post Process Calc.'!W32),"",'Post Process Calc.'!W32)</f>
        <v/>
      </c>
      <c r="FG32" s="243" t="str">
        <f>IF(ISBLANK('Post Process Calc.'!X32),"",'Post Process Calc.'!X32)</f>
        <v/>
      </c>
      <c r="FH32" s="243" t="str">
        <f>IF(ISBLANK('Post Process Calc.'!Y32),"",'Post Process Calc.'!Y32)</f>
        <v/>
      </c>
      <c r="FI32" s="243" t="str">
        <f>IF(ISBLANK('Post Process Calc.'!Z32),"",'Post Process Calc.'!Z32)</f>
        <v/>
      </c>
      <c r="FJ32" s="243" t="str">
        <f>IF(ISBLANK('Post Process Calc.'!AA32),"",'Post Process Calc.'!AA32)</f>
        <v/>
      </c>
      <c r="FK32" s="243" t="str">
        <f>IF(ISBLANK('Post Process Calc.'!AB32),"",'Post Process Calc.'!AB32)</f>
        <v/>
      </c>
      <c r="FL32" s="243" t="str">
        <f>IF(ISBLANK('Post Process Calc.'!AC32),"",'Post Process Calc.'!AC32)</f>
        <v/>
      </c>
      <c r="FM32" s="243" t="str">
        <f>IF(ISBLANK('Post Process Calc.'!AD32),"",'Post Process Calc.'!AD32)</f>
        <v/>
      </c>
      <c r="FN32" s="243" t="str">
        <f>IF(ISBLANK('Post Process Calc.'!AE32),"",'Post Process Calc.'!AE32)</f>
        <v/>
      </c>
      <c r="FO32" s="243" t="str">
        <f>IF(ISBLANK('Post Process Calc.'!AF32),"",'Post Process Calc.'!AF32)</f>
        <v/>
      </c>
      <c r="FP32" s="243" t="str">
        <f>IF(ISBLANK('Post Process Calc.'!AG32),"",'Post Process Calc.'!AG32)</f>
        <v/>
      </c>
      <c r="FQ32" s="243" t="str">
        <f>IF(ISBLANK('Post Process Calc.'!AH32),"",'Post Process Calc.'!AH32)</f>
        <v/>
      </c>
      <c r="FR32" s="243" t="str">
        <f>IF(ISBLANK('Post Process Calc.'!AI32),"",'Post Process Calc.'!AI32)</f>
        <v/>
      </c>
      <c r="FS32" s="243" t="str">
        <f>IF(ISBLANK('Post Process Calc.'!AJ32),"",'Post Process Calc.'!AJ32)</f>
        <v/>
      </c>
    </row>
    <row r="33" spans="1:175">
      <c r="A33" s="238" t="str">
        <f>IF('Measured Data'!B24&lt;&gt;0,'Measured Data'!$B$1,"")</f>
        <v/>
      </c>
      <c r="B33" s="238" t="str">
        <f>IF(ISBLANK('Measured Data'!A24),"",'Measured Data'!A24)</f>
        <v/>
      </c>
      <c r="C33" s="245" t="str">
        <f>IF(ISBLANK('Measured Data'!B24),"",'Measured Data'!B24)</f>
        <v/>
      </c>
      <c r="D33" s="246" t="str">
        <f>IF(ISBLANK('Measured Data'!C24),"",'Measured Data'!C24)</f>
        <v/>
      </c>
      <c r="E33" s="238" t="str">
        <f>IF(ISBLANK('Measured Data'!D24),"",'Measured Data'!D24)</f>
        <v/>
      </c>
      <c r="F33" s="238" t="str">
        <f>IF(ISBLANK('Measured Data'!E24),"",'Measured Data'!E24)</f>
        <v/>
      </c>
      <c r="G33" s="238" t="str">
        <f>IF(ISBLANK('Measured Data'!G24),"",'Measured Data'!G24)</f>
        <v/>
      </c>
      <c r="H33" s="238" t="str">
        <f>IF(ISBLANK('Measured Data'!H24),"",'Measured Data'!H24)</f>
        <v/>
      </c>
      <c r="I33" s="238" t="str">
        <f>IF(ISBLANK('Measured Data'!I24),"",'Measured Data'!I24)</f>
        <v/>
      </c>
      <c r="J33" s="238" t="str">
        <f>IF(ISBLANK('Measured Data'!J24),"",'Measured Data'!J24)</f>
        <v/>
      </c>
      <c r="K33" s="238" t="str">
        <f>IF(ISBLANK('Measured Data'!K24),"",'Measured Data'!K24)</f>
        <v/>
      </c>
      <c r="L33" s="238" t="str">
        <f>IF(ISBLANK('Measured Data'!L24),"",'Measured Data'!L24)</f>
        <v/>
      </c>
      <c r="M33" s="238" t="str">
        <f>IF(ISBLANK('Measured Data'!M24),"",'Measured Data'!M24)</f>
        <v/>
      </c>
      <c r="N33" s="238" t="str">
        <f>IF(ISBLANK('Measured Data'!N24),"",'Measured Data'!N24)</f>
        <v/>
      </c>
      <c r="O33" s="238" t="str">
        <f>IF(ISBLANK('Measured Data'!O24),"",'Measured Data'!O24)</f>
        <v/>
      </c>
      <c r="P33" s="238" t="str">
        <f>IF(ISBLANK('Measured Data'!P24),"",'Measured Data'!P24)</f>
        <v/>
      </c>
      <c r="Q33" s="238" t="str">
        <f>IF(ISBLANK('Measured Data'!Q24),"",'Measured Data'!Q24)</f>
        <v/>
      </c>
      <c r="R33" s="238" t="str">
        <f>IF(ISBLANK('Measured Data'!R24),"",'Measured Data'!R24)</f>
        <v/>
      </c>
      <c r="S33" s="238" t="str">
        <f>IF(ISBLANK('Measured Data'!S24),"",'Measured Data'!S24)</f>
        <v/>
      </c>
      <c r="T33" s="238" t="str">
        <f>IF(ISBLANK('Measured Data'!T24),"",'Measured Data'!T24)</f>
        <v/>
      </c>
      <c r="U33" s="238" t="str">
        <f>IF(ISBLANK('Measured Data'!U24),"",'Measured Data'!U24)</f>
        <v/>
      </c>
      <c r="V33" s="238" t="str">
        <f>IF(ISBLANK('Measured Data'!V24),"",'Measured Data'!V24)</f>
        <v/>
      </c>
      <c r="W33" s="238" t="str">
        <f>IF(ISBLANK('Measured Data'!W24),"",'Measured Data'!W24)</f>
        <v/>
      </c>
      <c r="X33" s="238" t="str">
        <f>IF(ISBLANK('Measured Data'!X24),"",'Measured Data'!X24)</f>
        <v/>
      </c>
      <c r="Y33" s="238" t="str">
        <f>IF(ISBLANK('Measured Data'!Y24),"",'Measured Data'!Y24)</f>
        <v/>
      </c>
      <c r="Z33" s="238" t="str">
        <f>IF(ISBLANK('Measured Data'!Z24),"",'Measured Data'!Z24)</f>
        <v/>
      </c>
      <c r="AA33" s="238" t="str">
        <f>IF(ISBLANK('Measured Data'!AA24),"",'Measured Data'!AA24)</f>
        <v/>
      </c>
      <c r="AB33" s="238" t="str">
        <f>IF(ISBLANK('Measured Data'!AB24),"",'Measured Data'!AB24)</f>
        <v/>
      </c>
      <c r="AC33" s="238" t="str">
        <f>IF(ISBLANK('Measured Data'!AC24),"",'Measured Data'!AC24)</f>
        <v/>
      </c>
      <c r="AD33" s="238" t="str">
        <f>IF(ISBLANK('Measured Data'!AD24),"",'Measured Data'!AD24)</f>
        <v/>
      </c>
      <c r="AE33" s="238" t="str">
        <f>IF(ISBLANK('Measured Data'!AE24),"",'Measured Data'!AE24)</f>
        <v/>
      </c>
      <c r="AF33" s="238" t="str">
        <f>IF(ISBLANK('Measured Data'!AF24),"",'Measured Data'!AF24)</f>
        <v/>
      </c>
      <c r="AG33" s="238" t="str">
        <f>IF(ISBLANK('Measured Data'!AG24),"",'Measured Data'!AG24)</f>
        <v/>
      </c>
      <c r="AH33" s="238" t="str">
        <f>IF(ISBLANK('Measured Data'!AH24),"",'Measured Data'!AH24)</f>
        <v/>
      </c>
      <c r="AI33" s="238" t="str">
        <f>IF(ISBLANK('Measured Data'!AI24),"",'Measured Data'!AI24)</f>
        <v/>
      </c>
      <c r="AJ33" s="238" t="str">
        <f>IF(ISBLANK('Measured Data'!AJ24),"",'Measured Data'!AJ24)</f>
        <v/>
      </c>
      <c r="AK33" s="238" t="str">
        <f>IF(ISBLANK('Measured Data'!AK24),"",'Measured Data'!AK24)</f>
        <v/>
      </c>
      <c r="AL33" s="238" t="str">
        <f>IF(ISBLANK('Measured Data'!AL24),"",'Measured Data'!AL24)</f>
        <v/>
      </c>
      <c r="AM33" s="238" t="str">
        <f>IF(ISBLANK('Measured Data'!AM24),"",'Measured Data'!AM24)</f>
        <v/>
      </c>
      <c r="AN33" s="238" t="str">
        <f>IF(ISBLANK('Measured Data'!AN24),"",'Measured Data'!AN24)</f>
        <v/>
      </c>
      <c r="AO33" s="238" t="str">
        <f>IF(ISBLANK('Measured Data'!AO24),"",'Measured Data'!AO24)</f>
        <v/>
      </c>
      <c r="AP33" s="238" t="str">
        <f>IF(ISBLANK('Measured Data'!AP24),"",'Measured Data'!AP24)</f>
        <v/>
      </c>
      <c r="AQ33" s="238" t="e">
        <f>IF(ISBLANK('Measured Data'!#REF!),"",'Measured Data'!#REF!)</f>
        <v>#REF!</v>
      </c>
      <c r="AR33" s="238" t="e">
        <f>IF(ISBLANK('Measured Data'!#REF!),"",'Measured Data'!#REF!)</f>
        <v>#REF!</v>
      </c>
      <c r="AS33" s="238" t="e">
        <f>IF(ISBLANK('Measured Data'!#REF!),"",'Measured Data'!#REF!)</f>
        <v>#REF!</v>
      </c>
      <c r="AT33" s="238" t="e">
        <f>IF(ISBLANK('Measured Data'!#REF!),"",'Measured Data'!#REF!)</f>
        <v>#REF!</v>
      </c>
      <c r="AU33" s="238" t="e">
        <f>IF(ISBLANK('Measured Data'!#REF!),"",'Measured Data'!#REF!)</f>
        <v>#REF!</v>
      </c>
      <c r="AV33" s="238" t="e">
        <f>IF(ISBLANK('Measured Data'!#REF!),"",'Measured Data'!#REF!)</f>
        <v>#REF!</v>
      </c>
      <c r="AW33" s="238" t="e">
        <f>IF(ISBLANK('Measured Data'!#REF!),"",'Measured Data'!#REF!)</f>
        <v>#REF!</v>
      </c>
      <c r="AX33" s="238" t="e">
        <f>IF(ISBLANK('Measured Data'!#REF!),"",'Measured Data'!#REF!)</f>
        <v>#REF!</v>
      </c>
      <c r="AY33" s="238" t="e">
        <f>IF(ISBLANK('Measured Data'!#REF!),"",'Measured Data'!#REF!)</f>
        <v>#REF!</v>
      </c>
      <c r="AZ33" s="238" t="e">
        <f>IF(ISBLANK('Measured Data'!#REF!),"",'Measured Data'!#REF!)</f>
        <v>#REF!</v>
      </c>
      <c r="BA33" s="238" t="e">
        <f>IF(ISBLANK('Measured Data'!#REF!),"",'Measured Data'!#REF!)</f>
        <v>#REF!</v>
      </c>
      <c r="BB33" s="238" t="e">
        <f>IF(ISBLANK('Measured Data'!#REF!),"",'Measured Data'!#REF!)</f>
        <v>#REF!</v>
      </c>
      <c r="BC33" s="238" t="e">
        <f>IF(ISBLANK('Measured Data'!#REF!),"",'Measured Data'!#REF!)</f>
        <v>#REF!</v>
      </c>
      <c r="BD33" s="238" t="e">
        <f>IF(ISBLANK('Measured Data'!#REF!),"",'Measured Data'!#REF!)</f>
        <v>#REF!</v>
      </c>
      <c r="BE33" s="238" t="e">
        <f>IF(ISBLANK('Measured Data'!#REF!),"",'Measured Data'!#REF!)</f>
        <v>#REF!</v>
      </c>
      <c r="BF33" s="238" t="e">
        <f>IF(ISBLANK('Measured Data'!#REF!),"",'Measured Data'!#REF!)</f>
        <v>#REF!</v>
      </c>
      <c r="BG33" s="238" t="e">
        <f>IF(ISBLANK('Measured Data'!#REF!),"",'Measured Data'!#REF!)</f>
        <v>#REF!</v>
      </c>
      <c r="BH33" s="238" t="e">
        <f>IF(ISBLANK('Measured Data'!#REF!),"",'Measured Data'!#REF!)</f>
        <v>#REF!</v>
      </c>
      <c r="BI33" s="238" t="e">
        <f>IF(ISBLANK('Measured Data'!#REF!),"",'Measured Data'!#REF!)</f>
        <v>#REF!</v>
      </c>
      <c r="BJ33" s="238" t="e">
        <f>IF(ISBLANK('Measured Data'!#REF!),"",'Measured Data'!#REF!)</f>
        <v>#REF!</v>
      </c>
      <c r="BK33" s="238" t="e">
        <f>IF(ISBLANK('Measured Data'!#REF!),"",'Measured Data'!#REF!)</f>
        <v>#REF!</v>
      </c>
      <c r="BL33" s="238" t="e">
        <f>IF(ISBLANK('Measured Data'!#REF!),"",'Measured Data'!#REF!)</f>
        <v>#REF!</v>
      </c>
      <c r="BM33" s="238" t="e">
        <f>IF(ISBLANK('Measured Data'!#REF!),"",'Measured Data'!#REF!)</f>
        <v>#REF!</v>
      </c>
      <c r="BN33" s="238" t="str">
        <f>IF(ISBLANK('In Process Calc.'!B26),"",ROUND('In Process Calc.'!B26,2))</f>
        <v/>
      </c>
      <c r="BO33" s="238" t="str">
        <f>IF(ISBLANK('In Process Calc.'!C26),"",ROUND('In Process Calc.'!C26,2))</f>
        <v/>
      </c>
      <c r="BP33" s="238" t="str">
        <f>IF(ISBLANK('In Process Calc.'!E26),"",'In Process Calc.'!E26)</f>
        <v/>
      </c>
      <c r="BQ33" s="238" t="str">
        <f>IF(ISBLANK('In Process Calc.'!F26),"",'In Process Calc.'!F26)</f>
        <v/>
      </c>
      <c r="BR33" s="238" t="str">
        <f>IF(ISBLANK('In Process Calc.'!H26),"",'In Process Calc.'!H26)</f>
        <v/>
      </c>
      <c r="BS33" s="238" t="str">
        <f>IF(ISBLANK('In Process Calc.'!J26),"",'In Process Calc.'!J26)</f>
        <v/>
      </c>
      <c r="BT33" s="238" t="str">
        <f>IF(ISBLANK('In Process Calc.'!K26),"",'In Process Calc.'!K26)</f>
        <v/>
      </c>
      <c r="BU33" s="238" t="str">
        <f>IF(ISBLANK('In Process Calc.'!L26),"",'In Process Calc.'!L26)</f>
        <v/>
      </c>
      <c r="BV33" s="243" t="str">
        <f>IF(ISBLANK('In Process Calc.'!M26),"",'In Process Calc.'!M26)</f>
        <v/>
      </c>
      <c r="BW33" s="243" t="str">
        <f>IF(ISBLANK('In Process Calc.'!N26),"",'In Process Calc.'!N26)</f>
        <v/>
      </c>
      <c r="BX33" s="243" t="str">
        <f>IF(ISBLANK('In Process Calc.'!O26),"",'In Process Calc.'!O26)</f>
        <v/>
      </c>
      <c r="BY33" s="243" t="str">
        <f>IF(ISBLANK('In Process Calc.'!P26),"",'In Process Calc.'!P26)</f>
        <v/>
      </c>
      <c r="BZ33" s="243" t="str">
        <f>IF(ISBLANK('In Process Calc.'!Q26),"",'In Process Calc.'!Q26)</f>
        <v/>
      </c>
      <c r="CA33" s="243" t="str">
        <f>IF(ISBLANK('In Process Calc.'!R26),"",'In Process Calc.'!R26)</f>
        <v/>
      </c>
      <c r="CB33" s="243" t="str">
        <f>IF(ISBLANK('In Process Calc.'!S26),"",'In Process Calc.'!S26)</f>
        <v/>
      </c>
      <c r="CC33" s="243" t="str">
        <f>IF(ISBLANK('In Process Calc.'!T26),"",'In Process Calc.'!T26)</f>
        <v/>
      </c>
      <c r="CD33" s="243" t="str">
        <f>IF(ISBLANK('In Process Calc.'!U26),"",'In Process Calc.'!U26)</f>
        <v/>
      </c>
      <c r="CE33" s="243" t="str">
        <f>IF(ISBLANK('In Process Calc.'!V26),"",'In Process Calc.'!V26)</f>
        <v/>
      </c>
      <c r="CF33" s="243" t="str">
        <f>IF(ISBLANK('In Process Calc.'!W26),"",'In Process Calc.'!W26)</f>
        <v/>
      </c>
      <c r="CG33" s="243" t="str">
        <f>IF(ISBLANK('In Process Calc.'!X26),"",'In Process Calc.'!X26)</f>
        <v/>
      </c>
      <c r="CH33" s="243" t="str">
        <f>IF(ISBLANK('In Process Calc.'!Y26),"",'In Process Calc.'!Y26)</f>
        <v/>
      </c>
      <c r="CI33" s="243" t="str">
        <f>IF(ISBLANK('In Process Calc.'!Z26),"",'In Process Calc.'!Z26)</f>
        <v/>
      </c>
      <c r="CJ33" s="243" t="str">
        <f>IF(ISBLANK('In Process Calc.'!AA26),"",'In Process Calc.'!AA26)</f>
        <v/>
      </c>
      <c r="CK33" s="243" t="str">
        <f>IF(ISBLANK('In Process Calc.'!AB26),"",'In Process Calc.'!AB26)</f>
        <v/>
      </c>
      <c r="CL33" s="243" t="str">
        <f>IF(ISBLANK('In Process Calc.'!AC26),"",'In Process Calc.'!AC26)</f>
        <v/>
      </c>
      <c r="CM33" s="243" t="str">
        <f>IF(ISBLANK('In Process Calc.'!AD26),"",'In Process Calc.'!AD26)</f>
        <v/>
      </c>
      <c r="CN33" s="243" t="str">
        <f>IF(ISBLANK('In Process Calc.'!AE26),"",'In Process Calc.'!AE26)</f>
        <v/>
      </c>
      <c r="CO33" s="243" t="str">
        <f>IF(ISBLANK('In Process Calc.'!AF26),"",'In Process Calc.'!AF26)</f>
        <v/>
      </c>
      <c r="CP33" s="243" t="str">
        <f>IF(ISBLANK('In Process Calc.'!AG26),"",'In Process Calc.'!AG26)</f>
        <v/>
      </c>
      <c r="CQ33" s="243" t="str">
        <f>IF(ISBLANK('In Process Calc.'!AH26),"",'In Process Calc.'!AH26)</f>
        <v/>
      </c>
      <c r="CR33" s="243" t="str">
        <f>IF(ISBLANK('In Process Calc.'!AI26),"",'In Process Calc.'!AI26)</f>
        <v/>
      </c>
      <c r="CS33" s="243" t="str">
        <f>IF(ISBLANK('In Process Calc.'!AJ26),"",'In Process Calc.'!AJ26)</f>
        <v/>
      </c>
      <c r="CT33" s="243" t="str">
        <f>IF(ISBLANK('In Process Calc.'!AK26),"",'In Process Calc.'!AK26)</f>
        <v/>
      </c>
      <c r="CU33" s="243" t="str">
        <f>IF(ISBLANK('In Process Calc.'!AL26),"",'In Process Calc.'!AL26)</f>
        <v/>
      </c>
      <c r="CV33" s="243" t="str">
        <f>IF(ISBLANK('In Process Calc.'!AM26),"",'In Process Calc.'!AM26)</f>
        <v/>
      </c>
      <c r="CW33" s="243" t="str">
        <f>IF(ISBLANK('In Process Calc.'!AN26),"",'In Process Calc.'!AN26)</f>
        <v/>
      </c>
      <c r="CX33" s="243" t="str">
        <f>IF(ISBLANK('In Process Calc.'!AO26),"",'In Process Calc.'!AO26)</f>
        <v/>
      </c>
      <c r="CY33" s="243" t="str">
        <f>IF(ISBLANK('In Process Calc.'!AP26),"",'In Process Calc.'!AP26)</f>
        <v/>
      </c>
      <c r="CZ33" s="243" t="str">
        <f>IF(ISBLANK('In Process Calc.'!AQ26),"",'In Process Calc.'!AQ26)</f>
        <v/>
      </c>
      <c r="DA33" s="243" t="str">
        <f>IF(ISBLANK('In Process Calc.'!AR26),"",'In Process Calc.'!AR26)</f>
        <v/>
      </c>
      <c r="DB33" s="243" t="str">
        <f>IF(ISBLANK('In Process Calc.'!AS26),"",'In Process Calc.'!AS26)</f>
        <v/>
      </c>
      <c r="DC33" s="243" t="str">
        <f>IF(ISBLANK('In Process Calc.'!AT26),"",'In Process Calc.'!AT26)</f>
        <v/>
      </c>
      <c r="DD33" s="243" t="str">
        <f>IF(ISBLANK('In Process Calc.'!AU26),"",'In Process Calc.'!AU26)</f>
        <v/>
      </c>
      <c r="DE33" s="243" t="str">
        <f>IF(ISBLANK('In Process Calc.'!AV26),"",'In Process Calc.'!AV26)</f>
        <v/>
      </c>
      <c r="DF33" s="243" t="str">
        <f>IF(ISBLANK('In Process Calc.'!AW26),"",'In Process Calc.'!AW26)</f>
        <v/>
      </c>
      <c r="DG33" s="243" t="str">
        <f>IF(ISBLANK('In Process Calc.'!AX26),"",'In Process Calc.'!AX26)</f>
        <v/>
      </c>
      <c r="DH33" s="243" t="str">
        <f>IF(ISBLANK('In Process Calc.'!AY26),"",'In Process Calc.'!AY26)</f>
        <v/>
      </c>
      <c r="DI33" s="243" t="str">
        <f>IF(ISBLANK('In Process Calc.'!AZ26),"",'In Process Calc.'!AZ26)</f>
        <v/>
      </c>
      <c r="DJ33" s="243" t="str">
        <f>IF(ISBLANK('In Process Calc.'!BA26),"",'In Process Calc.'!BA26)</f>
        <v/>
      </c>
      <c r="DK33" s="243" t="str">
        <f>IF(ISBLANK('In Process Calc.'!BB26),"",'In Process Calc.'!BB26)</f>
        <v/>
      </c>
      <c r="DL33" s="243" t="str">
        <f>IF(ISBLANK('In Process Calc.'!BC26),"",'In Process Calc.'!BC26)</f>
        <v/>
      </c>
      <c r="DM33" s="243" t="str">
        <f>IF(ISBLANK('In Process Calc.'!BD26),"",'In Process Calc.'!BD26)</f>
        <v/>
      </c>
      <c r="DN33" s="243" t="str">
        <f>IF(ISBLANK('In Process Calc.'!BE26),"",'In Process Calc.'!BE26)</f>
        <v/>
      </c>
      <c r="DO33" s="243" t="str">
        <f>IF(ISBLANK('In Process Calc.'!BF26),"",'In Process Calc.'!BF26)</f>
        <v/>
      </c>
      <c r="DP33" s="243" t="str">
        <f>IF(ISBLANK('In Process Calc.'!BG26),"",'In Process Calc.'!BG26)</f>
        <v/>
      </c>
      <c r="DQ33" s="243" t="str">
        <f>IF(ISBLANK('In Process Calc.'!BH26),"",'In Process Calc.'!BH26)</f>
        <v/>
      </c>
      <c r="DR33" s="243" t="str">
        <f>IF(ISBLANK('In Process Calc.'!BI26),"",'In Process Calc.'!BI26)</f>
        <v/>
      </c>
      <c r="DS33" s="243" t="str">
        <f>IF(ISBLANK('In Process Calc.'!BJ26),"",'In Process Calc.'!BJ26)</f>
        <v/>
      </c>
      <c r="DT33" s="243" t="str">
        <f>IF(ISBLANK('In Process Calc.'!BK26),"",'In Process Calc.'!BK26)</f>
        <v/>
      </c>
      <c r="DU33" s="243" t="str">
        <f>IF(ISBLANK('In Process Calc.'!BL26),"",'In Process Calc.'!BL26)</f>
        <v/>
      </c>
      <c r="DV33" s="243" t="str">
        <f>IF(ISBLANK('In Process Calc.'!BM26),"",'In Process Calc.'!BM26)</f>
        <v/>
      </c>
      <c r="DW33" s="243" t="str">
        <f>IF(ISBLANK('In Process Calc.'!BN26),"",'In Process Calc.'!BN26)</f>
        <v/>
      </c>
      <c r="DX33" s="243" t="str">
        <f>IF(ISBLANK('In Process Calc.'!BO26),"",'In Process Calc.'!BO26)</f>
        <v/>
      </c>
      <c r="DY33" s="243" t="str">
        <f>IF(ISBLANK('In Process Calc.'!BP26),"",'In Process Calc.'!BP26)</f>
        <v/>
      </c>
      <c r="DZ33" s="243" t="str">
        <f>IF(ISBLANK('In Process Calc.'!BQ26),"",'In Process Calc.'!BQ26)</f>
        <v/>
      </c>
      <c r="EA33" s="243" t="str">
        <f>IF(ISBLANK('In Process Calc.'!BR26),"",'In Process Calc.'!BR26)</f>
        <v/>
      </c>
      <c r="EB33" s="243" t="str">
        <f>IF(ISBLANK('In Process Calc.'!BS26),"",'In Process Calc.'!BS26)</f>
        <v/>
      </c>
      <c r="EC33" s="243" t="str">
        <f>IF(ISBLANK('In Process Calc.'!BT26),"",'In Process Calc.'!BT26)</f>
        <v/>
      </c>
      <c r="ED33" s="243" t="str">
        <f>IF(ISBLANK('In Process Calc.'!BU26),"",'In Process Calc.'!BU26)</f>
        <v/>
      </c>
      <c r="EE33" s="243" t="str">
        <f>IF(ISBLANK('In Process Calc.'!BV26),"",'In Process Calc.'!BV26)</f>
        <v/>
      </c>
      <c r="EF33" s="243" t="str">
        <f>IF(ISBLANK('In Process Calc.'!BW26),"",'In Process Calc.'!BW26)</f>
        <v/>
      </c>
      <c r="EG33" s="243" t="str">
        <f>IF(ISBLANK('In Process Calc.'!BX26),"",'In Process Calc.'!BX26)</f>
        <v/>
      </c>
      <c r="EH33" s="243" t="str">
        <f>IF(ISBLANK('In Process Calc.'!BY26),"",'In Process Calc.'!BY26)</f>
        <v/>
      </c>
      <c r="EI33" s="243" t="str">
        <f>IF(ISBLANK('In Process Calc.'!BZ26),"",'In Process Calc.'!BZ26)</f>
        <v/>
      </c>
      <c r="EJ33" s="243" t="str">
        <f>IF(ISBLANK('In Process Calc.'!CA26),"",'In Process Calc.'!CA26)</f>
        <v/>
      </c>
      <c r="EK33" s="243">
        <f>IF(ISBLANK('Post Process Calc.'!A33),"",'Post Process Calc.'!A33)</f>
        <v>14.631000382995605</v>
      </c>
      <c r="EL33" s="243">
        <f>IF(ISBLANK('Post Process Calc.'!C33),"",'Post Process Calc.'!C33)</f>
        <v>4.2853546043707065E-2</v>
      </c>
      <c r="EM33" s="243">
        <f>IF(ISBLANK('Post Process Calc.'!D33),"",'Post Process Calc.'!D33)</f>
        <v>3.5479888088676306E-3</v>
      </c>
      <c r="EN33" s="243">
        <f>IF(ISBLANK('Post Process Calc.'!E33),"",'Post Process Calc.'!E33)</f>
        <v>8.3067224887842001E-5</v>
      </c>
      <c r="EO33" s="243">
        <f>IF(ISBLANK('Post Process Calc.'!F33),"",'Post Process Calc.'!F33)</f>
        <v>-4.2828443381643846E-3</v>
      </c>
      <c r="EP33" s="243">
        <f>IF(ISBLANK('Post Process Calc.'!G33),"",'Post Process Calc.'!G33)</f>
        <v>-1.7537725006085017E-4</v>
      </c>
      <c r="EQ33" s="243" t="str">
        <f>IF(ISBLANK('Post Process Calc.'!H33),"",'Post Process Calc.'!H33)</f>
        <v/>
      </c>
      <c r="ER33" s="243" t="str">
        <f>IF(ISBLANK('Post Process Calc.'!I33),"",'Post Process Calc.'!I33)</f>
        <v/>
      </c>
      <c r="ES33" s="243" t="str">
        <f>IF(ISBLANK('Post Process Calc.'!J33),"",'Post Process Calc.'!J33)</f>
        <v/>
      </c>
      <c r="ET33" s="243" t="str">
        <f>IF(ISBLANK('Post Process Calc.'!K33),"",'Post Process Calc.'!K33)</f>
        <v/>
      </c>
      <c r="EU33" s="243" t="str">
        <f>IF(ISBLANK('Post Process Calc.'!L33),"",'Post Process Calc.'!L33)</f>
        <v/>
      </c>
      <c r="EV33" s="243" t="str">
        <f>IF(ISBLANK('Post Process Calc.'!M33),"",'Post Process Calc.'!M33)</f>
        <v/>
      </c>
      <c r="EW33" s="243" t="str">
        <f>IF(ISBLANK('Post Process Calc.'!N33),"",'Post Process Calc.'!N33)</f>
        <v/>
      </c>
      <c r="EX33" s="243" t="str">
        <f>IF(ISBLANK('Post Process Calc.'!O33),"",'Post Process Calc.'!O33)</f>
        <v/>
      </c>
      <c r="EY33" s="243" t="str">
        <f>IF(ISBLANK('Post Process Calc.'!P33),"",'Post Process Calc.'!P33)</f>
        <v/>
      </c>
      <c r="EZ33" s="243" t="str">
        <f>IF(ISBLANK('Post Process Calc.'!Q33),"",'Post Process Calc.'!Q33)</f>
        <v/>
      </c>
      <c r="FA33" s="243" t="str">
        <f>IF(ISBLANK('Post Process Calc.'!R33),"",'Post Process Calc.'!R33)</f>
        <v/>
      </c>
      <c r="FB33" s="243" t="str">
        <f>IF(ISBLANK('Post Process Calc.'!S33),"",'Post Process Calc.'!S33)</f>
        <v/>
      </c>
      <c r="FC33" s="243" t="str">
        <f>IF(ISBLANK('Post Process Calc.'!T33),"",'Post Process Calc.'!T33)</f>
        <v/>
      </c>
      <c r="FD33" s="243" t="str">
        <f>IF(ISBLANK('Post Process Calc.'!U33),"",'Post Process Calc.'!U33)</f>
        <v/>
      </c>
      <c r="FE33" s="243" t="str">
        <f>IF(ISBLANK('Post Process Calc.'!V33),"",'Post Process Calc.'!V33)</f>
        <v/>
      </c>
      <c r="FF33" s="243" t="str">
        <f>IF(ISBLANK('Post Process Calc.'!W33),"",'Post Process Calc.'!W33)</f>
        <v/>
      </c>
      <c r="FG33" s="243" t="str">
        <f>IF(ISBLANK('Post Process Calc.'!X33),"",'Post Process Calc.'!X33)</f>
        <v/>
      </c>
      <c r="FH33" s="243" t="str">
        <f>IF(ISBLANK('Post Process Calc.'!Y33),"",'Post Process Calc.'!Y33)</f>
        <v/>
      </c>
      <c r="FI33" s="243" t="str">
        <f>IF(ISBLANK('Post Process Calc.'!Z33),"",'Post Process Calc.'!Z33)</f>
        <v/>
      </c>
      <c r="FJ33" s="243" t="str">
        <f>IF(ISBLANK('Post Process Calc.'!AA33),"",'Post Process Calc.'!AA33)</f>
        <v/>
      </c>
      <c r="FK33" s="243" t="str">
        <f>IF(ISBLANK('Post Process Calc.'!AB33),"",'Post Process Calc.'!AB33)</f>
        <v/>
      </c>
      <c r="FL33" s="243" t="str">
        <f>IF(ISBLANK('Post Process Calc.'!AC33),"",'Post Process Calc.'!AC33)</f>
        <v/>
      </c>
      <c r="FM33" s="243" t="str">
        <f>IF(ISBLANK('Post Process Calc.'!AD33),"",'Post Process Calc.'!AD33)</f>
        <v/>
      </c>
      <c r="FN33" s="243" t="str">
        <f>IF(ISBLANK('Post Process Calc.'!AE33),"",'Post Process Calc.'!AE33)</f>
        <v/>
      </c>
      <c r="FO33" s="243" t="str">
        <f>IF(ISBLANK('Post Process Calc.'!AF33),"",'Post Process Calc.'!AF33)</f>
        <v/>
      </c>
      <c r="FP33" s="243" t="str">
        <f>IF(ISBLANK('Post Process Calc.'!AG33),"",'Post Process Calc.'!AG33)</f>
        <v/>
      </c>
      <c r="FQ33" s="243" t="str">
        <f>IF(ISBLANK('Post Process Calc.'!AH33),"",'Post Process Calc.'!AH33)</f>
        <v/>
      </c>
      <c r="FR33" s="243" t="str">
        <f>IF(ISBLANK('Post Process Calc.'!AI33),"",'Post Process Calc.'!AI33)</f>
        <v/>
      </c>
      <c r="FS33" s="243" t="str">
        <f>IF(ISBLANK('Post Process Calc.'!AJ33),"",'Post Process Calc.'!AJ33)</f>
        <v/>
      </c>
    </row>
    <row r="34" spans="1:175">
      <c r="A34" s="238" t="str">
        <f>IF('Measured Data'!B25&lt;&gt;0,'Measured Data'!$B$1,"")</f>
        <v/>
      </c>
      <c r="B34" s="238" t="str">
        <f>IF(ISBLANK('Measured Data'!A25),"",'Measured Data'!A25)</f>
        <v/>
      </c>
      <c r="C34" s="245" t="str">
        <f>IF(ISBLANK('Measured Data'!B25),"",'Measured Data'!B25)</f>
        <v/>
      </c>
      <c r="D34" s="246" t="str">
        <f>IF(ISBLANK('Measured Data'!C25),"",'Measured Data'!C25)</f>
        <v/>
      </c>
      <c r="E34" s="238" t="str">
        <f>IF(ISBLANK('Measured Data'!D25),"",'Measured Data'!D25)</f>
        <v/>
      </c>
      <c r="F34" s="238" t="str">
        <f>IF(ISBLANK('Measured Data'!E25),"",'Measured Data'!E25)</f>
        <v/>
      </c>
      <c r="G34" s="238" t="str">
        <f>IF(ISBLANK('Measured Data'!G25),"",'Measured Data'!G25)</f>
        <v/>
      </c>
      <c r="H34" s="238" t="str">
        <f>IF(ISBLANK('Measured Data'!H25),"",'Measured Data'!H25)</f>
        <v/>
      </c>
      <c r="I34" s="238" t="str">
        <f>IF(ISBLANK('Measured Data'!I25),"",'Measured Data'!I25)</f>
        <v/>
      </c>
      <c r="J34" s="238" t="str">
        <f>IF(ISBLANK('Measured Data'!J25),"",'Measured Data'!J25)</f>
        <v/>
      </c>
      <c r="K34" s="238" t="str">
        <f>IF(ISBLANK('Measured Data'!K25),"",'Measured Data'!K25)</f>
        <v/>
      </c>
      <c r="L34" s="238" t="str">
        <f>IF(ISBLANK('Measured Data'!L25),"",'Measured Data'!L25)</f>
        <v/>
      </c>
      <c r="M34" s="238" t="str">
        <f>IF(ISBLANK('Measured Data'!M25),"",'Measured Data'!M25)</f>
        <v/>
      </c>
      <c r="N34" s="238" t="str">
        <f>IF(ISBLANK('Measured Data'!N25),"",'Measured Data'!N25)</f>
        <v/>
      </c>
      <c r="O34" s="238" t="str">
        <f>IF(ISBLANK('Measured Data'!O25),"",'Measured Data'!O25)</f>
        <v/>
      </c>
      <c r="P34" s="238" t="str">
        <f>IF(ISBLANK('Measured Data'!P25),"",'Measured Data'!P25)</f>
        <v/>
      </c>
      <c r="Q34" s="238" t="str">
        <f>IF(ISBLANK('Measured Data'!Q25),"",'Measured Data'!Q25)</f>
        <v/>
      </c>
      <c r="R34" s="238" t="str">
        <f>IF(ISBLANK('Measured Data'!R25),"",'Measured Data'!R25)</f>
        <v/>
      </c>
      <c r="S34" s="238" t="str">
        <f>IF(ISBLANK('Measured Data'!S25),"",'Measured Data'!S25)</f>
        <v/>
      </c>
      <c r="T34" s="238" t="str">
        <f>IF(ISBLANK('Measured Data'!T25),"",'Measured Data'!T25)</f>
        <v/>
      </c>
      <c r="U34" s="238" t="str">
        <f>IF(ISBLANK('Measured Data'!U25),"",'Measured Data'!U25)</f>
        <v/>
      </c>
      <c r="V34" s="238" t="str">
        <f>IF(ISBLANK('Measured Data'!V25),"",'Measured Data'!V25)</f>
        <v/>
      </c>
      <c r="W34" s="238" t="str">
        <f>IF(ISBLANK('Measured Data'!W25),"",'Measured Data'!W25)</f>
        <v/>
      </c>
      <c r="X34" s="238" t="str">
        <f>IF(ISBLANK('Measured Data'!X25),"",'Measured Data'!X25)</f>
        <v/>
      </c>
      <c r="Y34" s="238" t="str">
        <f>IF(ISBLANK('Measured Data'!Y25),"",'Measured Data'!Y25)</f>
        <v/>
      </c>
      <c r="Z34" s="238" t="str">
        <f>IF(ISBLANK('Measured Data'!Z25),"",'Measured Data'!Z25)</f>
        <v/>
      </c>
      <c r="AA34" s="238" t="str">
        <f>IF(ISBLANK('Measured Data'!AA25),"",'Measured Data'!AA25)</f>
        <v/>
      </c>
      <c r="AB34" s="238" t="str">
        <f>IF(ISBLANK('Measured Data'!AB25),"",'Measured Data'!AB25)</f>
        <v/>
      </c>
      <c r="AC34" s="238" t="str">
        <f>IF(ISBLANK('Measured Data'!AC25),"",'Measured Data'!AC25)</f>
        <v/>
      </c>
      <c r="AD34" s="238" t="str">
        <f>IF(ISBLANK('Measured Data'!AD25),"",'Measured Data'!AD25)</f>
        <v/>
      </c>
      <c r="AE34" s="238" t="str">
        <f>IF(ISBLANK('Measured Data'!AE25),"",'Measured Data'!AE25)</f>
        <v/>
      </c>
      <c r="AF34" s="238" t="str">
        <f>IF(ISBLANK('Measured Data'!AF25),"",'Measured Data'!AF25)</f>
        <v/>
      </c>
      <c r="AG34" s="238" t="str">
        <f>IF(ISBLANK('Measured Data'!AG25),"",'Measured Data'!AG25)</f>
        <v/>
      </c>
      <c r="AH34" s="238" t="str">
        <f>IF(ISBLANK('Measured Data'!AH25),"",'Measured Data'!AH25)</f>
        <v/>
      </c>
      <c r="AI34" s="238" t="str">
        <f>IF(ISBLANK('Measured Data'!AI25),"",'Measured Data'!AI25)</f>
        <v/>
      </c>
      <c r="AJ34" s="238" t="str">
        <f>IF(ISBLANK('Measured Data'!AJ25),"",'Measured Data'!AJ25)</f>
        <v/>
      </c>
      <c r="AK34" s="238" t="str">
        <f>IF(ISBLANK('Measured Data'!AK25),"",'Measured Data'!AK25)</f>
        <v/>
      </c>
      <c r="AL34" s="238" t="str">
        <f>IF(ISBLANK('Measured Data'!AL25),"",'Measured Data'!AL25)</f>
        <v/>
      </c>
      <c r="AM34" s="238" t="str">
        <f>IF(ISBLANK('Measured Data'!AM25),"",'Measured Data'!AM25)</f>
        <v/>
      </c>
      <c r="AN34" s="238" t="str">
        <f>IF(ISBLANK('Measured Data'!AN25),"",'Measured Data'!AN25)</f>
        <v/>
      </c>
      <c r="AO34" s="238" t="str">
        <f>IF(ISBLANK('Measured Data'!AO25),"",'Measured Data'!AO25)</f>
        <v/>
      </c>
      <c r="AP34" s="238" t="str">
        <f>IF(ISBLANK('Measured Data'!AP25),"",'Measured Data'!AP25)</f>
        <v/>
      </c>
      <c r="AQ34" s="238" t="e">
        <f>IF(ISBLANK('Measured Data'!#REF!),"",'Measured Data'!#REF!)</f>
        <v>#REF!</v>
      </c>
      <c r="AR34" s="238" t="e">
        <f>IF(ISBLANK('Measured Data'!#REF!),"",'Measured Data'!#REF!)</f>
        <v>#REF!</v>
      </c>
      <c r="AS34" s="238" t="e">
        <f>IF(ISBLANK('Measured Data'!#REF!),"",'Measured Data'!#REF!)</f>
        <v>#REF!</v>
      </c>
      <c r="AT34" s="238" t="e">
        <f>IF(ISBLANK('Measured Data'!#REF!),"",'Measured Data'!#REF!)</f>
        <v>#REF!</v>
      </c>
      <c r="AU34" s="238" t="e">
        <f>IF(ISBLANK('Measured Data'!#REF!),"",'Measured Data'!#REF!)</f>
        <v>#REF!</v>
      </c>
      <c r="AV34" s="238" t="e">
        <f>IF(ISBLANK('Measured Data'!#REF!),"",'Measured Data'!#REF!)</f>
        <v>#REF!</v>
      </c>
      <c r="AW34" s="238" t="e">
        <f>IF(ISBLANK('Measured Data'!#REF!),"",'Measured Data'!#REF!)</f>
        <v>#REF!</v>
      </c>
      <c r="AX34" s="238" t="e">
        <f>IF(ISBLANK('Measured Data'!#REF!),"",'Measured Data'!#REF!)</f>
        <v>#REF!</v>
      </c>
      <c r="AY34" s="238" t="e">
        <f>IF(ISBLANK('Measured Data'!#REF!),"",'Measured Data'!#REF!)</f>
        <v>#REF!</v>
      </c>
      <c r="AZ34" s="238" t="e">
        <f>IF(ISBLANK('Measured Data'!#REF!),"",'Measured Data'!#REF!)</f>
        <v>#REF!</v>
      </c>
      <c r="BA34" s="238" t="e">
        <f>IF(ISBLANK('Measured Data'!#REF!),"",'Measured Data'!#REF!)</f>
        <v>#REF!</v>
      </c>
      <c r="BB34" s="238" t="e">
        <f>IF(ISBLANK('Measured Data'!#REF!),"",'Measured Data'!#REF!)</f>
        <v>#REF!</v>
      </c>
      <c r="BC34" s="238" t="e">
        <f>IF(ISBLANK('Measured Data'!#REF!),"",'Measured Data'!#REF!)</f>
        <v>#REF!</v>
      </c>
      <c r="BD34" s="238" t="e">
        <f>IF(ISBLANK('Measured Data'!#REF!),"",'Measured Data'!#REF!)</f>
        <v>#REF!</v>
      </c>
      <c r="BE34" s="238" t="e">
        <f>IF(ISBLANK('Measured Data'!#REF!),"",'Measured Data'!#REF!)</f>
        <v>#REF!</v>
      </c>
      <c r="BF34" s="238" t="e">
        <f>IF(ISBLANK('Measured Data'!#REF!),"",'Measured Data'!#REF!)</f>
        <v>#REF!</v>
      </c>
      <c r="BG34" s="238" t="e">
        <f>IF(ISBLANK('Measured Data'!#REF!),"",'Measured Data'!#REF!)</f>
        <v>#REF!</v>
      </c>
      <c r="BH34" s="238" t="e">
        <f>IF(ISBLANK('Measured Data'!#REF!),"",'Measured Data'!#REF!)</f>
        <v>#REF!</v>
      </c>
      <c r="BI34" s="238" t="e">
        <f>IF(ISBLANK('Measured Data'!#REF!),"",'Measured Data'!#REF!)</f>
        <v>#REF!</v>
      </c>
      <c r="BJ34" s="238" t="e">
        <f>IF(ISBLANK('Measured Data'!#REF!),"",'Measured Data'!#REF!)</f>
        <v>#REF!</v>
      </c>
      <c r="BK34" s="238" t="e">
        <f>IF(ISBLANK('Measured Data'!#REF!),"",'Measured Data'!#REF!)</f>
        <v>#REF!</v>
      </c>
      <c r="BL34" s="238" t="e">
        <f>IF(ISBLANK('Measured Data'!#REF!),"",'Measured Data'!#REF!)</f>
        <v>#REF!</v>
      </c>
      <c r="BM34" s="238" t="e">
        <f>IF(ISBLANK('Measured Data'!#REF!),"",'Measured Data'!#REF!)</f>
        <v>#REF!</v>
      </c>
      <c r="BN34" s="238" t="str">
        <f>IF(ISBLANK('In Process Calc.'!B27),"",ROUND('In Process Calc.'!B27,2))</f>
        <v/>
      </c>
      <c r="BO34" s="238" t="str">
        <f>IF(ISBLANK('In Process Calc.'!C27),"",ROUND('In Process Calc.'!C27,2))</f>
        <v/>
      </c>
      <c r="BP34" s="238" t="str">
        <f>IF(ISBLANK('In Process Calc.'!E27),"",'In Process Calc.'!E27)</f>
        <v/>
      </c>
      <c r="BQ34" s="238" t="str">
        <f>IF(ISBLANK('In Process Calc.'!F27),"",'In Process Calc.'!F27)</f>
        <v/>
      </c>
      <c r="BR34" s="238" t="str">
        <f>IF(ISBLANK('In Process Calc.'!H27),"",'In Process Calc.'!H27)</f>
        <v/>
      </c>
      <c r="BS34" s="238" t="str">
        <f>IF(ISBLANK('In Process Calc.'!J27),"",'In Process Calc.'!J27)</f>
        <v/>
      </c>
      <c r="BT34" s="238" t="str">
        <f>IF(ISBLANK('In Process Calc.'!K27),"",'In Process Calc.'!K27)</f>
        <v/>
      </c>
      <c r="BU34" s="238" t="str">
        <f>IF(ISBLANK('In Process Calc.'!L27),"",'In Process Calc.'!L27)</f>
        <v/>
      </c>
      <c r="BV34" s="243" t="str">
        <f>IF(ISBLANK('In Process Calc.'!M27),"",'In Process Calc.'!M27)</f>
        <v/>
      </c>
      <c r="BW34" s="243" t="str">
        <f>IF(ISBLANK('In Process Calc.'!N27),"",'In Process Calc.'!N27)</f>
        <v/>
      </c>
      <c r="BX34" s="243" t="str">
        <f>IF(ISBLANK('In Process Calc.'!O27),"",'In Process Calc.'!O27)</f>
        <v/>
      </c>
      <c r="BY34" s="243" t="str">
        <f>IF(ISBLANK('In Process Calc.'!P27),"",'In Process Calc.'!P27)</f>
        <v/>
      </c>
      <c r="BZ34" s="243" t="str">
        <f>IF(ISBLANK('In Process Calc.'!Q27),"",'In Process Calc.'!Q27)</f>
        <v/>
      </c>
      <c r="CA34" s="243" t="str">
        <f>IF(ISBLANK('In Process Calc.'!R27),"",'In Process Calc.'!R27)</f>
        <v/>
      </c>
      <c r="CB34" s="243" t="str">
        <f>IF(ISBLANK('In Process Calc.'!S27),"",'In Process Calc.'!S27)</f>
        <v/>
      </c>
      <c r="CC34" s="243" t="str">
        <f>IF(ISBLANK('In Process Calc.'!T27),"",'In Process Calc.'!T27)</f>
        <v/>
      </c>
      <c r="CD34" s="243" t="str">
        <f>IF(ISBLANK('In Process Calc.'!U27),"",'In Process Calc.'!U27)</f>
        <v/>
      </c>
      <c r="CE34" s="243" t="str">
        <f>IF(ISBLANK('In Process Calc.'!V27),"",'In Process Calc.'!V27)</f>
        <v/>
      </c>
      <c r="CF34" s="243" t="str">
        <f>IF(ISBLANK('In Process Calc.'!W27),"",'In Process Calc.'!W27)</f>
        <v/>
      </c>
      <c r="CG34" s="243" t="str">
        <f>IF(ISBLANK('In Process Calc.'!X27),"",'In Process Calc.'!X27)</f>
        <v/>
      </c>
      <c r="CH34" s="243" t="str">
        <f>IF(ISBLANK('In Process Calc.'!Y27),"",'In Process Calc.'!Y27)</f>
        <v/>
      </c>
      <c r="CI34" s="243" t="str">
        <f>IF(ISBLANK('In Process Calc.'!Z27),"",'In Process Calc.'!Z27)</f>
        <v/>
      </c>
      <c r="CJ34" s="243" t="str">
        <f>IF(ISBLANK('In Process Calc.'!AA27),"",'In Process Calc.'!AA27)</f>
        <v/>
      </c>
      <c r="CK34" s="243" t="str">
        <f>IF(ISBLANK('In Process Calc.'!AB27),"",'In Process Calc.'!AB27)</f>
        <v/>
      </c>
      <c r="CL34" s="243" t="str">
        <f>IF(ISBLANK('In Process Calc.'!AC27),"",'In Process Calc.'!AC27)</f>
        <v/>
      </c>
      <c r="CM34" s="243" t="str">
        <f>IF(ISBLANK('In Process Calc.'!AD27),"",'In Process Calc.'!AD27)</f>
        <v/>
      </c>
      <c r="CN34" s="243" t="str">
        <f>IF(ISBLANK('In Process Calc.'!AE27),"",'In Process Calc.'!AE27)</f>
        <v/>
      </c>
      <c r="CO34" s="243" t="str">
        <f>IF(ISBLANK('In Process Calc.'!AF27),"",'In Process Calc.'!AF27)</f>
        <v/>
      </c>
      <c r="CP34" s="243" t="str">
        <f>IF(ISBLANK('In Process Calc.'!AG27),"",'In Process Calc.'!AG27)</f>
        <v/>
      </c>
      <c r="CQ34" s="243" t="str">
        <f>IF(ISBLANK('In Process Calc.'!AH27),"",'In Process Calc.'!AH27)</f>
        <v/>
      </c>
      <c r="CR34" s="243" t="str">
        <f>IF(ISBLANK('In Process Calc.'!AI27),"",'In Process Calc.'!AI27)</f>
        <v/>
      </c>
      <c r="CS34" s="243" t="str">
        <f>IF(ISBLANK('In Process Calc.'!AJ27),"",'In Process Calc.'!AJ27)</f>
        <v/>
      </c>
      <c r="CT34" s="243" t="str">
        <f>IF(ISBLANK('In Process Calc.'!AK27),"",'In Process Calc.'!AK27)</f>
        <v/>
      </c>
      <c r="CU34" s="243" t="str">
        <f>IF(ISBLANK('In Process Calc.'!AL27),"",'In Process Calc.'!AL27)</f>
        <v/>
      </c>
      <c r="CV34" s="243" t="str">
        <f>IF(ISBLANK('In Process Calc.'!AM27),"",'In Process Calc.'!AM27)</f>
        <v/>
      </c>
      <c r="CW34" s="243" t="str">
        <f>IF(ISBLANK('In Process Calc.'!AN27),"",'In Process Calc.'!AN27)</f>
        <v/>
      </c>
      <c r="CX34" s="243" t="str">
        <f>IF(ISBLANK('In Process Calc.'!AO27),"",'In Process Calc.'!AO27)</f>
        <v/>
      </c>
      <c r="CY34" s="243" t="str">
        <f>IF(ISBLANK('In Process Calc.'!AP27),"",'In Process Calc.'!AP27)</f>
        <v/>
      </c>
      <c r="CZ34" s="243" t="str">
        <f>IF(ISBLANK('In Process Calc.'!AQ27),"",'In Process Calc.'!AQ27)</f>
        <v/>
      </c>
      <c r="DA34" s="243" t="str">
        <f>IF(ISBLANK('In Process Calc.'!AR27),"",'In Process Calc.'!AR27)</f>
        <v/>
      </c>
      <c r="DB34" s="243" t="str">
        <f>IF(ISBLANK('In Process Calc.'!AS27),"",'In Process Calc.'!AS27)</f>
        <v/>
      </c>
      <c r="DC34" s="243" t="str">
        <f>IF(ISBLANK('In Process Calc.'!AT27),"",'In Process Calc.'!AT27)</f>
        <v/>
      </c>
      <c r="DD34" s="243" t="str">
        <f>IF(ISBLANK('In Process Calc.'!AU27),"",'In Process Calc.'!AU27)</f>
        <v/>
      </c>
      <c r="DE34" s="243" t="str">
        <f>IF(ISBLANK('In Process Calc.'!AV27),"",'In Process Calc.'!AV27)</f>
        <v/>
      </c>
      <c r="DF34" s="243" t="str">
        <f>IF(ISBLANK('In Process Calc.'!AW27),"",'In Process Calc.'!AW27)</f>
        <v/>
      </c>
      <c r="DG34" s="243" t="str">
        <f>IF(ISBLANK('In Process Calc.'!AX27),"",'In Process Calc.'!AX27)</f>
        <v/>
      </c>
      <c r="DH34" s="243" t="str">
        <f>IF(ISBLANK('In Process Calc.'!AY27),"",'In Process Calc.'!AY27)</f>
        <v/>
      </c>
      <c r="DI34" s="243" t="str">
        <f>IF(ISBLANK('In Process Calc.'!AZ27),"",'In Process Calc.'!AZ27)</f>
        <v/>
      </c>
      <c r="DJ34" s="243" t="str">
        <f>IF(ISBLANK('In Process Calc.'!BA27),"",'In Process Calc.'!BA27)</f>
        <v/>
      </c>
      <c r="DK34" s="243" t="str">
        <f>IF(ISBLANK('In Process Calc.'!BB27),"",'In Process Calc.'!BB27)</f>
        <v/>
      </c>
      <c r="DL34" s="243" t="str">
        <f>IF(ISBLANK('In Process Calc.'!BC27),"",'In Process Calc.'!BC27)</f>
        <v/>
      </c>
      <c r="DM34" s="243" t="str">
        <f>IF(ISBLANK('In Process Calc.'!BD27),"",'In Process Calc.'!BD27)</f>
        <v/>
      </c>
      <c r="DN34" s="243" t="str">
        <f>IF(ISBLANK('In Process Calc.'!BE27),"",'In Process Calc.'!BE27)</f>
        <v/>
      </c>
      <c r="DO34" s="243" t="str">
        <f>IF(ISBLANK('In Process Calc.'!BF27),"",'In Process Calc.'!BF27)</f>
        <v/>
      </c>
      <c r="DP34" s="243" t="str">
        <f>IF(ISBLANK('In Process Calc.'!BG27),"",'In Process Calc.'!BG27)</f>
        <v/>
      </c>
      <c r="DQ34" s="243" t="str">
        <f>IF(ISBLANK('In Process Calc.'!BH27),"",'In Process Calc.'!BH27)</f>
        <v/>
      </c>
      <c r="DR34" s="243" t="str">
        <f>IF(ISBLANK('In Process Calc.'!BI27),"",'In Process Calc.'!BI27)</f>
        <v/>
      </c>
      <c r="DS34" s="243" t="str">
        <f>IF(ISBLANK('In Process Calc.'!BJ27),"",'In Process Calc.'!BJ27)</f>
        <v/>
      </c>
      <c r="DT34" s="243" t="str">
        <f>IF(ISBLANK('In Process Calc.'!BK27),"",'In Process Calc.'!BK27)</f>
        <v/>
      </c>
      <c r="DU34" s="243" t="str">
        <f>IF(ISBLANK('In Process Calc.'!BL27),"",'In Process Calc.'!BL27)</f>
        <v/>
      </c>
      <c r="DV34" s="243" t="str">
        <f>IF(ISBLANK('In Process Calc.'!BM27),"",'In Process Calc.'!BM27)</f>
        <v/>
      </c>
      <c r="DW34" s="243" t="str">
        <f>IF(ISBLANK('In Process Calc.'!BN27),"",'In Process Calc.'!BN27)</f>
        <v/>
      </c>
      <c r="DX34" s="243" t="str">
        <f>IF(ISBLANK('In Process Calc.'!BO27),"",'In Process Calc.'!BO27)</f>
        <v/>
      </c>
      <c r="DY34" s="243" t="str">
        <f>IF(ISBLANK('In Process Calc.'!BP27),"",'In Process Calc.'!BP27)</f>
        <v/>
      </c>
      <c r="DZ34" s="243" t="str">
        <f>IF(ISBLANK('In Process Calc.'!BQ27),"",'In Process Calc.'!BQ27)</f>
        <v/>
      </c>
      <c r="EA34" s="243" t="str">
        <f>IF(ISBLANK('In Process Calc.'!BR27),"",'In Process Calc.'!BR27)</f>
        <v/>
      </c>
      <c r="EB34" s="243" t="str">
        <f>IF(ISBLANK('In Process Calc.'!BS27),"",'In Process Calc.'!BS27)</f>
        <v/>
      </c>
      <c r="EC34" s="243" t="str">
        <f>IF(ISBLANK('In Process Calc.'!BT27),"",'In Process Calc.'!BT27)</f>
        <v/>
      </c>
      <c r="ED34" s="243" t="str">
        <f>IF(ISBLANK('In Process Calc.'!BU27),"",'In Process Calc.'!BU27)</f>
        <v/>
      </c>
      <c r="EE34" s="243" t="str">
        <f>IF(ISBLANK('In Process Calc.'!BV27),"",'In Process Calc.'!BV27)</f>
        <v/>
      </c>
      <c r="EF34" s="243" t="str">
        <f>IF(ISBLANK('In Process Calc.'!BW27),"",'In Process Calc.'!BW27)</f>
        <v/>
      </c>
      <c r="EG34" s="243" t="str">
        <f>IF(ISBLANK('In Process Calc.'!BX27),"",'In Process Calc.'!BX27)</f>
        <v/>
      </c>
      <c r="EH34" s="243" t="str">
        <f>IF(ISBLANK('In Process Calc.'!BY27),"",'In Process Calc.'!BY27)</f>
        <v/>
      </c>
      <c r="EI34" s="243" t="str">
        <f>IF(ISBLANK('In Process Calc.'!BZ27),"",'In Process Calc.'!BZ27)</f>
        <v/>
      </c>
      <c r="EJ34" s="243" t="str">
        <f>IF(ISBLANK('In Process Calc.'!CA27),"",'In Process Calc.'!CA27)</f>
        <v/>
      </c>
      <c r="EK34" s="243">
        <f>IF(ISBLANK('Post Process Calc.'!A34),"",'Post Process Calc.'!A34)</f>
        <v>13.334700448608398</v>
      </c>
      <c r="EL34" s="243">
        <f>IF(ISBLANK('Post Process Calc.'!C34),"",'Post Process Calc.'!C34)</f>
        <v>4.2577756219971813E-3</v>
      </c>
      <c r="EM34" s="243">
        <f>IF(ISBLANK('Post Process Calc.'!D34),"",'Post Process Calc.'!D34)</f>
        <v>-2.1238063735241455E-4</v>
      </c>
      <c r="EN34" s="243">
        <f>IF(ISBLANK('Post Process Calc.'!E34),"",'Post Process Calc.'!E34)</f>
        <v>-5.9460028686340663E-3</v>
      </c>
      <c r="EO34" s="243">
        <f>IF(ISBLANK('Post Process Calc.'!F34),"",'Post Process Calc.'!F34)</f>
        <v>2.0940473865251898E-3</v>
      </c>
      <c r="EP34" s="243">
        <f>IF(ISBLANK('Post Process Calc.'!G34),"",'Post Process Calc.'!G34)</f>
        <v>6.5457376246324042E-3</v>
      </c>
      <c r="EQ34" s="243" t="str">
        <f>IF(ISBLANK('Post Process Calc.'!H34),"",'Post Process Calc.'!H34)</f>
        <v/>
      </c>
      <c r="ER34" s="243" t="str">
        <f>IF(ISBLANK('Post Process Calc.'!I34),"",'Post Process Calc.'!I34)</f>
        <v/>
      </c>
      <c r="ES34" s="243" t="str">
        <f>IF(ISBLANK('Post Process Calc.'!J34),"",'Post Process Calc.'!J34)</f>
        <v/>
      </c>
      <c r="ET34" s="243" t="str">
        <f>IF(ISBLANK('Post Process Calc.'!K34),"",'Post Process Calc.'!K34)</f>
        <v/>
      </c>
      <c r="EU34" s="243" t="str">
        <f>IF(ISBLANK('Post Process Calc.'!L34),"",'Post Process Calc.'!L34)</f>
        <v/>
      </c>
      <c r="EV34" s="243" t="str">
        <f>IF(ISBLANK('Post Process Calc.'!M34),"",'Post Process Calc.'!M34)</f>
        <v/>
      </c>
      <c r="EW34" s="243" t="str">
        <f>IF(ISBLANK('Post Process Calc.'!N34),"",'Post Process Calc.'!N34)</f>
        <v/>
      </c>
      <c r="EX34" s="243" t="str">
        <f>IF(ISBLANK('Post Process Calc.'!O34),"",'Post Process Calc.'!O34)</f>
        <v/>
      </c>
      <c r="EY34" s="243" t="str">
        <f>IF(ISBLANK('Post Process Calc.'!P34),"",'Post Process Calc.'!P34)</f>
        <v/>
      </c>
      <c r="EZ34" s="243" t="str">
        <f>IF(ISBLANK('Post Process Calc.'!Q34),"",'Post Process Calc.'!Q34)</f>
        <v/>
      </c>
      <c r="FA34" s="243" t="str">
        <f>IF(ISBLANK('Post Process Calc.'!R34),"",'Post Process Calc.'!R34)</f>
        <v/>
      </c>
      <c r="FB34" s="243" t="str">
        <f>IF(ISBLANK('Post Process Calc.'!S34),"",'Post Process Calc.'!S34)</f>
        <v/>
      </c>
      <c r="FC34" s="243" t="str">
        <f>IF(ISBLANK('Post Process Calc.'!T34),"",'Post Process Calc.'!T34)</f>
        <v/>
      </c>
      <c r="FD34" s="243" t="str">
        <f>IF(ISBLANK('Post Process Calc.'!U34),"",'Post Process Calc.'!U34)</f>
        <v/>
      </c>
      <c r="FE34" s="243" t="str">
        <f>IF(ISBLANK('Post Process Calc.'!V34),"",'Post Process Calc.'!V34)</f>
        <v/>
      </c>
      <c r="FF34" s="243" t="str">
        <f>IF(ISBLANK('Post Process Calc.'!W34),"",'Post Process Calc.'!W34)</f>
        <v/>
      </c>
      <c r="FG34" s="243" t="str">
        <f>IF(ISBLANK('Post Process Calc.'!X34),"",'Post Process Calc.'!X34)</f>
        <v/>
      </c>
      <c r="FH34" s="243" t="str">
        <f>IF(ISBLANK('Post Process Calc.'!Y34),"",'Post Process Calc.'!Y34)</f>
        <v/>
      </c>
      <c r="FI34" s="243" t="str">
        <f>IF(ISBLANK('Post Process Calc.'!Z34),"",'Post Process Calc.'!Z34)</f>
        <v/>
      </c>
      <c r="FJ34" s="243" t="str">
        <f>IF(ISBLANK('Post Process Calc.'!AA34),"",'Post Process Calc.'!AA34)</f>
        <v/>
      </c>
      <c r="FK34" s="243" t="str">
        <f>IF(ISBLANK('Post Process Calc.'!AB34),"",'Post Process Calc.'!AB34)</f>
        <v/>
      </c>
      <c r="FL34" s="243" t="str">
        <f>IF(ISBLANK('Post Process Calc.'!AC34),"",'Post Process Calc.'!AC34)</f>
        <v/>
      </c>
      <c r="FM34" s="243" t="str">
        <f>IF(ISBLANK('Post Process Calc.'!AD34),"",'Post Process Calc.'!AD34)</f>
        <v/>
      </c>
      <c r="FN34" s="243" t="str">
        <f>IF(ISBLANK('Post Process Calc.'!AE34),"",'Post Process Calc.'!AE34)</f>
        <v/>
      </c>
      <c r="FO34" s="243" t="str">
        <f>IF(ISBLANK('Post Process Calc.'!AF34),"",'Post Process Calc.'!AF34)</f>
        <v/>
      </c>
      <c r="FP34" s="243" t="str">
        <f>IF(ISBLANK('Post Process Calc.'!AG34),"",'Post Process Calc.'!AG34)</f>
        <v/>
      </c>
      <c r="FQ34" s="243" t="str">
        <f>IF(ISBLANK('Post Process Calc.'!AH34),"",'Post Process Calc.'!AH34)</f>
        <v/>
      </c>
      <c r="FR34" s="243" t="str">
        <f>IF(ISBLANK('Post Process Calc.'!AI34),"",'Post Process Calc.'!AI34)</f>
        <v/>
      </c>
      <c r="FS34" s="243" t="str">
        <f>IF(ISBLANK('Post Process Calc.'!AJ34),"",'Post Process Calc.'!AJ34)</f>
        <v/>
      </c>
    </row>
    <row r="35" spans="1:175">
      <c r="A35" s="238" t="str">
        <f>IF('Measured Data'!B26&lt;&gt;0,'Measured Data'!$B$1,"")</f>
        <v/>
      </c>
      <c r="B35" s="238" t="str">
        <f>IF(ISBLANK('Measured Data'!A26),"",'Measured Data'!A26)</f>
        <v/>
      </c>
      <c r="C35" s="245" t="str">
        <f>IF(ISBLANK('Measured Data'!B26),"",'Measured Data'!B26)</f>
        <v/>
      </c>
      <c r="D35" s="246" t="str">
        <f>IF(ISBLANK('Measured Data'!C26),"",'Measured Data'!C26)</f>
        <v/>
      </c>
      <c r="E35" s="238" t="str">
        <f>IF(ISBLANK('Measured Data'!D26),"",'Measured Data'!D26)</f>
        <v/>
      </c>
      <c r="F35" s="238" t="str">
        <f>IF(ISBLANK('Measured Data'!E26),"",'Measured Data'!E26)</f>
        <v/>
      </c>
      <c r="G35" s="238" t="str">
        <f>IF(ISBLANK('Measured Data'!G26),"",'Measured Data'!G26)</f>
        <v/>
      </c>
      <c r="H35" s="238" t="str">
        <f>IF(ISBLANK('Measured Data'!H26),"",'Measured Data'!H26)</f>
        <v/>
      </c>
      <c r="I35" s="238" t="str">
        <f>IF(ISBLANK('Measured Data'!I26),"",'Measured Data'!I26)</f>
        <v/>
      </c>
      <c r="J35" s="238" t="str">
        <f>IF(ISBLANK('Measured Data'!J26),"",'Measured Data'!J26)</f>
        <v/>
      </c>
      <c r="K35" s="238" t="str">
        <f>IF(ISBLANK('Measured Data'!K26),"",'Measured Data'!K26)</f>
        <v/>
      </c>
      <c r="L35" s="238" t="str">
        <f>IF(ISBLANK('Measured Data'!L26),"",'Measured Data'!L26)</f>
        <v/>
      </c>
      <c r="M35" s="238" t="str">
        <f>IF(ISBLANK('Measured Data'!M26),"",'Measured Data'!M26)</f>
        <v/>
      </c>
      <c r="N35" s="238" t="str">
        <f>IF(ISBLANK('Measured Data'!N26),"",'Measured Data'!N26)</f>
        <v/>
      </c>
      <c r="O35" s="238" t="str">
        <f>IF(ISBLANK('Measured Data'!O26),"",'Measured Data'!O26)</f>
        <v/>
      </c>
      <c r="P35" s="238" t="str">
        <f>IF(ISBLANK('Measured Data'!P26),"",'Measured Data'!P26)</f>
        <v/>
      </c>
      <c r="Q35" s="238" t="str">
        <f>IF(ISBLANK('Measured Data'!Q26),"",'Measured Data'!Q26)</f>
        <v/>
      </c>
      <c r="R35" s="238" t="str">
        <f>IF(ISBLANK('Measured Data'!R26),"",'Measured Data'!R26)</f>
        <v/>
      </c>
      <c r="S35" s="238" t="str">
        <f>IF(ISBLANK('Measured Data'!S26),"",'Measured Data'!S26)</f>
        <v/>
      </c>
      <c r="T35" s="238" t="str">
        <f>IF(ISBLANK('Measured Data'!T26),"",'Measured Data'!T26)</f>
        <v/>
      </c>
      <c r="U35" s="238" t="str">
        <f>IF(ISBLANK('Measured Data'!U26),"",'Measured Data'!U26)</f>
        <v/>
      </c>
      <c r="V35" s="238" t="str">
        <f>IF(ISBLANK('Measured Data'!V26),"",'Measured Data'!V26)</f>
        <v/>
      </c>
      <c r="W35" s="238" t="str">
        <f>IF(ISBLANK('Measured Data'!W26),"",'Measured Data'!W26)</f>
        <v/>
      </c>
      <c r="X35" s="238" t="str">
        <f>IF(ISBLANK('Measured Data'!X26),"",'Measured Data'!X26)</f>
        <v/>
      </c>
      <c r="Y35" s="238" t="str">
        <f>IF(ISBLANK('Measured Data'!Y26),"",'Measured Data'!Y26)</f>
        <v/>
      </c>
      <c r="Z35" s="238" t="str">
        <f>IF(ISBLANK('Measured Data'!Z26),"",'Measured Data'!Z26)</f>
        <v/>
      </c>
      <c r="AA35" s="238" t="str">
        <f>IF(ISBLANK('Measured Data'!AA26),"",'Measured Data'!AA26)</f>
        <v/>
      </c>
      <c r="AB35" s="238" t="str">
        <f>IF(ISBLANK('Measured Data'!AB26),"",'Measured Data'!AB26)</f>
        <v/>
      </c>
      <c r="AC35" s="238" t="str">
        <f>IF(ISBLANK('Measured Data'!AC26),"",'Measured Data'!AC26)</f>
        <v/>
      </c>
      <c r="AD35" s="238" t="str">
        <f>IF(ISBLANK('Measured Data'!AD26),"",'Measured Data'!AD26)</f>
        <v/>
      </c>
      <c r="AE35" s="238" t="str">
        <f>IF(ISBLANK('Measured Data'!AE26),"",'Measured Data'!AE26)</f>
        <v/>
      </c>
      <c r="AF35" s="238" t="str">
        <f>IF(ISBLANK('Measured Data'!AF26),"",'Measured Data'!AF26)</f>
        <v/>
      </c>
      <c r="AG35" s="238" t="str">
        <f>IF(ISBLANK('Measured Data'!AG26),"",'Measured Data'!AG26)</f>
        <v/>
      </c>
      <c r="AH35" s="238" t="str">
        <f>IF(ISBLANK('Measured Data'!AH26),"",'Measured Data'!AH26)</f>
        <v/>
      </c>
      <c r="AI35" s="238" t="str">
        <f>IF(ISBLANK('Measured Data'!AI26),"",'Measured Data'!AI26)</f>
        <v/>
      </c>
      <c r="AJ35" s="238" t="str">
        <f>IF(ISBLANK('Measured Data'!AJ26),"",'Measured Data'!AJ26)</f>
        <v/>
      </c>
      <c r="AK35" s="238" t="str">
        <f>IF(ISBLANK('Measured Data'!AK26),"",'Measured Data'!AK26)</f>
        <v/>
      </c>
      <c r="AL35" s="238" t="str">
        <f>IF(ISBLANK('Measured Data'!AL26),"",'Measured Data'!AL26)</f>
        <v/>
      </c>
      <c r="AM35" s="238" t="str">
        <f>IF(ISBLANK('Measured Data'!AM26),"",'Measured Data'!AM26)</f>
        <v/>
      </c>
      <c r="AN35" s="238" t="str">
        <f>IF(ISBLANK('Measured Data'!AN26),"",'Measured Data'!AN26)</f>
        <v/>
      </c>
      <c r="AO35" s="238" t="str">
        <f>IF(ISBLANK('Measured Data'!AO26),"",'Measured Data'!AO26)</f>
        <v/>
      </c>
      <c r="AP35" s="238" t="str">
        <f>IF(ISBLANK('Measured Data'!AP26),"",'Measured Data'!AP26)</f>
        <v/>
      </c>
      <c r="AQ35" s="238" t="e">
        <f>IF(ISBLANK('Measured Data'!#REF!),"",'Measured Data'!#REF!)</f>
        <v>#REF!</v>
      </c>
      <c r="AR35" s="238" t="e">
        <f>IF(ISBLANK('Measured Data'!#REF!),"",'Measured Data'!#REF!)</f>
        <v>#REF!</v>
      </c>
      <c r="AS35" s="238" t="e">
        <f>IF(ISBLANK('Measured Data'!#REF!),"",'Measured Data'!#REF!)</f>
        <v>#REF!</v>
      </c>
      <c r="AT35" s="238" t="e">
        <f>IF(ISBLANK('Measured Data'!#REF!),"",'Measured Data'!#REF!)</f>
        <v>#REF!</v>
      </c>
      <c r="AU35" s="238" t="e">
        <f>IF(ISBLANK('Measured Data'!#REF!),"",'Measured Data'!#REF!)</f>
        <v>#REF!</v>
      </c>
      <c r="AV35" s="238" t="e">
        <f>IF(ISBLANK('Measured Data'!#REF!),"",'Measured Data'!#REF!)</f>
        <v>#REF!</v>
      </c>
      <c r="AW35" s="238" t="e">
        <f>IF(ISBLANK('Measured Data'!#REF!),"",'Measured Data'!#REF!)</f>
        <v>#REF!</v>
      </c>
      <c r="AX35" s="238" t="e">
        <f>IF(ISBLANK('Measured Data'!#REF!),"",'Measured Data'!#REF!)</f>
        <v>#REF!</v>
      </c>
      <c r="AY35" s="238" t="e">
        <f>IF(ISBLANK('Measured Data'!#REF!),"",'Measured Data'!#REF!)</f>
        <v>#REF!</v>
      </c>
      <c r="AZ35" s="238" t="e">
        <f>IF(ISBLANK('Measured Data'!#REF!),"",'Measured Data'!#REF!)</f>
        <v>#REF!</v>
      </c>
      <c r="BA35" s="238" t="e">
        <f>IF(ISBLANK('Measured Data'!#REF!),"",'Measured Data'!#REF!)</f>
        <v>#REF!</v>
      </c>
      <c r="BB35" s="238" t="e">
        <f>IF(ISBLANK('Measured Data'!#REF!),"",'Measured Data'!#REF!)</f>
        <v>#REF!</v>
      </c>
      <c r="BC35" s="238" t="e">
        <f>IF(ISBLANK('Measured Data'!#REF!),"",'Measured Data'!#REF!)</f>
        <v>#REF!</v>
      </c>
      <c r="BD35" s="238" t="e">
        <f>IF(ISBLANK('Measured Data'!#REF!),"",'Measured Data'!#REF!)</f>
        <v>#REF!</v>
      </c>
      <c r="BE35" s="238" t="e">
        <f>IF(ISBLANK('Measured Data'!#REF!),"",'Measured Data'!#REF!)</f>
        <v>#REF!</v>
      </c>
      <c r="BF35" s="238" t="e">
        <f>IF(ISBLANK('Measured Data'!#REF!),"",'Measured Data'!#REF!)</f>
        <v>#REF!</v>
      </c>
      <c r="BG35" s="238" t="e">
        <f>IF(ISBLANK('Measured Data'!#REF!),"",'Measured Data'!#REF!)</f>
        <v>#REF!</v>
      </c>
      <c r="BH35" s="238" t="e">
        <f>IF(ISBLANK('Measured Data'!#REF!),"",'Measured Data'!#REF!)</f>
        <v>#REF!</v>
      </c>
      <c r="BI35" s="238" t="e">
        <f>IF(ISBLANK('Measured Data'!#REF!),"",'Measured Data'!#REF!)</f>
        <v>#REF!</v>
      </c>
      <c r="BJ35" s="238" t="e">
        <f>IF(ISBLANK('Measured Data'!#REF!),"",'Measured Data'!#REF!)</f>
        <v>#REF!</v>
      </c>
      <c r="BK35" s="238" t="e">
        <f>IF(ISBLANK('Measured Data'!#REF!),"",'Measured Data'!#REF!)</f>
        <v>#REF!</v>
      </c>
      <c r="BL35" s="238" t="e">
        <f>IF(ISBLANK('Measured Data'!#REF!),"",'Measured Data'!#REF!)</f>
        <v>#REF!</v>
      </c>
      <c r="BM35" s="238" t="e">
        <f>IF(ISBLANK('Measured Data'!#REF!),"",'Measured Data'!#REF!)</f>
        <v>#REF!</v>
      </c>
      <c r="BN35" s="238" t="str">
        <f>IF(ISBLANK('In Process Calc.'!B28),"",ROUND('In Process Calc.'!B28,2))</f>
        <v/>
      </c>
      <c r="BO35" s="238" t="str">
        <f>IF(ISBLANK('In Process Calc.'!C28),"",ROUND('In Process Calc.'!C28,2))</f>
        <v/>
      </c>
      <c r="BP35" s="238" t="str">
        <f>IF(ISBLANK('In Process Calc.'!E28),"",'In Process Calc.'!E28)</f>
        <v/>
      </c>
      <c r="BQ35" s="238" t="str">
        <f>IF(ISBLANK('In Process Calc.'!F28),"",'In Process Calc.'!F28)</f>
        <v/>
      </c>
      <c r="BR35" s="238" t="str">
        <f>IF(ISBLANK('In Process Calc.'!H28),"",'In Process Calc.'!H28)</f>
        <v/>
      </c>
      <c r="BS35" s="238" t="str">
        <f>IF(ISBLANK('In Process Calc.'!J28),"",'In Process Calc.'!J28)</f>
        <v/>
      </c>
      <c r="BT35" s="238" t="str">
        <f>IF(ISBLANK('In Process Calc.'!K28),"",'In Process Calc.'!K28)</f>
        <v/>
      </c>
      <c r="BU35" s="238" t="str">
        <f>IF(ISBLANK('In Process Calc.'!L28),"",'In Process Calc.'!L28)</f>
        <v/>
      </c>
      <c r="BV35" s="243" t="str">
        <f>IF(ISBLANK('In Process Calc.'!M28),"",'In Process Calc.'!M28)</f>
        <v/>
      </c>
      <c r="BW35" s="243" t="str">
        <f>IF(ISBLANK('In Process Calc.'!N28),"",'In Process Calc.'!N28)</f>
        <v/>
      </c>
      <c r="BX35" s="243" t="str">
        <f>IF(ISBLANK('In Process Calc.'!O28),"",'In Process Calc.'!O28)</f>
        <v/>
      </c>
      <c r="BY35" s="243" t="str">
        <f>IF(ISBLANK('In Process Calc.'!P28),"",'In Process Calc.'!P28)</f>
        <v/>
      </c>
      <c r="BZ35" s="243" t="str">
        <f>IF(ISBLANK('In Process Calc.'!Q28),"",'In Process Calc.'!Q28)</f>
        <v/>
      </c>
      <c r="CA35" s="243" t="str">
        <f>IF(ISBLANK('In Process Calc.'!R28),"",'In Process Calc.'!R28)</f>
        <v/>
      </c>
      <c r="CB35" s="243" t="str">
        <f>IF(ISBLANK('In Process Calc.'!S28),"",'In Process Calc.'!S28)</f>
        <v/>
      </c>
      <c r="CC35" s="243" t="str">
        <f>IF(ISBLANK('In Process Calc.'!T28),"",'In Process Calc.'!T28)</f>
        <v/>
      </c>
      <c r="CD35" s="243" t="str">
        <f>IF(ISBLANK('In Process Calc.'!U28),"",'In Process Calc.'!U28)</f>
        <v/>
      </c>
      <c r="CE35" s="243" t="str">
        <f>IF(ISBLANK('In Process Calc.'!V28),"",'In Process Calc.'!V28)</f>
        <v/>
      </c>
      <c r="CF35" s="243" t="str">
        <f>IF(ISBLANK('In Process Calc.'!W28),"",'In Process Calc.'!W28)</f>
        <v/>
      </c>
      <c r="CG35" s="243" t="str">
        <f>IF(ISBLANK('In Process Calc.'!X28),"",'In Process Calc.'!X28)</f>
        <v/>
      </c>
      <c r="CH35" s="243" t="str">
        <f>IF(ISBLANK('In Process Calc.'!Y28),"",'In Process Calc.'!Y28)</f>
        <v/>
      </c>
      <c r="CI35" s="243" t="str">
        <f>IF(ISBLANK('In Process Calc.'!Z28),"",'In Process Calc.'!Z28)</f>
        <v/>
      </c>
      <c r="CJ35" s="243" t="str">
        <f>IF(ISBLANK('In Process Calc.'!AA28),"",'In Process Calc.'!AA28)</f>
        <v/>
      </c>
      <c r="CK35" s="243" t="str">
        <f>IF(ISBLANK('In Process Calc.'!AB28),"",'In Process Calc.'!AB28)</f>
        <v/>
      </c>
      <c r="CL35" s="243" t="str">
        <f>IF(ISBLANK('In Process Calc.'!AC28),"",'In Process Calc.'!AC28)</f>
        <v/>
      </c>
      <c r="CM35" s="243" t="str">
        <f>IF(ISBLANK('In Process Calc.'!AD28),"",'In Process Calc.'!AD28)</f>
        <v/>
      </c>
      <c r="CN35" s="243" t="str">
        <f>IF(ISBLANK('In Process Calc.'!AE28),"",'In Process Calc.'!AE28)</f>
        <v/>
      </c>
      <c r="CO35" s="243" t="str">
        <f>IF(ISBLANK('In Process Calc.'!AF28),"",'In Process Calc.'!AF28)</f>
        <v/>
      </c>
      <c r="CP35" s="243" t="str">
        <f>IF(ISBLANK('In Process Calc.'!AG28),"",'In Process Calc.'!AG28)</f>
        <v/>
      </c>
      <c r="CQ35" s="243" t="str">
        <f>IF(ISBLANK('In Process Calc.'!AH28),"",'In Process Calc.'!AH28)</f>
        <v/>
      </c>
      <c r="CR35" s="243" t="str">
        <f>IF(ISBLANK('In Process Calc.'!AI28),"",'In Process Calc.'!AI28)</f>
        <v/>
      </c>
      <c r="CS35" s="243" t="str">
        <f>IF(ISBLANK('In Process Calc.'!AJ28),"",'In Process Calc.'!AJ28)</f>
        <v/>
      </c>
      <c r="CT35" s="243" t="str">
        <f>IF(ISBLANK('In Process Calc.'!AK28),"",'In Process Calc.'!AK28)</f>
        <v/>
      </c>
      <c r="CU35" s="243" t="str">
        <f>IF(ISBLANK('In Process Calc.'!AL28),"",'In Process Calc.'!AL28)</f>
        <v/>
      </c>
      <c r="CV35" s="243" t="str">
        <f>IF(ISBLANK('In Process Calc.'!AM28),"",'In Process Calc.'!AM28)</f>
        <v/>
      </c>
      <c r="CW35" s="243" t="str">
        <f>IF(ISBLANK('In Process Calc.'!AN28),"",'In Process Calc.'!AN28)</f>
        <v/>
      </c>
      <c r="CX35" s="243" t="str">
        <f>IF(ISBLANK('In Process Calc.'!AO28),"",'In Process Calc.'!AO28)</f>
        <v/>
      </c>
      <c r="CY35" s="243" t="str">
        <f>IF(ISBLANK('In Process Calc.'!AP28),"",'In Process Calc.'!AP28)</f>
        <v/>
      </c>
      <c r="CZ35" s="243" t="str">
        <f>IF(ISBLANK('In Process Calc.'!AQ28),"",'In Process Calc.'!AQ28)</f>
        <v/>
      </c>
      <c r="DA35" s="243" t="str">
        <f>IF(ISBLANK('In Process Calc.'!AR28),"",'In Process Calc.'!AR28)</f>
        <v/>
      </c>
      <c r="DB35" s="243" t="str">
        <f>IF(ISBLANK('In Process Calc.'!AS28),"",'In Process Calc.'!AS28)</f>
        <v/>
      </c>
      <c r="DC35" s="243" t="str">
        <f>IF(ISBLANK('In Process Calc.'!AT28),"",'In Process Calc.'!AT28)</f>
        <v/>
      </c>
      <c r="DD35" s="243" t="str">
        <f>IF(ISBLANK('In Process Calc.'!AU28),"",'In Process Calc.'!AU28)</f>
        <v/>
      </c>
      <c r="DE35" s="243" t="str">
        <f>IF(ISBLANK('In Process Calc.'!AV28),"",'In Process Calc.'!AV28)</f>
        <v/>
      </c>
      <c r="DF35" s="243" t="str">
        <f>IF(ISBLANK('In Process Calc.'!AW28),"",'In Process Calc.'!AW28)</f>
        <v/>
      </c>
      <c r="DG35" s="243" t="str">
        <f>IF(ISBLANK('In Process Calc.'!AX28),"",'In Process Calc.'!AX28)</f>
        <v/>
      </c>
      <c r="DH35" s="243" t="str">
        <f>IF(ISBLANK('In Process Calc.'!AY28),"",'In Process Calc.'!AY28)</f>
        <v/>
      </c>
      <c r="DI35" s="243" t="str">
        <f>IF(ISBLANK('In Process Calc.'!AZ28),"",'In Process Calc.'!AZ28)</f>
        <v/>
      </c>
      <c r="DJ35" s="243" t="str">
        <f>IF(ISBLANK('In Process Calc.'!BA28),"",'In Process Calc.'!BA28)</f>
        <v/>
      </c>
      <c r="DK35" s="243" t="str">
        <f>IF(ISBLANK('In Process Calc.'!BB28),"",'In Process Calc.'!BB28)</f>
        <v/>
      </c>
      <c r="DL35" s="243" t="str">
        <f>IF(ISBLANK('In Process Calc.'!BC28),"",'In Process Calc.'!BC28)</f>
        <v/>
      </c>
      <c r="DM35" s="243" t="str">
        <f>IF(ISBLANK('In Process Calc.'!BD28),"",'In Process Calc.'!BD28)</f>
        <v/>
      </c>
      <c r="DN35" s="243" t="str">
        <f>IF(ISBLANK('In Process Calc.'!BE28),"",'In Process Calc.'!BE28)</f>
        <v/>
      </c>
      <c r="DO35" s="243" t="str">
        <f>IF(ISBLANK('In Process Calc.'!BF28),"",'In Process Calc.'!BF28)</f>
        <v/>
      </c>
      <c r="DP35" s="243" t="str">
        <f>IF(ISBLANK('In Process Calc.'!BG28),"",'In Process Calc.'!BG28)</f>
        <v/>
      </c>
      <c r="DQ35" s="243" t="str">
        <f>IF(ISBLANK('In Process Calc.'!BH28),"",'In Process Calc.'!BH28)</f>
        <v/>
      </c>
      <c r="DR35" s="243" t="str">
        <f>IF(ISBLANK('In Process Calc.'!BI28),"",'In Process Calc.'!BI28)</f>
        <v/>
      </c>
      <c r="DS35" s="243" t="str">
        <f>IF(ISBLANK('In Process Calc.'!BJ28),"",'In Process Calc.'!BJ28)</f>
        <v/>
      </c>
      <c r="DT35" s="243" t="str">
        <f>IF(ISBLANK('In Process Calc.'!BK28),"",'In Process Calc.'!BK28)</f>
        <v/>
      </c>
      <c r="DU35" s="243" t="str">
        <f>IF(ISBLANK('In Process Calc.'!BL28),"",'In Process Calc.'!BL28)</f>
        <v/>
      </c>
      <c r="DV35" s="243" t="str">
        <f>IF(ISBLANK('In Process Calc.'!BM28),"",'In Process Calc.'!BM28)</f>
        <v/>
      </c>
      <c r="DW35" s="243" t="str">
        <f>IF(ISBLANK('In Process Calc.'!BN28),"",'In Process Calc.'!BN28)</f>
        <v/>
      </c>
      <c r="DX35" s="243" t="str">
        <f>IF(ISBLANK('In Process Calc.'!BO28),"",'In Process Calc.'!BO28)</f>
        <v/>
      </c>
      <c r="DY35" s="243" t="str">
        <f>IF(ISBLANK('In Process Calc.'!BP28),"",'In Process Calc.'!BP28)</f>
        <v/>
      </c>
      <c r="DZ35" s="243" t="str">
        <f>IF(ISBLANK('In Process Calc.'!BQ28),"",'In Process Calc.'!BQ28)</f>
        <v/>
      </c>
      <c r="EA35" s="243" t="str">
        <f>IF(ISBLANK('In Process Calc.'!BR28),"",'In Process Calc.'!BR28)</f>
        <v/>
      </c>
      <c r="EB35" s="243" t="str">
        <f>IF(ISBLANK('In Process Calc.'!BS28),"",'In Process Calc.'!BS28)</f>
        <v/>
      </c>
      <c r="EC35" s="243" t="str">
        <f>IF(ISBLANK('In Process Calc.'!BT28),"",'In Process Calc.'!BT28)</f>
        <v/>
      </c>
      <c r="ED35" s="243" t="str">
        <f>IF(ISBLANK('In Process Calc.'!BU28),"",'In Process Calc.'!BU28)</f>
        <v/>
      </c>
      <c r="EE35" s="243" t="str">
        <f>IF(ISBLANK('In Process Calc.'!BV28),"",'In Process Calc.'!BV28)</f>
        <v/>
      </c>
      <c r="EF35" s="243" t="str">
        <f>IF(ISBLANK('In Process Calc.'!BW28),"",'In Process Calc.'!BW28)</f>
        <v/>
      </c>
      <c r="EG35" s="243" t="str">
        <f>IF(ISBLANK('In Process Calc.'!BX28),"",'In Process Calc.'!BX28)</f>
        <v/>
      </c>
      <c r="EH35" s="243" t="str">
        <f>IF(ISBLANK('In Process Calc.'!BY28),"",'In Process Calc.'!BY28)</f>
        <v/>
      </c>
      <c r="EI35" s="243" t="str">
        <f>IF(ISBLANK('In Process Calc.'!BZ28),"",'In Process Calc.'!BZ28)</f>
        <v/>
      </c>
      <c r="EJ35" s="243" t="str">
        <f>IF(ISBLANK('In Process Calc.'!CA28),"",'In Process Calc.'!CA28)</f>
        <v/>
      </c>
      <c r="EK35" s="243" t="str">
        <f>IF(ISBLANK('Post Process Calc.'!A35),"",'Post Process Calc.'!A35)</f>
        <v/>
      </c>
      <c r="EL35" s="243" t="str">
        <f>IF(ISBLANK('Post Process Calc.'!C35),"",'Post Process Calc.'!C35)</f>
        <v/>
      </c>
      <c r="EM35" s="243" t="str">
        <f>IF(ISBLANK('Post Process Calc.'!D35),"",'Post Process Calc.'!D35)</f>
        <v/>
      </c>
      <c r="EN35" s="243" t="str">
        <f>IF(ISBLANK('Post Process Calc.'!E35),"",'Post Process Calc.'!E35)</f>
        <v/>
      </c>
      <c r="EO35" s="243" t="str">
        <f>IF(ISBLANK('Post Process Calc.'!F35),"",'Post Process Calc.'!F35)</f>
        <v/>
      </c>
      <c r="EP35" s="243" t="str">
        <f>IF(ISBLANK('Post Process Calc.'!G35),"",'Post Process Calc.'!G35)</f>
        <v/>
      </c>
      <c r="EQ35" s="243" t="str">
        <f>IF(ISBLANK('Post Process Calc.'!H35),"",'Post Process Calc.'!H35)</f>
        <v/>
      </c>
      <c r="ER35" s="243" t="str">
        <f>IF(ISBLANK('Post Process Calc.'!I35),"",'Post Process Calc.'!I35)</f>
        <v/>
      </c>
      <c r="ES35" s="243" t="str">
        <f>IF(ISBLANK('Post Process Calc.'!J35),"",'Post Process Calc.'!J35)</f>
        <v/>
      </c>
      <c r="ET35" s="243" t="str">
        <f>IF(ISBLANK('Post Process Calc.'!K35),"",'Post Process Calc.'!K35)</f>
        <v/>
      </c>
      <c r="EU35" s="243" t="str">
        <f>IF(ISBLANK('Post Process Calc.'!L35),"",'Post Process Calc.'!L35)</f>
        <v/>
      </c>
      <c r="EV35" s="243" t="str">
        <f>IF(ISBLANK('Post Process Calc.'!M35),"",'Post Process Calc.'!M35)</f>
        <v/>
      </c>
      <c r="EW35" s="243" t="str">
        <f>IF(ISBLANK('Post Process Calc.'!N35),"",'Post Process Calc.'!N35)</f>
        <v/>
      </c>
      <c r="EX35" s="243" t="str">
        <f>IF(ISBLANK('Post Process Calc.'!O35),"",'Post Process Calc.'!O35)</f>
        <v/>
      </c>
      <c r="EY35" s="243" t="str">
        <f>IF(ISBLANK('Post Process Calc.'!P35),"",'Post Process Calc.'!P35)</f>
        <v/>
      </c>
      <c r="EZ35" s="243" t="str">
        <f>IF(ISBLANK('Post Process Calc.'!Q35),"",'Post Process Calc.'!Q35)</f>
        <v/>
      </c>
      <c r="FA35" s="243" t="str">
        <f>IF(ISBLANK('Post Process Calc.'!R35),"",'Post Process Calc.'!R35)</f>
        <v/>
      </c>
      <c r="FB35" s="243" t="str">
        <f>IF(ISBLANK('Post Process Calc.'!S35),"",'Post Process Calc.'!S35)</f>
        <v/>
      </c>
      <c r="FC35" s="243" t="str">
        <f>IF(ISBLANK('Post Process Calc.'!T35),"",'Post Process Calc.'!T35)</f>
        <v/>
      </c>
      <c r="FD35" s="243" t="str">
        <f>IF(ISBLANK('Post Process Calc.'!U35),"",'Post Process Calc.'!U35)</f>
        <v/>
      </c>
      <c r="FE35" s="243" t="str">
        <f>IF(ISBLANK('Post Process Calc.'!V35),"",'Post Process Calc.'!V35)</f>
        <v/>
      </c>
      <c r="FF35" s="243" t="str">
        <f>IF(ISBLANK('Post Process Calc.'!W35),"",'Post Process Calc.'!W35)</f>
        <v/>
      </c>
      <c r="FG35" s="243" t="str">
        <f>IF(ISBLANK('Post Process Calc.'!X35),"",'Post Process Calc.'!X35)</f>
        <v/>
      </c>
      <c r="FH35" s="243" t="str">
        <f>IF(ISBLANK('Post Process Calc.'!Y35),"",'Post Process Calc.'!Y35)</f>
        <v/>
      </c>
      <c r="FI35" s="243" t="str">
        <f>IF(ISBLANK('Post Process Calc.'!Z35),"",'Post Process Calc.'!Z35)</f>
        <v/>
      </c>
      <c r="FJ35" s="243" t="str">
        <f>IF(ISBLANK('Post Process Calc.'!AA35),"",'Post Process Calc.'!AA35)</f>
        <v/>
      </c>
      <c r="FK35" s="243" t="str">
        <f>IF(ISBLANK('Post Process Calc.'!AB35),"",'Post Process Calc.'!AB35)</f>
        <v/>
      </c>
      <c r="FL35" s="243" t="str">
        <f>IF(ISBLANK('Post Process Calc.'!AC35),"",'Post Process Calc.'!AC35)</f>
        <v/>
      </c>
      <c r="FM35" s="243" t="str">
        <f>IF(ISBLANK('Post Process Calc.'!AD35),"",'Post Process Calc.'!AD35)</f>
        <v/>
      </c>
      <c r="FN35" s="243" t="str">
        <f>IF(ISBLANK('Post Process Calc.'!AE35),"",'Post Process Calc.'!AE35)</f>
        <v/>
      </c>
      <c r="FO35" s="243" t="str">
        <f>IF(ISBLANK('Post Process Calc.'!AF35),"",'Post Process Calc.'!AF35)</f>
        <v/>
      </c>
      <c r="FP35" s="243" t="str">
        <f>IF(ISBLANK('Post Process Calc.'!AG35),"",'Post Process Calc.'!AG35)</f>
        <v/>
      </c>
      <c r="FQ35" s="243" t="str">
        <f>IF(ISBLANK('Post Process Calc.'!AH35),"",'Post Process Calc.'!AH35)</f>
        <v/>
      </c>
      <c r="FR35" s="243" t="str">
        <f>IF(ISBLANK('Post Process Calc.'!AI35),"",'Post Process Calc.'!AI35)</f>
        <v/>
      </c>
      <c r="FS35" s="243" t="str">
        <f>IF(ISBLANK('Post Process Calc.'!AJ35),"",'Post Process Calc.'!AJ35)</f>
        <v/>
      </c>
    </row>
    <row r="36" spans="1:175">
      <c r="A36" s="238" t="str">
        <f>IF('Measured Data'!B27&lt;&gt;0,'Measured Data'!$B$1,"")</f>
        <v/>
      </c>
      <c r="B36" s="238" t="str">
        <f>IF(ISBLANK('Measured Data'!A27),"",'Measured Data'!A27)</f>
        <v/>
      </c>
      <c r="C36" s="245" t="str">
        <f>IF(ISBLANK('Measured Data'!B27),"",'Measured Data'!B27)</f>
        <v/>
      </c>
      <c r="D36" s="246" t="str">
        <f>IF(ISBLANK('Measured Data'!C27),"",'Measured Data'!C27)</f>
        <v/>
      </c>
      <c r="E36" s="238" t="str">
        <f>IF(ISBLANK('Measured Data'!D27),"",'Measured Data'!D27)</f>
        <v/>
      </c>
      <c r="F36" s="238" t="str">
        <f>IF(ISBLANK('Measured Data'!E27),"",'Measured Data'!E27)</f>
        <v/>
      </c>
      <c r="G36" s="238" t="str">
        <f>IF(ISBLANK('Measured Data'!G27),"",'Measured Data'!G27)</f>
        <v/>
      </c>
      <c r="H36" s="238" t="str">
        <f>IF(ISBLANK('Measured Data'!H27),"",'Measured Data'!H27)</f>
        <v/>
      </c>
      <c r="I36" s="238" t="str">
        <f>IF(ISBLANK('Measured Data'!I27),"",'Measured Data'!I27)</f>
        <v/>
      </c>
      <c r="J36" s="238" t="str">
        <f>IF(ISBLANK('Measured Data'!J27),"",'Measured Data'!J27)</f>
        <v/>
      </c>
      <c r="K36" s="238" t="str">
        <f>IF(ISBLANK('Measured Data'!K27),"",'Measured Data'!K27)</f>
        <v/>
      </c>
      <c r="L36" s="238" t="str">
        <f>IF(ISBLANK('Measured Data'!L27),"",'Measured Data'!L27)</f>
        <v/>
      </c>
      <c r="M36" s="238" t="str">
        <f>IF(ISBLANK('Measured Data'!M27),"",'Measured Data'!M27)</f>
        <v/>
      </c>
      <c r="N36" s="238" t="str">
        <f>IF(ISBLANK('Measured Data'!N27),"",'Measured Data'!N27)</f>
        <v/>
      </c>
      <c r="O36" s="238" t="str">
        <f>IF(ISBLANK('Measured Data'!O27),"",'Measured Data'!O27)</f>
        <v/>
      </c>
      <c r="P36" s="238" t="str">
        <f>IF(ISBLANK('Measured Data'!P27),"",'Measured Data'!P27)</f>
        <v/>
      </c>
      <c r="Q36" s="238" t="str">
        <f>IF(ISBLANK('Measured Data'!Q27),"",'Measured Data'!Q27)</f>
        <v/>
      </c>
      <c r="R36" s="238" t="str">
        <f>IF(ISBLANK('Measured Data'!R27),"",'Measured Data'!R27)</f>
        <v/>
      </c>
      <c r="S36" s="238" t="str">
        <f>IF(ISBLANK('Measured Data'!S27),"",'Measured Data'!S27)</f>
        <v/>
      </c>
      <c r="T36" s="238" t="str">
        <f>IF(ISBLANK('Measured Data'!T27),"",'Measured Data'!T27)</f>
        <v/>
      </c>
      <c r="U36" s="238" t="str">
        <f>IF(ISBLANK('Measured Data'!U27),"",'Measured Data'!U27)</f>
        <v/>
      </c>
      <c r="V36" s="238" t="str">
        <f>IF(ISBLANK('Measured Data'!V27),"",'Measured Data'!V27)</f>
        <v/>
      </c>
      <c r="W36" s="238" t="str">
        <f>IF(ISBLANK('Measured Data'!W27),"",'Measured Data'!W27)</f>
        <v/>
      </c>
      <c r="X36" s="238" t="str">
        <f>IF(ISBLANK('Measured Data'!X27),"",'Measured Data'!X27)</f>
        <v/>
      </c>
      <c r="Y36" s="238" t="str">
        <f>IF(ISBLANK('Measured Data'!Y27),"",'Measured Data'!Y27)</f>
        <v/>
      </c>
      <c r="Z36" s="238" t="str">
        <f>IF(ISBLANK('Measured Data'!Z27),"",'Measured Data'!Z27)</f>
        <v/>
      </c>
      <c r="AA36" s="238" t="str">
        <f>IF(ISBLANK('Measured Data'!AA27),"",'Measured Data'!AA27)</f>
        <v/>
      </c>
      <c r="AB36" s="238" t="str">
        <f>IF(ISBLANK('Measured Data'!AB27),"",'Measured Data'!AB27)</f>
        <v/>
      </c>
      <c r="AC36" s="238" t="str">
        <f>IF(ISBLANK('Measured Data'!AC27),"",'Measured Data'!AC27)</f>
        <v/>
      </c>
      <c r="AD36" s="238" t="str">
        <f>IF(ISBLANK('Measured Data'!AD27),"",'Measured Data'!AD27)</f>
        <v/>
      </c>
      <c r="AE36" s="238" t="str">
        <f>IF(ISBLANK('Measured Data'!AE27),"",'Measured Data'!AE27)</f>
        <v/>
      </c>
      <c r="AF36" s="238" t="str">
        <f>IF(ISBLANK('Measured Data'!AF27),"",'Measured Data'!AF27)</f>
        <v/>
      </c>
      <c r="AG36" s="238" t="str">
        <f>IF(ISBLANK('Measured Data'!AG27),"",'Measured Data'!AG27)</f>
        <v/>
      </c>
      <c r="AH36" s="238" t="str">
        <f>IF(ISBLANK('Measured Data'!AH27),"",'Measured Data'!AH27)</f>
        <v/>
      </c>
      <c r="AI36" s="238" t="str">
        <f>IF(ISBLANK('Measured Data'!AI27),"",'Measured Data'!AI27)</f>
        <v/>
      </c>
      <c r="AJ36" s="238" t="str">
        <f>IF(ISBLANK('Measured Data'!AJ27),"",'Measured Data'!AJ27)</f>
        <v/>
      </c>
      <c r="AK36" s="238" t="str">
        <f>IF(ISBLANK('Measured Data'!AK27),"",'Measured Data'!AK27)</f>
        <v/>
      </c>
      <c r="AL36" s="238" t="str">
        <f>IF(ISBLANK('Measured Data'!AL27),"",'Measured Data'!AL27)</f>
        <v/>
      </c>
      <c r="AM36" s="238" t="str">
        <f>IF(ISBLANK('Measured Data'!AM27),"",'Measured Data'!AM27)</f>
        <v/>
      </c>
      <c r="AN36" s="238" t="str">
        <f>IF(ISBLANK('Measured Data'!AN27),"",'Measured Data'!AN27)</f>
        <v/>
      </c>
      <c r="AO36" s="238" t="str">
        <f>IF(ISBLANK('Measured Data'!AO27),"",'Measured Data'!AO27)</f>
        <v/>
      </c>
      <c r="AP36" s="238" t="str">
        <f>IF(ISBLANK('Measured Data'!AP27),"",'Measured Data'!AP27)</f>
        <v/>
      </c>
      <c r="AQ36" s="238" t="e">
        <f>IF(ISBLANK('Measured Data'!#REF!),"",'Measured Data'!#REF!)</f>
        <v>#REF!</v>
      </c>
      <c r="AR36" s="238" t="e">
        <f>IF(ISBLANK('Measured Data'!#REF!),"",'Measured Data'!#REF!)</f>
        <v>#REF!</v>
      </c>
      <c r="AS36" s="238" t="e">
        <f>IF(ISBLANK('Measured Data'!#REF!),"",'Measured Data'!#REF!)</f>
        <v>#REF!</v>
      </c>
      <c r="AT36" s="238" t="e">
        <f>IF(ISBLANK('Measured Data'!#REF!),"",'Measured Data'!#REF!)</f>
        <v>#REF!</v>
      </c>
      <c r="AU36" s="238" t="e">
        <f>IF(ISBLANK('Measured Data'!#REF!),"",'Measured Data'!#REF!)</f>
        <v>#REF!</v>
      </c>
      <c r="AV36" s="238" t="e">
        <f>IF(ISBLANK('Measured Data'!#REF!),"",'Measured Data'!#REF!)</f>
        <v>#REF!</v>
      </c>
      <c r="AW36" s="238" t="e">
        <f>IF(ISBLANK('Measured Data'!#REF!),"",'Measured Data'!#REF!)</f>
        <v>#REF!</v>
      </c>
      <c r="AX36" s="238" t="e">
        <f>IF(ISBLANK('Measured Data'!#REF!),"",'Measured Data'!#REF!)</f>
        <v>#REF!</v>
      </c>
      <c r="AY36" s="238" t="e">
        <f>IF(ISBLANK('Measured Data'!#REF!),"",'Measured Data'!#REF!)</f>
        <v>#REF!</v>
      </c>
      <c r="AZ36" s="238" t="e">
        <f>IF(ISBLANK('Measured Data'!#REF!),"",'Measured Data'!#REF!)</f>
        <v>#REF!</v>
      </c>
      <c r="BA36" s="238" t="e">
        <f>IF(ISBLANK('Measured Data'!#REF!),"",'Measured Data'!#REF!)</f>
        <v>#REF!</v>
      </c>
      <c r="BB36" s="238" t="e">
        <f>IF(ISBLANK('Measured Data'!#REF!),"",'Measured Data'!#REF!)</f>
        <v>#REF!</v>
      </c>
      <c r="BC36" s="238" t="e">
        <f>IF(ISBLANK('Measured Data'!#REF!),"",'Measured Data'!#REF!)</f>
        <v>#REF!</v>
      </c>
      <c r="BD36" s="238" t="e">
        <f>IF(ISBLANK('Measured Data'!#REF!),"",'Measured Data'!#REF!)</f>
        <v>#REF!</v>
      </c>
      <c r="BE36" s="238" t="e">
        <f>IF(ISBLANK('Measured Data'!#REF!),"",'Measured Data'!#REF!)</f>
        <v>#REF!</v>
      </c>
      <c r="BF36" s="238" t="e">
        <f>IF(ISBLANK('Measured Data'!#REF!),"",'Measured Data'!#REF!)</f>
        <v>#REF!</v>
      </c>
      <c r="BG36" s="238" t="e">
        <f>IF(ISBLANK('Measured Data'!#REF!),"",'Measured Data'!#REF!)</f>
        <v>#REF!</v>
      </c>
      <c r="BH36" s="238" t="e">
        <f>IF(ISBLANK('Measured Data'!#REF!),"",'Measured Data'!#REF!)</f>
        <v>#REF!</v>
      </c>
      <c r="BI36" s="238" t="e">
        <f>IF(ISBLANK('Measured Data'!#REF!),"",'Measured Data'!#REF!)</f>
        <v>#REF!</v>
      </c>
      <c r="BJ36" s="238" t="e">
        <f>IF(ISBLANK('Measured Data'!#REF!),"",'Measured Data'!#REF!)</f>
        <v>#REF!</v>
      </c>
      <c r="BK36" s="238" t="e">
        <f>IF(ISBLANK('Measured Data'!#REF!),"",'Measured Data'!#REF!)</f>
        <v>#REF!</v>
      </c>
      <c r="BL36" s="238" t="e">
        <f>IF(ISBLANK('Measured Data'!#REF!),"",'Measured Data'!#REF!)</f>
        <v>#REF!</v>
      </c>
      <c r="BM36" s="238" t="e">
        <f>IF(ISBLANK('Measured Data'!#REF!),"",'Measured Data'!#REF!)</f>
        <v>#REF!</v>
      </c>
      <c r="BN36" s="238" t="str">
        <f>IF(ISBLANK('In Process Calc.'!B29),"",ROUND('In Process Calc.'!B29,2))</f>
        <v/>
      </c>
      <c r="BO36" s="238" t="str">
        <f>IF(ISBLANK('In Process Calc.'!C29),"",ROUND('In Process Calc.'!C29,2))</f>
        <v/>
      </c>
      <c r="BP36" s="238" t="str">
        <f>IF(ISBLANK('In Process Calc.'!E29),"",'In Process Calc.'!E29)</f>
        <v/>
      </c>
      <c r="BQ36" s="238" t="str">
        <f>IF(ISBLANK('In Process Calc.'!F29),"",'In Process Calc.'!F29)</f>
        <v/>
      </c>
      <c r="BR36" s="238" t="str">
        <f>IF(ISBLANK('In Process Calc.'!H29),"",'In Process Calc.'!H29)</f>
        <v/>
      </c>
      <c r="BS36" s="238" t="str">
        <f>IF(ISBLANK('In Process Calc.'!J29),"",'In Process Calc.'!J29)</f>
        <v/>
      </c>
      <c r="BT36" s="238" t="str">
        <f>IF(ISBLANK('In Process Calc.'!K29),"",'In Process Calc.'!K29)</f>
        <v/>
      </c>
      <c r="BU36" s="238" t="str">
        <f>IF(ISBLANK('In Process Calc.'!L29),"",'In Process Calc.'!L29)</f>
        <v/>
      </c>
      <c r="BV36" s="243" t="str">
        <f>IF(ISBLANK('In Process Calc.'!M29),"",'In Process Calc.'!M29)</f>
        <v/>
      </c>
      <c r="BW36" s="243" t="str">
        <f>IF(ISBLANK('In Process Calc.'!N29),"",'In Process Calc.'!N29)</f>
        <v/>
      </c>
      <c r="BX36" s="243" t="str">
        <f>IF(ISBLANK('In Process Calc.'!O29),"",'In Process Calc.'!O29)</f>
        <v/>
      </c>
      <c r="BY36" s="243" t="str">
        <f>IF(ISBLANK('In Process Calc.'!P29),"",'In Process Calc.'!P29)</f>
        <v/>
      </c>
      <c r="BZ36" s="243" t="str">
        <f>IF(ISBLANK('In Process Calc.'!Q29),"",'In Process Calc.'!Q29)</f>
        <v/>
      </c>
      <c r="CA36" s="243" t="str">
        <f>IF(ISBLANK('In Process Calc.'!R29),"",'In Process Calc.'!R29)</f>
        <v/>
      </c>
      <c r="CB36" s="243" t="str">
        <f>IF(ISBLANK('In Process Calc.'!S29),"",'In Process Calc.'!S29)</f>
        <v/>
      </c>
      <c r="CC36" s="243" t="str">
        <f>IF(ISBLANK('In Process Calc.'!T29),"",'In Process Calc.'!T29)</f>
        <v/>
      </c>
      <c r="CD36" s="243" t="str">
        <f>IF(ISBLANK('In Process Calc.'!U29),"",'In Process Calc.'!U29)</f>
        <v/>
      </c>
      <c r="CE36" s="243" t="str">
        <f>IF(ISBLANK('In Process Calc.'!V29),"",'In Process Calc.'!V29)</f>
        <v/>
      </c>
      <c r="CF36" s="243" t="str">
        <f>IF(ISBLANK('In Process Calc.'!W29),"",'In Process Calc.'!W29)</f>
        <v/>
      </c>
      <c r="CG36" s="243" t="str">
        <f>IF(ISBLANK('In Process Calc.'!X29),"",'In Process Calc.'!X29)</f>
        <v/>
      </c>
      <c r="CH36" s="243" t="str">
        <f>IF(ISBLANK('In Process Calc.'!Y29),"",'In Process Calc.'!Y29)</f>
        <v/>
      </c>
      <c r="CI36" s="243" t="str">
        <f>IF(ISBLANK('In Process Calc.'!Z29),"",'In Process Calc.'!Z29)</f>
        <v/>
      </c>
      <c r="CJ36" s="243" t="str">
        <f>IF(ISBLANK('In Process Calc.'!AA29),"",'In Process Calc.'!AA29)</f>
        <v/>
      </c>
      <c r="CK36" s="243" t="str">
        <f>IF(ISBLANK('In Process Calc.'!AB29),"",'In Process Calc.'!AB29)</f>
        <v/>
      </c>
      <c r="CL36" s="243" t="str">
        <f>IF(ISBLANK('In Process Calc.'!AC29),"",'In Process Calc.'!AC29)</f>
        <v/>
      </c>
      <c r="CM36" s="243" t="str">
        <f>IF(ISBLANK('In Process Calc.'!AD29),"",'In Process Calc.'!AD29)</f>
        <v/>
      </c>
      <c r="CN36" s="243" t="str">
        <f>IF(ISBLANK('In Process Calc.'!AE29),"",'In Process Calc.'!AE29)</f>
        <v/>
      </c>
      <c r="CO36" s="243" t="str">
        <f>IF(ISBLANK('In Process Calc.'!AF29),"",'In Process Calc.'!AF29)</f>
        <v/>
      </c>
      <c r="CP36" s="243" t="str">
        <f>IF(ISBLANK('In Process Calc.'!AG29),"",'In Process Calc.'!AG29)</f>
        <v/>
      </c>
      <c r="CQ36" s="243" t="str">
        <f>IF(ISBLANK('In Process Calc.'!AH29),"",'In Process Calc.'!AH29)</f>
        <v/>
      </c>
      <c r="CR36" s="243" t="str">
        <f>IF(ISBLANK('In Process Calc.'!AI29),"",'In Process Calc.'!AI29)</f>
        <v/>
      </c>
      <c r="CS36" s="243" t="str">
        <f>IF(ISBLANK('In Process Calc.'!AJ29),"",'In Process Calc.'!AJ29)</f>
        <v/>
      </c>
      <c r="CT36" s="243" t="str">
        <f>IF(ISBLANK('In Process Calc.'!AK29),"",'In Process Calc.'!AK29)</f>
        <v/>
      </c>
      <c r="CU36" s="243" t="str">
        <f>IF(ISBLANK('In Process Calc.'!AL29),"",'In Process Calc.'!AL29)</f>
        <v/>
      </c>
      <c r="CV36" s="243" t="str">
        <f>IF(ISBLANK('In Process Calc.'!AM29),"",'In Process Calc.'!AM29)</f>
        <v/>
      </c>
      <c r="CW36" s="243" t="str">
        <f>IF(ISBLANK('In Process Calc.'!AN29),"",'In Process Calc.'!AN29)</f>
        <v/>
      </c>
      <c r="CX36" s="243" t="str">
        <f>IF(ISBLANK('In Process Calc.'!AO29),"",'In Process Calc.'!AO29)</f>
        <v/>
      </c>
      <c r="CY36" s="243" t="str">
        <f>IF(ISBLANK('In Process Calc.'!AP29),"",'In Process Calc.'!AP29)</f>
        <v/>
      </c>
      <c r="CZ36" s="243" t="str">
        <f>IF(ISBLANK('In Process Calc.'!AQ29),"",'In Process Calc.'!AQ29)</f>
        <v/>
      </c>
      <c r="DA36" s="243" t="str">
        <f>IF(ISBLANK('In Process Calc.'!AR29),"",'In Process Calc.'!AR29)</f>
        <v/>
      </c>
      <c r="DB36" s="243" t="str">
        <f>IF(ISBLANK('In Process Calc.'!AS29),"",'In Process Calc.'!AS29)</f>
        <v/>
      </c>
      <c r="DC36" s="243" t="str">
        <f>IF(ISBLANK('In Process Calc.'!AT29),"",'In Process Calc.'!AT29)</f>
        <v/>
      </c>
      <c r="DD36" s="243" t="str">
        <f>IF(ISBLANK('In Process Calc.'!AU29),"",'In Process Calc.'!AU29)</f>
        <v/>
      </c>
      <c r="DE36" s="243" t="str">
        <f>IF(ISBLANK('In Process Calc.'!AV29),"",'In Process Calc.'!AV29)</f>
        <v/>
      </c>
      <c r="DF36" s="243" t="str">
        <f>IF(ISBLANK('In Process Calc.'!AW29),"",'In Process Calc.'!AW29)</f>
        <v/>
      </c>
      <c r="DG36" s="243" t="str">
        <f>IF(ISBLANK('In Process Calc.'!AX29),"",'In Process Calc.'!AX29)</f>
        <v/>
      </c>
      <c r="DH36" s="243" t="str">
        <f>IF(ISBLANK('In Process Calc.'!AY29),"",'In Process Calc.'!AY29)</f>
        <v/>
      </c>
      <c r="DI36" s="243" t="str">
        <f>IF(ISBLANK('In Process Calc.'!AZ29),"",'In Process Calc.'!AZ29)</f>
        <v/>
      </c>
      <c r="DJ36" s="243" t="str">
        <f>IF(ISBLANK('In Process Calc.'!BA29),"",'In Process Calc.'!BA29)</f>
        <v/>
      </c>
      <c r="DK36" s="243" t="str">
        <f>IF(ISBLANK('In Process Calc.'!BB29),"",'In Process Calc.'!BB29)</f>
        <v/>
      </c>
      <c r="DL36" s="243" t="str">
        <f>IF(ISBLANK('In Process Calc.'!BC29),"",'In Process Calc.'!BC29)</f>
        <v/>
      </c>
      <c r="DM36" s="243" t="str">
        <f>IF(ISBLANK('In Process Calc.'!BD29),"",'In Process Calc.'!BD29)</f>
        <v/>
      </c>
      <c r="DN36" s="243" t="str">
        <f>IF(ISBLANK('In Process Calc.'!BE29),"",'In Process Calc.'!BE29)</f>
        <v/>
      </c>
      <c r="DO36" s="243" t="str">
        <f>IF(ISBLANK('In Process Calc.'!BF29),"",'In Process Calc.'!BF29)</f>
        <v/>
      </c>
      <c r="DP36" s="243" t="str">
        <f>IF(ISBLANK('In Process Calc.'!BG29),"",'In Process Calc.'!BG29)</f>
        <v/>
      </c>
      <c r="DQ36" s="243" t="str">
        <f>IF(ISBLANK('In Process Calc.'!BH29),"",'In Process Calc.'!BH29)</f>
        <v/>
      </c>
      <c r="DR36" s="243" t="str">
        <f>IF(ISBLANK('In Process Calc.'!BI29),"",'In Process Calc.'!BI29)</f>
        <v/>
      </c>
      <c r="DS36" s="243" t="str">
        <f>IF(ISBLANK('In Process Calc.'!BJ29),"",'In Process Calc.'!BJ29)</f>
        <v/>
      </c>
      <c r="DT36" s="243" t="str">
        <f>IF(ISBLANK('In Process Calc.'!BK29),"",'In Process Calc.'!BK29)</f>
        <v/>
      </c>
      <c r="DU36" s="243" t="str">
        <f>IF(ISBLANK('In Process Calc.'!BL29),"",'In Process Calc.'!BL29)</f>
        <v/>
      </c>
      <c r="DV36" s="243" t="str">
        <f>IF(ISBLANK('In Process Calc.'!BM29),"",'In Process Calc.'!BM29)</f>
        <v/>
      </c>
      <c r="DW36" s="243" t="str">
        <f>IF(ISBLANK('In Process Calc.'!BN29),"",'In Process Calc.'!BN29)</f>
        <v/>
      </c>
      <c r="DX36" s="243" t="str">
        <f>IF(ISBLANK('In Process Calc.'!BO29),"",'In Process Calc.'!BO29)</f>
        <v/>
      </c>
      <c r="DY36" s="243" t="str">
        <f>IF(ISBLANK('In Process Calc.'!BP29),"",'In Process Calc.'!BP29)</f>
        <v/>
      </c>
      <c r="DZ36" s="243" t="str">
        <f>IF(ISBLANK('In Process Calc.'!BQ29),"",'In Process Calc.'!BQ29)</f>
        <v/>
      </c>
      <c r="EA36" s="243" t="str">
        <f>IF(ISBLANK('In Process Calc.'!BR29),"",'In Process Calc.'!BR29)</f>
        <v/>
      </c>
      <c r="EB36" s="243" t="str">
        <f>IF(ISBLANK('In Process Calc.'!BS29),"",'In Process Calc.'!BS29)</f>
        <v/>
      </c>
      <c r="EC36" s="243" t="str">
        <f>IF(ISBLANK('In Process Calc.'!BT29),"",'In Process Calc.'!BT29)</f>
        <v/>
      </c>
      <c r="ED36" s="243" t="str">
        <f>IF(ISBLANK('In Process Calc.'!BU29),"",'In Process Calc.'!BU29)</f>
        <v/>
      </c>
      <c r="EE36" s="243" t="str">
        <f>IF(ISBLANK('In Process Calc.'!BV29),"",'In Process Calc.'!BV29)</f>
        <v/>
      </c>
      <c r="EF36" s="243" t="str">
        <f>IF(ISBLANK('In Process Calc.'!BW29),"",'In Process Calc.'!BW29)</f>
        <v/>
      </c>
      <c r="EG36" s="243" t="str">
        <f>IF(ISBLANK('In Process Calc.'!BX29),"",'In Process Calc.'!BX29)</f>
        <v/>
      </c>
      <c r="EH36" s="243" t="str">
        <f>IF(ISBLANK('In Process Calc.'!BY29),"",'In Process Calc.'!BY29)</f>
        <v/>
      </c>
      <c r="EI36" s="243" t="str">
        <f>IF(ISBLANK('In Process Calc.'!BZ29),"",'In Process Calc.'!BZ29)</f>
        <v/>
      </c>
      <c r="EJ36" s="243" t="str">
        <f>IF(ISBLANK('In Process Calc.'!CA29),"",'In Process Calc.'!CA29)</f>
        <v/>
      </c>
      <c r="EK36" s="243" t="str">
        <f>IF(ISBLANK('Post Process Calc.'!A36),"",'Post Process Calc.'!A36)</f>
        <v/>
      </c>
      <c r="EL36" s="243" t="str">
        <f>IF(ISBLANK('Post Process Calc.'!C36),"",'Post Process Calc.'!C36)</f>
        <v/>
      </c>
      <c r="EM36" s="243" t="str">
        <f>IF(ISBLANK('Post Process Calc.'!D36),"",'Post Process Calc.'!D36)</f>
        <v/>
      </c>
      <c r="EN36" s="243" t="str">
        <f>IF(ISBLANK('Post Process Calc.'!E36),"",'Post Process Calc.'!E36)</f>
        <v/>
      </c>
      <c r="EO36" s="243" t="str">
        <f>IF(ISBLANK('Post Process Calc.'!F36),"",'Post Process Calc.'!F36)</f>
        <v/>
      </c>
      <c r="EP36" s="243" t="str">
        <f>IF(ISBLANK('Post Process Calc.'!G36),"",'Post Process Calc.'!G36)</f>
        <v/>
      </c>
      <c r="EQ36" s="243" t="str">
        <f>IF(ISBLANK('Post Process Calc.'!H36),"",'Post Process Calc.'!H36)</f>
        <v/>
      </c>
      <c r="ER36" s="243" t="str">
        <f>IF(ISBLANK('Post Process Calc.'!I36),"",'Post Process Calc.'!I36)</f>
        <v/>
      </c>
      <c r="ES36" s="243" t="str">
        <f>IF(ISBLANK('Post Process Calc.'!J36),"",'Post Process Calc.'!J36)</f>
        <v/>
      </c>
      <c r="ET36" s="243" t="str">
        <f>IF(ISBLANK('Post Process Calc.'!K36),"",'Post Process Calc.'!K36)</f>
        <v/>
      </c>
      <c r="EU36" s="243" t="str">
        <f>IF(ISBLANK('Post Process Calc.'!L36),"",'Post Process Calc.'!L36)</f>
        <v/>
      </c>
      <c r="EV36" s="243" t="str">
        <f>IF(ISBLANK('Post Process Calc.'!M36),"",'Post Process Calc.'!M36)</f>
        <v/>
      </c>
      <c r="EW36" s="243" t="str">
        <f>IF(ISBLANK('Post Process Calc.'!N36),"",'Post Process Calc.'!N36)</f>
        <v/>
      </c>
      <c r="EX36" s="243" t="str">
        <f>IF(ISBLANK('Post Process Calc.'!O36),"",'Post Process Calc.'!O36)</f>
        <v/>
      </c>
      <c r="EY36" s="243" t="str">
        <f>IF(ISBLANK('Post Process Calc.'!P36),"",'Post Process Calc.'!P36)</f>
        <v/>
      </c>
      <c r="EZ36" s="243" t="str">
        <f>IF(ISBLANK('Post Process Calc.'!Q36),"",'Post Process Calc.'!Q36)</f>
        <v/>
      </c>
      <c r="FA36" s="243" t="str">
        <f>IF(ISBLANK('Post Process Calc.'!R36),"",'Post Process Calc.'!R36)</f>
        <v/>
      </c>
      <c r="FB36" s="243" t="str">
        <f>IF(ISBLANK('Post Process Calc.'!S36),"",'Post Process Calc.'!S36)</f>
        <v/>
      </c>
      <c r="FC36" s="243" t="str">
        <f>IF(ISBLANK('Post Process Calc.'!T36),"",'Post Process Calc.'!T36)</f>
        <v/>
      </c>
      <c r="FD36" s="243" t="str">
        <f>IF(ISBLANK('Post Process Calc.'!U36),"",'Post Process Calc.'!U36)</f>
        <v/>
      </c>
      <c r="FE36" s="243" t="str">
        <f>IF(ISBLANK('Post Process Calc.'!V36),"",'Post Process Calc.'!V36)</f>
        <v/>
      </c>
      <c r="FF36" s="243" t="str">
        <f>IF(ISBLANK('Post Process Calc.'!W36),"",'Post Process Calc.'!W36)</f>
        <v/>
      </c>
      <c r="FG36" s="243" t="str">
        <f>IF(ISBLANK('Post Process Calc.'!X36),"",'Post Process Calc.'!X36)</f>
        <v/>
      </c>
      <c r="FH36" s="243" t="str">
        <f>IF(ISBLANK('Post Process Calc.'!Y36),"",'Post Process Calc.'!Y36)</f>
        <v/>
      </c>
      <c r="FI36" s="243" t="str">
        <f>IF(ISBLANK('Post Process Calc.'!Z36),"",'Post Process Calc.'!Z36)</f>
        <v/>
      </c>
      <c r="FJ36" s="243" t="str">
        <f>IF(ISBLANK('Post Process Calc.'!AA36),"",'Post Process Calc.'!AA36)</f>
        <v/>
      </c>
      <c r="FK36" s="243" t="str">
        <f>IF(ISBLANK('Post Process Calc.'!AB36),"",'Post Process Calc.'!AB36)</f>
        <v/>
      </c>
      <c r="FL36" s="243" t="str">
        <f>IF(ISBLANK('Post Process Calc.'!AC36),"",'Post Process Calc.'!AC36)</f>
        <v/>
      </c>
      <c r="FM36" s="243" t="str">
        <f>IF(ISBLANK('Post Process Calc.'!AD36),"",'Post Process Calc.'!AD36)</f>
        <v/>
      </c>
      <c r="FN36" s="243" t="str">
        <f>IF(ISBLANK('Post Process Calc.'!AE36),"",'Post Process Calc.'!AE36)</f>
        <v/>
      </c>
      <c r="FO36" s="243" t="str">
        <f>IF(ISBLANK('Post Process Calc.'!AF36),"",'Post Process Calc.'!AF36)</f>
        <v/>
      </c>
      <c r="FP36" s="243" t="str">
        <f>IF(ISBLANK('Post Process Calc.'!AG36),"",'Post Process Calc.'!AG36)</f>
        <v/>
      </c>
      <c r="FQ36" s="243" t="str">
        <f>IF(ISBLANK('Post Process Calc.'!AH36),"",'Post Process Calc.'!AH36)</f>
        <v/>
      </c>
      <c r="FR36" s="243" t="str">
        <f>IF(ISBLANK('Post Process Calc.'!AI36),"",'Post Process Calc.'!AI36)</f>
        <v/>
      </c>
      <c r="FS36" s="243" t="str">
        <f>IF(ISBLANK('Post Process Calc.'!AJ36),"",'Post Process Calc.'!AJ36)</f>
        <v/>
      </c>
    </row>
    <row r="37" spans="1:175">
      <c r="A37" s="238" t="str">
        <f>IF('Measured Data'!B28&lt;&gt;0,'Measured Data'!$B$1,"")</f>
        <v/>
      </c>
      <c r="B37" s="238" t="str">
        <f>IF(ISBLANK('Measured Data'!A28),"",'Measured Data'!A28)</f>
        <v/>
      </c>
      <c r="C37" s="245" t="str">
        <f>IF(ISBLANK('Measured Data'!B28),"",'Measured Data'!B28)</f>
        <v/>
      </c>
      <c r="D37" s="246" t="str">
        <f>IF(ISBLANK('Measured Data'!C28),"",'Measured Data'!C28)</f>
        <v/>
      </c>
      <c r="E37" s="238" t="str">
        <f>IF(ISBLANK('Measured Data'!D28),"",'Measured Data'!D28)</f>
        <v/>
      </c>
      <c r="F37" s="238" t="str">
        <f>IF(ISBLANK('Measured Data'!E28),"",'Measured Data'!E28)</f>
        <v/>
      </c>
      <c r="G37" s="238" t="str">
        <f>IF(ISBLANK('Measured Data'!G28),"",'Measured Data'!G28)</f>
        <v/>
      </c>
      <c r="H37" s="238" t="str">
        <f>IF(ISBLANK('Measured Data'!H28),"",'Measured Data'!H28)</f>
        <v/>
      </c>
      <c r="I37" s="238" t="str">
        <f>IF(ISBLANK('Measured Data'!I28),"",'Measured Data'!I28)</f>
        <v/>
      </c>
      <c r="J37" s="238" t="str">
        <f>IF(ISBLANK('Measured Data'!J28),"",'Measured Data'!J28)</f>
        <v/>
      </c>
      <c r="K37" s="238" t="str">
        <f>IF(ISBLANK('Measured Data'!K28),"",'Measured Data'!K28)</f>
        <v/>
      </c>
      <c r="L37" s="238" t="str">
        <f>IF(ISBLANK('Measured Data'!L28),"",'Measured Data'!L28)</f>
        <v/>
      </c>
      <c r="M37" s="238" t="str">
        <f>IF(ISBLANK('Measured Data'!M28),"",'Measured Data'!M28)</f>
        <v/>
      </c>
      <c r="N37" s="238" t="str">
        <f>IF(ISBLANK('Measured Data'!N28),"",'Measured Data'!N28)</f>
        <v/>
      </c>
      <c r="O37" s="238" t="str">
        <f>IF(ISBLANK('Measured Data'!O28),"",'Measured Data'!O28)</f>
        <v/>
      </c>
      <c r="P37" s="238" t="str">
        <f>IF(ISBLANK('Measured Data'!P28),"",'Measured Data'!P28)</f>
        <v/>
      </c>
      <c r="Q37" s="238" t="str">
        <f>IF(ISBLANK('Measured Data'!Q28),"",'Measured Data'!Q28)</f>
        <v/>
      </c>
      <c r="R37" s="238" t="str">
        <f>IF(ISBLANK('Measured Data'!R28),"",'Measured Data'!R28)</f>
        <v/>
      </c>
      <c r="S37" s="238" t="str">
        <f>IF(ISBLANK('Measured Data'!S28),"",'Measured Data'!S28)</f>
        <v/>
      </c>
      <c r="T37" s="238" t="str">
        <f>IF(ISBLANK('Measured Data'!T28),"",'Measured Data'!T28)</f>
        <v/>
      </c>
      <c r="U37" s="238" t="str">
        <f>IF(ISBLANK('Measured Data'!U28),"",'Measured Data'!U28)</f>
        <v/>
      </c>
      <c r="V37" s="238" t="str">
        <f>IF(ISBLANK('Measured Data'!V28),"",'Measured Data'!V28)</f>
        <v/>
      </c>
      <c r="W37" s="238" t="str">
        <f>IF(ISBLANK('Measured Data'!W28),"",'Measured Data'!W28)</f>
        <v/>
      </c>
      <c r="X37" s="238" t="str">
        <f>IF(ISBLANK('Measured Data'!X28),"",'Measured Data'!X28)</f>
        <v/>
      </c>
      <c r="Y37" s="238" t="str">
        <f>IF(ISBLANK('Measured Data'!Y28),"",'Measured Data'!Y28)</f>
        <v/>
      </c>
      <c r="Z37" s="238" t="str">
        <f>IF(ISBLANK('Measured Data'!Z28),"",'Measured Data'!Z28)</f>
        <v/>
      </c>
      <c r="AA37" s="238" t="str">
        <f>IF(ISBLANK('Measured Data'!AA28),"",'Measured Data'!AA28)</f>
        <v/>
      </c>
      <c r="AB37" s="238" t="str">
        <f>IF(ISBLANK('Measured Data'!AB28),"",'Measured Data'!AB28)</f>
        <v/>
      </c>
      <c r="AC37" s="238" t="str">
        <f>IF(ISBLANK('Measured Data'!AC28),"",'Measured Data'!AC28)</f>
        <v/>
      </c>
      <c r="AD37" s="238" t="str">
        <f>IF(ISBLANK('Measured Data'!AD28),"",'Measured Data'!AD28)</f>
        <v/>
      </c>
      <c r="AE37" s="238" t="str">
        <f>IF(ISBLANK('Measured Data'!AE28),"",'Measured Data'!AE28)</f>
        <v/>
      </c>
      <c r="AF37" s="238" t="str">
        <f>IF(ISBLANK('Measured Data'!AF28),"",'Measured Data'!AF28)</f>
        <v/>
      </c>
      <c r="AG37" s="238" t="str">
        <f>IF(ISBLANK('Measured Data'!AG28),"",'Measured Data'!AG28)</f>
        <v/>
      </c>
      <c r="AH37" s="238" t="str">
        <f>IF(ISBLANK('Measured Data'!AH28),"",'Measured Data'!AH28)</f>
        <v/>
      </c>
      <c r="AI37" s="238" t="str">
        <f>IF(ISBLANK('Measured Data'!AI28),"",'Measured Data'!AI28)</f>
        <v/>
      </c>
      <c r="AJ37" s="238" t="str">
        <f>IF(ISBLANK('Measured Data'!AJ28),"",'Measured Data'!AJ28)</f>
        <v/>
      </c>
      <c r="AK37" s="238" t="str">
        <f>IF(ISBLANK('Measured Data'!AK28),"",'Measured Data'!AK28)</f>
        <v/>
      </c>
      <c r="AL37" s="238" t="str">
        <f>IF(ISBLANK('Measured Data'!AL28),"",'Measured Data'!AL28)</f>
        <v/>
      </c>
      <c r="AM37" s="238" t="str">
        <f>IF(ISBLANK('Measured Data'!AM28),"",'Measured Data'!AM28)</f>
        <v/>
      </c>
      <c r="AN37" s="238" t="str">
        <f>IF(ISBLANK('Measured Data'!AN28),"",'Measured Data'!AN28)</f>
        <v/>
      </c>
      <c r="AO37" s="238" t="str">
        <f>IF(ISBLANK('Measured Data'!AO28),"",'Measured Data'!AO28)</f>
        <v/>
      </c>
      <c r="AP37" s="238" t="str">
        <f>IF(ISBLANK('Measured Data'!AP28),"",'Measured Data'!AP28)</f>
        <v/>
      </c>
      <c r="AQ37" s="238" t="e">
        <f>IF(ISBLANK('Measured Data'!#REF!),"",'Measured Data'!#REF!)</f>
        <v>#REF!</v>
      </c>
      <c r="AR37" s="238" t="e">
        <f>IF(ISBLANK('Measured Data'!#REF!),"",'Measured Data'!#REF!)</f>
        <v>#REF!</v>
      </c>
      <c r="AS37" s="238" t="e">
        <f>IF(ISBLANK('Measured Data'!#REF!),"",'Measured Data'!#REF!)</f>
        <v>#REF!</v>
      </c>
      <c r="AT37" s="238" t="e">
        <f>IF(ISBLANK('Measured Data'!#REF!),"",'Measured Data'!#REF!)</f>
        <v>#REF!</v>
      </c>
      <c r="AU37" s="238" t="e">
        <f>IF(ISBLANK('Measured Data'!#REF!),"",'Measured Data'!#REF!)</f>
        <v>#REF!</v>
      </c>
      <c r="AV37" s="238" t="e">
        <f>IF(ISBLANK('Measured Data'!#REF!),"",'Measured Data'!#REF!)</f>
        <v>#REF!</v>
      </c>
      <c r="AW37" s="238" t="e">
        <f>IF(ISBLANK('Measured Data'!#REF!),"",'Measured Data'!#REF!)</f>
        <v>#REF!</v>
      </c>
      <c r="AX37" s="238" t="e">
        <f>IF(ISBLANK('Measured Data'!#REF!),"",'Measured Data'!#REF!)</f>
        <v>#REF!</v>
      </c>
      <c r="AY37" s="238" t="e">
        <f>IF(ISBLANK('Measured Data'!#REF!),"",'Measured Data'!#REF!)</f>
        <v>#REF!</v>
      </c>
      <c r="AZ37" s="238" t="e">
        <f>IF(ISBLANK('Measured Data'!#REF!),"",'Measured Data'!#REF!)</f>
        <v>#REF!</v>
      </c>
      <c r="BA37" s="238" t="e">
        <f>IF(ISBLANK('Measured Data'!#REF!),"",'Measured Data'!#REF!)</f>
        <v>#REF!</v>
      </c>
      <c r="BB37" s="238" t="e">
        <f>IF(ISBLANK('Measured Data'!#REF!),"",'Measured Data'!#REF!)</f>
        <v>#REF!</v>
      </c>
      <c r="BC37" s="238" t="e">
        <f>IF(ISBLANK('Measured Data'!#REF!),"",'Measured Data'!#REF!)</f>
        <v>#REF!</v>
      </c>
      <c r="BD37" s="238" t="e">
        <f>IF(ISBLANK('Measured Data'!#REF!),"",'Measured Data'!#REF!)</f>
        <v>#REF!</v>
      </c>
      <c r="BE37" s="238" t="e">
        <f>IF(ISBLANK('Measured Data'!#REF!),"",'Measured Data'!#REF!)</f>
        <v>#REF!</v>
      </c>
      <c r="BF37" s="238" t="e">
        <f>IF(ISBLANK('Measured Data'!#REF!),"",'Measured Data'!#REF!)</f>
        <v>#REF!</v>
      </c>
      <c r="BG37" s="238" t="e">
        <f>IF(ISBLANK('Measured Data'!#REF!),"",'Measured Data'!#REF!)</f>
        <v>#REF!</v>
      </c>
      <c r="BH37" s="238" t="e">
        <f>IF(ISBLANK('Measured Data'!#REF!),"",'Measured Data'!#REF!)</f>
        <v>#REF!</v>
      </c>
      <c r="BI37" s="238" t="e">
        <f>IF(ISBLANK('Measured Data'!#REF!),"",'Measured Data'!#REF!)</f>
        <v>#REF!</v>
      </c>
      <c r="BJ37" s="238" t="e">
        <f>IF(ISBLANK('Measured Data'!#REF!),"",'Measured Data'!#REF!)</f>
        <v>#REF!</v>
      </c>
      <c r="BK37" s="238" t="e">
        <f>IF(ISBLANK('Measured Data'!#REF!),"",'Measured Data'!#REF!)</f>
        <v>#REF!</v>
      </c>
      <c r="BL37" s="238" t="e">
        <f>IF(ISBLANK('Measured Data'!#REF!),"",'Measured Data'!#REF!)</f>
        <v>#REF!</v>
      </c>
      <c r="BM37" s="238" t="e">
        <f>IF(ISBLANK('Measured Data'!#REF!),"",'Measured Data'!#REF!)</f>
        <v>#REF!</v>
      </c>
      <c r="BN37" s="238" t="str">
        <f>IF(ISBLANK('In Process Calc.'!B30),"",ROUND('In Process Calc.'!B30,2))</f>
        <v/>
      </c>
      <c r="BO37" s="238" t="str">
        <f>IF(ISBLANK('In Process Calc.'!C30),"",ROUND('In Process Calc.'!C30,2))</f>
        <v/>
      </c>
      <c r="BP37" s="238" t="str">
        <f>IF(ISBLANK('In Process Calc.'!E30),"",'In Process Calc.'!E30)</f>
        <v/>
      </c>
      <c r="BQ37" s="238" t="str">
        <f>IF(ISBLANK('In Process Calc.'!F30),"",'In Process Calc.'!F30)</f>
        <v/>
      </c>
      <c r="BR37" s="238" t="str">
        <f>IF(ISBLANK('In Process Calc.'!H30),"",'In Process Calc.'!H30)</f>
        <v/>
      </c>
      <c r="BS37" s="238" t="str">
        <f>IF(ISBLANK('In Process Calc.'!J30),"",'In Process Calc.'!J30)</f>
        <v/>
      </c>
      <c r="BT37" s="238" t="str">
        <f>IF(ISBLANK('In Process Calc.'!K30),"",'In Process Calc.'!K30)</f>
        <v/>
      </c>
      <c r="BU37" s="238" t="str">
        <f>IF(ISBLANK('In Process Calc.'!L30),"",'In Process Calc.'!L30)</f>
        <v/>
      </c>
      <c r="BV37" s="243" t="str">
        <f>IF(ISBLANK('In Process Calc.'!M30),"",'In Process Calc.'!M30)</f>
        <v/>
      </c>
      <c r="BW37" s="243" t="str">
        <f>IF(ISBLANK('In Process Calc.'!N30),"",'In Process Calc.'!N30)</f>
        <v/>
      </c>
      <c r="BX37" s="243" t="str">
        <f>IF(ISBLANK('In Process Calc.'!O30),"",'In Process Calc.'!O30)</f>
        <v/>
      </c>
      <c r="BY37" s="243" t="str">
        <f>IF(ISBLANK('In Process Calc.'!P30),"",'In Process Calc.'!P30)</f>
        <v/>
      </c>
      <c r="BZ37" s="243" t="str">
        <f>IF(ISBLANK('In Process Calc.'!Q30),"",'In Process Calc.'!Q30)</f>
        <v/>
      </c>
      <c r="CA37" s="243" t="str">
        <f>IF(ISBLANK('In Process Calc.'!R30),"",'In Process Calc.'!R30)</f>
        <v/>
      </c>
      <c r="CB37" s="243" t="str">
        <f>IF(ISBLANK('In Process Calc.'!S30),"",'In Process Calc.'!S30)</f>
        <v/>
      </c>
      <c r="CC37" s="243" t="str">
        <f>IF(ISBLANK('In Process Calc.'!T30),"",'In Process Calc.'!T30)</f>
        <v/>
      </c>
      <c r="CD37" s="243" t="str">
        <f>IF(ISBLANK('In Process Calc.'!U30),"",'In Process Calc.'!U30)</f>
        <v/>
      </c>
      <c r="CE37" s="243" t="str">
        <f>IF(ISBLANK('In Process Calc.'!V30),"",'In Process Calc.'!V30)</f>
        <v/>
      </c>
      <c r="CF37" s="243" t="str">
        <f>IF(ISBLANK('In Process Calc.'!W30),"",'In Process Calc.'!W30)</f>
        <v/>
      </c>
      <c r="CG37" s="243" t="str">
        <f>IF(ISBLANK('In Process Calc.'!X30),"",'In Process Calc.'!X30)</f>
        <v/>
      </c>
      <c r="CH37" s="243" t="str">
        <f>IF(ISBLANK('In Process Calc.'!Y30),"",'In Process Calc.'!Y30)</f>
        <v/>
      </c>
      <c r="CI37" s="243" t="str">
        <f>IF(ISBLANK('In Process Calc.'!Z30),"",'In Process Calc.'!Z30)</f>
        <v/>
      </c>
      <c r="CJ37" s="243" t="str">
        <f>IF(ISBLANK('In Process Calc.'!AA30),"",'In Process Calc.'!AA30)</f>
        <v/>
      </c>
      <c r="CK37" s="243" t="str">
        <f>IF(ISBLANK('In Process Calc.'!AB30),"",'In Process Calc.'!AB30)</f>
        <v/>
      </c>
      <c r="CL37" s="243" t="str">
        <f>IF(ISBLANK('In Process Calc.'!AC30),"",'In Process Calc.'!AC30)</f>
        <v/>
      </c>
      <c r="CM37" s="243" t="str">
        <f>IF(ISBLANK('In Process Calc.'!AD30),"",'In Process Calc.'!AD30)</f>
        <v/>
      </c>
      <c r="CN37" s="243" t="str">
        <f>IF(ISBLANK('In Process Calc.'!AE30),"",'In Process Calc.'!AE30)</f>
        <v/>
      </c>
      <c r="CO37" s="243" t="str">
        <f>IF(ISBLANK('In Process Calc.'!AF30),"",'In Process Calc.'!AF30)</f>
        <v/>
      </c>
      <c r="CP37" s="243" t="str">
        <f>IF(ISBLANK('In Process Calc.'!AG30),"",'In Process Calc.'!AG30)</f>
        <v/>
      </c>
      <c r="CQ37" s="243" t="str">
        <f>IF(ISBLANK('In Process Calc.'!AH30),"",'In Process Calc.'!AH30)</f>
        <v/>
      </c>
      <c r="CR37" s="243" t="str">
        <f>IF(ISBLANK('In Process Calc.'!AI30),"",'In Process Calc.'!AI30)</f>
        <v/>
      </c>
      <c r="CS37" s="243" t="str">
        <f>IF(ISBLANK('In Process Calc.'!AJ30),"",'In Process Calc.'!AJ30)</f>
        <v/>
      </c>
      <c r="CT37" s="243" t="str">
        <f>IF(ISBLANK('In Process Calc.'!AK30),"",'In Process Calc.'!AK30)</f>
        <v/>
      </c>
      <c r="CU37" s="243" t="str">
        <f>IF(ISBLANK('In Process Calc.'!AL30),"",'In Process Calc.'!AL30)</f>
        <v/>
      </c>
      <c r="CV37" s="243" t="str">
        <f>IF(ISBLANK('In Process Calc.'!AM30),"",'In Process Calc.'!AM30)</f>
        <v/>
      </c>
      <c r="CW37" s="243" t="str">
        <f>IF(ISBLANK('In Process Calc.'!AN30),"",'In Process Calc.'!AN30)</f>
        <v/>
      </c>
      <c r="CX37" s="243" t="str">
        <f>IF(ISBLANK('In Process Calc.'!AO30),"",'In Process Calc.'!AO30)</f>
        <v/>
      </c>
      <c r="CY37" s="243" t="str">
        <f>IF(ISBLANK('In Process Calc.'!AP30),"",'In Process Calc.'!AP30)</f>
        <v/>
      </c>
      <c r="CZ37" s="243" t="str">
        <f>IF(ISBLANK('In Process Calc.'!AQ30),"",'In Process Calc.'!AQ30)</f>
        <v/>
      </c>
      <c r="DA37" s="243" t="str">
        <f>IF(ISBLANK('In Process Calc.'!AR30),"",'In Process Calc.'!AR30)</f>
        <v/>
      </c>
      <c r="DB37" s="243" t="str">
        <f>IF(ISBLANK('In Process Calc.'!AS30),"",'In Process Calc.'!AS30)</f>
        <v/>
      </c>
      <c r="DC37" s="243" t="str">
        <f>IF(ISBLANK('In Process Calc.'!AT30),"",'In Process Calc.'!AT30)</f>
        <v/>
      </c>
      <c r="DD37" s="243" t="str">
        <f>IF(ISBLANK('In Process Calc.'!AU30),"",'In Process Calc.'!AU30)</f>
        <v/>
      </c>
      <c r="DE37" s="243" t="str">
        <f>IF(ISBLANK('In Process Calc.'!AV30),"",'In Process Calc.'!AV30)</f>
        <v/>
      </c>
      <c r="DF37" s="243" t="str">
        <f>IF(ISBLANK('In Process Calc.'!AW30),"",'In Process Calc.'!AW30)</f>
        <v/>
      </c>
      <c r="DG37" s="243" t="str">
        <f>IF(ISBLANK('In Process Calc.'!AX30),"",'In Process Calc.'!AX30)</f>
        <v/>
      </c>
      <c r="DH37" s="243" t="str">
        <f>IF(ISBLANK('In Process Calc.'!AY30),"",'In Process Calc.'!AY30)</f>
        <v/>
      </c>
      <c r="DI37" s="243" t="str">
        <f>IF(ISBLANK('In Process Calc.'!AZ30),"",'In Process Calc.'!AZ30)</f>
        <v/>
      </c>
      <c r="DJ37" s="243" t="str">
        <f>IF(ISBLANK('In Process Calc.'!BA30),"",'In Process Calc.'!BA30)</f>
        <v/>
      </c>
      <c r="DK37" s="243" t="str">
        <f>IF(ISBLANK('In Process Calc.'!BB30),"",'In Process Calc.'!BB30)</f>
        <v/>
      </c>
      <c r="DL37" s="243" t="str">
        <f>IF(ISBLANK('In Process Calc.'!BC30),"",'In Process Calc.'!BC30)</f>
        <v/>
      </c>
      <c r="DM37" s="243" t="str">
        <f>IF(ISBLANK('In Process Calc.'!BD30),"",'In Process Calc.'!BD30)</f>
        <v/>
      </c>
      <c r="DN37" s="243" t="str">
        <f>IF(ISBLANK('In Process Calc.'!BE30),"",'In Process Calc.'!BE30)</f>
        <v/>
      </c>
      <c r="DO37" s="243" t="str">
        <f>IF(ISBLANK('In Process Calc.'!BF30),"",'In Process Calc.'!BF30)</f>
        <v/>
      </c>
      <c r="DP37" s="243" t="str">
        <f>IF(ISBLANK('In Process Calc.'!BG30),"",'In Process Calc.'!BG30)</f>
        <v/>
      </c>
      <c r="DQ37" s="243" t="str">
        <f>IF(ISBLANK('In Process Calc.'!BH30),"",'In Process Calc.'!BH30)</f>
        <v/>
      </c>
      <c r="DR37" s="243" t="str">
        <f>IF(ISBLANK('In Process Calc.'!BI30),"",'In Process Calc.'!BI30)</f>
        <v/>
      </c>
      <c r="DS37" s="243" t="str">
        <f>IF(ISBLANK('In Process Calc.'!BJ30),"",'In Process Calc.'!BJ30)</f>
        <v/>
      </c>
      <c r="DT37" s="243" t="str">
        <f>IF(ISBLANK('In Process Calc.'!BK30),"",'In Process Calc.'!BK30)</f>
        <v/>
      </c>
      <c r="DU37" s="243" t="str">
        <f>IF(ISBLANK('In Process Calc.'!BL30),"",'In Process Calc.'!BL30)</f>
        <v/>
      </c>
      <c r="DV37" s="243" t="str">
        <f>IF(ISBLANK('In Process Calc.'!BM30),"",'In Process Calc.'!BM30)</f>
        <v/>
      </c>
      <c r="DW37" s="243" t="str">
        <f>IF(ISBLANK('In Process Calc.'!BN30),"",'In Process Calc.'!BN30)</f>
        <v/>
      </c>
      <c r="DX37" s="243" t="str">
        <f>IF(ISBLANK('In Process Calc.'!BO30),"",'In Process Calc.'!BO30)</f>
        <v/>
      </c>
      <c r="DY37" s="243" t="str">
        <f>IF(ISBLANK('In Process Calc.'!BP30),"",'In Process Calc.'!BP30)</f>
        <v/>
      </c>
      <c r="DZ37" s="243" t="str">
        <f>IF(ISBLANK('In Process Calc.'!BQ30),"",'In Process Calc.'!BQ30)</f>
        <v/>
      </c>
      <c r="EA37" s="243" t="str">
        <f>IF(ISBLANK('In Process Calc.'!BR30),"",'In Process Calc.'!BR30)</f>
        <v/>
      </c>
      <c r="EB37" s="243" t="str">
        <f>IF(ISBLANK('In Process Calc.'!BS30),"",'In Process Calc.'!BS30)</f>
        <v/>
      </c>
      <c r="EC37" s="243" t="str">
        <f>IF(ISBLANK('In Process Calc.'!BT30),"",'In Process Calc.'!BT30)</f>
        <v/>
      </c>
      <c r="ED37" s="243" t="str">
        <f>IF(ISBLANK('In Process Calc.'!BU30),"",'In Process Calc.'!BU30)</f>
        <v/>
      </c>
      <c r="EE37" s="243" t="str">
        <f>IF(ISBLANK('In Process Calc.'!BV30),"",'In Process Calc.'!BV30)</f>
        <v/>
      </c>
      <c r="EF37" s="243" t="str">
        <f>IF(ISBLANK('In Process Calc.'!BW30),"",'In Process Calc.'!BW30)</f>
        <v/>
      </c>
      <c r="EG37" s="243" t="str">
        <f>IF(ISBLANK('In Process Calc.'!BX30),"",'In Process Calc.'!BX30)</f>
        <v/>
      </c>
      <c r="EH37" s="243" t="str">
        <f>IF(ISBLANK('In Process Calc.'!BY30),"",'In Process Calc.'!BY30)</f>
        <v/>
      </c>
      <c r="EI37" s="243" t="str">
        <f>IF(ISBLANK('In Process Calc.'!BZ30),"",'In Process Calc.'!BZ30)</f>
        <v/>
      </c>
      <c r="EJ37" s="243" t="str">
        <f>IF(ISBLANK('In Process Calc.'!CA30),"",'In Process Calc.'!CA30)</f>
        <v/>
      </c>
      <c r="EK37" s="243" t="str">
        <f>IF(ISBLANK('Post Process Calc.'!A37),"",'Post Process Calc.'!A37)</f>
        <v/>
      </c>
      <c r="EL37" s="243" t="str">
        <f>IF(ISBLANK('Post Process Calc.'!C37),"",'Post Process Calc.'!C37)</f>
        <v/>
      </c>
      <c r="EM37" s="243" t="str">
        <f>IF(ISBLANK('Post Process Calc.'!D37),"",'Post Process Calc.'!D37)</f>
        <v/>
      </c>
      <c r="EN37" s="243" t="str">
        <f>IF(ISBLANK('Post Process Calc.'!E37),"",'Post Process Calc.'!E37)</f>
        <v/>
      </c>
      <c r="EO37" s="243" t="str">
        <f>IF(ISBLANK('Post Process Calc.'!F37),"",'Post Process Calc.'!F37)</f>
        <v/>
      </c>
      <c r="EP37" s="243" t="str">
        <f>IF(ISBLANK('Post Process Calc.'!G37),"",'Post Process Calc.'!G37)</f>
        <v/>
      </c>
      <c r="EQ37" s="243" t="str">
        <f>IF(ISBLANK('Post Process Calc.'!H37),"",'Post Process Calc.'!H37)</f>
        <v/>
      </c>
      <c r="ER37" s="243" t="str">
        <f>IF(ISBLANK('Post Process Calc.'!I37),"",'Post Process Calc.'!I37)</f>
        <v/>
      </c>
      <c r="ES37" s="243" t="str">
        <f>IF(ISBLANK('Post Process Calc.'!J37),"",'Post Process Calc.'!J37)</f>
        <v/>
      </c>
      <c r="ET37" s="243" t="str">
        <f>IF(ISBLANK('Post Process Calc.'!K37),"",'Post Process Calc.'!K37)</f>
        <v/>
      </c>
      <c r="EU37" s="243" t="str">
        <f>IF(ISBLANK('Post Process Calc.'!L37),"",'Post Process Calc.'!L37)</f>
        <v/>
      </c>
      <c r="EV37" s="243" t="str">
        <f>IF(ISBLANK('Post Process Calc.'!M37),"",'Post Process Calc.'!M37)</f>
        <v/>
      </c>
      <c r="EW37" s="243" t="str">
        <f>IF(ISBLANK('Post Process Calc.'!N37),"",'Post Process Calc.'!N37)</f>
        <v/>
      </c>
      <c r="EX37" s="243" t="str">
        <f>IF(ISBLANK('Post Process Calc.'!O37),"",'Post Process Calc.'!O37)</f>
        <v/>
      </c>
      <c r="EY37" s="243" t="str">
        <f>IF(ISBLANK('Post Process Calc.'!P37),"",'Post Process Calc.'!P37)</f>
        <v/>
      </c>
      <c r="EZ37" s="243" t="str">
        <f>IF(ISBLANK('Post Process Calc.'!Q37),"",'Post Process Calc.'!Q37)</f>
        <v/>
      </c>
      <c r="FA37" s="243" t="str">
        <f>IF(ISBLANK('Post Process Calc.'!R37),"",'Post Process Calc.'!R37)</f>
        <v/>
      </c>
      <c r="FB37" s="243" t="str">
        <f>IF(ISBLANK('Post Process Calc.'!S37),"",'Post Process Calc.'!S37)</f>
        <v/>
      </c>
      <c r="FC37" s="243" t="str">
        <f>IF(ISBLANK('Post Process Calc.'!T37),"",'Post Process Calc.'!T37)</f>
        <v/>
      </c>
      <c r="FD37" s="243" t="str">
        <f>IF(ISBLANK('Post Process Calc.'!U37),"",'Post Process Calc.'!U37)</f>
        <v/>
      </c>
      <c r="FE37" s="243" t="str">
        <f>IF(ISBLANK('Post Process Calc.'!V37),"",'Post Process Calc.'!V37)</f>
        <v/>
      </c>
      <c r="FF37" s="243" t="str">
        <f>IF(ISBLANK('Post Process Calc.'!W37),"",'Post Process Calc.'!W37)</f>
        <v/>
      </c>
      <c r="FG37" s="243" t="str">
        <f>IF(ISBLANK('Post Process Calc.'!X37),"",'Post Process Calc.'!X37)</f>
        <v/>
      </c>
      <c r="FH37" s="243" t="str">
        <f>IF(ISBLANK('Post Process Calc.'!Y37),"",'Post Process Calc.'!Y37)</f>
        <v/>
      </c>
      <c r="FI37" s="243" t="str">
        <f>IF(ISBLANK('Post Process Calc.'!Z37),"",'Post Process Calc.'!Z37)</f>
        <v/>
      </c>
      <c r="FJ37" s="243" t="str">
        <f>IF(ISBLANK('Post Process Calc.'!AA37),"",'Post Process Calc.'!AA37)</f>
        <v/>
      </c>
      <c r="FK37" s="243" t="str">
        <f>IF(ISBLANK('Post Process Calc.'!AB37),"",'Post Process Calc.'!AB37)</f>
        <v/>
      </c>
      <c r="FL37" s="243" t="str">
        <f>IF(ISBLANK('Post Process Calc.'!AC37),"",'Post Process Calc.'!AC37)</f>
        <v/>
      </c>
      <c r="FM37" s="243" t="str">
        <f>IF(ISBLANK('Post Process Calc.'!AD37),"",'Post Process Calc.'!AD37)</f>
        <v/>
      </c>
      <c r="FN37" s="243" t="str">
        <f>IF(ISBLANK('Post Process Calc.'!AE37),"",'Post Process Calc.'!AE37)</f>
        <v/>
      </c>
      <c r="FO37" s="243" t="str">
        <f>IF(ISBLANK('Post Process Calc.'!AF37),"",'Post Process Calc.'!AF37)</f>
        <v/>
      </c>
      <c r="FP37" s="243" t="str">
        <f>IF(ISBLANK('Post Process Calc.'!AG37),"",'Post Process Calc.'!AG37)</f>
        <v/>
      </c>
      <c r="FQ37" s="243" t="str">
        <f>IF(ISBLANK('Post Process Calc.'!AH37),"",'Post Process Calc.'!AH37)</f>
        <v/>
      </c>
      <c r="FR37" s="243" t="str">
        <f>IF(ISBLANK('Post Process Calc.'!AI37),"",'Post Process Calc.'!AI37)</f>
        <v/>
      </c>
      <c r="FS37" s="243" t="str">
        <f>IF(ISBLANK('Post Process Calc.'!AJ37),"",'Post Process Calc.'!AJ37)</f>
        <v/>
      </c>
    </row>
    <row r="38" spans="1:175">
      <c r="A38" s="238" t="str">
        <f>IF('Measured Data'!B29&lt;&gt;0,'Measured Data'!$B$1,"")</f>
        <v/>
      </c>
      <c r="B38" s="238" t="str">
        <f>IF(ISBLANK('Measured Data'!A29),"",'Measured Data'!A29)</f>
        <v/>
      </c>
      <c r="C38" s="245" t="str">
        <f>IF(ISBLANK('Measured Data'!B29),"",'Measured Data'!B29)</f>
        <v/>
      </c>
      <c r="D38" s="246" t="str">
        <f>IF(ISBLANK('Measured Data'!C29),"",'Measured Data'!C29)</f>
        <v/>
      </c>
      <c r="E38" s="238" t="str">
        <f>IF(ISBLANK('Measured Data'!D29),"",'Measured Data'!D29)</f>
        <v/>
      </c>
      <c r="F38" s="238" t="str">
        <f>IF(ISBLANK('Measured Data'!E29),"",'Measured Data'!E29)</f>
        <v/>
      </c>
      <c r="G38" s="238" t="str">
        <f>IF(ISBLANK('Measured Data'!G29),"",'Measured Data'!G29)</f>
        <v/>
      </c>
      <c r="H38" s="238" t="str">
        <f>IF(ISBLANK('Measured Data'!H29),"",'Measured Data'!H29)</f>
        <v/>
      </c>
      <c r="I38" s="238" t="str">
        <f>IF(ISBLANK('Measured Data'!I29),"",'Measured Data'!I29)</f>
        <v/>
      </c>
      <c r="J38" s="238" t="str">
        <f>IF(ISBLANK('Measured Data'!J29),"",'Measured Data'!J29)</f>
        <v/>
      </c>
      <c r="K38" s="238" t="str">
        <f>IF(ISBLANK('Measured Data'!K29),"",'Measured Data'!K29)</f>
        <v/>
      </c>
      <c r="L38" s="238" t="str">
        <f>IF(ISBLANK('Measured Data'!L29),"",'Measured Data'!L29)</f>
        <v/>
      </c>
      <c r="M38" s="238" t="str">
        <f>IF(ISBLANK('Measured Data'!M29),"",'Measured Data'!M29)</f>
        <v/>
      </c>
      <c r="N38" s="238" t="str">
        <f>IF(ISBLANK('Measured Data'!N29),"",'Measured Data'!N29)</f>
        <v/>
      </c>
      <c r="O38" s="238" t="str">
        <f>IF(ISBLANK('Measured Data'!O29),"",'Measured Data'!O29)</f>
        <v/>
      </c>
      <c r="P38" s="238" t="str">
        <f>IF(ISBLANK('Measured Data'!P29),"",'Measured Data'!P29)</f>
        <v/>
      </c>
      <c r="Q38" s="238" t="str">
        <f>IF(ISBLANK('Measured Data'!Q29),"",'Measured Data'!Q29)</f>
        <v/>
      </c>
      <c r="R38" s="238" t="str">
        <f>IF(ISBLANK('Measured Data'!R29),"",'Measured Data'!R29)</f>
        <v/>
      </c>
      <c r="S38" s="238" t="str">
        <f>IF(ISBLANK('Measured Data'!S29),"",'Measured Data'!S29)</f>
        <v/>
      </c>
      <c r="T38" s="238" t="str">
        <f>IF(ISBLANK('Measured Data'!T29),"",'Measured Data'!T29)</f>
        <v/>
      </c>
      <c r="U38" s="238" t="str">
        <f>IF(ISBLANK('Measured Data'!U29),"",'Measured Data'!U29)</f>
        <v/>
      </c>
      <c r="V38" s="238" t="str">
        <f>IF(ISBLANK('Measured Data'!V29),"",'Measured Data'!V29)</f>
        <v/>
      </c>
      <c r="W38" s="238" t="str">
        <f>IF(ISBLANK('Measured Data'!W29),"",'Measured Data'!W29)</f>
        <v/>
      </c>
      <c r="X38" s="238" t="str">
        <f>IF(ISBLANK('Measured Data'!X29),"",'Measured Data'!X29)</f>
        <v/>
      </c>
      <c r="Y38" s="238" t="str">
        <f>IF(ISBLANK('Measured Data'!Y29),"",'Measured Data'!Y29)</f>
        <v/>
      </c>
      <c r="Z38" s="238" t="str">
        <f>IF(ISBLANK('Measured Data'!Z29),"",'Measured Data'!Z29)</f>
        <v/>
      </c>
      <c r="AA38" s="238" t="str">
        <f>IF(ISBLANK('Measured Data'!AA29),"",'Measured Data'!AA29)</f>
        <v/>
      </c>
      <c r="AB38" s="238" t="str">
        <f>IF(ISBLANK('Measured Data'!AB29),"",'Measured Data'!AB29)</f>
        <v/>
      </c>
      <c r="AC38" s="238" t="str">
        <f>IF(ISBLANK('Measured Data'!AC29),"",'Measured Data'!AC29)</f>
        <v/>
      </c>
      <c r="AD38" s="238" t="str">
        <f>IF(ISBLANK('Measured Data'!AD29),"",'Measured Data'!AD29)</f>
        <v/>
      </c>
      <c r="AE38" s="238" t="str">
        <f>IF(ISBLANK('Measured Data'!AE29),"",'Measured Data'!AE29)</f>
        <v/>
      </c>
      <c r="AF38" s="238" t="str">
        <f>IF(ISBLANK('Measured Data'!AF29),"",'Measured Data'!AF29)</f>
        <v/>
      </c>
      <c r="AG38" s="238" t="str">
        <f>IF(ISBLANK('Measured Data'!AG29),"",'Measured Data'!AG29)</f>
        <v/>
      </c>
      <c r="AH38" s="238" t="str">
        <f>IF(ISBLANK('Measured Data'!AH29),"",'Measured Data'!AH29)</f>
        <v/>
      </c>
      <c r="AI38" s="238" t="str">
        <f>IF(ISBLANK('Measured Data'!AI29),"",'Measured Data'!AI29)</f>
        <v/>
      </c>
      <c r="AJ38" s="238" t="str">
        <f>IF(ISBLANK('Measured Data'!AJ29),"",'Measured Data'!AJ29)</f>
        <v/>
      </c>
      <c r="AK38" s="238" t="str">
        <f>IF(ISBLANK('Measured Data'!AK29),"",'Measured Data'!AK29)</f>
        <v/>
      </c>
      <c r="AL38" s="238" t="str">
        <f>IF(ISBLANK('Measured Data'!AL29),"",'Measured Data'!AL29)</f>
        <v/>
      </c>
      <c r="AM38" s="238" t="str">
        <f>IF(ISBLANK('Measured Data'!AM29),"",'Measured Data'!AM29)</f>
        <v/>
      </c>
      <c r="AN38" s="238" t="str">
        <f>IF(ISBLANK('Measured Data'!AN29),"",'Measured Data'!AN29)</f>
        <v/>
      </c>
      <c r="AO38" s="238" t="str">
        <f>IF(ISBLANK('Measured Data'!AO29),"",'Measured Data'!AO29)</f>
        <v/>
      </c>
      <c r="AP38" s="238" t="str">
        <f>IF(ISBLANK('Measured Data'!AP29),"",'Measured Data'!AP29)</f>
        <v/>
      </c>
      <c r="AQ38" s="238" t="e">
        <f>IF(ISBLANK('Measured Data'!#REF!),"",'Measured Data'!#REF!)</f>
        <v>#REF!</v>
      </c>
      <c r="AR38" s="238" t="e">
        <f>IF(ISBLANK('Measured Data'!#REF!),"",'Measured Data'!#REF!)</f>
        <v>#REF!</v>
      </c>
      <c r="AS38" s="238" t="e">
        <f>IF(ISBLANK('Measured Data'!#REF!),"",'Measured Data'!#REF!)</f>
        <v>#REF!</v>
      </c>
      <c r="AT38" s="238" t="e">
        <f>IF(ISBLANK('Measured Data'!#REF!),"",'Measured Data'!#REF!)</f>
        <v>#REF!</v>
      </c>
      <c r="AU38" s="238" t="e">
        <f>IF(ISBLANK('Measured Data'!#REF!),"",'Measured Data'!#REF!)</f>
        <v>#REF!</v>
      </c>
      <c r="AV38" s="238" t="e">
        <f>IF(ISBLANK('Measured Data'!#REF!),"",'Measured Data'!#REF!)</f>
        <v>#REF!</v>
      </c>
      <c r="AW38" s="238" t="e">
        <f>IF(ISBLANK('Measured Data'!#REF!),"",'Measured Data'!#REF!)</f>
        <v>#REF!</v>
      </c>
      <c r="AX38" s="238" t="e">
        <f>IF(ISBLANK('Measured Data'!#REF!),"",'Measured Data'!#REF!)</f>
        <v>#REF!</v>
      </c>
      <c r="AY38" s="238" t="e">
        <f>IF(ISBLANK('Measured Data'!#REF!),"",'Measured Data'!#REF!)</f>
        <v>#REF!</v>
      </c>
      <c r="AZ38" s="238" t="e">
        <f>IF(ISBLANK('Measured Data'!#REF!),"",'Measured Data'!#REF!)</f>
        <v>#REF!</v>
      </c>
      <c r="BA38" s="238" t="e">
        <f>IF(ISBLANK('Measured Data'!#REF!),"",'Measured Data'!#REF!)</f>
        <v>#REF!</v>
      </c>
      <c r="BB38" s="238" t="e">
        <f>IF(ISBLANK('Measured Data'!#REF!),"",'Measured Data'!#REF!)</f>
        <v>#REF!</v>
      </c>
      <c r="BC38" s="238" t="e">
        <f>IF(ISBLANK('Measured Data'!#REF!),"",'Measured Data'!#REF!)</f>
        <v>#REF!</v>
      </c>
      <c r="BD38" s="238" t="e">
        <f>IF(ISBLANK('Measured Data'!#REF!),"",'Measured Data'!#REF!)</f>
        <v>#REF!</v>
      </c>
      <c r="BE38" s="238" t="e">
        <f>IF(ISBLANK('Measured Data'!#REF!),"",'Measured Data'!#REF!)</f>
        <v>#REF!</v>
      </c>
      <c r="BF38" s="238" t="e">
        <f>IF(ISBLANK('Measured Data'!#REF!),"",'Measured Data'!#REF!)</f>
        <v>#REF!</v>
      </c>
      <c r="BG38" s="238" t="e">
        <f>IF(ISBLANK('Measured Data'!#REF!),"",'Measured Data'!#REF!)</f>
        <v>#REF!</v>
      </c>
      <c r="BH38" s="238" t="e">
        <f>IF(ISBLANK('Measured Data'!#REF!),"",'Measured Data'!#REF!)</f>
        <v>#REF!</v>
      </c>
      <c r="BI38" s="238" t="e">
        <f>IF(ISBLANK('Measured Data'!#REF!),"",'Measured Data'!#REF!)</f>
        <v>#REF!</v>
      </c>
      <c r="BJ38" s="238" t="e">
        <f>IF(ISBLANK('Measured Data'!#REF!),"",'Measured Data'!#REF!)</f>
        <v>#REF!</v>
      </c>
      <c r="BK38" s="238" t="e">
        <f>IF(ISBLANK('Measured Data'!#REF!),"",'Measured Data'!#REF!)</f>
        <v>#REF!</v>
      </c>
      <c r="BL38" s="238" t="e">
        <f>IF(ISBLANK('Measured Data'!#REF!),"",'Measured Data'!#REF!)</f>
        <v>#REF!</v>
      </c>
      <c r="BM38" s="238" t="e">
        <f>IF(ISBLANK('Measured Data'!#REF!),"",'Measured Data'!#REF!)</f>
        <v>#REF!</v>
      </c>
      <c r="BN38" s="238" t="str">
        <f>IF(ISBLANK('In Process Calc.'!B31),"",ROUND('In Process Calc.'!B31,2))</f>
        <v/>
      </c>
      <c r="BO38" s="238" t="str">
        <f>IF(ISBLANK('In Process Calc.'!C31),"",ROUND('In Process Calc.'!C31,2))</f>
        <v/>
      </c>
      <c r="BP38" s="238" t="str">
        <f>IF(ISBLANK('In Process Calc.'!E31),"",'In Process Calc.'!E31)</f>
        <v/>
      </c>
      <c r="BQ38" s="238" t="str">
        <f>IF(ISBLANK('In Process Calc.'!F31),"",'In Process Calc.'!F31)</f>
        <v/>
      </c>
      <c r="BR38" s="238" t="str">
        <f>IF(ISBLANK('In Process Calc.'!H31),"",'In Process Calc.'!H31)</f>
        <v/>
      </c>
      <c r="BS38" s="238" t="str">
        <f>IF(ISBLANK('In Process Calc.'!J31),"",'In Process Calc.'!J31)</f>
        <v/>
      </c>
      <c r="BT38" s="238" t="str">
        <f>IF(ISBLANK('In Process Calc.'!K31),"",'In Process Calc.'!K31)</f>
        <v/>
      </c>
      <c r="BU38" s="238" t="str">
        <f>IF(ISBLANK('In Process Calc.'!L31),"",'In Process Calc.'!L31)</f>
        <v/>
      </c>
      <c r="BV38" s="243" t="str">
        <f>IF(ISBLANK('In Process Calc.'!M31),"",'In Process Calc.'!M31)</f>
        <v/>
      </c>
      <c r="BW38" s="243" t="str">
        <f>IF(ISBLANK('In Process Calc.'!N31),"",'In Process Calc.'!N31)</f>
        <v/>
      </c>
      <c r="BX38" s="243" t="str">
        <f>IF(ISBLANK('In Process Calc.'!O31),"",'In Process Calc.'!O31)</f>
        <v/>
      </c>
      <c r="BY38" s="243" t="str">
        <f>IF(ISBLANK('In Process Calc.'!P31),"",'In Process Calc.'!P31)</f>
        <v/>
      </c>
      <c r="BZ38" s="243" t="str">
        <f>IF(ISBLANK('In Process Calc.'!Q31),"",'In Process Calc.'!Q31)</f>
        <v/>
      </c>
      <c r="CA38" s="243" t="str">
        <f>IF(ISBLANK('In Process Calc.'!R31),"",'In Process Calc.'!R31)</f>
        <v/>
      </c>
      <c r="CB38" s="243" t="str">
        <f>IF(ISBLANK('In Process Calc.'!S31),"",'In Process Calc.'!S31)</f>
        <v/>
      </c>
      <c r="CC38" s="243" t="str">
        <f>IF(ISBLANK('In Process Calc.'!T31),"",'In Process Calc.'!T31)</f>
        <v/>
      </c>
      <c r="CD38" s="243" t="str">
        <f>IF(ISBLANK('In Process Calc.'!U31),"",'In Process Calc.'!U31)</f>
        <v/>
      </c>
      <c r="CE38" s="243" t="str">
        <f>IF(ISBLANK('In Process Calc.'!V31),"",'In Process Calc.'!V31)</f>
        <v/>
      </c>
      <c r="CF38" s="243" t="str">
        <f>IF(ISBLANK('In Process Calc.'!W31),"",'In Process Calc.'!W31)</f>
        <v/>
      </c>
      <c r="CG38" s="243" t="str">
        <f>IF(ISBLANK('In Process Calc.'!X31),"",'In Process Calc.'!X31)</f>
        <v/>
      </c>
      <c r="CH38" s="243" t="str">
        <f>IF(ISBLANK('In Process Calc.'!Y31),"",'In Process Calc.'!Y31)</f>
        <v/>
      </c>
      <c r="CI38" s="243" t="str">
        <f>IF(ISBLANK('In Process Calc.'!Z31),"",'In Process Calc.'!Z31)</f>
        <v/>
      </c>
      <c r="CJ38" s="243" t="str">
        <f>IF(ISBLANK('In Process Calc.'!AA31),"",'In Process Calc.'!AA31)</f>
        <v/>
      </c>
      <c r="CK38" s="243" t="str">
        <f>IF(ISBLANK('In Process Calc.'!AB31),"",'In Process Calc.'!AB31)</f>
        <v/>
      </c>
      <c r="CL38" s="243" t="str">
        <f>IF(ISBLANK('In Process Calc.'!AC31),"",'In Process Calc.'!AC31)</f>
        <v/>
      </c>
      <c r="CM38" s="243" t="str">
        <f>IF(ISBLANK('In Process Calc.'!AD31),"",'In Process Calc.'!AD31)</f>
        <v/>
      </c>
      <c r="CN38" s="243" t="str">
        <f>IF(ISBLANK('In Process Calc.'!AE31),"",'In Process Calc.'!AE31)</f>
        <v/>
      </c>
      <c r="CO38" s="243" t="str">
        <f>IF(ISBLANK('In Process Calc.'!AF31),"",'In Process Calc.'!AF31)</f>
        <v/>
      </c>
      <c r="CP38" s="243" t="str">
        <f>IF(ISBLANK('In Process Calc.'!AG31),"",'In Process Calc.'!AG31)</f>
        <v/>
      </c>
      <c r="CQ38" s="243" t="str">
        <f>IF(ISBLANK('In Process Calc.'!AH31),"",'In Process Calc.'!AH31)</f>
        <v/>
      </c>
      <c r="CR38" s="243" t="str">
        <f>IF(ISBLANK('In Process Calc.'!AI31),"",'In Process Calc.'!AI31)</f>
        <v/>
      </c>
      <c r="CS38" s="243" t="str">
        <f>IF(ISBLANK('In Process Calc.'!AJ31),"",'In Process Calc.'!AJ31)</f>
        <v/>
      </c>
      <c r="CT38" s="243" t="str">
        <f>IF(ISBLANK('In Process Calc.'!AK31),"",'In Process Calc.'!AK31)</f>
        <v/>
      </c>
      <c r="CU38" s="243" t="str">
        <f>IF(ISBLANK('In Process Calc.'!AL31),"",'In Process Calc.'!AL31)</f>
        <v/>
      </c>
      <c r="CV38" s="243" t="str">
        <f>IF(ISBLANK('In Process Calc.'!AM31),"",'In Process Calc.'!AM31)</f>
        <v/>
      </c>
      <c r="CW38" s="243" t="str">
        <f>IF(ISBLANK('In Process Calc.'!AN31),"",'In Process Calc.'!AN31)</f>
        <v/>
      </c>
      <c r="CX38" s="243" t="str">
        <f>IF(ISBLANK('In Process Calc.'!AO31),"",'In Process Calc.'!AO31)</f>
        <v/>
      </c>
      <c r="CY38" s="243" t="str">
        <f>IF(ISBLANK('In Process Calc.'!AP31),"",'In Process Calc.'!AP31)</f>
        <v/>
      </c>
      <c r="CZ38" s="243" t="str">
        <f>IF(ISBLANK('In Process Calc.'!AQ31),"",'In Process Calc.'!AQ31)</f>
        <v/>
      </c>
      <c r="DA38" s="243" t="str">
        <f>IF(ISBLANK('In Process Calc.'!AR31),"",'In Process Calc.'!AR31)</f>
        <v/>
      </c>
      <c r="DB38" s="243" t="str">
        <f>IF(ISBLANK('In Process Calc.'!AS31),"",'In Process Calc.'!AS31)</f>
        <v/>
      </c>
      <c r="DC38" s="243" t="str">
        <f>IF(ISBLANK('In Process Calc.'!AT31),"",'In Process Calc.'!AT31)</f>
        <v/>
      </c>
      <c r="DD38" s="243" t="str">
        <f>IF(ISBLANK('In Process Calc.'!AU31),"",'In Process Calc.'!AU31)</f>
        <v/>
      </c>
      <c r="DE38" s="243" t="str">
        <f>IF(ISBLANK('In Process Calc.'!AV31),"",'In Process Calc.'!AV31)</f>
        <v/>
      </c>
      <c r="DF38" s="243" t="str">
        <f>IF(ISBLANK('In Process Calc.'!AW31),"",'In Process Calc.'!AW31)</f>
        <v/>
      </c>
      <c r="DG38" s="243" t="str">
        <f>IF(ISBLANK('In Process Calc.'!AX31),"",'In Process Calc.'!AX31)</f>
        <v/>
      </c>
      <c r="DH38" s="243" t="str">
        <f>IF(ISBLANK('In Process Calc.'!AY31),"",'In Process Calc.'!AY31)</f>
        <v/>
      </c>
      <c r="DI38" s="243" t="str">
        <f>IF(ISBLANK('In Process Calc.'!AZ31),"",'In Process Calc.'!AZ31)</f>
        <v/>
      </c>
      <c r="DJ38" s="243" t="str">
        <f>IF(ISBLANK('In Process Calc.'!BA31),"",'In Process Calc.'!BA31)</f>
        <v/>
      </c>
      <c r="DK38" s="243" t="str">
        <f>IF(ISBLANK('In Process Calc.'!BB31),"",'In Process Calc.'!BB31)</f>
        <v/>
      </c>
      <c r="DL38" s="243" t="str">
        <f>IF(ISBLANK('In Process Calc.'!BC31),"",'In Process Calc.'!BC31)</f>
        <v/>
      </c>
      <c r="DM38" s="243" t="str">
        <f>IF(ISBLANK('In Process Calc.'!BD31),"",'In Process Calc.'!BD31)</f>
        <v/>
      </c>
      <c r="DN38" s="243" t="str">
        <f>IF(ISBLANK('In Process Calc.'!BE31),"",'In Process Calc.'!BE31)</f>
        <v/>
      </c>
      <c r="DO38" s="243" t="str">
        <f>IF(ISBLANK('In Process Calc.'!BF31),"",'In Process Calc.'!BF31)</f>
        <v/>
      </c>
      <c r="DP38" s="243" t="str">
        <f>IF(ISBLANK('In Process Calc.'!BG31),"",'In Process Calc.'!BG31)</f>
        <v/>
      </c>
      <c r="DQ38" s="243" t="str">
        <f>IF(ISBLANK('In Process Calc.'!BH31),"",'In Process Calc.'!BH31)</f>
        <v/>
      </c>
      <c r="DR38" s="243" t="str">
        <f>IF(ISBLANK('In Process Calc.'!BI31),"",'In Process Calc.'!BI31)</f>
        <v/>
      </c>
      <c r="DS38" s="243" t="str">
        <f>IF(ISBLANK('In Process Calc.'!BJ31),"",'In Process Calc.'!BJ31)</f>
        <v/>
      </c>
      <c r="DT38" s="243" t="str">
        <f>IF(ISBLANK('In Process Calc.'!BK31),"",'In Process Calc.'!BK31)</f>
        <v/>
      </c>
      <c r="DU38" s="243" t="str">
        <f>IF(ISBLANK('In Process Calc.'!BL31),"",'In Process Calc.'!BL31)</f>
        <v/>
      </c>
      <c r="DV38" s="243" t="str">
        <f>IF(ISBLANK('In Process Calc.'!BM31),"",'In Process Calc.'!BM31)</f>
        <v/>
      </c>
      <c r="DW38" s="243" t="str">
        <f>IF(ISBLANK('In Process Calc.'!BN31),"",'In Process Calc.'!BN31)</f>
        <v/>
      </c>
      <c r="DX38" s="243" t="str">
        <f>IF(ISBLANK('In Process Calc.'!BO31),"",'In Process Calc.'!BO31)</f>
        <v/>
      </c>
      <c r="DY38" s="243" t="str">
        <f>IF(ISBLANK('In Process Calc.'!BP31),"",'In Process Calc.'!BP31)</f>
        <v/>
      </c>
      <c r="DZ38" s="243" t="str">
        <f>IF(ISBLANK('In Process Calc.'!BQ31),"",'In Process Calc.'!BQ31)</f>
        <v/>
      </c>
      <c r="EA38" s="243" t="str">
        <f>IF(ISBLANK('In Process Calc.'!BR31),"",'In Process Calc.'!BR31)</f>
        <v/>
      </c>
      <c r="EB38" s="243" t="str">
        <f>IF(ISBLANK('In Process Calc.'!BS31),"",'In Process Calc.'!BS31)</f>
        <v/>
      </c>
      <c r="EC38" s="243" t="str">
        <f>IF(ISBLANK('In Process Calc.'!BT31),"",'In Process Calc.'!BT31)</f>
        <v/>
      </c>
      <c r="ED38" s="243" t="str">
        <f>IF(ISBLANK('In Process Calc.'!BU31),"",'In Process Calc.'!BU31)</f>
        <v/>
      </c>
      <c r="EE38" s="243" t="str">
        <f>IF(ISBLANK('In Process Calc.'!BV31),"",'In Process Calc.'!BV31)</f>
        <v/>
      </c>
      <c r="EF38" s="243" t="str">
        <f>IF(ISBLANK('In Process Calc.'!BW31),"",'In Process Calc.'!BW31)</f>
        <v/>
      </c>
      <c r="EG38" s="243" t="str">
        <f>IF(ISBLANK('In Process Calc.'!BX31),"",'In Process Calc.'!BX31)</f>
        <v/>
      </c>
      <c r="EH38" s="243" t="str">
        <f>IF(ISBLANK('In Process Calc.'!BY31),"",'In Process Calc.'!BY31)</f>
        <v/>
      </c>
      <c r="EI38" s="243" t="str">
        <f>IF(ISBLANK('In Process Calc.'!BZ31),"",'In Process Calc.'!BZ31)</f>
        <v/>
      </c>
      <c r="EJ38" s="243" t="str">
        <f>IF(ISBLANK('In Process Calc.'!CA31),"",'In Process Calc.'!CA31)</f>
        <v/>
      </c>
      <c r="EK38" s="243" t="str">
        <f>IF(ISBLANK('Post Process Calc.'!A38),"",'Post Process Calc.'!A38)</f>
        <v/>
      </c>
      <c r="EL38" s="243" t="str">
        <f>IF(ISBLANK('Post Process Calc.'!C38),"",'Post Process Calc.'!C38)</f>
        <v/>
      </c>
      <c r="EM38" s="243" t="str">
        <f>IF(ISBLANK('Post Process Calc.'!D38),"",'Post Process Calc.'!D38)</f>
        <v/>
      </c>
      <c r="EN38" s="243" t="str">
        <f>IF(ISBLANK('Post Process Calc.'!E38),"",'Post Process Calc.'!E38)</f>
        <v/>
      </c>
      <c r="EO38" s="243" t="str">
        <f>IF(ISBLANK('Post Process Calc.'!F38),"",'Post Process Calc.'!F38)</f>
        <v/>
      </c>
      <c r="EP38" s="243" t="str">
        <f>IF(ISBLANK('Post Process Calc.'!G38),"",'Post Process Calc.'!G38)</f>
        <v/>
      </c>
      <c r="EQ38" s="243" t="str">
        <f>IF(ISBLANK('Post Process Calc.'!H38),"",'Post Process Calc.'!H38)</f>
        <v/>
      </c>
      <c r="ER38" s="243" t="str">
        <f>IF(ISBLANK('Post Process Calc.'!I38),"",'Post Process Calc.'!I38)</f>
        <v/>
      </c>
      <c r="ES38" s="243" t="str">
        <f>IF(ISBLANK('Post Process Calc.'!J38),"",'Post Process Calc.'!J38)</f>
        <v/>
      </c>
      <c r="ET38" s="243" t="str">
        <f>IF(ISBLANK('Post Process Calc.'!K38),"",'Post Process Calc.'!K38)</f>
        <v/>
      </c>
      <c r="EU38" s="243" t="str">
        <f>IF(ISBLANK('Post Process Calc.'!L38),"",'Post Process Calc.'!L38)</f>
        <v/>
      </c>
      <c r="EV38" s="243" t="str">
        <f>IF(ISBLANK('Post Process Calc.'!M38),"",'Post Process Calc.'!M38)</f>
        <v/>
      </c>
      <c r="EW38" s="243" t="str">
        <f>IF(ISBLANK('Post Process Calc.'!N38),"",'Post Process Calc.'!N38)</f>
        <v/>
      </c>
      <c r="EX38" s="243" t="str">
        <f>IF(ISBLANK('Post Process Calc.'!O38),"",'Post Process Calc.'!O38)</f>
        <v/>
      </c>
      <c r="EY38" s="243" t="str">
        <f>IF(ISBLANK('Post Process Calc.'!P38),"",'Post Process Calc.'!P38)</f>
        <v/>
      </c>
      <c r="EZ38" s="243" t="str">
        <f>IF(ISBLANK('Post Process Calc.'!Q38),"",'Post Process Calc.'!Q38)</f>
        <v/>
      </c>
      <c r="FA38" s="243" t="str">
        <f>IF(ISBLANK('Post Process Calc.'!R38),"",'Post Process Calc.'!R38)</f>
        <v/>
      </c>
      <c r="FB38" s="243" t="str">
        <f>IF(ISBLANK('Post Process Calc.'!S38),"",'Post Process Calc.'!S38)</f>
        <v/>
      </c>
      <c r="FC38" s="243" t="str">
        <f>IF(ISBLANK('Post Process Calc.'!T38),"",'Post Process Calc.'!T38)</f>
        <v/>
      </c>
      <c r="FD38" s="243" t="str">
        <f>IF(ISBLANK('Post Process Calc.'!U38),"",'Post Process Calc.'!U38)</f>
        <v/>
      </c>
      <c r="FE38" s="243" t="str">
        <f>IF(ISBLANK('Post Process Calc.'!V38),"",'Post Process Calc.'!V38)</f>
        <v/>
      </c>
      <c r="FF38" s="243" t="str">
        <f>IF(ISBLANK('Post Process Calc.'!W38),"",'Post Process Calc.'!W38)</f>
        <v/>
      </c>
      <c r="FG38" s="243" t="str">
        <f>IF(ISBLANK('Post Process Calc.'!X38),"",'Post Process Calc.'!X38)</f>
        <v/>
      </c>
      <c r="FH38" s="243" t="str">
        <f>IF(ISBLANK('Post Process Calc.'!Y38),"",'Post Process Calc.'!Y38)</f>
        <v/>
      </c>
      <c r="FI38" s="243" t="str">
        <f>IF(ISBLANK('Post Process Calc.'!Z38),"",'Post Process Calc.'!Z38)</f>
        <v/>
      </c>
      <c r="FJ38" s="243" t="str">
        <f>IF(ISBLANK('Post Process Calc.'!AA38),"",'Post Process Calc.'!AA38)</f>
        <v/>
      </c>
      <c r="FK38" s="243" t="str">
        <f>IF(ISBLANK('Post Process Calc.'!AB38),"",'Post Process Calc.'!AB38)</f>
        <v/>
      </c>
      <c r="FL38" s="243" t="str">
        <f>IF(ISBLANK('Post Process Calc.'!AC38),"",'Post Process Calc.'!AC38)</f>
        <v/>
      </c>
      <c r="FM38" s="243" t="str">
        <f>IF(ISBLANK('Post Process Calc.'!AD38),"",'Post Process Calc.'!AD38)</f>
        <v/>
      </c>
      <c r="FN38" s="243" t="str">
        <f>IF(ISBLANK('Post Process Calc.'!AE38),"",'Post Process Calc.'!AE38)</f>
        <v/>
      </c>
      <c r="FO38" s="243" t="str">
        <f>IF(ISBLANK('Post Process Calc.'!AF38),"",'Post Process Calc.'!AF38)</f>
        <v/>
      </c>
      <c r="FP38" s="243" t="str">
        <f>IF(ISBLANK('Post Process Calc.'!AG38),"",'Post Process Calc.'!AG38)</f>
        <v/>
      </c>
      <c r="FQ38" s="243" t="str">
        <f>IF(ISBLANK('Post Process Calc.'!AH38),"",'Post Process Calc.'!AH38)</f>
        <v/>
      </c>
      <c r="FR38" s="243" t="str">
        <f>IF(ISBLANK('Post Process Calc.'!AI38),"",'Post Process Calc.'!AI38)</f>
        <v/>
      </c>
      <c r="FS38" s="243" t="str">
        <f>IF(ISBLANK('Post Process Calc.'!AJ38),"",'Post Process Calc.'!AJ38)</f>
        <v/>
      </c>
    </row>
    <row r="39" spans="1:175">
      <c r="A39" s="238" t="str">
        <f>IF('Measured Data'!B30&lt;&gt;0,'Measured Data'!$B$1,"")</f>
        <v/>
      </c>
      <c r="B39" s="238" t="str">
        <f>IF(ISBLANK('Measured Data'!A30),"",'Measured Data'!A30)</f>
        <v/>
      </c>
      <c r="C39" s="245" t="str">
        <f>IF(ISBLANK('Measured Data'!B30),"",'Measured Data'!B30)</f>
        <v/>
      </c>
      <c r="D39" s="246" t="str">
        <f>IF(ISBLANK('Measured Data'!C30),"",'Measured Data'!C30)</f>
        <v/>
      </c>
      <c r="E39" s="238" t="str">
        <f>IF(ISBLANK('Measured Data'!D30),"",'Measured Data'!D30)</f>
        <v/>
      </c>
      <c r="F39" s="238" t="str">
        <f>IF(ISBLANK('Measured Data'!E30),"",'Measured Data'!E30)</f>
        <v/>
      </c>
      <c r="G39" s="238" t="str">
        <f>IF(ISBLANK('Measured Data'!G30),"",'Measured Data'!G30)</f>
        <v/>
      </c>
      <c r="H39" s="238" t="str">
        <f>IF(ISBLANK('Measured Data'!H30),"",'Measured Data'!H30)</f>
        <v/>
      </c>
      <c r="I39" s="238" t="str">
        <f>IF(ISBLANK('Measured Data'!I30),"",'Measured Data'!I30)</f>
        <v/>
      </c>
      <c r="J39" s="238" t="str">
        <f>IF(ISBLANK('Measured Data'!J30),"",'Measured Data'!J30)</f>
        <v/>
      </c>
      <c r="K39" s="238" t="str">
        <f>IF(ISBLANK('Measured Data'!K30),"",'Measured Data'!K30)</f>
        <v/>
      </c>
      <c r="L39" s="238" t="str">
        <f>IF(ISBLANK('Measured Data'!L30),"",'Measured Data'!L30)</f>
        <v/>
      </c>
      <c r="M39" s="238" t="str">
        <f>IF(ISBLANK('Measured Data'!M30),"",'Measured Data'!M30)</f>
        <v/>
      </c>
      <c r="N39" s="238" t="str">
        <f>IF(ISBLANK('Measured Data'!N30),"",'Measured Data'!N30)</f>
        <v/>
      </c>
      <c r="O39" s="238" t="str">
        <f>IF(ISBLANK('Measured Data'!O30),"",'Measured Data'!O30)</f>
        <v/>
      </c>
      <c r="P39" s="238" t="str">
        <f>IF(ISBLANK('Measured Data'!P30),"",'Measured Data'!P30)</f>
        <v/>
      </c>
      <c r="Q39" s="238" t="str">
        <f>IF(ISBLANK('Measured Data'!Q30),"",'Measured Data'!Q30)</f>
        <v/>
      </c>
      <c r="R39" s="238" t="str">
        <f>IF(ISBLANK('Measured Data'!R30),"",'Measured Data'!R30)</f>
        <v/>
      </c>
      <c r="S39" s="238" t="str">
        <f>IF(ISBLANK('Measured Data'!S30),"",'Measured Data'!S30)</f>
        <v/>
      </c>
      <c r="T39" s="238" t="str">
        <f>IF(ISBLANK('Measured Data'!T30),"",'Measured Data'!T30)</f>
        <v/>
      </c>
      <c r="U39" s="238" t="str">
        <f>IF(ISBLANK('Measured Data'!U30),"",'Measured Data'!U30)</f>
        <v/>
      </c>
      <c r="V39" s="238" t="str">
        <f>IF(ISBLANK('Measured Data'!V30),"",'Measured Data'!V30)</f>
        <v/>
      </c>
      <c r="W39" s="238" t="str">
        <f>IF(ISBLANK('Measured Data'!W30),"",'Measured Data'!W30)</f>
        <v/>
      </c>
      <c r="X39" s="238" t="str">
        <f>IF(ISBLANK('Measured Data'!X30),"",'Measured Data'!X30)</f>
        <v/>
      </c>
      <c r="Y39" s="238" t="str">
        <f>IF(ISBLANK('Measured Data'!Y30),"",'Measured Data'!Y30)</f>
        <v/>
      </c>
      <c r="Z39" s="238" t="str">
        <f>IF(ISBLANK('Measured Data'!Z30),"",'Measured Data'!Z30)</f>
        <v/>
      </c>
      <c r="AA39" s="238" t="str">
        <f>IF(ISBLANK('Measured Data'!AA30),"",'Measured Data'!AA30)</f>
        <v/>
      </c>
      <c r="AB39" s="238" t="str">
        <f>IF(ISBLANK('Measured Data'!AB30),"",'Measured Data'!AB30)</f>
        <v/>
      </c>
      <c r="AC39" s="238" t="str">
        <f>IF(ISBLANK('Measured Data'!AC30),"",'Measured Data'!AC30)</f>
        <v/>
      </c>
      <c r="AD39" s="238" t="str">
        <f>IF(ISBLANK('Measured Data'!AD30),"",'Measured Data'!AD30)</f>
        <v/>
      </c>
      <c r="AE39" s="238" t="str">
        <f>IF(ISBLANK('Measured Data'!AE30),"",'Measured Data'!AE30)</f>
        <v/>
      </c>
      <c r="AF39" s="238" t="str">
        <f>IF(ISBLANK('Measured Data'!AF30),"",'Measured Data'!AF30)</f>
        <v/>
      </c>
      <c r="AG39" s="238" t="str">
        <f>IF(ISBLANK('Measured Data'!AG30),"",'Measured Data'!AG30)</f>
        <v/>
      </c>
      <c r="AH39" s="238" t="str">
        <f>IF(ISBLANK('Measured Data'!AH30),"",'Measured Data'!AH30)</f>
        <v/>
      </c>
      <c r="AI39" s="238" t="str">
        <f>IF(ISBLANK('Measured Data'!AI30),"",'Measured Data'!AI30)</f>
        <v/>
      </c>
      <c r="AJ39" s="238" t="str">
        <f>IF(ISBLANK('Measured Data'!AJ30),"",'Measured Data'!AJ30)</f>
        <v/>
      </c>
      <c r="AK39" s="238" t="str">
        <f>IF(ISBLANK('Measured Data'!AK30),"",'Measured Data'!AK30)</f>
        <v/>
      </c>
      <c r="AL39" s="238" t="str">
        <f>IF(ISBLANK('Measured Data'!AL30),"",'Measured Data'!AL30)</f>
        <v/>
      </c>
      <c r="AM39" s="238" t="str">
        <f>IF(ISBLANK('Measured Data'!AM30),"",'Measured Data'!AM30)</f>
        <v/>
      </c>
      <c r="AN39" s="238" t="str">
        <f>IF(ISBLANK('Measured Data'!AN30),"",'Measured Data'!AN30)</f>
        <v/>
      </c>
      <c r="AO39" s="238" t="str">
        <f>IF(ISBLANK('Measured Data'!AO30),"",'Measured Data'!AO30)</f>
        <v/>
      </c>
      <c r="AP39" s="238" t="str">
        <f>IF(ISBLANK('Measured Data'!AP30),"",'Measured Data'!AP30)</f>
        <v/>
      </c>
      <c r="AQ39" s="238" t="e">
        <f>IF(ISBLANK('Measured Data'!#REF!),"",'Measured Data'!#REF!)</f>
        <v>#REF!</v>
      </c>
      <c r="AR39" s="238" t="e">
        <f>IF(ISBLANK('Measured Data'!#REF!),"",'Measured Data'!#REF!)</f>
        <v>#REF!</v>
      </c>
      <c r="AS39" s="238" t="e">
        <f>IF(ISBLANK('Measured Data'!#REF!),"",'Measured Data'!#REF!)</f>
        <v>#REF!</v>
      </c>
      <c r="AT39" s="238" t="e">
        <f>IF(ISBLANK('Measured Data'!#REF!),"",'Measured Data'!#REF!)</f>
        <v>#REF!</v>
      </c>
      <c r="AU39" s="238" t="e">
        <f>IF(ISBLANK('Measured Data'!#REF!),"",'Measured Data'!#REF!)</f>
        <v>#REF!</v>
      </c>
      <c r="AV39" s="238" t="e">
        <f>IF(ISBLANK('Measured Data'!#REF!),"",'Measured Data'!#REF!)</f>
        <v>#REF!</v>
      </c>
      <c r="AW39" s="238" t="e">
        <f>IF(ISBLANK('Measured Data'!#REF!),"",'Measured Data'!#REF!)</f>
        <v>#REF!</v>
      </c>
      <c r="AX39" s="238" t="e">
        <f>IF(ISBLANK('Measured Data'!#REF!),"",'Measured Data'!#REF!)</f>
        <v>#REF!</v>
      </c>
      <c r="AY39" s="238" t="e">
        <f>IF(ISBLANK('Measured Data'!#REF!),"",'Measured Data'!#REF!)</f>
        <v>#REF!</v>
      </c>
      <c r="AZ39" s="238" t="e">
        <f>IF(ISBLANK('Measured Data'!#REF!),"",'Measured Data'!#REF!)</f>
        <v>#REF!</v>
      </c>
      <c r="BA39" s="238" t="e">
        <f>IF(ISBLANK('Measured Data'!#REF!),"",'Measured Data'!#REF!)</f>
        <v>#REF!</v>
      </c>
      <c r="BB39" s="238" t="e">
        <f>IF(ISBLANK('Measured Data'!#REF!),"",'Measured Data'!#REF!)</f>
        <v>#REF!</v>
      </c>
      <c r="BC39" s="238" t="e">
        <f>IF(ISBLANK('Measured Data'!#REF!),"",'Measured Data'!#REF!)</f>
        <v>#REF!</v>
      </c>
      <c r="BD39" s="238" t="e">
        <f>IF(ISBLANK('Measured Data'!#REF!),"",'Measured Data'!#REF!)</f>
        <v>#REF!</v>
      </c>
      <c r="BE39" s="238" t="e">
        <f>IF(ISBLANK('Measured Data'!#REF!),"",'Measured Data'!#REF!)</f>
        <v>#REF!</v>
      </c>
      <c r="BF39" s="238" t="e">
        <f>IF(ISBLANK('Measured Data'!#REF!),"",'Measured Data'!#REF!)</f>
        <v>#REF!</v>
      </c>
      <c r="BG39" s="238" t="e">
        <f>IF(ISBLANK('Measured Data'!#REF!),"",'Measured Data'!#REF!)</f>
        <v>#REF!</v>
      </c>
      <c r="BH39" s="238" t="e">
        <f>IF(ISBLANK('Measured Data'!#REF!),"",'Measured Data'!#REF!)</f>
        <v>#REF!</v>
      </c>
      <c r="BI39" s="238" t="e">
        <f>IF(ISBLANK('Measured Data'!#REF!),"",'Measured Data'!#REF!)</f>
        <v>#REF!</v>
      </c>
      <c r="BJ39" s="238" t="e">
        <f>IF(ISBLANK('Measured Data'!#REF!),"",'Measured Data'!#REF!)</f>
        <v>#REF!</v>
      </c>
      <c r="BK39" s="238" t="e">
        <f>IF(ISBLANK('Measured Data'!#REF!),"",'Measured Data'!#REF!)</f>
        <v>#REF!</v>
      </c>
      <c r="BL39" s="238" t="e">
        <f>IF(ISBLANK('Measured Data'!#REF!),"",'Measured Data'!#REF!)</f>
        <v>#REF!</v>
      </c>
      <c r="BM39" s="238" t="e">
        <f>IF(ISBLANK('Measured Data'!#REF!),"",'Measured Data'!#REF!)</f>
        <v>#REF!</v>
      </c>
      <c r="BN39" s="238" t="str">
        <f>IF(ISBLANK('In Process Calc.'!B32),"",ROUND('In Process Calc.'!B32,2))</f>
        <v/>
      </c>
      <c r="BO39" s="238" t="str">
        <f>IF(ISBLANK('In Process Calc.'!C32),"",ROUND('In Process Calc.'!C32,2))</f>
        <v/>
      </c>
      <c r="BP39" s="238" t="str">
        <f>IF(ISBLANK('In Process Calc.'!E32),"",'In Process Calc.'!E32)</f>
        <v/>
      </c>
      <c r="BQ39" s="238" t="str">
        <f>IF(ISBLANK('In Process Calc.'!F32),"",'In Process Calc.'!F32)</f>
        <v/>
      </c>
      <c r="BR39" s="238" t="str">
        <f>IF(ISBLANK('In Process Calc.'!H32),"",'In Process Calc.'!H32)</f>
        <v/>
      </c>
      <c r="BS39" s="238" t="str">
        <f>IF(ISBLANK('In Process Calc.'!J32),"",'In Process Calc.'!J32)</f>
        <v/>
      </c>
      <c r="BT39" s="238" t="str">
        <f>IF(ISBLANK('In Process Calc.'!K32),"",'In Process Calc.'!K32)</f>
        <v/>
      </c>
      <c r="BU39" s="238" t="str">
        <f>IF(ISBLANK('In Process Calc.'!L32),"",'In Process Calc.'!L32)</f>
        <v/>
      </c>
      <c r="BV39" s="243" t="str">
        <f>IF(ISBLANK('In Process Calc.'!M32),"",'In Process Calc.'!M32)</f>
        <v/>
      </c>
      <c r="BW39" s="243" t="str">
        <f>IF(ISBLANK('In Process Calc.'!N32),"",'In Process Calc.'!N32)</f>
        <v/>
      </c>
      <c r="BX39" s="243" t="str">
        <f>IF(ISBLANK('In Process Calc.'!O32),"",'In Process Calc.'!O32)</f>
        <v/>
      </c>
      <c r="BY39" s="243" t="str">
        <f>IF(ISBLANK('In Process Calc.'!P32),"",'In Process Calc.'!P32)</f>
        <v/>
      </c>
      <c r="BZ39" s="243" t="str">
        <f>IF(ISBLANK('In Process Calc.'!Q32),"",'In Process Calc.'!Q32)</f>
        <v/>
      </c>
      <c r="CA39" s="243" t="str">
        <f>IF(ISBLANK('In Process Calc.'!R32),"",'In Process Calc.'!R32)</f>
        <v/>
      </c>
      <c r="CB39" s="243" t="str">
        <f>IF(ISBLANK('In Process Calc.'!S32),"",'In Process Calc.'!S32)</f>
        <v/>
      </c>
      <c r="CC39" s="243" t="str">
        <f>IF(ISBLANK('In Process Calc.'!T32),"",'In Process Calc.'!T32)</f>
        <v/>
      </c>
      <c r="CD39" s="243" t="str">
        <f>IF(ISBLANK('In Process Calc.'!U32),"",'In Process Calc.'!U32)</f>
        <v/>
      </c>
      <c r="CE39" s="243" t="str">
        <f>IF(ISBLANK('In Process Calc.'!V32),"",'In Process Calc.'!V32)</f>
        <v/>
      </c>
      <c r="CF39" s="243" t="str">
        <f>IF(ISBLANK('In Process Calc.'!W32),"",'In Process Calc.'!W32)</f>
        <v/>
      </c>
      <c r="CG39" s="243" t="str">
        <f>IF(ISBLANK('In Process Calc.'!X32),"",'In Process Calc.'!X32)</f>
        <v/>
      </c>
      <c r="CH39" s="243" t="str">
        <f>IF(ISBLANK('In Process Calc.'!Y32),"",'In Process Calc.'!Y32)</f>
        <v/>
      </c>
      <c r="CI39" s="243" t="str">
        <f>IF(ISBLANK('In Process Calc.'!Z32),"",'In Process Calc.'!Z32)</f>
        <v/>
      </c>
      <c r="CJ39" s="243" t="str">
        <f>IF(ISBLANK('In Process Calc.'!AA32),"",'In Process Calc.'!AA32)</f>
        <v/>
      </c>
      <c r="CK39" s="243" t="str">
        <f>IF(ISBLANK('In Process Calc.'!AB32),"",'In Process Calc.'!AB32)</f>
        <v/>
      </c>
      <c r="CL39" s="243" t="str">
        <f>IF(ISBLANK('In Process Calc.'!AC32),"",'In Process Calc.'!AC32)</f>
        <v/>
      </c>
      <c r="CM39" s="243" t="str">
        <f>IF(ISBLANK('In Process Calc.'!AD32),"",'In Process Calc.'!AD32)</f>
        <v/>
      </c>
      <c r="CN39" s="243" t="str">
        <f>IF(ISBLANK('In Process Calc.'!AE32),"",'In Process Calc.'!AE32)</f>
        <v/>
      </c>
      <c r="CO39" s="243" t="str">
        <f>IF(ISBLANK('In Process Calc.'!AF32),"",'In Process Calc.'!AF32)</f>
        <v/>
      </c>
      <c r="CP39" s="243" t="str">
        <f>IF(ISBLANK('In Process Calc.'!AG32),"",'In Process Calc.'!AG32)</f>
        <v/>
      </c>
      <c r="CQ39" s="243" t="str">
        <f>IF(ISBLANK('In Process Calc.'!AH32),"",'In Process Calc.'!AH32)</f>
        <v/>
      </c>
      <c r="CR39" s="243" t="str">
        <f>IF(ISBLANK('In Process Calc.'!AI32),"",'In Process Calc.'!AI32)</f>
        <v/>
      </c>
      <c r="CS39" s="243" t="str">
        <f>IF(ISBLANK('In Process Calc.'!AJ32),"",'In Process Calc.'!AJ32)</f>
        <v/>
      </c>
      <c r="CT39" s="243" t="str">
        <f>IF(ISBLANK('In Process Calc.'!AK32),"",'In Process Calc.'!AK32)</f>
        <v/>
      </c>
      <c r="CU39" s="243" t="str">
        <f>IF(ISBLANK('In Process Calc.'!AL32),"",'In Process Calc.'!AL32)</f>
        <v/>
      </c>
      <c r="CV39" s="243" t="str">
        <f>IF(ISBLANK('In Process Calc.'!AM32),"",'In Process Calc.'!AM32)</f>
        <v/>
      </c>
      <c r="CW39" s="243" t="str">
        <f>IF(ISBLANK('In Process Calc.'!AN32),"",'In Process Calc.'!AN32)</f>
        <v/>
      </c>
      <c r="CX39" s="243" t="str">
        <f>IF(ISBLANK('In Process Calc.'!AO32),"",'In Process Calc.'!AO32)</f>
        <v/>
      </c>
      <c r="CY39" s="243" t="str">
        <f>IF(ISBLANK('In Process Calc.'!AP32),"",'In Process Calc.'!AP32)</f>
        <v/>
      </c>
      <c r="CZ39" s="243" t="str">
        <f>IF(ISBLANK('In Process Calc.'!AQ32),"",'In Process Calc.'!AQ32)</f>
        <v/>
      </c>
      <c r="DA39" s="243" t="str">
        <f>IF(ISBLANK('In Process Calc.'!AR32),"",'In Process Calc.'!AR32)</f>
        <v/>
      </c>
      <c r="DB39" s="243" t="str">
        <f>IF(ISBLANK('In Process Calc.'!AS32),"",'In Process Calc.'!AS32)</f>
        <v/>
      </c>
      <c r="DC39" s="243" t="str">
        <f>IF(ISBLANK('In Process Calc.'!AT32),"",'In Process Calc.'!AT32)</f>
        <v/>
      </c>
      <c r="DD39" s="243" t="str">
        <f>IF(ISBLANK('In Process Calc.'!AU32),"",'In Process Calc.'!AU32)</f>
        <v/>
      </c>
      <c r="DE39" s="243" t="str">
        <f>IF(ISBLANK('In Process Calc.'!AV32),"",'In Process Calc.'!AV32)</f>
        <v/>
      </c>
      <c r="DF39" s="243" t="str">
        <f>IF(ISBLANK('In Process Calc.'!AW32),"",'In Process Calc.'!AW32)</f>
        <v/>
      </c>
      <c r="DG39" s="243" t="str">
        <f>IF(ISBLANK('In Process Calc.'!AX32),"",'In Process Calc.'!AX32)</f>
        <v/>
      </c>
      <c r="DH39" s="243" t="str">
        <f>IF(ISBLANK('In Process Calc.'!AY32),"",'In Process Calc.'!AY32)</f>
        <v/>
      </c>
      <c r="DI39" s="243" t="str">
        <f>IF(ISBLANK('In Process Calc.'!AZ32),"",'In Process Calc.'!AZ32)</f>
        <v/>
      </c>
      <c r="DJ39" s="243" t="str">
        <f>IF(ISBLANK('In Process Calc.'!BA32),"",'In Process Calc.'!BA32)</f>
        <v/>
      </c>
      <c r="DK39" s="243" t="str">
        <f>IF(ISBLANK('In Process Calc.'!BB32),"",'In Process Calc.'!BB32)</f>
        <v/>
      </c>
      <c r="DL39" s="243" t="str">
        <f>IF(ISBLANK('In Process Calc.'!BC32),"",'In Process Calc.'!BC32)</f>
        <v/>
      </c>
      <c r="DM39" s="243" t="str">
        <f>IF(ISBLANK('In Process Calc.'!BD32),"",'In Process Calc.'!BD32)</f>
        <v/>
      </c>
      <c r="DN39" s="243" t="str">
        <f>IF(ISBLANK('In Process Calc.'!BE32),"",'In Process Calc.'!BE32)</f>
        <v/>
      </c>
      <c r="DO39" s="243" t="str">
        <f>IF(ISBLANK('In Process Calc.'!BF32),"",'In Process Calc.'!BF32)</f>
        <v/>
      </c>
      <c r="DP39" s="243" t="str">
        <f>IF(ISBLANK('In Process Calc.'!BG32),"",'In Process Calc.'!BG32)</f>
        <v/>
      </c>
      <c r="DQ39" s="243" t="str">
        <f>IF(ISBLANK('In Process Calc.'!BH32),"",'In Process Calc.'!BH32)</f>
        <v/>
      </c>
      <c r="DR39" s="243" t="str">
        <f>IF(ISBLANK('In Process Calc.'!BI32),"",'In Process Calc.'!BI32)</f>
        <v/>
      </c>
      <c r="DS39" s="243" t="str">
        <f>IF(ISBLANK('In Process Calc.'!BJ32),"",'In Process Calc.'!BJ32)</f>
        <v/>
      </c>
      <c r="DT39" s="243" t="str">
        <f>IF(ISBLANK('In Process Calc.'!BK32),"",'In Process Calc.'!BK32)</f>
        <v/>
      </c>
      <c r="DU39" s="243" t="str">
        <f>IF(ISBLANK('In Process Calc.'!BL32),"",'In Process Calc.'!BL32)</f>
        <v/>
      </c>
      <c r="DV39" s="243" t="str">
        <f>IF(ISBLANK('In Process Calc.'!BM32),"",'In Process Calc.'!BM32)</f>
        <v/>
      </c>
      <c r="DW39" s="243" t="str">
        <f>IF(ISBLANK('In Process Calc.'!BN32),"",'In Process Calc.'!BN32)</f>
        <v/>
      </c>
      <c r="DX39" s="243" t="str">
        <f>IF(ISBLANK('In Process Calc.'!BO32),"",'In Process Calc.'!BO32)</f>
        <v/>
      </c>
      <c r="DY39" s="243" t="str">
        <f>IF(ISBLANK('In Process Calc.'!BP32),"",'In Process Calc.'!BP32)</f>
        <v/>
      </c>
      <c r="DZ39" s="243" t="str">
        <f>IF(ISBLANK('In Process Calc.'!BQ32),"",'In Process Calc.'!BQ32)</f>
        <v/>
      </c>
      <c r="EA39" s="243" t="str">
        <f>IF(ISBLANK('In Process Calc.'!BR32),"",'In Process Calc.'!BR32)</f>
        <v/>
      </c>
      <c r="EB39" s="243" t="str">
        <f>IF(ISBLANK('In Process Calc.'!BS32),"",'In Process Calc.'!BS32)</f>
        <v/>
      </c>
      <c r="EC39" s="243" t="str">
        <f>IF(ISBLANK('In Process Calc.'!BT32),"",'In Process Calc.'!BT32)</f>
        <v/>
      </c>
      <c r="ED39" s="243" t="str">
        <f>IF(ISBLANK('In Process Calc.'!BU32),"",'In Process Calc.'!BU32)</f>
        <v/>
      </c>
      <c r="EE39" s="243" t="str">
        <f>IF(ISBLANK('In Process Calc.'!BV32),"",'In Process Calc.'!BV32)</f>
        <v/>
      </c>
      <c r="EF39" s="243" t="str">
        <f>IF(ISBLANK('In Process Calc.'!BW32),"",'In Process Calc.'!BW32)</f>
        <v/>
      </c>
      <c r="EG39" s="243" t="str">
        <f>IF(ISBLANK('In Process Calc.'!BX32),"",'In Process Calc.'!BX32)</f>
        <v/>
      </c>
      <c r="EH39" s="243" t="str">
        <f>IF(ISBLANK('In Process Calc.'!BY32),"",'In Process Calc.'!BY32)</f>
        <v/>
      </c>
      <c r="EI39" s="243" t="str">
        <f>IF(ISBLANK('In Process Calc.'!BZ32),"",'In Process Calc.'!BZ32)</f>
        <v/>
      </c>
      <c r="EJ39" s="243" t="str">
        <f>IF(ISBLANK('In Process Calc.'!CA32),"",'In Process Calc.'!CA32)</f>
        <v/>
      </c>
      <c r="EK39" s="243" t="str">
        <f>IF(ISBLANK('Post Process Calc.'!A39),"",'Post Process Calc.'!A39)</f>
        <v/>
      </c>
      <c r="EL39" s="243" t="str">
        <f>IF(ISBLANK('Post Process Calc.'!C39),"",'Post Process Calc.'!C39)</f>
        <v/>
      </c>
      <c r="EM39" s="243" t="str">
        <f>IF(ISBLANK('Post Process Calc.'!D39),"",'Post Process Calc.'!D39)</f>
        <v/>
      </c>
      <c r="EN39" s="243" t="str">
        <f>IF(ISBLANK('Post Process Calc.'!E39),"",'Post Process Calc.'!E39)</f>
        <v/>
      </c>
      <c r="EO39" s="243" t="str">
        <f>IF(ISBLANK('Post Process Calc.'!F39),"",'Post Process Calc.'!F39)</f>
        <v/>
      </c>
      <c r="EP39" s="243" t="str">
        <f>IF(ISBLANK('Post Process Calc.'!G39),"",'Post Process Calc.'!G39)</f>
        <v/>
      </c>
      <c r="EQ39" s="243" t="str">
        <f>IF(ISBLANK('Post Process Calc.'!H39),"",'Post Process Calc.'!H39)</f>
        <v/>
      </c>
      <c r="ER39" s="243" t="str">
        <f>IF(ISBLANK('Post Process Calc.'!I39),"",'Post Process Calc.'!I39)</f>
        <v/>
      </c>
      <c r="ES39" s="243" t="str">
        <f>IF(ISBLANK('Post Process Calc.'!J39),"",'Post Process Calc.'!J39)</f>
        <v/>
      </c>
      <c r="ET39" s="243" t="str">
        <f>IF(ISBLANK('Post Process Calc.'!K39),"",'Post Process Calc.'!K39)</f>
        <v/>
      </c>
      <c r="EU39" s="243" t="str">
        <f>IF(ISBLANK('Post Process Calc.'!L39),"",'Post Process Calc.'!L39)</f>
        <v/>
      </c>
      <c r="EV39" s="243" t="str">
        <f>IF(ISBLANK('Post Process Calc.'!M39),"",'Post Process Calc.'!M39)</f>
        <v/>
      </c>
      <c r="EW39" s="243" t="str">
        <f>IF(ISBLANK('Post Process Calc.'!N39),"",'Post Process Calc.'!N39)</f>
        <v/>
      </c>
      <c r="EX39" s="243" t="str">
        <f>IF(ISBLANK('Post Process Calc.'!O39),"",'Post Process Calc.'!O39)</f>
        <v/>
      </c>
      <c r="EY39" s="243" t="str">
        <f>IF(ISBLANK('Post Process Calc.'!P39),"",'Post Process Calc.'!P39)</f>
        <v/>
      </c>
      <c r="EZ39" s="243" t="str">
        <f>IF(ISBLANK('Post Process Calc.'!Q39),"",'Post Process Calc.'!Q39)</f>
        <v/>
      </c>
      <c r="FA39" s="243" t="str">
        <f>IF(ISBLANK('Post Process Calc.'!R39),"",'Post Process Calc.'!R39)</f>
        <v/>
      </c>
      <c r="FB39" s="243" t="str">
        <f>IF(ISBLANK('Post Process Calc.'!S39),"",'Post Process Calc.'!S39)</f>
        <v/>
      </c>
      <c r="FC39" s="243" t="str">
        <f>IF(ISBLANK('Post Process Calc.'!T39),"",'Post Process Calc.'!T39)</f>
        <v/>
      </c>
      <c r="FD39" s="243" t="str">
        <f>IF(ISBLANK('Post Process Calc.'!U39),"",'Post Process Calc.'!U39)</f>
        <v/>
      </c>
      <c r="FE39" s="243" t="str">
        <f>IF(ISBLANK('Post Process Calc.'!V39),"",'Post Process Calc.'!V39)</f>
        <v/>
      </c>
      <c r="FF39" s="243" t="str">
        <f>IF(ISBLANK('Post Process Calc.'!W39),"",'Post Process Calc.'!W39)</f>
        <v/>
      </c>
      <c r="FG39" s="243" t="str">
        <f>IF(ISBLANK('Post Process Calc.'!X39),"",'Post Process Calc.'!X39)</f>
        <v/>
      </c>
      <c r="FH39" s="243" t="str">
        <f>IF(ISBLANK('Post Process Calc.'!Y39),"",'Post Process Calc.'!Y39)</f>
        <v/>
      </c>
      <c r="FI39" s="243" t="str">
        <f>IF(ISBLANK('Post Process Calc.'!Z39),"",'Post Process Calc.'!Z39)</f>
        <v/>
      </c>
      <c r="FJ39" s="243" t="str">
        <f>IF(ISBLANK('Post Process Calc.'!AA39),"",'Post Process Calc.'!AA39)</f>
        <v/>
      </c>
      <c r="FK39" s="243" t="str">
        <f>IF(ISBLANK('Post Process Calc.'!AB39),"",'Post Process Calc.'!AB39)</f>
        <v/>
      </c>
      <c r="FL39" s="243" t="str">
        <f>IF(ISBLANK('Post Process Calc.'!AC39),"",'Post Process Calc.'!AC39)</f>
        <v/>
      </c>
      <c r="FM39" s="243" t="str">
        <f>IF(ISBLANK('Post Process Calc.'!AD39),"",'Post Process Calc.'!AD39)</f>
        <v/>
      </c>
      <c r="FN39" s="243" t="str">
        <f>IF(ISBLANK('Post Process Calc.'!AE39),"",'Post Process Calc.'!AE39)</f>
        <v/>
      </c>
      <c r="FO39" s="243" t="str">
        <f>IF(ISBLANK('Post Process Calc.'!AF39),"",'Post Process Calc.'!AF39)</f>
        <v/>
      </c>
      <c r="FP39" s="243" t="str">
        <f>IF(ISBLANK('Post Process Calc.'!AG39),"",'Post Process Calc.'!AG39)</f>
        <v/>
      </c>
      <c r="FQ39" s="243" t="str">
        <f>IF(ISBLANK('Post Process Calc.'!AH39),"",'Post Process Calc.'!AH39)</f>
        <v/>
      </c>
      <c r="FR39" s="243" t="str">
        <f>IF(ISBLANK('Post Process Calc.'!AI39),"",'Post Process Calc.'!AI39)</f>
        <v/>
      </c>
      <c r="FS39" s="243" t="str">
        <f>IF(ISBLANK('Post Process Calc.'!AJ39),"",'Post Process Calc.'!AJ39)</f>
        <v/>
      </c>
    </row>
    <row r="40" spans="1:175">
      <c r="A40" s="238" t="str">
        <f>IF('Measured Data'!B31&lt;&gt;0,'Measured Data'!$B$1,"")</f>
        <v/>
      </c>
      <c r="B40" s="238" t="str">
        <f>IF(ISBLANK('Measured Data'!A31),"",'Measured Data'!A31)</f>
        <v/>
      </c>
      <c r="C40" s="245" t="str">
        <f>IF(ISBLANK('Measured Data'!B31),"",'Measured Data'!B31)</f>
        <v/>
      </c>
      <c r="D40" s="246" t="str">
        <f>IF(ISBLANK('Measured Data'!C31),"",'Measured Data'!C31)</f>
        <v/>
      </c>
      <c r="E40" s="238" t="str">
        <f>IF(ISBLANK('Measured Data'!D31),"",'Measured Data'!D31)</f>
        <v/>
      </c>
      <c r="F40" s="238" t="str">
        <f>IF(ISBLANK('Measured Data'!E31),"",'Measured Data'!E31)</f>
        <v/>
      </c>
      <c r="G40" s="238" t="str">
        <f>IF(ISBLANK('Measured Data'!G31),"",'Measured Data'!G31)</f>
        <v/>
      </c>
      <c r="H40" s="238" t="str">
        <f>IF(ISBLANK('Measured Data'!H31),"",'Measured Data'!H31)</f>
        <v/>
      </c>
      <c r="I40" s="238" t="str">
        <f>IF(ISBLANK('Measured Data'!I31),"",'Measured Data'!I31)</f>
        <v/>
      </c>
      <c r="J40" s="238" t="str">
        <f>IF(ISBLANK('Measured Data'!J31),"",'Measured Data'!J31)</f>
        <v/>
      </c>
      <c r="K40" s="238" t="str">
        <f>IF(ISBLANK('Measured Data'!K31),"",'Measured Data'!K31)</f>
        <v/>
      </c>
      <c r="L40" s="238" t="str">
        <f>IF(ISBLANK('Measured Data'!L31),"",'Measured Data'!L31)</f>
        <v/>
      </c>
      <c r="M40" s="238" t="str">
        <f>IF(ISBLANK('Measured Data'!M31),"",'Measured Data'!M31)</f>
        <v/>
      </c>
      <c r="N40" s="238" t="str">
        <f>IF(ISBLANK('Measured Data'!N31),"",'Measured Data'!N31)</f>
        <v/>
      </c>
      <c r="O40" s="238" t="str">
        <f>IF(ISBLANK('Measured Data'!O31),"",'Measured Data'!O31)</f>
        <v/>
      </c>
      <c r="P40" s="238" t="str">
        <f>IF(ISBLANK('Measured Data'!P31),"",'Measured Data'!P31)</f>
        <v/>
      </c>
      <c r="Q40" s="238" t="str">
        <f>IF(ISBLANK('Measured Data'!Q31),"",'Measured Data'!Q31)</f>
        <v/>
      </c>
      <c r="R40" s="238" t="str">
        <f>IF(ISBLANK('Measured Data'!R31),"",'Measured Data'!R31)</f>
        <v/>
      </c>
      <c r="S40" s="238" t="str">
        <f>IF(ISBLANK('Measured Data'!S31),"",'Measured Data'!S31)</f>
        <v/>
      </c>
      <c r="T40" s="238" t="str">
        <f>IF(ISBLANK('Measured Data'!T31),"",'Measured Data'!T31)</f>
        <v/>
      </c>
      <c r="U40" s="238" t="str">
        <f>IF(ISBLANK('Measured Data'!U31),"",'Measured Data'!U31)</f>
        <v/>
      </c>
      <c r="V40" s="238" t="str">
        <f>IF(ISBLANK('Measured Data'!V31),"",'Measured Data'!V31)</f>
        <v/>
      </c>
      <c r="W40" s="238" t="str">
        <f>IF(ISBLANK('Measured Data'!W31),"",'Measured Data'!W31)</f>
        <v/>
      </c>
      <c r="X40" s="238" t="str">
        <f>IF(ISBLANK('Measured Data'!X31),"",'Measured Data'!X31)</f>
        <v/>
      </c>
      <c r="Y40" s="238" t="str">
        <f>IF(ISBLANK('Measured Data'!Y31),"",'Measured Data'!Y31)</f>
        <v/>
      </c>
      <c r="Z40" s="238" t="str">
        <f>IF(ISBLANK('Measured Data'!Z31),"",'Measured Data'!Z31)</f>
        <v/>
      </c>
      <c r="AA40" s="238" t="str">
        <f>IF(ISBLANK('Measured Data'!AA31),"",'Measured Data'!AA31)</f>
        <v/>
      </c>
      <c r="AB40" s="238" t="str">
        <f>IF(ISBLANK('Measured Data'!AB31),"",'Measured Data'!AB31)</f>
        <v/>
      </c>
      <c r="AC40" s="238" t="str">
        <f>IF(ISBLANK('Measured Data'!AC31),"",'Measured Data'!AC31)</f>
        <v/>
      </c>
      <c r="AD40" s="238" t="str">
        <f>IF(ISBLANK('Measured Data'!AD31),"",'Measured Data'!AD31)</f>
        <v/>
      </c>
      <c r="AE40" s="238" t="str">
        <f>IF(ISBLANK('Measured Data'!AE31),"",'Measured Data'!AE31)</f>
        <v/>
      </c>
      <c r="AF40" s="238" t="str">
        <f>IF(ISBLANK('Measured Data'!AF31),"",'Measured Data'!AF31)</f>
        <v/>
      </c>
      <c r="AG40" s="238" t="str">
        <f>IF(ISBLANK('Measured Data'!AG31),"",'Measured Data'!AG31)</f>
        <v/>
      </c>
      <c r="AH40" s="238" t="str">
        <f>IF(ISBLANK('Measured Data'!AH31),"",'Measured Data'!AH31)</f>
        <v/>
      </c>
      <c r="AI40" s="238" t="str">
        <f>IF(ISBLANK('Measured Data'!AI31),"",'Measured Data'!AI31)</f>
        <v/>
      </c>
      <c r="AJ40" s="238" t="str">
        <f>IF(ISBLANK('Measured Data'!AJ31),"",'Measured Data'!AJ31)</f>
        <v/>
      </c>
      <c r="AK40" s="238" t="str">
        <f>IF(ISBLANK('Measured Data'!AK31),"",'Measured Data'!AK31)</f>
        <v/>
      </c>
      <c r="AL40" s="238" t="str">
        <f>IF(ISBLANK('Measured Data'!AL31),"",'Measured Data'!AL31)</f>
        <v/>
      </c>
      <c r="AM40" s="238" t="str">
        <f>IF(ISBLANK('Measured Data'!AM31),"",'Measured Data'!AM31)</f>
        <v/>
      </c>
      <c r="AN40" s="238" t="str">
        <f>IF(ISBLANK('Measured Data'!AN31),"",'Measured Data'!AN31)</f>
        <v/>
      </c>
      <c r="AO40" s="238" t="str">
        <f>IF(ISBLANK('Measured Data'!AO31),"",'Measured Data'!AO31)</f>
        <v/>
      </c>
      <c r="AP40" s="238" t="str">
        <f>IF(ISBLANK('Measured Data'!AP31),"",'Measured Data'!AP31)</f>
        <v/>
      </c>
      <c r="AQ40" s="238" t="e">
        <f>IF(ISBLANK('Measured Data'!#REF!),"",'Measured Data'!#REF!)</f>
        <v>#REF!</v>
      </c>
      <c r="AR40" s="238" t="e">
        <f>IF(ISBLANK('Measured Data'!#REF!),"",'Measured Data'!#REF!)</f>
        <v>#REF!</v>
      </c>
      <c r="AS40" s="238" t="e">
        <f>IF(ISBLANK('Measured Data'!#REF!),"",'Measured Data'!#REF!)</f>
        <v>#REF!</v>
      </c>
      <c r="AT40" s="238" t="e">
        <f>IF(ISBLANK('Measured Data'!#REF!),"",'Measured Data'!#REF!)</f>
        <v>#REF!</v>
      </c>
      <c r="AU40" s="238" t="e">
        <f>IF(ISBLANK('Measured Data'!#REF!),"",'Measured Data'!#REF!)</f>
        <v>#REF!</v>
      </c>
      <c r="AV40" s="238" t="e">
        <f>IF(ISBLANK('Measured Data'!#REF!),"",'Measured Data'!#REF!)</f>
        <v>#REF!</v>
      </c>
      <c r="AW40" s="238" t="e">
        <f>IF(ISBLANK('Measured Data'!#REF!),"",'Measured Data'!#REF!)</f>
        <v>#REF!</v>
      </c>
      <c r="AX40" s="238" t="e">
        <f>IF(ISBLANK('Measured Data'!#REF!),"",'Measured Data'!#REF!)</f>
        <v>#REF!</v>
      </c>
      <c r="AY40" s="238" t="e">
        <f>IF(ISBLANK('Measured Data'!#REF!),"",'Measured Data'!#REF!)</f>
        <v>#REF!</v>
      </c>
      <c r="AZ40" s="238" t="e">
        <f>IF(ISBLANK('Measured Data'!#REF!),"",'Measured Data'!#REF!)</f>
        <v>#REF!</v>
      </c>
      <c r="BA40" s="238" t="e">
        <f>IF(ISBLANK('Measured Data'!#REF!),"",'Measured Data'!#REF!)</f>
        <v>#REF!</v>
      </c>
      <c r="BB40" s="238" t="e">
        <f>IF(ISBLANK('Measured Data'!#REF!),"",'Measured Data'!#REF!)</f>
        <v>#REF!</v>
      </c>
      <c r="BC40" s="238" t="e">
        <f>IF(ISBLANK('Measured Data'!#REF!),"",'Measured Data'!#REF!)</f>
        <v>#REF!</v>
      </c>
      <c r="BD40" s="238" t="e">
        <f>IF(ISBLANK('Measured Data'!#REF!),"",'Measured Data'!#REF!)</f>
        <v>#REF!</v>
      </c>
      <c r="BE40" s="238" t="e">
        <f>IF(ISBLANK('Measured Data'!#REF!),"",'Measured Data'!#REF!)</f>
        <v>#REF!</v>
      </c>
      <c r="BF40" s="238" t="e">
        <f>IF(ISBLANK('Measured Data'!#REF!),"",'Measured Data'!#REF!)</f>
        <v>#REF!</v>
      </c>
      <c r="BG40" s="238" t="e">
        <f>IF(ISBLANK('Measured Data'!#REF!),"",'Measured Data'!#REF!)</f>
        <v>#REF!</v>
      </c>
      <c r="BH40" s="238" t="e">
        <f>IF(ISBLANK('Measured Data'!#REF!),"",'Measured Data'!#REF!)</f>
        <v>#REF!</v>
      </c>
      <c r="BI40" s="238" t="e">
        <f>IF(ISBLANK('Measured Data'!#REF!),"",'Measured Data'!#REF!)</f>
        <v>#REF!</v>
      </c>
      <c r="BJ40" s="238" t="e">
        <f>IF(ISBLANK('Measured Data'!#REF!),"",'Measured Data'!#REF!)</f>
        <v>#REF!</v>
      </c>
      <c r="BK40" s="238" t="e">
        <f>IF(ISBLANK('Measured Data'!#REF!),"",'Measured Data'!#REF!)</f>
        <v>#REF!</v>
      </c>
      <c r="BL40" s="238" t="e">
        <f>IF(ISBLANK('Measured Data'!#REF!),"",'Measured Data'!#REF!)</f>
        <v>#REF!</v>
      </c>
      <c r="BM40" s="238" t="e">
        <f>IF(ISBLANK('Measured Data'!#REF!),"",'Measured Data'!#REF!)</f>
        <v>#REF!</v>
      </c>
      <c r="BN40" s="238" t="str">
        <f>IF(ISBLANK('In Process Calc.'!B33),"",ROUND('In Process Calc.'!B33,2))</f>
        <v/>
      </c>
      <c r="BO40" s="238" t="str">
        <f>IF(ISBLANK('In Process Calc.'!C33),"",ROUND('In Process Calc.'!C33,2))</f>
        <v/>
      </c>
      <c r="BP40" s="238" t="str">
        <f>IF(ISBLANK('In Process Calc.'!E33),"",'In Process Calc.'!E33)</f>
        <v/>
      </c>
      <c r="BQ40" s="238" t="str">
        <f>IF(ISBLANK('In Process Calc.'!F33),"",'In Process Calc.'!F33)</f>
        <v/>
      </c>
      <c r="BR40" s="238" t="str">
        <f>IF(ISBLANK('In Process Calc.'!H33),"",'In Process Calc.'!H33)</f>
        <v/>
      </c>
      <c r="BS40" s="238" t="str">
        <f>IF(ISBLANK('In Process Calc.'!J33),"",'In Process Calc.'!J33)</f>
        <v/>
      </c>
      <c r="BT40" s="238" t="str">
        <f>IF(ISBLANK('In Process Calc.'!K33),"",'In Process Calc.'!K33)</f>
        <v/>
      </c>
      <c r="BU40" s="238" t="str">
        <f>IF(ISBLANK('In Process Calc.'!L33),"",'In Process Calc.'!L33)</f>
        <v/>
      </c>
      <c r="BV40" s="243" t="str">
        <f>IF(ISBLANK('In Process Calc.'!M33),"",'In Process Calc.'!M33)</f>
        <v/>
      </c>
      <c r="BW40" s="243" t="str">
        <f>IF(ISBLANK('In Process Calc.'!N33),"",'In Process Calc.'!N33)</f>
        <v/>
      </c>
      <c r="BX40" s="243" t="str">
        <f>IF(ISBLANK('In Process Calc.'!O33),"",'In Process Calc.'!O33)</f>
        <v/>
      </c>
      <c r="BY40" s="243" t="str">
        <f>IF(ISBLANK('In Process Calc.'!P33),"",'In Process Calc.'!P33)</f>
        <v/>
      </c>
      <c r="BZ40" s="243" t="str">
        <f>IF(ISBLANK('In Process Calc.'!Q33),"",'In Process Calc.'!Q33)</f>
        <v/>
      </c>
      <c r="CA40" s="243" t="str">
        <f>IF(ISBLANK('In Process Calc.'!R33),"",'In Process Calc.'!R33)</f>
        <v/>
      </c>
      <c r="CB40" s="243" t="str">
        <f>IF(ISBLANK('In Process Calc.'!S33),"",'In Process Calc.'!S33)</f>
        <v/>
      </c>
      <c r="CC40" s="243" t="str">
        <f>IF(ISBLANK('In Process Calc.'!T33),"",'In Process Calc.'!T33)</f>
        <v/>
      </c>
      <c r="CD40" s="243" t="str">
        <f>IF(ISBLANK('In Process Calc.'!U33),"",'In Process Calc.'!U33)</f>
        <v/>
      </c>
      <c r="CE40" s="243" t="str">
        <f>IF(ISBLANK('In Process Calc.'!V33),"",'In Process Calc.'!V33)</f>
        <v/>
      </c>
      <c r="CF40" s="243" t="str">
        <f>IF(ISBLANK('In Process Calc.'!W33),"",'In Process Calc.'!W33)</f>
        <v/>
      </c>
      <c r="CG40" s="243" t="str">
        <f>IF(ISBLANK('In Process Calc.'!X33),"",'In Process Calc.'!X33)</f>
        <v/>
      </c>
      <c r="CH40" s="243" t="str">
        <f>IF(ISBLANK('In Process Calc.'!Y33),"",'In Process Calc.'!Y33)</f>
        <v/>
      </c>
      <c r="CI40" s="243" t="str">
        <f>IF(ISBLANK('In Process Calc.'!Z33),"",'In Process Calc.'!Z33)</f>
        <v/>
      </c>
      <c r="CJ40" s="243" t="str">
        <f>IF(ISBLANK('In Process Calc.'!AA33),"",'In Process Calc.'!AA33)</f>
        <v/>
      </c>
      <c r="CK40" s="243" t="str">
        <f>IF(ISBLANK('In Process Calc.'!AB33),"",'In Process Calc.'!AB33)</f>
        <v/>
      </c>
      <c r="CL40" s="243" t="str">
        <f>IF(ISBLANK('In Process Calc.'!AC33),"",'In Process Calc.'!AC33)</f>
        <v/>
      </c>
      <c r="CM40" s="243" t="str">
        <f>IF(ISBLANK('In Process Calc.'!AD33),"",'In Process Calc.'!AD33)</f>
        <v/>
      </c>
      <c r="CN40" s="243" t="str">
        <f>IF(ISBLANK('In Process Calc.'!AE33),"",'In Process Calc.'!AE33)</f>
        <v/>
      </c>
      <c r="CO40" s="243" t="str">
        <f>IF(ISBLANK('In Process Calc.'!AF33),"",'In Process Calc.'!AF33)</f>
        <v/>
      </c>
      <c r="CP40" s="243" t="str">
        <f>IF(ISBLANK('In Process Calc.'!AG33),"",'In Process Calc.'!AG33)</f>
        <v/>
      </c>
      <c r="CQ40" s="243" t="str">
        <f>IF(ISBLANK('In Process Calc.'!AH33),"",'In Process Calc.'!AH33)</f>
        <v/>
      </c>
      <c r="CR40" s="243" t="str">
        <f>IF(ISBLANK('In Process Calc.'!AI33),"",'In Process Calc.'!AI33)</f>
        <v/>
      </c>
      <c r="CS40" s="243" t="str">
        <f>IF(ISBLANK('In Process Calc.'!AJ33),"",'In Process Calc.'!AJ33)</f>
        <v/>
      </c>
      <c r="CT40" s="243" t="str">
        <f>IF(ISBLANK('In Process Calc.'!AK33),"",'In Process Calc.'!AK33)</f>
        <v/>
      </c>
      <c r="CU40" s="243" t="str">
        <f>IF(ISBLANK('In Process Calc.'!AL33),"",'In Process Calc.'!AL33)</f>
        <v/>
      </c>
      <c r="CV40" s="243" t="str">
        <f>IF(ISBLANK('In Process Calc.'!AM33),"",'In Process Calc.'!AM33)</f>
        <v/>
      </c>
      <c r="CW40" s="243" t="str">
        <f>IF(ISBLANK('In Process Calc.'!AN33),"",'In Process Calc.'!AN33)</f>
        <v/>
      </c>
      <c r="CX40" s="243" t="str">
        <f>IF(ISBLANK('In Process Calc.'!AO33),"",'In Process Calc.'!AO33)</f>
        <v/>
      </c>
      <c r="CY40" s="243" t="str">
        <f>IF(ISBLANK('In Process Calc.'!AP33),"",'In Process Calc.'!AP33)</f>
        <v/>
      </c>
      <c r="CZ40" s="243" t="str">
        <f>IF(ISBLANK('In Process Calc.'!AQ33),"",'In Process Calc.'!AQ33)</f>
        <v/>
      </c>
      <c r="DA40" s="243" t="str">
        <f>IF(ISBLANK('In Process Calc.'!AR33),"",'In Process Calc.'!AR33)</f>
        <v/>
      </c>
      <c r="DB40" s="243" t="str">
        <f>IF(ISBLANK('In Process Calc.'!AS33),"",'In Process Calc.'!AS33)</f>
        <v/>
      </c>
      <c r="DC40" s="243" t="str">
        <f>IF(ISBLANK('In Process Calc.'!AT33),"",'In Process Calc.'!AT33)</f>
        <v/>
      </c>
      <c r="DD40" s="243" t="str">
        <f>IF(ISBLANK('In Process Calc.'!AU33),"",'In Process Calc.'!AU33)</f>
        <v/>
      </c>
      <c r="DE40" s="243" t="str">
        <f>IF(ISBLANK('In Process Calc.'!AV33),"",'In Process Calc.'!AV33)</f>
        <v/>
      </c>
      <c r="DF40" s="243" t="str">
        <f>IF(ISBLANK('In Process Calc.'!AW33),"",'In Process Calc.'!AW33)</f>
        <v/>
      </c>
      <c r="DG40" s="243" t="str">
        <f>IF(ISBLANK('In Process Calc.'!AX33),"",'In Process Calc.'!AX33)</f>
        <v/>
      </c>
      <c r="DH40" s="243" t="str">
        <f>IF(ISBLANK('In Process Calc.'!AY33),"",'In Process Calc.'!AY33)</f>
        <v/>
      </c>
      <c r="DI40" s="243" t="str">
        <f>IF(ISBLANK('In Process Calc.'!AZ33),"",'In Process Calc.'!AZ33)</f>
        <v/>
      </c>
      <c r="DJ40" s="243" t="str">
        <f>IF(ISBLANK('In Process Calc.'!BA33),"",'In Process Calc.'!BA33)</f>
        <v/>
      </c>
      <c r="DK40" s="243" t="str">
        <f>IF(ISBLANK('In Process Calc.'!BB33),"",'In Process Calc.'!BB33)</f>
        <v/>
      </c>
      <c r="DL40" s="243" t="str">
        <f>IF(ISBLANK('In Process Calc.'!BC33),"",'In Process Calc.'!BC33)</f>
        <v/>
      </c>
      <c r="DM40" s="243" t="str">
        <f>IF(ISBLANK('In Process Calc.'!BD33),"",'In Process Calc.'!BD33)</f>
        <v/>
      </c>
      <c r="DN40" s="243" t="str">
        <f>IF(ISBLANK('In Process Calc.'!BE33),"",'In Process Calc.'!BE33)</f>
        <v/>
      </c>
      <c r="DO40" s="243" t="str">
        <f>IF(ISBLANK('In Process Calc.'!BF33),"",'In Process Calc.'!BF33)</f>
        <v/>
      </c>
      <c r="DP40" s="243" t="str">
        <f>IF(ISBLANK('In Process Calc.'!BG33),"",'In Process Calc.'!BG33)</f>
        <v/>
      </c>
      <c r="DQ40" s="243" t="str">
        <f>IF(ISBLANK('In Process Calc.'!BH33),"",'In Process Calc.'!BH33)</f>
        <v/>
      </c>
      <c r="DR40" s="243" t="str">
        <f>IF(ISBLANK('In Process Calc.'!BI33),"",'In Process Calc.'!BI33)</f>
        <v/>
      </c>
      <c r="DS40" s="243" t="str">
        <f>IF(ISBLANK('In Process Calc.'!BJ33),"",'In Process Calc.'!BJ33)</f>
        <v/>
      </c>
      <c r="DT40" s="243" t="str">
        <f>IF(ISBLANK('In Process Calc.'!BK33),"",'In Process Calc.'!BK33)</f>
        <v/>
      </c>
      <c r="DU40" s="243" t="str">
        <f>IF(ISBLANK('In Process Calc.'!BL33),"",'In Process Calc.'!BL33)</f>
        <v/>
      </c>
      <c r="DV40" s="243" t="str">
        <f>IF(ISBLANK('In Process Calc.'!BM33),"",'In Process Calc.'!BM33)</f>
        <v/>
      </c>
      <c r="DW40" s="243" t="str">
        <f>IF(ISBLANK('In Process Calc.'!BN33),"",'In Process Calc.'!BN33)</f>
        <v/>
      </c>
      <c r="DX40" s="243" t="str">
        <f>IF(ISBLANK('In Process Calc.'!BO33),"",'In Process Calc.'!BO33)</f>
        <v/>
      </c>
      <c r="DY40" s="243" t="str">
        <f>IF(ISBLANK('In Process Calc.'!BP33),"",'In Process Calc.'!BP33)</f>
        <v/>
      </c>
      <c r="DZ40" s="243" t="str">
        <f>IF(ISBLANK('In Process Calc.'!BQ33),"",'In Process Calc.'!BQ33)</f>
        <v/>
      </c>
      <c r="EA40" s="243" t="str">
        <f>IF(ISBLANK('In Process Calc.'!BR33),"",'In Process Calc.'!BR33)</f>
        <v/>
      </c>
      <c r="EB40" s="243" t="str">
        <f>IF(ISBLANK('In Process Calc.'!BS33),"",'In Process Calc.'!BS33)</f>
        <v/>
      </c>
      <c r="EC40" s="243" t="str">
        <f>IF(ISBLANK('In Process Calc.'!BT33),"",'In Process Calc.'!BT33)</f>
        <v/>
      </c>
      <c r="ED40" s="243" t="str">
        <f>IF(ISBLANK('In Process Calc.'!BU33),"",'In Process Calc.'!BU33)</f>
        <v/>
      </c>
      <c r="EE40" s="243" t="str">
        <f>IF(ISBLANK('In Process Calc.'!BV33),"",'In Process Calc.'!BV33)</f>
        <v/>
      </c>
      <c r="EF40" s="243" t="str">
        <f>IF(ISBLANK('In Process Calc.'!BW33),"",'In Process Calc.'!BW33)</f>
        <v/>
      </c>
      <c r="EG40" s="243" t="str">
        <f>IF(ISBLANK('In Process Calc.'!BX33),"",'In Process Calc.'!BX33)</f>
        <v/>
      </c>
      <c r="EH40" s="243" t="str">
        <f>IF(ISBLANK('In Process Calc.'!BY33),"",'In Process Calc.'!BY33)</f>
        <v/>
      </c>
      <c r="EI40" s="243" t="str">
        <f>IF(ISBLANK('In Process Calc.'!BZ33),"",'In Process Calc.'!BZ33)</f>
        <v/>
      </c>
      <c r="EJ40" s="243" t="str">
        <f>IF(ISBLANK('In Process Calc.'!CA33),"",'In Process Calc.'!CA33)</f>
        <v/>
      </c>
      <c r="EK40" s="243" t="str">
        <f>IF(ISBLANK('Post Process Calc.'!A40),"",'Post Process Calc.'!A40)</f>
        <v/>
      </c>
      <c r="EL40" s="243" t="str">
        <f>IF(ISBLANK('Post Process Calc.'!C40),"",'Post Process Calc.'!C40)</f>
        <v/>
      </c>
      <c r="EM40" s="243" t="str">
        <f>IF(ISBLANK('Post Process Calc.'!D40),"",'Post Process Calc.'!D40)</f>
        <v/>
      </c>
      <c r="EN40" s="243" t="str">
        <f>IF(ISBLANK('Post Process Calc.'!E40),"",'Post Process Calc.'!E40)</f>
        <v/>
      </c>
      <c r="EO40" s="243" t="str">
        <f>IF(ISBLANK('Post Process Calc.'!F40),"",'Post Process Calc.'!F40)</f>
        <v/>
      </c>
      <c r="EP40" s="243" t="str">
        <f>IF(ISBLANK('Post Process Calc.'!G40),"",'Post Process Calc.'!G40)</f>
        <v/>
      </c>
      <c r="EQ40" s="243" t="str">
        <f>IF(ISBLANK('Post Process Calc.'!H40),"",'Post Process Calc.'!H40)</f>
        <v/>
      </c>
      <c r="ER40" s="243" t="str">
        <f>IF(ISBLANK('Post Process Calc.'!I40),"",'Post Process Calc.'!I40)</f>
        <v/>
      </c>
      <c r="ES40" s="243" t="str">
        <f>IF(ISBLANK('Post Process Calc.'!J40),"",'Post Process Calc.'!J40)</f>
        <v/>
      </c>
      <c r="ET40" s="243" t="str">
        <f>IF(ISBLANK('Post Process Calc.'!K40),"",'Post Process Calc.'!K40)</f>
        <v/>
      </c>
      <c r="EU40" s="243" t="str">
        <f>IF(ISBLANK('Post Process Calc.'!L40),"",'Post Process Calc.'!L40)</f>
        <v/>
      </c>
      <c r="EV40" s="243" t="str">
        <f>IF(ISBLANK('Post Process Calc.'!M40),"",'Post Process Calc.'!M40)</f>
        <v/>
      </c>
      <c r="EW40" s="243" t="str">
        <f>IF(ISBLANK('Post Process Calc.'!N40),"",'Post Process Calc.'!N40)</f>
        <v/>
      </c>
      <c r="EX40" s="243" t="str">
        <f>IF(ISBLANK('Post Process Calc.'!O40),"",'Post Process Calc.'!O40)</f>
        <v/>
      </c>
      <c r="EY40" s="243" t="str">
        <f>IF(ISBLANK('Post Process Calc.'!P40),"",'Post Process Calc.'!P40)</f>
        <v/>
      </c>
      <c r="EZ40" s="243" t="str">
        <f>IF(ISBLANK('Post Process Calc.'!Q40),"",'Post Process Calc.'!Q40)</f>
        <v/>
      </c>
      <c r="FA40" s="243" t="str">
        <f>IF(ISBLANK('Post Process Calc.'!R40),"",'Post Process Calc.'!R40)</f>
        <v/>
      </c>
      <c r="FB40" s="243" t="str">
        <f>IF(ISBLANK('Post Process Calc.'!S40),"",'Post Process Calc.'!S40)</f>
        <v/>
      </c>
      <c r="FC40" s="243" t="str">
        <f>IF(ISBLANK('Post Process Calc.'!T40),"",'Post Process Calc.'!T40)</f>
        <v/>
      </c>
      <c r="FD40" s="243" t="str">
        <f>IF(ISBLANK('Post Process Calc.'!U40),"",'Post Process Calc.'!U40)</f>
        <v/>
      </c>
      <c r="FE40" s="243" t="str">
        <f>IF(ISBLANK('Post Process Calc.'!V40),"",'Post Process Calc.'!V40)</f>
        <v/>
      </c>
      <c r="FF40" s="243" t="str">
        <f>IF(ISBLANK('Post Process Calc.'!W40),"",'Post Process Calc.'!W40)</f>
        <v/>
      </c>
      <c r="FG40" s="243" t="str">
        <f>IF(ISBLANK('Post Process Calc.'!X40),"",'Post Process Calc.'!X40)</f>
        <v/>
      </c>
      <c r="FH40" s="243" t="str">
        <f>IF(ISBLANK('Post Process Calc.'!Y40),"",'Post Process Calc.'!Y40)</f>
        <v/>
      </c>
      <c r="FI40" s="243" t="str">
        <f>IF(ISBLANK('Post Process Calc.'!Z40),"",'Post Process Calc.'!Z40)</f>
        <v/>
      </c>
      <c r="FJ40" s="243" t="str">
        <f>IF(ISBLANK('Post Process Calc.'!AA40),"",'Post Process Calc.'!AA40)</f>
        <v/>
      </c>
      <c r="FK40" s="243" t="str">
        <f>IF(ISBLANK('Post Process Calc.'!AB40),"",'Post Process Calc.'!AB40)</f>
        <v/>
      </c>
      <c r="FL40" s="243" t="str">
        <f>IF(ISBLANK('Post Process Calc.'!AC40),"",'Post Process Calc.'!AC40)</f>
        <v/>
      </c>
      <c r="FM40" s="243" t="str">
        <f>IF(ISBLANK('Post Process Calc.'!AD40),"",'Post Process Calc.'!AD40)</f>
        <v/>
      </c>
      <c r="FN40" s="243" t="str">
        <f>IF(ISBLANK('Post Process Calc.'!AE40),"",'Post Process Calc.'!AE40)</f>
        <v/>
      </c>
      <c r="FO40" s="243" t="str">
        <f>IF(ISBLANK('Post Process Calc.'!AF40),"",'Post Process Calc.'!AF40)</f>
        <v/>
      </c>
      <c r="FP40" s="243" t="str">
        <f>IF(ISBLANK('Post Process Calc.'!AG40),"",'Post Process Calc.'!AG40)</f>
        <v/>
      </c>
      <c r="FQ40" s="243" t="str">
        <f>IF(ISBLANK('Post Process Calc.'!AH40),"",'Post Process Calc.'!AH40)</f>
        <v/>
      </c>
      <c r="FR40" s="243" t="str">
        <f>IF(ISBLANK('Post Process Calc.'!AI40),"",'Post Process Calc.'!AI40)</f>
        <v/>
      </c>
      <c r="FS40" s="243" t="str">
        <f>IF(ISBLANK('Post Process Calc.'!AJ40),"",'Post Process Calc.'!AJ40)</f>
        <v/>
      </c>
    </row>
    <row r="41" spans="1:175">
      <c r="A41" s="238" t="str">
        <f>IF('Measured Data'!B32&lt;&gt;0,'Measured Data'!$B$1,"")</f>
        <v/>
      </c>
      <c r="B41" s="238" t="str">
        <f>IF(ISBLANK('Measured Data'!A32),"",'Measured Data'!A32)</f>
        <v/>
      </c>
      <c r="C41" s="245" t="str">
        <f>IF(ISBLANK('Measured Data'!B32),"",'Measured Data'!B32)</f>
        <v/>
      </c>
      <c r="D41" s="246" t="str">
        <f>IF(ISBLANK('Measured Data'!C32),"",'Measured Data'!C32)</f>
        <v/>
      </c>
      <c r="E41" s="238" t="str">
        <f>IF(ISBLANK('Measured Data'!D32),"",'Measured Data'!D32)</f>
        <v/>
      </c>
      <c r="F41" s="238" t="str">
        <f>IF(ISBLANK('Measured Data'!E32),"",'Measured Data'!E32)</f>
        <v/>
      </c>
      <c r="G41" s="238" t="str">
        <f>IF(ISBLANK('Measured Data'!G32),"",'Measured Data'!G32)</f>
        <v/>
      </c>
      <c r="H41" s="238" t="str">
        <f>IF(ISBLANK('Measured Data'!H32),"",'Measured Data'!H32)</f>
        <v/>
      </c>
      <c r="I41" s="238" t="str">
        <f>IF(ISBLANK('Measured Data'!I32),"",'Measured Data'!I32)</f>
        <v/>
      </c>
      <c r="J41" s="238" t="str">
        <f>IF(ISBLANK('Measured Data'!J32),"",'Measured Data'!J32)</f>
        <v/>
      </c>
      <c r="K41" s="238" t="str">
        <f>IF(ISBLANK('Measured Data'!K32),"",'Measured Data'!K32)</f>
        <v/>
      </c>
      <c r="L41" s="238" t="str">
        <f>IF(ISBLANK('Measured Data'!L32),"",'Measured Data'!L32)</f>
        <v/>
      </c>
      <c r="M41" s="238" t="str">
        <f>IF(ISBLANK('Measured Data'!M32),"",'Measured Data'!M32)</f>
        <v/>
      </c>
      <c r="N41" s="238" t="str">
        <f>IF(ISBLANK('Measured Data'!N32),"",'Measured Data'!N32)</f>
        <v/>
      </c>
      <c r="O41" s="238" t="str">
        <f>IF(ISBLANK('Measured Data'!O32),"",'Measured Data'!O32)</f>
        <v/>
      </c>
      <c r="P41" s="238" t="str">
        <f>IF(ISBLANK('Measured Data'!P32),"",'Measured Data'!P32)</f>
        <v/>
      </c>
      <c r="Q41" s="238" t="str">
        <f>IF(ISBLANK('Measured Data'!Q32),"",'Measured Data'!Q32)</f>
        <v/>
      </c>
      <c r="R41" s="238" t="str">
        <f>IF(ISBLANK('Measured Data'!R32),"",'Measured Data'!R32)</f>
        <v/>
      </c>
      <c r="S41" s="238" t="str">
        <f>IF(ISBLANK('Measured Data'!S32),"",'Measured Data'!S32)</f>
        <v/>
      </c>
      <c r="T41" s="238" t="str">
        <f>IF(ISBLANK('Measured Data'!T32),"",'Measured Data'!T32)</f>
        <v/>
      </c>
      <c r="U41" s="238" t="str">
        <f>IF(ISBLANK('Measured Data'!U32),"",'Measured Data'!U32)</f>
        <v/>
      </c>
      <c r="V41" s="238" t="str">
        <f>IF(ISBLANK('Measured Data'!V32),"",'Measured Data'!V32)</f>
        <v/>
      </c>
      <c r="W41" s="238" t="str">
        <f>IF(ISBLANK('Measured Data'!W32),"",'Measured Data'!W32)</f>
        <v/>
      </c>
      <c r="X41" s="238" t="str">
        <f>IF(ISBLANK('Measured Data'!X32),"",'Measured Data'!X32)</f>
        <v/>
      </c>
      <c r="Y41" s="238" t="str">
        <f>IF(ISBLANK('Measured Data'!Y32),"",'Measured Data'!Y32)</f>
        <v/>
      </c>
      <c r="Z41" s="238" t="str">
        <f>IF(ISBLANK('Measured Data'!Z32),"",'Measured Data'!Z32)</f>
        <v/>
      </c>
      <c r="AA41" s="238" t="str">
        <f>IF(ISBLANK('Measured Data'!AA32),"",'Measured Data'!AA32)</f>
        <v/>
      </c>
      <c r="AB41" s="238" t="str">
        <f>IF(ISBLANK('Measured Data'!AB32),"",'Measured Data'!AB32)</f>
        <v/>
      </c>
      <c r="AC41" s="238" t="str">
        <f>IF(ISBLANK('Measured Data'!AC32),"",'Measured Data'!AC32)</f>
        <v/>
      </c>
      <c r="AD41" s="238" t="str">
        <f>IF(ISBLANK('Measured Data'!AD32),"",'Measured Data'!AD32)</f>
        <v/>
      </c>
      <c r="AE41" s="238" t="str">
        <f>IF(ISBLANK('Measured Data'!AE32),"",'Measured Data'!AE32)</f>
        <v/>
      </c>
      <c r="AF41" s="238" t="str">
        <f>IF(ISBLANK('Measured Data'!AF32),"",'Measured Data'!AF32)</f>
        <v/>
      </c>
      <c r="AG41" s="238" t="str">
        <f>IF(ISBLANK('Measured Data'!AG32),"",'Measured Data'!AG32)</f>
        <v/>
      </c>
      <c r="AH41" s="238" t="str">
        <f>IF(ISBLANK('Measured Data'!AH32),"",'Measured Data'!AH32)</f>
        <v/>
      </c>
      <c r="AI41" s="238" t="str">
        <f>IF(ISBLANK('Measured Data'!AI32),"",'Measured Data'!AI32)</f>
        <v/>
      </c>
      <c r="AJ41" s="238" t="str">
        <f>IF(ISBLANK('Measured Data'!AJ32),"",'Measured Data'!AJ32)</f>
        <v/>
      </c>
      <c r="AK41" s="238" t="str">
        <f>IF(ISBLANK('Measured Data'!AK32),"",'Measured Data'!AK32)</f>
        <v/>
      </c>
      <c r="AL41" s="238" t="str">
        <f>IF(ISBLANK('Measured Data'!AL32),"",'Measured Data'!AL32)</f>
        <v/>
      </c>
      <c r="AM41" s="238" t="str">
        <f>IF(ISBLANK('Measured Data'!AM32),"",'Measured Data'!AM32)</f>
        <v/>
      </c>
      <c r="AN41" s="238" t="str">
        <f>IF(ISBLANK('Measured Data'!AN32),"",'Measured Data'!AN32)</f>
        <v/>
      </c>
      <c r="AO41" s="238" t="str">
        <f>IF(ISBLANK('Measured Data'!AO32),"",'Measured Data'!AO32)</f>
        <v/>
      </c>
      <c r="AP41" s="238" t="str">
        <f>IF(ISBLANK('Measured Data'!AP32),"",'Measured Data'!AP32)</f>
        <v/>
      </c>
      <c r="AQ41" s="238" t="e">
        <f>IF(ISBLANK('Measured Data'!#REF!),"",'Measured Data'!#REF!)</f>
        <v>#REF!</v>
      </c>
      <c r="AR41" s="238" t="e">
        <f>IF(ISBLANK('Measured Data'!#REF!),"",'Measured Data'!#REF!)</f>
        <v>#REF!</v>
      </c>
      <c r="AS41" s="238" t="e">
        <f>IF(ISBLANK('Measured Data'!#REF!),"",'Measured Data'!#REF!)</f>
        <v>#REF!</v>
      </c>
      <c r="AT41" s="238" t="e">
        <f>IF(ISBLANK('Measured Data'!#REF!),"",'Measured Data'!#REF!)</f>
        <v>#REF!</v>
      </c>
      <c r="AU41" s="238" t="e">
        <f>IF(ISBLANK('Measured Data'!#REF!),"",'Measured Data'!#REF!)</f>
        <v>#REF!</v>
      </c>
      <c r="AV41" s="238" t="e">
        <f>IF(ISBLANK('Measured Data'!#REF!),"",'Measured Data'!#REF!)</f>
        <v>#REF!</v>
      </c>
      <c r="AW41" s="238" t="e">
        <f>IF(ISBLANK('Measured Data'!#REF!),"",'Measured Data'!#REF!)</f>
        <v>#REF!</v>
      </c>
      <c r="AX41" s="238" t="e">
        <f>IF(ISBLANK('Measured Data'!#REF!),"",'Measured Data'!#REF!)</f>
        <v>#REF!</v>
      </c>
      <c r="AY41" s="238" t="e">
        <f>IF(ISBLANK('Measured Data'!#REF!),"",'Measured Data'!#REF!)</f>
        <v>#REF!</v>
      </c>
      <c r="AZ41" s="238" t="e">
        <f>IF(ISBLANK('Measured Data'!#REF!),"",'Measured Data'!#REF!)</f>
        <v>#REF!</v>
      </c>
      <c r="BA41" s="238" t="e">
        <f>IF(ISBLANK('Measured Data'!#REF!),"",'Measured Data'!#REF!)</f>
        <v>#REF!</v>
      </c>
      <c r="BB41" s="238" t="e">
        <f>IF(ISBLANK('Measured Data'!#REF!),"",'Measured Data'!#REF!)</f>
        <v>#REF!</v>
      </c>
      <c r="BC41" s="238" t="e">
        <f>IF(ISBLANK('Measured Data'!#REF!),"",'Measured Data'!#REF!)</f>
        <v>#REF!</v>
      </c>
      <c r="BD41" s="238" t="e">
        <f>IF(ISBLANK('Measured Data'!#REF!),"",'Measured Data'!#REF!)</f>
        <v>#REF!</v>
      </c>
      <c r="BE41" s="238" t="e">
        <f>IF(ISBLANK('Measured Data'!#REF!),"",'Measured Data'!#REF!)</f>
        <v>#REF!</v>
      </c>
      <c r="BF41" s="238" t="e">
        <f>IF(ISBLANK('Measured Data'!#REF!),"",'Measured Data'!#REF!)</f>
        <v>#REF!</v>
      </c>
      <c r="BG41" s="238" t="e">
        <f>IF(ISBLANK('Measured Data'!#REF!),"",'Measured Data'!#REF!)</f>
        <v>#REF!</v>
      </c>
      <c r="BH41" s="238" t="e">
        <f>IF(ISBLANK('Measured Data'!#REF!),"",'Measured Data'!#REF!)</f>
        <v>#REF!</v>
      </c>
      <c r="BI41" s="238" t="e">
        <f>IF(ISBLANK('Measured Data'!#REF!),"",'Measured Data'!#REF!)</f>
        <v>#REF!</v>
      </c>
      <c r="BJ41" s="238" t="e">
        <f>IF(ISBLANK('Measured Data'!#REF!),"",'Measured Data'!#REF!)</f>
        <v>#REF!</v>
      </c>
      <c r="BK41" s="238" t="e">
        <f>IF(ISBLANK('Measured Data'!#REF!),"",'Measured Data'!#REF!)</f>
        <v>#REF!</v>
      </c>
      <c r="BL41" s="238" t="e">
        <f>IF(ISBLANK('Measured Data'!#REF!),"",'Measured Data'!#REF!)</f>
        <v>#REF!</v>
      </c>
      <c r="BM41" s="238" t="e">
        <f>IF(ISBLANK('Measured Data'!#REF!),"",'Measured Data'!#REF!)</f>
        <v>#REF!</v>
      </c>
      <c r="BN41" s="238" t="str">
        <f>IF(ISBLANK('In Process Calc.'!B34),"",ROUND('In Process Calc.'!B34,2))</f>
        <v/>
      </c>
      <c r="BO41" s="238" t="str">
        <f>IF(ISBLANK('In Process Calc.'!C34),"",ROUND('In Process Calc.'!C34,2))</f>
        <v/>
      </c>
      <c r="BP41" s="238" t="str">
        <f>IF(ISBLANK('In Process Calc.'!E34),"",'In Process Calc.'!E34)</f>
        <v/>
      </c>
      <c r="BQ41" s="238" t="str">
        <f>IF(ISBLANK('In Process Calc.'!F34),"",'In Process Calc.'!F34)</f>
        <v/>
      </c>
      <c r="BR41" s="238" t="str">
        <f>IF(ISBLANK('In Process Calc.'!H34),"",'In Process Calc.'!H34)</f>
        <v/>
      </c>
      <c r="BS41" s="238" t="str">
        <f>IF(ISBLANK('In Process Calc.'!J34),"",'In Process Calc.'!J34)</f>
        <v/>
      </c>
      <c r="BT41" s="238" t="str">
        <f>IF(ISBLANK('In Process Calc.'!K34),"",'In Process Calc.'!K34)</f>
        <v/>
      </c>
      <c r="BU41" s="238" t="str">
        <f>IF(ISBLANK('In Process Calc.'!L34),"",'In Process Calc.'!L34)</f>
        <v/>
      </c>
      <c r="BV41" s="243" t="str">
        <f>IF(ISBLANK('In Process Calc.'!M34),"",'In Process Calc.'!M34)</f>
        <v/>
      </c>
      <c r="BW41" s="243" t="str">
        <f>IF(ISBLANK('In Process Calc.'!N34),"",'In Process Calc.'!N34)</f>
        <v/>
      </c>
      <c r="BX41" s="243" t="str">
        <f>IF(ISBLANK('In Process Calc.'!O34),"",'In Process Calc.'!O34)</f>
        <v/>
      </c>
      <c r="BY41" s="243" t="str">
        <f>IF(ISBLANK('In Process Calc.'!P34),"",'In Process Calc.'!P34)</f>
        <v/>
      </c>
      <c r="BZ41" s="243" t="str">
        <f>IF(ISBLANK('In Process Calc.'!Q34),"",'In Process Calc.'!Q34)</f>
        <v/>
      </c>
      <c r="CA41" s="243" t="str">
        <f>IF(ISBLANK('In Process Calc.'!R34),"",'In Process Calc.'!R34)</f>
        <v/>
      </c>
      <c r="CB41" s="243" t="str">
        <f>IF(ISBLANK('In Process Calc.'!S34),"",'In Process Calc.'!S34)</f>
        <v/>
      </c>
      <c r="CC41" s="243" t="str">
        <f>IF(ISBLANK('In Process Calc.'!T34),"",'In Process Calc.'!T34)</f>
        <v/>
      </c>
      <c r="CD41" s="243" t="str">
        <f>IF(ISBLANK('In Process Calc.'!U34),"",'In Process Calc.'!U34)</f>
        <v/>
      </c>
      <c r="CE41" s="243" t="str">
        <f>IF(ISBLANK('In Process Calc.'!V34),"",'In Process Calc.'!V34)</f>
        <v/>
      </c>
      <c r="CF41" s="243" t="str">
        <f>IF(ISBLANK('In Process Calc.'!W34),"",'In Process Calc.'!W34)</f>
        <v/>
      </c>
      <c r="CG41" s="243" t="str">
        <f>IF(ISBLANK('In Process Calc.'!X34),"",'In Process Calc.'!X34)</f>
        <v/>
      </c>
      <c r="CH41" s="243" t="str">
        <f>IF(ISBLANK('In Process Calc.'!Y34),"",'In Process Calc.'!Y34)</f>
        <v/>
      </c>
      <c r="CI41" s="243" t="str">
        <f>IF(ISBLANK('In Process Calc.'!Z34),"",'In Process Calc.'!Z34)</f>
        <v/>
      </c>
      <c r="CJ41" s="243" t="str">
        <f>IF(ISBLANK('In Process Calc.'!AA34),"",'In Process Calc.'!AA34)</f>
        <v/>
      </c>
      <c r="CK41" s="243" t="str">
        <f>IF(ISBLANK('In Process Calc.'!AB34),"",'In Process Calc.'!AB34)</f>
        <v/>
      </c>
      <c r="CL41" s="243" t="str">
        <f>IF(ISBLANK('In Process Calc.'!AC34),"",'In Process Calc.'!AC34)</f>
        <v/>
      </c>
      <c r="CM41" s="243" t="str">
        <f>IF(ISBLANK('In Process Calc.'!AD34),"",'In Process Calc.'!AD34)</f>
        <v/>
      </c>
      <c r="CN41" s="243" t="str">
        <f>IF(ISBLANK('In Process Calc.'!AE34),"",'In Process Calc.'!AE34)</f>
        <v/>
      </c>
      <c r="CO41" s="243" t="str">
        <f>IF(ISBLANK('In Process Calc.'!AF34),"",'In Process Calc.'!AF34)</f>
        <v/>
      </c>
      <c r="CP41" s="243" t="str">
        <f>IF(ISBLANK('In Process Calc.'!AG34),"",'In Process Calc.'!AG34)</f>
        <v/>
      </c>
      <c r="CQ41" s="243" t="str">
        <f>IF(ISBLANK('In Process Calc.'!AH34),"",'In Process Calc.'!AH34)</f>
        <v/>
      </c>
      <c r="CR41" s="243" t="str">
        <f>IF(ISBLANK('In Process Calc.'!AI34),"",'In Process Calc.'!AI34)</f>
        <v/>
      </c>
      <c r="CS41" s="243" t="str">
        <f>IF(ISBLANK('In Process Calc.'!AJ34),"",'In Process Calc.'!AJ34)</f>
        <v/>
      </c>
      <c r="CT41" s="243" t="str">
        <f>IF(ISBLANK('In Process Calc.'!AK34),"",'In Process Calc.'!AK34)</f>
        <v/>
      </c>
      <c r="CU41" s="243" t="str">
        <f>IF(ISBLANK('In Process Calc.'!AL34),"",'In Process Calc.'!AL34)</f>
        <v/>
      </c>
      <c r="CV41" s="243" t="str">
        <f>IF(ISBLANK('In Process Calc.'!AM34),"",'In Process Calc.'!AM34)</f>
        <v/>
      </c>
      <c r="CW41" s="243" t="str">
        <f>IF(ISBLANK('In Process Calc.'!AN34),"",'In Process Calc.'!AN34)</f>
        <v/>
      </c>
      <c r="CX41" s="243" t="str">
        <f>IF(ISBLANK('In Process Calc.'!AO34),"",'In Process Calc.'!AO34)</f>
        <v/>
      </c>
      <c r="CY41" s="243" t="str">
        <f>IF(ISBLANK('In Process Calc.'!AP34),"",'In Process Calc.'!AP34)</f>
        <v/>
      </c>
      <c r="CZ41" s="243" t="str">
        <f>IF(ISBLANK('In Process Calc.'!AQ34),"",'In Process Calc.'!AQ34)</f>
        <v/>
      </c>
      <c r="DA41" s="243" t="str">
        <f>IF(ISBLANK('In Process Calc.'!AR34),"",'In Process Calc.'!AR34)</f>
        <v/>
      </c>
      <c r="DB41" s="243" t="str">
        <f>IF(ISBLANK('In Process Calc.'!AS34),"",'In Process Calc.'!AS34)</f>
        <v/>
      </c>
      <c r="DC41" s="243" t="str">
        <f>IF(ISBLANK('In Process Calc.'!AT34),"",'In Process Calc.'!AT34)</f>
        <v/>
      </c>
      <c r="DD41" s="243" t="str">
        <f>IF(ISBLANK('In Process Calc.'!AU34),"",'In Process Calc.'!AU34)</f>
        <v/>
      </c>
      <c r="DE41" s="243" t="str">
        <f>IF(ISBLANK('In Process Calc.'!AV34),"",'In Process Calc.'!AV34)</f>
        <v/>
      </c>
      <c r="DF41" s="243" t="str">
        <f>IF(ISBLANK('In Process Calc.'!AW34),"",'In Process Calc.'!AW34)</f>
        <v/>
      </c>
      <c r="DG41" s="243" t="str">
        <f>IF(ISBLANK('In Process Calc.'!AX34),"",'In Process Calc.'!AX34)</f>
        <v/>
      </c>
      <c r="DH41" s="243" t="str">
        <f>IF(ISBLANK('In Process Calc.'!AY34),"",'In Process Calc.'!AY34)</f>
        <v/>
      </c>
      <c r="DI41" s="243" t="str">
        <f>IF(ISBLANK('In Process Calc.'!AZ34),"",'In Process Calc.'!AZ34)</f>
        <v/>
      </c>
      <c r="DJ41" s="243" t="str">
        <f>IF(ISBLANK('In Process Calc.'!BA34),"",'In Process Calc.'!BA34)</f>
        <v/>
      </c>
      <c r="DK41" s="243" t="str">
        <f>IF(ISBLANK('In Process Calc.'!BB34),"",'In Process Calc.'!BB34)</f>
        <v/>
      </c>
      <c r="DL41" s="243" t="str">
        <f>IF(ISBLANK('In Process Calc.'!BC34),"",'In Process Calc.'!BC34)</f>
        <v/>
      </c>
      <c r="DM41" s="243" t="str">
        <f>IF(ISBLANK('In Process Calc.'!BD34),"",'In Process Calc.'!BD34)</f>
        <v/>
      </c>
      <c r="DN41" s="243" t="str">
        <f>IF(ISBLANK('In Process Calc.'!BE34),"",'In Process Calc.'!BE34)</f>
        <v/>
      </c>
      <c r="DO41" s="243" t="str">
        <f>IF(ISBLANK('In Process Calc.'!BF34),"",'In Process Calc.'!BF34)</f>
        <v/>
      </c>
      <c r="DP41" s="243" t="str">
        <f>IF(ISBLANK('In Process Calc.'!BG34),"",'In Process Calc.'!BG34)</f>
        <v/>
      </c>
      <c r="DQ41" s="243" t="str">
        <f>IF(ISBLANK('In Process Calc.'!BH34),"",'In Process Calc.'!BH34)</f>
        <v/>
      </c>
      <c r="DR41" s="243" t="str">
        <f>IF(ISBLANK('In Process Calc.'!BI34),"",'In Process Calc.'!BI34)</f>
        <v/>
      </c>
      <c r="DS41" s="243" t="str">
        <f>IF(ISBLANK('In Process Calc.'!BJ34),"",'In Process Calc.'!BJ34)</f>
        <v/>
      </c>
      <c r="DT41" s="243" t="str">
        <f>IF(ISBLANK('In Process Calc.'!BK34),"",'In Process Calc.'!BK34)</f>
        <v/>
      </c>
      <c r="DU41" s="243" t="str">
        <f>IF(ISBLANK('In Process Calc.'!BL34),"",'In Process Calc.'!BL34)</f>
        <v/>
      </c>
      <c r="DV41" s="243" t="str">
        <f>IF(ISBLANK('In Process Calc.'!BM34),"",'In Process Calc.'!BM34)</f>
        <v/>
      </c>
      <c r="DW41" s="243" t="str">
        <f>IF(ISBLANK('In Process Calc.'!BN34),"",'In Process Calc.'!BN34)</f>
        <v/>
      </c>
      <c r="DX41" s="243" t="str">
        <f>IF(ISBLANK('In Process Calc.'!BO34),"",'In Process Calc.'!BO34)</f>
        <v/>
      </c>
      <c r="DY41" s="243" t="str">
        <f>IF(ISBLANK('In Process Calc.'!BP34),"",'In Process Calc.'!BP34)</f>
        <v/>
      </c>
      <c r="DZ41" s="243" t="str">
        <f>IF(ISBLANK('In Process Calc.'!BQ34),"",'In Process Calc.'!BQ34)</f>
        <v/>
      </c>
      <c r="EA41" s="243" t="str">
        <f>IF(ISBLANK('In Process Calc.'!BR34),"",'In Process Calc.'!BR34)</f>
        <v/>
      </c>
      <c r="EB41" s="243" t="str">
        <f>IF(ISBLANK('In Process Calc.'!BS34),"",'In Process Calc.'!BS34)</f>
        <v/>
      </c>
      <c r="EC41" s="243" t="str">
        <f>IF(ISBLANK('In Process Calc.'!BT34),"",'In Process Calc.'!BT34)</f>
        <v/>
      </c>
      <c r="ED41" s="243" t="str">
        <f>IF(ISBLANK('In Process Calc.'!BU34),"",'In Process Calc.'!BU34)</f>
        <v/>
      </c>
      <c r="EE41" s="243" t="str">
        <f>IF(ISBLANK('In Process Calc.'!BV34),"",'In Process Calc.'!BV34)</f>
        <v/>
      </c>
      <c r="EF41" s="243" t="str">
        <f>IF(ISBLANK('In Process Calc.'!BW34),"",'In Process Calc.'!BW34)</f>
        <v/>
      </c>
      <c r="EG41" s="243" t="str">
        <f>IF(ISBLANK('In Process Calc.'!BX34),"",'In Process Calc.'!BX34)</f>
        <v/>
      </c>
      <c r="EH41" s="243" t="str">
        <f>IF(ISBLANK('In Process Calc.'!BY34),"",'In Process Calc.'!BY34)</f>
        <v/>
      </c>
      <c r="EI41" s="243" t="str">
        <f>IF(ISBLANK('In Process Calc.'!BZ34),"",'In Process Calc.'!BZ34)</f>
        <v/>
      </c>
      <c r="EJ41" s="243" t="str">
        <f>IF(ISBLANK('In Process Calc.'!CA34),"",'In Process Calc.'!CA34)</f>
        <v/>
      </c>
      <c r="EK41" s="243" t="str">
        <f>IF(ISBLANK('Post Process Calc.'!A41),"",'Post Process Calc.'!A41)</f>
        <v/>
      </c>
      <c r="EL41" s="243" t="str">
        <f>IF(ISBLANK('Post Process Calc.'!C41),"",'Post Process Calc.'!C41)</f>
        <v/>
      </c>
      <c r="EM41" s="243" t="str">
        <f>IF(ISBLANK('Post Process Calc.'!D41),"",'Post Process Calc.'!D41)</f>
        <v/>
      </c>
      <c r="EN41" s="243" t="str">
        <f>IF(ISBLANK('Post Process Calc.'!E41),"",'Post Process Calc.'!E41)</f>
        <v/>
      </c>
      <c r="EO41" s="243" t="str">
        <f>IF(ISBLANK('Post Process Calc.'!F41),"",'Post Process Calc.'!F41)</f>
        <v/>
      </c>
      <c r="EP41" s="243" t="str">
        <f>IF(ISBLANK('Post Process Calc.'!G41),"",'Post Process Calc.'!G41)</f>
        <v/>
      </c>
      <c r="EQ41" s="243" t="str">
        <f>IF(ISBLANK('Post Process Calc.'!H41),"",'Post Process Calc.'!H41)</f>
        <v/>
      </c>
      <c r="ER41" s="243" t="str">
        <f>IF(ISBLANK('Post Process Calc.'!I41),"",'Post Process Calc.'!I41)</f>
        <v/>
      </c>
      <c r="ES41" s="243" t="str">
        <f>IF(ISBLANK('Post Process Calc.'!J41),"",'Post Process Calc.'!J41)</f>
        <v/>
      </c>
      <c r="ET41" s="243" t="str">
        <f>IF(ISBLANK('Post Process Calc.'!K41),"",'Post Process Calc.'!K41)</f>
        <v/>
      </c>
      <c r="EU41" s="243" t="str">
        <f>IF(ISBLANK('Post Process Calc.'!L41),"",'Post Process Calc.'!L41)</f>
        <v/>
      </c>
      <c r="EV41" s="243" t="str">
        <f>IF(ISBLANK('Post Process Calc.'!M41),"",'Post Process Calc.'!M41)</f>
        <v/>
      </c>
      <c r="EW41" s="243" t="str">
        <f>IF(ISBLANK('Post Process Calc.'!N41),"",'Post Process Calc.'!N41)</f>
        <v/>
      </c>
      <c r="EX41" s="243" t="str">
        <f>IF(ISBLANK('Post Process Calc.'!O41),"",'Post Process Calc.'!O41)</f>
        <v/>
      </c>
      <c r="EY41" s="243" t="str">
        <f>IF(ISBLANK('Post Process Calc.'!P41),"",'Post Process Calc.'!P41)</f>
        <v/>
      </c>
      <c r="EZ41" s="243" t="str">
        <f>IF(ISBLANK('Post Process Calc.'!Q41),"",'Post Process Calc.'!Q41)</f>
        <v/>
      </c>
      <c r="FA41" s="243" t="str">
        <f>IF(ISBLANK('Post Process Calc.'!R41),"",'Post Process Calc.'!R41)</f>
        <v/>
      </c>
      <c r="FB41" s="243" t="str">
        <f>IF(ISBLANK('Post Process Calc.'!S41),"",'Post Process Calc.'!S41)</f>
        <v/>
      </c>
      <c r="FC41" s="243" t="str">
        <f>IF(ISBLANK('Post Process Calc.'!T41),"",'Post Process Calc.'!T41)</f>
        <v/>
      </c>
      <c r="FD41" s="243" t="str">
        <f>IF(ISBLANK('Post Process Calc.'!U41),"",'Post Process Calc.'!U41)</f>
        <v/>
      </c>
      <c r="FE41" s="243" t="str">
        <f>IF(ISBLANK('Post Process Calc.'!V41),"",'Post Process Calc.'!V41)</f>
        <v/>
      </c>
      <c r="FF41" s="243" t="str">
        <f>IF(ISBLANK('Post Process Calc.'!W41),"",'Post Process Calc.'!W41)</f>
        <v/>
      </c>
      <c r="FG41" s="243" t="str">
        <f>IF(ISBLANK('Post Process Calc.'!X41),"",'Post Process Calc.'!X41)</f>
        <v/>
      </c>
      <c r="FH41" s="243" t="str">
        <f>IF(ISBLANK('Post Process Calc.'!Y41),"",'Post Process Calc.'!Y41)</f>
        <v/>
      </c>
      <c r="FI41" s="243" t="str">
        <f>IF(ISBLANK('Post Process Calc.'!Z41),"",'Post Process Calc.'!Z41)</f>
        <v/>
      </c>
      <c r="FJ41" s="243" t="str">
        <f>IF(ISBLANK('Post Process Calc.'!AA41),"",'Post Process Calc.'!AA41)</f>
        <v/>
      </c>
      <c r="FK41" s="243" t="str">
        <f>IF(ISBLANK('Post Process Calc.'!AB41),"",'Post Process Calc.'!AB41)</f>
        <v/>
      </c>
      <c r="FL41" s="243" t="str">
        <f>IF(ISBLANK('Post Process Calc.'!AC41),"",'Post Process Calc.'!AC41)</f>
        <v/>
      </c>
      <c r="FM41" s="243" t="str">
        <f>IF(ISBLANK('Post Process Calc.'!AD41),"",'Post Process Calc.'!AD41)</f>
        <v/>
      </c>
      <c r="FN41" s="243" t="str">
        <f>IF(ISBLANK('Post Process Calc.'!AE41),"",'Post Process Calc.'!AE41)</f>
        <v/>
      </c>
      <c r="FO41" s="243" t="str">
        <f>IF(ISBLANK('Post Process Calc.'!AF41),"",'Post Process Calc.'!AF41)</f>
        <v/>
      </c>
      <c r="FP41" s="243" t="str">
        <f>IF(ISBLANK('Post Process Calc.'!AG41),"",'Post Process Calc.'!AG41)</f>
        <v/>
      </c>
      <c r="FQ41" s="243" t="str">
        <f>IF(ISBLANK('Post Process Calc.'!AH41),"",'Post Process Calc.'!AH41)</f>
        <v/>
      </c>
      <c r="FR41" s="243" t="str">
        <f>IF(ISBLANK('Post Process Calc.'!AI41),"",'Post Process Calc.'!AI41)</f>
        <v/>
      </c>
      <c r="FS41" s="243" t="str">
        <f>IF(ISBLANK('Post Process Calc.'!AJ41),"",'Post Process Calc.'!AJ41)</f>
        <v/>
      </c>
    </row>
    <row r="42" spans="1:175">
      <c r="A42" s="238" t="str">
        <f>IF('Measured Data'!B33&lt;&gt;0,'Measured Data'!$B$1,"")</f>
        <v/>
      </c>
      <c r="B42" s="238" t="str">
        <f>IF(ISBLANK('Measured Data'!A33),"",'Measured Data'!A33)</f>
        <v/>
      </c>
      <c r="C42" s="245" t="str">
        <f>IF(ISBLANK('Measured Data'!B33),"",'Measured Data'!B33)</f>
        <v/>
      </c>
      <c r="D42" s="246" t="str">
        <f>IF(ISBLANK('Measured Data'!C33),"",'Measured Data'!C33)</f>
        <v/>
      </c>
      <c r="E42" s="238" t="str">
        <f>IF(ISBLANK('Measured Data'!D33),"",'Measured Data'!D33)</f>
        <v/>
      </c>
      <c r="F42" s="238" t="str">
        <f>IF(ISBLANK('Measured Data'!E33),"",'Measured Data'!E33)</f>
        <v/>
      </c>
      <c r="G42" s="238" t="str">
        <f>IF(ISBLANK('Measured Data'!G33),"",'Measured Data'!G33)</f>
        <v/>
      </c>
      <c r="H42" s="238" t="str">
        <f>IF(ISBLANK('Measured Data'!H33),"",'Measured Data'!H33)</f>
        <v/>
      </c>
      <c r="I42" s="238" t="str">
        <f>IF(ISBLANK('Measured Data'!I33),"",'Measured Data'!I33)</f>
        <v/>
      </c>
      <c r="J42" s="238" t="str">
        <f>IF(ISBLANK('Measured Data'!J33),"",'Measured Data'!J33)</f>
        <v/>
      </c>
      <c r="K42" s="238" t="str">
        <f>IF(ISBLANK('Measured Data'!K33),"",'Measured Data'!K33)</f>
        <v/>
      </c>
      <c r="L42" s="238" t="str">
        <f>IF(ISBLANK('Measured Data'!L33),"",'Measured Data'!L33)</f>
        <v/>
      </c>
      <c r="M42" s="238" t="str">
        <f>IF(ISBLANK('Measured Data'!M33),"",'Measured Data'!M33)</f>
        <v/>
      </c>
      <c r="N42" s="238" t="str">
        <f>IF(ISBLANK('Measured Data'!N33),"",'Measured Data'!N33)</f>
        <v/>
      </c>
      <c r="O42" s="238" t="str">
        <f>IF(ISBLANK('Measured Data'!O33),"",'Measured Data'!O33)</f>
        <v/>
      </c>
      <c r="P42" s="238" t="str">
        <f>IF(ISBLANK('Measured Data'!P33),"",'Measured Data'!P33)</f>
        <v/>
      </c>
      <c r="Q42" s="238" t="str">
        <f>IF(ISBLANK('Measured Data'!Q33),"",'Measured Data'!Q33)</f>
        <v/>
      </c>
      <c r="R42" s="238" t="str">
        <f>IF(ISBLANK('Measured Data'!R33),"",'Measured Data'!R33)</f>
        <v/>
      </c>
      <c r="S42" s="238" t="str">
        <f>IF(ISBLANK('Measured Data'!S33),"",'Measured Data'!S33)</f>
        <v/>
      </c>
      <c r="T42" s="238" t="str">
        <f>IF(ISBLANK('Measured Data'!T33),"",'Measured Data'!T33)</f>
        <v/>
      </c>
      <c r="U42" s="238" t="str">
        <f>IF(ISBLANK('Measured Data'!U33),"",'Measured Data'!U33)</f>
        <v/>
      </c>
      <c r="V42" s="238" t="str">
        <f>IF(ISBLANK('Measured Data'!V33),"",'Measured Data'!V33)</f>
        <v/>
      </c>
      <c r="W42" s="238" t="str">
        <f>IF(ISBLANK('Measured Data'!W33),"",'Measured Data'!W33)</f>
        <v/>
      </c>
      <c r="X42" s="238" t="str">
        <f>IF(ISBLANK('Measured Data'!X33),"",'Measured Data'!X33)</f>
        <v/>
      </c>
      <c r="Y42" s="238" t="str">
        <f>IF(ISBLANK('Measured Data'!Y33),"",'Measured Data'!Y33)</f>
        <v/>
      </c>
      <c r="Z42" s="238" t="str">
        <f>IF(ISBLANK('Measured Data'!Z33),"",'Measured Data'!Z33)</f>
        <v/>
      </c>
      <c r="AA42" s="238" t="str">
        <f>IF(ISBLANK('Measured Data'!AA33),"",'Measured Data'!AA33)</f>
        <v/>
      </c>
      <c r="AB42" s="238" t="str">
        <f>IF(ISBLANK('Measured Data'!AB33),"",'Measured Data'!AB33)</f>
        <v/>
      </c>
      <c r="AC42" s="238" t="str">
        <f>IF(ISBLANK('Measured Data'!AC33),"",'Measured Data'!AC33)</f>
        <v/>
      </c>
      <c r="AD42" s="238" t="str">
        <f>IF(ISBLANK('Measured Data'!AD33),"",'Measured Data'!AD33)</f>
        <v/>
      </c>
      <c r="AE42" s="238" t="str">
        <f>IF(ISBLANK('Measured Data'!AE33),"",'Measured Data'!AE33)</f>
        <v/>
      </c>
      <c r="AF42" s="238" t="str">
        <f>IF(ISBLANK('Measured Data'!AF33),"",'Measured Data'!AF33)</f>
        <v/>
      </c>
      <c r="AG42" s="238" t="str">
        <f>IF(ISBLANK('Measured Data'!AG33),"",'Measured Data'!AG33)</f>
        <v/>
      </c>
      <c r="AH42" s="238" t="str">
        <f>IF(ISBLANK('Measured Data'!AH33),"",'Measured Data'!AH33)</f>
        <v/>
      </c>
      <c r="AI42" s="238" t="str">
        <f>IF(ISBLANK('Measured Data'!AI33),"",'Measured Data'!AI33)</f>
        <v/>
      </c>
      <c r="AJ42" s="238" t="str">
        <f>IF(ISBLANK('Measured Data'!AJ33),"",'Measured Data'!AJ33)</f>
        <v/>
      </c>
      <c r="AK42" s="238" t="str">
        <f>IF(ISBLANK('Measured Data'!AK33),"",'Measured Data'!AK33)</f>
        <v/>
      </c>
      <c r="AL42" s="238" t="str">
        <f>IF(ISBLANK('Measured Data'!AL33),"",'Measured Data'!AL33)</f>
        <v/>
      </c>
      <c r="AM42" s="238" t="str">
        <f>IF(ISBLANK('Measured Data'!AM33),"",'Measured Data'!AM33)</f>
        <v/>
      </c>
      <c r="AN42" s="238" t="str">
        <f>IF(ISBLANK('Measured Data'!AN33),"",'Measured Data'!AN33)</f>
        <v/>
      </c>
      <c r="AO42" s="238" t="str">
        <f>IF(ISBLANK('Measured Data'!AO33),"",'Measured Data'!AO33)</f>
        <v/>
      </c>
      <c r="AP42" s="238" t="str">
        <f>IF(ISBLANK('Measured Data'!AP33),"",'Measured Data'!AP33)</f>
        <v/>
      </c>
      <c r="AQ42" s="238" t="e">
        <f>IF(ISBLANK('Measured Data'!#REF!),"",'Measured Data'!#REF!)</f>
        <v>#REF!</v>
      </c>
      <c r="AR42" s="238" t="e">
        <f>IF(ISBLANK('Measured Data'!#REF!),"",'Measured Data'!#REF!)</f>
        <v>#REF!</v>
      </c>
      <c r="AS42" s="238" t="e">
        <f>IF(ISBLANK('Measured Data'!#REF!),"",'Measured Data'!#REF!)</f>
        <v>#REF!</v>
      </c>
      <c r="AT42" s="238" t="e">
        <f>IF(ISBLANK('Measured Data'!#REF!),"",'Measured Data'!#REF!)</f>
        <v>#REF!</v>
      </c>
      <c r="AU42" s="238" t="e">
        <f>IF(ISBLANK('Measured Data'!#REF!),"",'Measured Data'!#REF!)</f>
        <v>#REF!</v>
      </c>
      <c r="AV42" s="238" t="e">
        <f>IF(ISBLANK('Measured Data'!#REF!),"",'Measured Data'!#REF!)</f>
        <v>#REF!</v>
      </c>
      <c r="AW42" s="238" t="e">
        <f>IF(ISBLANK('Measured Data'!#REF!),"",'Measured Data'!#REF!)</f>
        <v>#REF!</v>
      </c>
      <c r="AX42" s="238" t="e">
        <f>IF(ISBLANK('Measured Data'!#REF!),"",'Measured Data'!#REF!)</f>
        <v>#REF!</v>
      </c>
      <c r="AY42" s="238" t="e">
        <f>IF(ISBLANK('Measured Data'!#REF!),"",'Measured Data'!#REF!)</f>
        <v>#REF!</v>
      </c>
      <c r="AZ42" s="238" t="e">
        <f>IF(ISBLANK('Measured Data'!#REF!),"",'Measured Data'!#REF!)</f>
        <v>#REF!</v>
      </c>
      <c r="BA42" s="238" t="e">
        <f>IF(ISBLANK('Measured Data'!#REF!),"",'Measured Data'!#REF!)</f>
        <v>#REF!</v>
      </c>
      <c r="BB42" s="238" t="e">
        <f>IF(ISBLANK('Measured Data'!#REF!),"",'Measured Data'!#REF!)</f>
        <v>#REF!</v>
      </c>
      <c r="BC42" s="238" t="e">
        <f>IF(ISBLANK('Measured Data'!#REF!),"",'Measured Data'!#REF!)</f>
        <v>#REF!</v>
      </c>
      <c r="BD42" s="238" t="e">
        <f>IF(ISBLANK('Measured Data'!#REF!),"",'Measured Data'!#REF!)</f>
        <v>#REF!</v>
      </c>
      <c r="BE42" s="238" t="e">
        <f>IF(ISBLANK('Measured Data'!#REF!),"",'Measured Data'!#REF!)</f>
        <v>#REF!</v>
      </c>
      <c r="BF42" s="238" t="e">
        <f>IF(ISBLANK('Measured Data'!#REF!),"",'Measured Data'!#REF!)</f>
        <v>#REF!</v>
      </c>
      <c r="BG42" s="238" t="e">
        <f>IF(ISBLANK('Measured Data'!#REF!),"",'Measured Data'!#REF!)</f>
        <v>#REF!</v>
      </c>
      <c r="BH42" s="238" t="e">
        <f>IF(ISBLANK('Measured Data'!#REF!),"",'Measured Data'!#REF!)</f>
        <v>#REF!</v>
      </c>
      <c r="BI42" s="238" t="e">
        <f>IF(ISBLANK('Measured Data'!#REF!),"",'Measured Data'!#REF!)</f>
        <v>#REF!</v>
      </c>
      <c r="BJ42" s="238" t="e">
        <f>IF(ISBLANK('Measured Data'!#REF!),"",'Measured Data'!#REF!)</f>
        <v>#REF!</v>
      </c>
      <c r="BK42" s="238" t="e">
        <f>IF(ISBLANK('Measured Data'!#REF!),"",'Measured Data'!#REF!)</f>
        <v>#REF!</v>
      </c>
      <c r="BL42" s="238" t="e">
        <f>IF(ISBLANK('Measured Data'!#REF!),"",'Measured Data'!#REF!)</f>
        <v>#REF!</v>
      </c>
      <c r="BM42" s="238" t="e">
        <f>IF(ISBLANK('Measured Data'!#REF!),"",'Measured Data'!#REF!)</f>
        <v>#REF!</v>
      </c>
      <c r="BN42" s="238" t="str">
        <f>IF(ISBLANK('In Process Calc.'!B35),"",ROUND('In Process Calc.'!B35,2))</f>
        <v/>
      </c>
      <c r="BO42" s="238" t="str">
        <f>IF(ISBLANK('In Process Calc.'!C35),"",ROUND('In Process Calc.'!C35,2))</f>
        <v/>
      </c>
      <c r="BP42" s="238" t="str">
        <f>IF(ISBLANK('In Process Calc.'!E35),"",'In Process Calc.'!E35)</f>
        <v/>
      </c>
      <c r="BQ42" s="238" t="str">
        <f>IF(ISBLANK('In Process Calc.'!F35),"",'In Process Calc.'!F35)</f>
        <v/>
      </c>
      <c r="BR42" s="238" t="str">
        <f>IF(ISBLANK('In Process Calc.'!H35),"",'In Process Calc.'!H35)</f>
        <v/>
      </c>
      <c r="BS42" s="238" t="str">
        <f>IF(ISBLANK('In Process Calc.'!J35),"",'In Process Calc.'!J35)</f>
        <v/>
      </c>
      <c r="BT42" s="238" t="str">
        <f>IF(ISBLANK('In Process Calc.'!K35),"",'In Process Calc.'!K35)</f>
        <v/>
      </c>
      <c r="BU42" s="238" t="str">
        <f>IF(ISBLANK('In Process Calc.'!L35),"",'In Process Calc.'!L35)</f>
        <v/>
      </c>
      <c r="BV42" s="243" t="str">
        <f>IF(ISBLANK('In Process Calc.'!M35),"",'In Process Calc.'!M35)</f>
        <v/>
      </c>
      <c r="BW42" s="243" t="str">
        <f>IF(ISBLANK('In Process Calc.'!N35),"",'In Process Calc.'!N35)</f>
        <v/>
      </c>
      <c r="BX42" s="243" t="str">
        <f>IF(ISBLANK('In Process Calc.'!O35),"",'In Process Calc.'!O35)</f>
        <v/>
      </c>
      <c r="BY42" s="243" t="str">
        <f>IF(ISBLANK('In Process Calc.'!P35),"",'In Process Calc.'!P35)</f>
        <v/>
      </c>
      <c r="BZ42" s="243" t="str">
        <f>IF(ISBLANK('In Process Calc.'!Q35),"",'In Process Calc.'!Q35)</f>
        <v/>
      </c>
      <c r="CA42" s="243" t="str">
        <f>IF(ISBLANK('In Process Calc.'!R35),"",'In Process Calc.'!R35)</f>
        <v/>
      </c>
      <c r="CB42" s="243" t="str">
        <f>IF(ISBLANK('In Process Calc.'!S35),"",'In Process Calc.'!S35)</f>
        <v/>
      </c>
      <c r="CC42" s="243" t="str">
        <f>IF(ISBLANK('In Process Calc.'!T35),"",'In Process Calc.'!T35)</f>
        <v/>
      </c>
      <c r="CD42" s="243" t="str">
        <f>IF(ISBLANK('In Process Calc.'!U35),"",'In Process Calc.'!U35)</f>
        <v/>
      </c>
      <c r="CE42" s="243" t="str">
        <f>IF(ISBLANK('In Process Calc.'!V35),"",'In Process Calc.'!V35)</f>
        <v/>
      </c>
      <c r="CF42" s="243" t="str">
        <f>IF(ISBLANK('In Process Calc.'!W35),"",'In Process Calc.'!W35)</f>
        <v/>
      </c>
      <c r="CG42" s="243" t="str">
        <f>IF(ISBLANK('In Process Calc.'!X35),"",'In Process Calc.'!X35)</f>
        <v/>
      </c>
      <c r="CH42" s="243" t="str">
        <f>IF(ISBLANK('In Process Calc.'!Y35),"",'In Process Calc.'!Y35)</f>
        <v/>
      </c>
      <c r="CI42" s="243" t="str">
        <f>IF(ISBLANK('In Process Calc.'!Z35),"",'In Process Calc.'!Z35)</f>
        <v/>
      </c>
      <c r="CJ42" s="243" t="str">
        <f>IF(ISBLANK('In Process Calc.'!AA35),"",'In Process Calc.'!AA35)</f>
        <v/>
      </c>
      <c r="CK42" s="243" t="str">
        <f>IF(ISBLANK('In Process Calc.'!AB35),"",'In Process Calc.'!AB35)</f>
        <v/>
      </c>
      <c r="CL42" s="243" t="str">
        <f>IF(ISBLANK('In Process Calc.'!AC35),"",'In Process Calc.'!AC35)</f>
        <v/>
      </c>
      <c r="CM42" s="243" t="str">
        <f>IF(ISBLANK('In Process Calc.'!AD35),"",'In Process Calc.'!AD35)</f>
        <v/>
      </c>
      <c r="CN42" s="243" t="str">
        <f>IF(ISBLANK('In Process Calc.'!AE35),"",'In Process Calc.'!AE35)</f>
        <v/>
      </c>
      <c r="CO42" s="243" t="str">
        <f>IF(ISBLANK('In Process Calc.'!AF35),"",'In Process Calc.'!AF35)</f>
        <v/>
      </c>
      <c r="CP42" s="243" t="str">
        <f>IF(ISBLANK('In Process Calc.'!AG35),"",'In Process Calc.'!AG35)</f>
        <v/>
      </c>
      <c r="CQ42" s="243" t="str">
        <f>IF(ISBLANK('In Process Calc.'!AH35),"",'In Process Calc.'!AH35)</f>
        <v/>
      </c>
      <c r="CR42" s="243" t="str">
        <f>IF(ISBLANK('In Process Calc.'!AI35),"",'In Process Calc.'!AI35)</f>
        <v/>
      </c>
      <c r="CS42" s="243" t="str">
        <f>IF(ISBLANK('In Process Calc.'!AJ35),"",'In Process Calc.'!AJ35)</f>
        <v/>
      </c>
      <c r="CT42" s="243" t="str">
        <f>IF(ISBLANK('In Process Calc.'!AK35),"",'In Process Calc.'!AK35)</f>
        <v/>
      </c>
      <c r="CU42" s="243" t="str">
        <f>IF(ISBLANK('In Process Calc.'!AL35),"",'In Process Calc.'!AL35)</f>
        <v/>
      </c>
      <c r="CV42" s="243" t="str">
        <f>IF(ISBLANK('In Process Calc.'!AM35),"",'In Process Calc.'!AM35)</f>
        <v/>
      </c>
      <c r="CW42" s="243" t="str">
        <f>IF(ISBLANK('In Process Calc.'!AN35),"",'In Process Calc.'!AN35)</f>
        <v/>
      </c>
      <c r="CX42" s="243" t="str">
        <f>IF(ISBLANK('In Process Calc.'!AO35),"",'In Process Calc.'!AO35)</f>
        <v/>
      </c>
      <c r="CY42" s="243" t="str">
        <f>IF(ISBLANK('In Process Calc.'!AP35),"",'In Process Calc.'!AP35)</f>
        <v/>
      </c>
      <c r="CZ42" s="243" t="str">
        <f>IF(ISBLANK('In Process Calc.'!AQ35),"",'In Process Calc.'!AQ35)</f>
        <v/>
      </c>
      <c r="DA42" s="243" t="str">
        <f>IF(ISBLANK('In Process Calc.'!AR35),"",'In Process Calc.'!AR35)</f>
        <v/>
      </c>
      <c r="DB42" s="243" t="str">
        <f>IF(ISBLANK('In Process Calc.'!AS35),"",'In Process Calc.'!AS35)</f>
        <v/>
      </c>
      <c r="DC42" s="243" t="str">
        <f>IF(ISBLANK('In Process Calc.'!AT35),"",'In Process Calc.'!AT35)</f>
        <v/>
      </c>
      <c r="DD42" s="243" t="str">
        <f>IF(ISBLANK('In Process Calc.'!AU35),"",'In Process Calc.'!AU35)</f>
        <v/>
      </c>
      <c r="DE42" s="243" t="str">
        <f>IF(ISBLANK('In Process Calc.'!AV35),"",'In Process Calc.'!AV35)</f>
        <v/>
      </c>
      <c r="DF42" s="243" t="str">
        <f>IF(ISBLANK('In Process Calc.'!AW35),"",'In Process Calc.'!AW35)</f>
        <v/>
      </c>
      <c r="DG42" s="243" t="str">
        <f>IF(ISBLANK('In Process Calc.'!AX35),"",'In Process Calc.'!AX35)</f>
        <v/>
      </c>
      <c r="DH42" s="243" t="str">
        <f>IF(ISBLANK('In Process Calc.'!AY35),"",'In Process Calc.'!AY35)</f>
        <v/>
      </c>
      <c r="DI42" s="243" t="str">
        <f>IF(ISBLANK('In Process Calc.'!AZ35),"",'In Process Calc.'!AZ35)</f>
        <v/>
      </c>
      <c r="DJ42" s="243" t="str">
        <f>IF(ISBLANK('In Process Calc.'!BA35),"",'In Process Calc.'!BA35)</f>
        <v/>
      </c>
      <c r="DK42" s="243" t="str">
        <f>IF(ISBLANK('In Process Calc.'!BB35),"",'In Process Calc.'!BB35)</f>
        <v/>
      </c>
      <c r="DL42" s="243" t="str">
        <f>IF(ISBLANK('In Process Calc.'!BC35),"",'In Process Calc.'!BC35)</f>
        <v/>
      </c>
      <c r="DM42" s="243" t="str">
        <f>IF(ISBLANK('In Process Calc.'!BD35),"",'In Process Calc.'!BD35)</f>
        <v/>
      </c>
      <c r="DN42" s="243" t="str">
        <f>IF(ISBLANK('In Process Calc.'!BE35),"",'In Process Calc.'!BE35)</f>
        <v/>
      </c>
      <c r="DO42" s="243" t="str">
        <f>IF(ISBLANK('In Process Calc.'!BF35),"",'In Process Calc.'!BF35)</f>
        <v/>
      </c>
      <c r="DP42" s="243" t="str">
        <f>IF(ISBLANK('In Process Calc.'!BG35),"",'In Process Calc.'!BG35)</f>
        <v/>
      </c>
      <c r="DQ42" s="243" t="str">
        <f>IF(ISBLANK('In Process Calc.'!BH35),"",'In Process Calc.'!BH35)</f>
        <v/>
      </c>
      <c r="DR42" s="243" t="str">
        <f>IF(ISBLANK('In Process Calc.'!BI35),"",'In Process Calc.'!BI35)</f>
        <v/>
      </c>
      <c r="DS42" s="243" t="str">
        <f>IF(ISBLANK('In Process Calc.'!BJ35),"",'In Process Calc.'!BJ35)</f>
        <v/>
      </c>
      <c r="DT42" s="243" t="str">
        <f>IF(ISBLANK('In Process Calc.'!BK35),"",'In Process Calc.'!BK35)</f>
        <v/>
      </c>
      <c r="DU42" s="243" t="str">
        <f>IF(ISBLANK('In Process Calc.'!BL35),"",'In Process Calc.'!BL35)</f>
        <v/>
      </c>
      <c r="DV42" s="243" t="str">
        <f>IF(ISBLANK('In Process Calc.'!BM35),"",'In Process Calc.'!BM35)</f>
        <v/>
      </c>
      <c r="DW42" s="243" t="str">
        <f>IF(ISBLANK('In Process Calc.'!BN35),"",'In Process Calc.'!BN35)</f>
        <v/>
      </c>
      <c r="DX42" s="243" t="str">
        <f>IF(ISBLANK('In Process Calc.'!BO35),"",'In Process Calc.'!BO35)</f>
        <v/>
      </c>
      <c r="DY42" s="243" t="str">
        <f>IF(ISBLANK('In Process Calc.'!BP35),"",'In Process Calc.'!BP35)</f>
        <v/>
      </c>
      <c r="DZ42" s="243" t="str">
        <f>IF(ISBLANK('In Process Calc.'!BQ35),"",'In Process Calc.'!BQ35)</f>
        <v/>
      </c>
      <c r="EA42" s="243" t="str">
        <f>IF(ISBLANK('In Process Calc.'!BR35),"",'In Process Calc.'!BR35)</f>
        <v/>
      </c>
      <c r="EB42" s="243" t="str">
        <f>IF(ISBLANK('In Process Calc.'!BS35),"",'In Process Calc.'!BS35)</f>
        <v/>
      </c>
      <c r="EC42" s="243" t="str">
        <f>IF(ISBLANK('In Process Calc.'!BT35),"",'In Process Calc.'!BT35)</f>
        <v/>
      </c>
      <c r="ED42" s="243" t="str">
        <f>IF(ISBLANK('In Process Calc.'!BU35),"",'In Process Calc.'!BU35)</f>
        <v/>
      </c>
      <c r="EE42" s="243" t="str">
        <f>IF(ISBLANK('In Process Calc.'!BV35),"",'In Process Calc.'!BV35)</f>
        <v/>
      </c>
      <c r="EF42" s="243" t="str">
        <f>IF(ISBLANK('In Process Calc.'!BW35),"",'In Process Calc.'!BW35)</f>
        <v/>
      </c>
      <c r="EG42" s="243" t="str">
        <f>IF(ISBLANK('In Process Calc.'!BX35),"",'In Process Calc.'!BX35)</f>
        <v/>
      </c>
      <c r="EH42" s="243" t="str">
        <f>IF(ISBLANK('In Process Calc.'!BY35),"",'In Process Calc.'!BY35)</f>
        <v/>
      </c>
      <c r="EI42" s="243" t="str">
        <f>IF(ISBLANK('In Process Calc.'!BZ35),"",'In Process Calc.'!BZ35)</f>
        <v/>
      </c>
      <c r="EJ42" s="243" t="str">
        <f>IF(ISBLANK('In Process Calc.'!CA35),"",'In Process Calc.'!CA35)</f>
        <v/>
      </c>
      <c r="EK42" s="243" t="str">
        <f>IF(ISBLANK('Post Process Calc.'!A42),"",'Post Process Calc.'!A42)</f>
        <v/>
      </c>
      <c r="EL42" s="243" t="str">
        <f>IF(ISBLANK('Post Process Calc.'!C42),"",'Post Process Calc.'!C42)</f>
        <v/>
      </c>
      <c r="EM42" s="243" t="str">
        <f>IF(ISBLANK('Post Process Calc.'!D42),"",'Post Process Calc.'!D42)</f>
        <v/>
      </c>
      <c r="EN42" s="243" t="str">
        <f>IF(ISBLANK('Post Process Calc.'!E42),"",'Post Process Calc.'!E42)</f>
        <v/>
      </c>
      <c r="EO42" s="243" t="str">
        <f>IF(ISBLANK('Post Process Calc.'!F42),"",'Post Process Calc.'!F42)</f>
        <v/>
      </c>
      <c r="EP42" s="243" t="str">
        <f>IF(ISBLANK('Post Process Calc.'!G42),"",'Post Process Calc.'!G42)</f>
        <v/>
      </c>
      <c r="EQ42" s="243" t="str">
        <f>IF(ISBLANK('Post Process Calc.'!H42),"",'Post Process Calc.'!H42)</f>
        <v/>
      </c>
      <c r="ER42" s="243" t="str">
        <f>IF(ISBLANK('Post Process Calc.'!I42),"",'Post Process Calc.'!I42)</f>
        <v/>
      </c>
      <c r="ES42" s="243" t="str">
        <f>IF(ISBLANK('Post Process Calc.'!J42),"",'Post Process Calc.'!J42)</f>
        <v/>
      </c>
      <c r="ET42" s="243" t="str">
        <f>IF(ISBLANK('Post Process Calc.'!K42),"",'Post Process Calc.'!K42)</f>
        <v/>
      </c>
      <c r="EU42" s="243" t="str">
        <f>IF(ISBLANK('Post Process Calc.'!L42),"",'Post Process Calc.'!L42)</f>
        <v/>
      </c>
      <c r="EV42" s="243" t="str">
        <f>IF(ISBLANK('Post Process Calc.'!M42),"",'Post Process Calc.'!M42)</f>
        <v/>
      </c>
      <c r="EW42" s="243" t="str">
        <f>IF(ISBLANK('Post Process Calc.'!N42),"",'Post Process Calc.'!N42)</f>
        <v/>
      </c>
      <c r="EX42" s="243" t="str">
        <f>IF(ISBLANK('Post Process Calc.'!O42),"",'Post Process Calc.'!O42)</f>
        <v/>
      </c>
      <c r="EY42" s="243" t="str">
        <f>IF(ISBLANK('Post Process Calc.'!P42),"",'Post Process Calc.'!P42)</f>
        <v/>
      </c>
      <c r="EZ42" s="243" t="str">
        <f>IF(ISBLANK('Post Process Calc.'!Q42),"",'Post Process Calc.'!Q42)</f>
        <v/>
      </c>
      <c r="FA42" s="243" t="str">
        <f>IF(ISBLANK('Post Process Calc.'!R42),"",'Post Process Calc.'!R42)</f>
        <v/>
      </c>
      <c r="FB42" s="243" t="str">
        <f>IF(ISBLANK('Post Process Calc.'!S42),"",'Post Process Calc.'!S42)</f>
        <v/>
      </c>
      <c r="FC42" s="243" t="str">
        <f>IF(ISBLANK('Post Process Calc.'!T42),"",'Post Process Calc.'!T42)</f>
        <v/>
      </c>
      <c r="FD42" s="243" t="str">
        <f>IF(ISBLANK('Post Process Calc.'!U42),"",'Post Process Calc.'!U42)</f>
        <v/>
      </c>
      <c r="FE42" s="243" t="str">
        <f>IF(ISBLANK('Post Process Calc.'!V42),"",'Post Process Calc.'!V42)</f>
        <v/>
      </c>
      <c r="FF42" s="243" t="str">
        <f>IF(ISBLANK('Post Process Calc.'!W42),"",'Post Process Calc.'!W42)</f>
        <v/>
      </c>
      <c r="FG42" s="243" t="str">
        <f>IF(ISBLANK('Post Process Calc.'!X42),"",'Post Process Calc.'!X42)</f>
        <v/>
      </c>
      <c r="FH42" s="243" t="str">
        <f>IF(ISBLANK('Post Process Calc.'!Y42),"",'Post Process Calc.'!Y42)</f>
        <v/>
      </c>
      <c r="FI42" s="243" t="str">
        <f>IF(ISBLANK('Post Process Calc.'!Z42),"",'Post Process Calc.'!Z42)</f>
        <v/>
      </c>
      <c r="FJ42" s="243" t="str">
        <f>IF(ISBLANK('Post Process Calc.'!AA42),"",'Post Process Calc.'!AA42)</f>
        <v/>
      </c>
      <c r="FK42" s="243" t="str">
        <f>IF(ISBLANK('Post Process Calc.'!AB42),"",'Post Process Calc.'!AB42)</f>
        <v/>
      </c>
      <c r="FL42" s="243" t="str">
        <f>IF(ISBLANK('Post Process Calc.'!AC42),"",'Post Process Calc.'!AC42)</f>
        <v/>
      </c>
      <c r="FM42" s="243" t="str">
        <f>IF(ISBLANK('Post Process Calc.'!AD42),"",'Post Process Calc.'!AD42)</f>
        <v/>
      </c>
      <c r="FN42" s="243" t="str">
        <f>IF(ISBLANK('Post Process Calc.'!AE42),"",'Post Process Calc.'!AE42)</f>
        <v/>
      </c>
      <c r="FO42" s="243" t="str">
        <f>IF(ISBLANK('Post Process Calc.'!AF42),"",'Post Process Calc.'!AF42)</f>
        <v/>
      </c>
      <c r="FP42" s="243" t="str">
        <f>IF(ISBLANK('Post Process Calc.'!AG42),"",'Post Process Calc.'!AG42)</f>
        <v/>
      </c>
      <c r="FQ42" s="243" t="str">
        <f>IF(ISBLANK('Post Process Calc.'!AH42),"",'Post Process Calc.'!AH42)</f>
        <v/>
      </c>
      <c r="FR42" s="243" t="str">
        <f>IF(ISBLANK('Post Process Calc.'!AI42),"",'Post Process Calc.'!AI42)</f>
        <v/>
      </c>
      <c r="FS42" s="243" t="str">
        <f>IF(ISBLANK('Post Process Calc.'!AJ42),"",'Post Process Calc.'!AJ42)</f>
        <v/>
      </c>
    </row>
    <row r="43" spans="1:175">
      <c r="A43" s="238" t="str">
        <f>IF('Measured Data'!B34&lt;&gt;0,'Measured Data'!$B$1,"")</f>
        <v/>
      </c>
      <c r="B43" s="238" t="str">
        <f>IF(ISBLANK('Measured Data'!A34),"",'Measured Data'!A34)</f>
        <v/>
      </c>
      <c r="C43" s="245" t="str">
        <f>IF(ISBLANK('Measured Data'!B34),"",'Measured Data'!B34)</f>
        <v/>
      </c>
      <c r="D43" s="246" t="str">
        <f>IF(ISBLANK('Measured Data'!C34),"",'Measured Data'!C34)</f>
        <v/>
      </c>
      <c r="E43" s="238" t="str">
        <f>IF(ISBLANK('Measured Data'!D34),"",'Measured Data'!D34)</f>
        <v/>
      </c>
      <c r="F43" s="238" t="str">
        <f>IF(ISBLANK('Measured Data'!E34),"",'Measured Data'!E34)</f>
        <v/>
      </c>
      <c r="G43" s="238" t="str">
        <f>IF(ISBLANK('Measured Data'!G34),"",'Measured Data'!G34)</f>
        <v/>
      </c>
      <c r="H43" s="238" t="str">
        <f>IF(ISBLANK('Measured Data'!H34),"",'Measured Data'!H34)</f>
        <v/>
      </c>
      <c r="I43" s="238" t="str">
        <f>IF(ISBLANK('Measured Data'!I34),"",'Measured Data'!I34)</f>
        <v/>
      </c>
      <c r="J43" s="238" t="str">
        <f>IF(ISBLANK('Measured Data'!J34),"",'Measured Data'!J34)</f>
        <v/>
      </c>
      <c r="K43" s="238" t="str">
        <f>IF(ISBLANK('Measured Data'!K34),"",'Measured Data'!K34)</f>
        <v/>
      </c>
      <c r="L43" s="238" t="str">
        <f>IF(ISBLANK('Measured Data'!L34),"",'Measured Data'!L34)</f>
        <v/>
      </c>
      <c r="M43" s="238" t="str">
        <f>IF(ISBLANK('Measured Data'!M34),"",'Measured Data'!M34)</f>
        <v/>
      </c>
      <c r="N43" s="238" t="str">
        <f>IF(ISBLANK('Measured Data'!N34),"",'Measured Data'!N34)</f>
        <v/>
      </c>
      <c r="O43" s="238" t="str">
        <f>IF(ISBLANK('Measured Data'!O34),"",'Measured Data'!O34)</f>
        <v/>
      </c>
      <c r="P43" s="238" t="str">
        <f>IF(ISBLANK('Measured Data'!P34),"",'Measured Data'!P34)</f>
        <v/>
      </c>
      <c r="Q43" s="238" t="str">
        <f>IF(ISBLANK('Measured Data'!Q34),"",'Measured Data'!Q34)</f>
        <v/>
      </c>
      <c r="R43" s="238" t="str">
        <f>IF(ISBLANK('Measured Data'!R34),"",'Measured Data'!R34)</f>
        <v/>
      </c>
      <c r="S43" s="238" t="str">
        <f>IF(ISBLANK('Measured Data'!S34),"",'Measured Data'!S34)</f>
        <v/>
      </c>
      <c r="T43" s="238" t="str">
        <f>IF(ISBLANK('Measured Data'!T34),"",'Measured Data'!T34)</f>
        <v/>
      </c>
      <c r="U43" s="238" t="str">
        <f>IF(ISBLANK('Measured Data'!U34),"",'Measured Data'!U34)</f>
        <v/>
      </c>
      <c r="V43" s="238" t="str">
        <f>IF(ISBLANK('Measured Data'!V34),"",'Measured Data'!V34)</f>
        <v/>
      </c>
      <c r="W43" s="238" t="str">
        <f>IF(ISBLANK('Measured Data'!W34),"",'Measured Data'!W34)</f>
        <v/>
      </c>
      <c r="X43" s="238" t="str">
        <f>IF(ISBLANK('Measured Data'!X34),"",'Measured Data'!X34)</f>
        <v/>
      </c>
      <c r="Y43" s="238" t="str">
        <f>IF(ISBLANK('Measured Data'!Y34),"",'Measured Data'!Y34)</f>
        <v/>
      </c>
      <c r="Z43" s="238" t="str">
        <f>IF(ISBLANK('Measured Data'!Z34),"",'Measured Data'!Z34)</f>
        <v/>
      </c>
      <c r="AA43" s="238" t="str">
        <f>IF(ISBLANK('Measured Data'!AA34),"",'Measured Data'!AA34)</f>
        <v/>
      </c>
      <c r="AB43" s="238" t="str">
        <f>IF(ISBLANK('Measured Data'!AB34),"",'Measured Data'!AB34)</f>
        <v/>
      </c>
      <c r="AC43" s="238" t="str">
        <f>IF(ISBLANK('Measured Data'!AC34),"",'Measured Data'!AC34)</f>
        <v/>
      </c>
      <c r="AD43" s="238" t="str">
        <f>IF(ISBLANK('Measured Data'!AD34),"",'Measured Data'!AD34)</f>
        <v/>
      </c>
      <c r="AE43" s="238" t="str">
        <f>IF(ISBLANK('Measured Data'!AE34),"",'Measured Data'!AE34)</f>
        <v/>
      </c>
      <c r="AF43" s="238" t="str">
        <f>IF(ISBLANK('Measured Data'!AF34),"",'Measured Data'!AF34)</f>
        <v/>
      </c>
      <c r="AG43" s="238" t="str">
        <f>IF(ISBLANK('Measured Data'!AG34),"",'Measured Data'!AG34)</f>
        <v/>
      </c>
      <c r="AH43" s="238" t="str">
        <f>IF(ISBLANK('Measured Data'!AH34),"",'Measured Data'!AH34)</f>
        <v/>
      </c>
      <c r="AI43" s="238" t="str">
        <f>IF(ISBLANK('Measured Data'!AI34),"",'Measured Data'!AI34)</f>
        <v/>
      </c>
      <c r="AJ43" s="238" t="str">
        <f>IF(ISBLANK('Measured Data'!AJ34),"",'Measured Data'!AJ34)</f>
        <v/>
      </c>
      <c r="AK43" s="238" t="str">
        <f>IF(ISBLANK('Measured Data'!AK34),"",'Measured Data'!AK34)</f>
        <v/>
      </c>
      <c r="AL43" s="238" t="str">
        <f>IF(ISBLANK('Measured Data'!AL34),"",'Measured Data'!AL34)</f>
        <v/>
      </c>
      <c r="AM43" s="238" t="str">
        <f>IF(ISBLANK('Measured Data'!AM34),"",'Measured Data'!AM34)</f>
        <v/>
      </c>
      <c r="AN43" s="238" t="str">
        <f>IF(ISBLANK('Measured Data'!AN34),"",'Measured Data'!AN34)</f>
        <v/>
      </c>
      <c r="AO43" s="238" t="str">
        <f>IF(ISBLANK('Measured Data'!AO34),"",'Measured Data'!AO34)</f>
        <v/>
      </c>
      <c r="AP43" s="238" t="str">
        <f>IF(ISBLANK('Measured Data'!AP34),"",'Measured Data'!AP34)</f>
        <v/>
      </c>
      <c r="AQ43" s="238" t="e">
        <f>IF(ISBLANK('Measured Data'!#REF!),"",'Measured Data'!#REF!)</f>
        <v>#REF!</v>
      </c>
      <c r="AR43" s="238" t="e">
        <f>IF(ISBLANK('Measured Data'!#REF!),"",'Measured Data'!#REF!)</f>
        <v>#REF!</v>
      </c>
      <c r="AS43" s="238" t="e">
        <f>IF(ISBLANK('Measured Data'!#REF!),"",'Measured Data'!#REF!)</f>
        <v>#REF!</v>
      </c>
      <c r="AT43" s="238" t="e">
        <f>IF(ISBLANK('Measured Data'!#REF!),"",'Measured Data'!#REF!)</f>
        <v>#REF!</v>
      </c>
      <c r="AU43" s="238" t="e">
        <f>IF(ISBLANK('Measured Data'!#REF!),"",'Measured Data'!#REF!)</f>
        <v>#REF!</v>
      </c>
      <c r="AV43" s="238" t="e">
        <f>IF(ISBLANK('Measured Data'!#REF!),"",'Measured Data'!#REF!)</f>
        <v>#REF!</v>
      </c>
      <c r="AW43" s="238" t="e">
        <f>IF(ISBLANK('Measured Data'!#REF!),"",'Measured Data'!#REF!)</f>
        <v>#REF!</v>
      </c>
      <c r="AX43" s="238" t="e">
        <f>IF(ISBLANK('Measured Data'!#REF!),"",'Measured Data'!#REF!)</f>
        <v>#REF!</v>
      </c>
      <c r="AY43" s="238" t="e">
        <f>IF(ISBLANK('Measured Data'!#REF!),"",'Measured Data'!#REF!)</f>
        <v>#REF!</v>
      </c>
      <c r="AZ43" s="238" t="e">
        <f>IF(ISBLANK('Measured Data'!#REF!),"",'Measured Data'!#REF!)</f>
        <v>#REF!</v>
      </c>
      <c r="BA43" s="238" t="e">
        <f>IF(ISBLANK('Measured Data'!#REF!),"",'Measured Data'!#REF!)</f>
        <v>#REF!</v>
      </c>
      <c r="BB43" s="238" t="e">
        <f>IF(ISBLANK('Measured Data'!#REF!),"",'Measured Data'!#REF!)</f>
        <v>#REF!</v>
      </c>
      <c r="BC43" s="238" t="e">
        <f>IF(ISBLANK('Measured Data'!#REF!),"",'Measured Data'!#REF!)</f>
        <v>#REF!</v>
      </c>
      <c r="BD43" s="238" t="e">
        <f>IF(ISBLANK('Measured Data'!#REF!),"",'Measured Data'!#REF!)</f>
        <v>#REF!</v>
      </c>
      <c r="BE43" s="238" t="e">
        <f>IF(ISBLANK('Measured Data'!#REF!),"",'Measured Data'!#REF!)</f>
        <v>#REF!</v>
      </c>
      <c r="BF43" s="238" t="e">
        <f>IF(ISBLANK('Measured Data'!#REF!),"",'Measured Data'!#REF!)</f>
        <v>#REF!</v>
      </c>
      <c r="BG43" s="238" t="e">
        <f>IF(ISBLANK('Measured Data'!#REF!),"",'Measured Data'!#REF!)</f>
        <v>#REF!</v>
      </c>
      <c r="BH43" s="238" t="e">
        <f>IF(ISBLANK('Measured Data'!#REF!),"",'Measured Data'!#REF!)</f>
        <v>#REF!</v>
      </c>
      <c r="BI43" s="238" t="e">
        <f>IF(ISBLANK('Measured Data'!#REF!),"",'Measured Data'!#REF!)</f>
        <v>#REF!</v>
      </c>
      <c r="BJ43" s="238" t="e">
        <f>IF(ISBLANK('Measured Data'!#REF!),"",'Measured Data'!#REF!)</f>
        <v>#REF!</v>
      </c>
      <c r="BK43" s="238" t="e">
        <f>IF(ISBLANK('Measured Data'!#REF!),"",'Measured Data'!#REF!)</f>
        <v>#REF!</v>
      </c>
      <c r="BL43" s="238" t="e">
        <f>IF(ISBLANK('Measured Data'!#REF!),"",'Measured Data'!#REF!)</f>
        <v>#REF!</v>
      </c>
      <c r="BM43" s="238" t="e">
        <f>IF(ISBLANK('Measured Data'!#REF!),"",'Measured Data'!#REF!)</f>
        <v>#REF!</v>
      </c>
      <c r="BN43" s="238" t="str">
        <f>IF(ISBLANK('In Process Calc.'!B36),"",ROUND('In Process Calc.'!B36,2))</f>
        <v/>
      </c>
      <c r="BO43" s="238" t="str">
        <f>IF(ISBLANK('In Process Calc.'!C36),"",ROUND('In Process Calc.'!C36,2))</f>
        <v/>
      </c>
      <c r="BP43" s="238" t="str">
        <f>IF(ISBLANK('In Process Calc.'!E36),"",'In Process Calc.'!E36)</f>
        <v/>
      </c>
      <c r="BQ43" s="238" t="str">
        <f>IF(ISBLANK('In Process Calc.'!F36),"",'In Process Calc.'!F36)</f>
        <v/>
      </c>
      <c r="BR43" s="238" t="str">
        <f>IF(ISBLANK('In Process Calc.'!H36),"",'In Process Calc.'!H36)</f>
        <v/>
      </c>
      <c r="BS43" s="238" t="str">
        <f>IF(ISBLANK('In Process Calc.'!J36),"",'In Process Calc.'!J36)</f>
        <v/>
      </c>
      <c r="BT43" s="238" t="str">
        <f>IF(ISBLANK('In Process Calc.'!K36),"",'In Process Calc.'!K36)</f>
        <v/>
      </c>
      <c r="BU43" s="238" t="str">
        <f>IF(ISBLANK('In Process Calc.'!L36),"",'In Process Calc.'!L36)</f>
        <v/>
      </c>
      <c r="BV43" s="243" t="str">
        <f>IF(ISBLANK('In Process Calc.'!M36),"",'In Process Calc.'!M36)</f>
        <v/>
      </c>
      <c r="BW43" s="243" t="str">
        <f>IF(ISBLANK('In Process Calc.'!N36),"",'In Process Calc.'!N36)</f>
        <v/>
      </c>
      <c r="BX43" s="243" t="str">
        <f>IF(ISBLANK('In Process Calc.'!O36),"",'In Process Calc.'!O36)</f>
        <v/>
      </c>
      <c r="BY43" s="243" t="str">
        <f>IF(ISBLANK('In Process Calc.'!P36),"",'In Process Calc.'!P36)</f>
        <v/>
      </c>
      <c r="BZ43" s="243" t="str">
        <f>IF(ISBLANK('In Process Calc.'!Q36),"",'In Process Calc.'!Q36)</f>
        <v/>
      </c>
      <c r="CA43" s="243" t="str">
        <f>IF(ISBLANK('In Process Calc.'!R36),"",'In Process Calc.'!R36)</f>
        <v/>
      </c>
      <c r="CB43" s="243" t="str">
        <f>IF(ISBLANK('In Process Calc.'!S36),"",'In Process Calc.'!S36)</f>
        <v/>
      </c>
      <c r="CC43" s="243" t="str">
        <f>IF(ISBLANK('In Process Calc.'!T36),"",'In Process Calc.'!T36)</f>
        <v/>
      </c>
      <c r="CD43" s="243" t="str">
        <f>IF(ISBLANK('In Process Calc.'!U36),"",'In Process Calc.'!U36)</f>
        <v/>
      </c>
      <c r="CE43" s="243" t="str">
        <f>IF(ISBLANK('In Process Calc.'!V36),"",'In Process Calc.'!V36)</f>
        <v/>
      </c>
      <c r="CF43" s="243" t="str">
        <f>IF(ISBLANK('In Process Calc.'!W36),"",'In Process Calc.'!W36)</f>
        <v/>
      </c>
      <c r="CG43" s="243" t="str">
        <f>IF(ISBLANK('In Process Calc.'!X36),"",'In Process Calc.'!X36)</f>
        <v/>
      </c>
      <c r="CH43" s="243" t="str">
        <f>IF(ISBLANK('In Process Calc.'!Y36),"",'In Process Calc.'!Y36)</f>
        <v/>
      </c>
      <c r="CI43" s="243" t="str">
        <f>IF(ISBLANK('In Process Calc.'!Z36),"",'In Process Calc.'!Z36)</f>
        <v/>
      </c>
      <c r="CJ43" s="243" t="str">
        <f>IF(ISBLANK('In Process Calc.'!AA36),"",'In Process Calc.'!AA36)</f>
        <v/>
      </c>
      <c r="CK43" s="243" t="str">
        <f>IF(ISBLANK('In Process Calc.'!AB36),"",'In Process Calc.'!AB36)</f>
        <v/>
      </c>
      <c r="CL43" s="243" t="str">
        <f>IF(ISBLANK('In Process Calc.'!AC36),"",'In Process Calc.'!AC36)</f>
        <v/>
      </c>
      <c r="CM43" s="243" t="str">
        <f>IF(ISBLANK('In Process Calc.'!AD36),"",'In Process Calc.'!AD36)</f>
        <v/>
      </c>
      <c r="CN43" s="243" t="str">
        <f>IF(ISBLANK('In Process Calc.'!AE36),"",'In Process Calc.'!AE36)</f>
        <v/>
      </c>
      <c r="CO43" s="243" t="str">
        <f>IF(ISBLANK('In Process Calc.'!AF36),"",'In Process Calc.'!AF36)</f>
        <v/>
      </c>
      <c r="CP43" s="243" t="str">
        <f>IF(ISBLANK('In Process Calc.'!AG36),"",'In Process Calc.'!AG36)</f>
        <v/>
      </c>
      <c r="CQ43" s="243" t="str">
        <f>IF(ISBLANK('In Process Calc.'!AH36),"",'In Process Calc.'!AH36)</f>
        <v/>
      </c>
      <c r="CR43" s="243" t="str">
        <f>IF(ISBLANK('In Process Calc.'!AI36),"",'In Process Calc.'!AI36)</f>
        <v/>
      </c>
      <c r="CS43" s="243" t="str">
        <f>IF(ISBLANK('In Process Calc.'!AJ36),"",'In Process Calc.'!AJ36)</f>
        <v/>
      </c>
      <c r="CT43" s="243" t="str">
        <f>IF(ISBLANK('In Process Calc.'!AK36),"",'In Process Calc.'!AK36)</f>
        <v/>
      </c>
      <c r="CU43" s="243" t="str">
        <f>IF(ISBLANK('In Process Calc.'!AL36),"",'In Process Calc.'!AL36)</f>
        <v/>
      </c>
      <c r="CV43" s="243" t="str">
        <f>IF(ISBLANK('In Process Calc.'!AM36),"",'In Process Calc.'!AM36)</f>
        <v/>
      </c>
      <c r="CW43" s="243" t="str">
        <f>IF(ISBLANK('In Process Calc.'!AN36),"",'In Process Calc.'!AN36)</f>
        <v/>
      </c>
      <c r="CX43" s="243" t="str">
        <f>IF(ISBLANK('In Process Calc.'!AO36),"",'In Process Calc.'!AO36)</f>
        <v/>
      </c>
      <c r="CY43" s="243" t="str">
        <f>IF(ISBLANK('In Process Calc.'!AP36),"",'In Process Calc.'!AP36)</f>
        <v/>
      </c>
      <c r="CZ43" s="243" t="str">
        <f>IF(ISBLANK('In Process Calc.'!AQ36),"",'In Process Calc.'!AQ36)</f>
        <v/>
      </c>
      <c r="DA43" s="243" t="str">
        <f>IF(ISBLANK('In Process Calc.'!AR36),"",'In Process Calc.'!AR36)</f>
        <v/>
      </c>
      <c r="DB43" s="243" t="str">
        <f>IF(ISBLANK('In Process Calc.'!AS36),"",'In Process Calc.'!AS36)</f>
        <v/>
      </c>
      <c r="DC43" s="243" t="str">
        <f>IF(ISBLANK('In Process Calc.'!AT36),"",'In Process Calc.'!AT36)</f>
        <v/>
      </c>
      <c r="DD43" s="243" t="str">
        <f>IF(ISBLANK('In Process Calc.'!AU36),"",'In Process Calc.'!AU36)</f>
        <v/>
      </c>
      <c r="DE43" s="243" t="str">
        <f>IF(ISBLANK('In Process Calc.'!AV36),"",'In Process Calc.'!AV36)</f>
        <v/>
      </c>
      <c r="DF43" s="243" t="str">
        <f>IF(ISBLANK('In Process Calc.'!AW36),"",'In Process Calc.'!AW36)</f>
        <v/>
      </c>
      <c r="DG43" s="243" t="str">
        <f>IF(ISBLANK('In Process Calc.'!AX36),"",'In Process Calc.'!AX36)</f>
        <v/>
      </c>
      <c r="DH43" s="243" t="str">
        <f>IF(ISBLANK('In Process Calc.'!AY36),"",'In Process Calc.'!AY36)</f>
        <v/>
      </c>
      <c r="DI43" s="243" t="str">
        <f>IF(ISBLANK('In Process Calc.'!AZ36),"",'In Process Calc.'!AZ36)</f>
        <v/>
      </c>
      <c r="DJ43" s="243" t="str">
        <f>IF(ISBLANK('In Process Calc.'!BA36),"",'In Process Calc.'!BA36)</f>
        <v/>
      </c>
      <c r="DK43" s="243" t="str">
        <f>IF(ISBLANK('In Process Calc.'!BB36),"",'In Process Calc.'!BB36)</f>
        <v/>
      </c>
      <c r="DL43" s="243" t="str">
        <f>IF(ISBLANK('In Process Calc.'!BC36),"",'In Process Calc.'!BC36)</f>
        <v/>
      </c>
      <c r="DM43" s="243" t="str">
        <f>IF(ISBLANK('In Process Calc.'!BD36),"",'In Process Calc.'!BD36)</f>
        <v/>
      </c>
      <c r="DN43" s="243" t="str">
        <f>IF(ISBLANK('In Process Calc.'!BE36),"",'In Process Calc.'!BE36)</f>
        <v/>
      </c>
      <c r="DO43" s="243" t="str">
        <f>IF(ISBLANK('In Process Calc.'!BF36),"",'In Process Calc.'!BF36)</f>
        <v/>
      </c>
      <c r="DP43" s="243" t="str">
        <f>IF(ISBLANK('In Process Calc.'!BG36),"",'In Process Calc.'!BG36)</f>
        <v/>
      </c>
      <c r="DQ43" s="243" t="str">
        <f>IF(ISBLANK('In Process Calc.'!BH36),"",'In Process Calc.'!BH36)</f>
        <v/>
      </c>
      <c r="DR43" s="243" t="str">
        <f>IF(ISBLANK('In Process Calc.'!BI36),"",'In Process Calc.'!BI36)</f>
        <v/>
      </c>
      <c r="DS43" s="243" t="str">
        <f>IF(ISBLANK('In Process Calc.'!BJ36),"",'In Process Calc.'!BJ36)</f>
        <v/>
      </c>
      <c r="DT43" s="243" t="str">
        <f>IF(ISBLANK('In Process Calc.'!BK36),"",'In Process Calc.'!BK36)</f>
        <v/>
      </c>
      <c r="DU43" s="243" t="str">
        <f>IF(ISBLANK('In Process Calc.'!BL36),"",'In Process Calc.'!BL36)</f>
        <v/>
      </c>
      <c r="DV43" s="243" t="str">
        <f>IF(ISBLANK('In Process Calc.'!BM36),"",'In Process Calc.'!BM36)</f>
        <v/>
      </c>
      <c r="DW43" s="243" t="str">
        <f>IF(ISBLANK('In Process Calc.'!BN36),"",'In Process Calc.'!BN36)</f>
        <v/>
      </c>
      <c r="DX43" s="243" t="str">
        <f>IF(ISBLANK('In Process Calc.'!BO36),"",'In Process Calc.'!BO36)</f>
        <v/>
      </c>
      <c r="DY43" s="243" t="str">
        <f>IF(ISBLANK('In Process Calc.'!BP36),"",'In Process Calc.'!BP36)</f>
        <v/>
      </c>
      <c r="DZ43" s="243" t="str">
        <f>IF(ISBLANK('In Process Calc.'!BQ36),"",'In Process Calc.'!BQ36)</f>
        <v/>
      </c>
      <c r="EA43" s="243" t="str">
        <f>IF(ISBLANK('In Process Calc.'!BR36),"",'In Process Calc.'!BR36)</f>
        <v/>
      </c>
      <c r="EB43" s="243" t="str">
        <f>IF(ISBLANK('In Process Calc.'!BS36),"",'In Process Calc.'!BS36)</f>
        <v/>
      </c>
      <c r="EC43" s="243" t="str">
        <f>IF(ISBLANK('In Process Calc.'!BT36),"",'In Process Calc.'!BT36)</f>
        <v/>
      </c>
      <c r="ED43" s="243" t="str">
        <f>IF(ISBLANK('In Process Calc.'!BU36),"",'In Process Calc.'!BU36)</f>
        <v/>
      </c>
      <c r="EE43" s="243" t="str">
        <f>IF(ISBLANK('In Process Calc.'!BV36),"",'In Process Calc.'!BV36)</f>
        <v/>
      </c>
      <c r="EF43" s="243" t="str">
        <f>IF(ISBLANK('In Process Calc.'!BW36),"",'In Process Calc.'!BW36)</f>
        <v/>
      </c>
      <c r="EG43" s="243" t="str">
        <f>IF(ISBLANK('In Process Calc.'!BX36),"",'In Process Calc.'!BX36)</f>
        <v/>
      </c>
      <c r="EH43" s="243" t="str">
        <f>IF(ISBLANK('In Process Calc.'!BY36),"",'In Process Calc.'!BY36)</f>
        <v/>
      </c>
      <c r="EI43" s="243" t="str">
        <f>IF(ISBLANK('In Process Calc.'!BZ36),"",'In Process Calc.'!BZ36)</f>
        <v/>
      </c>
      <c r="EJ43" s="243" t="str">
        <f>IF(ISBLANK('In Process Calc.'!CA36),"",'In Process Calc.'!CA36)</f>
        <v/>
      </c>
      <c r="EK43" s="243" t="str">
        <f>IF(ISBLANK('Post Process Calc.'!A43),"",'Post Process Calc.'!A43)</f>
        <v/>
      </c>
      <c r="EL43" s="243" t="str">
        <f>IF(ISBLANK('Post Process Calc.'!C43),"",'Post Process Calc.'!C43)</f>
        <v/>
      </c>
      <c r="EM43" s="243" t="str">
        <f>IF(ISBLANK('Post Process Calc.'!D43),"",'Post Process Calc.'!D43)</f>
        <v/>
      </c>
      <c r="EN43" s="243" t="str">
        <f>IF(ISBLANK('Post Process Calc.'!E43),"",'Post Process Calc.'!E43)</f>
        <v/>
      </c>
      <c r="EO43" s="243" t="str">
        <f>IF(ISBLANK('Post Process Calc.'!F43),"",'Post Process Calc.'!F43)</f>
        <v/>
      </c>
      <c r="EP43" s="243" t="str">
        <f>IF(ISBLANK('Post Process Calc.'!G43),"",'Post Process Calc.'!G43)</f>
        <v/>
      </c>
      <c r="EQ43" s="243" t="str">
        <f>IF(ISBLANK('Post Process Calc.'!H43),"",'Post Process Calc.'!H43)</f>
        <v/>
      </c>
      <c r="ER43" s="243" t="str">
        <f>IF(ISBLANK('Post Process Calc.'!I43),"",'Post Process Calc.'!I43)</f>
        <v/>
      </c>
      <c r="ES43" s="243" t="str">
        <f>IF(ISBLANK('Post Process Calc.'!J43),"",'Post Process Calc.'!J43)</f>
        <v/>
      </c>
      <c r="ET43" s="243" t="str">
        <f>IF(ISBLANK('Post Process Calc.'!K43),"",'Post Process Calc.'!K43)</f>
        <v/>
      </c>
      <c r="EU43" s="243" t="str">
        <f>IF(ISBLANK('Post Process Calc.'!L43),"",'Post Process Calc.'!L43)</f>
        <v/>
      </c>
      <c r="EV43" s="243" t="str">
        <f>IF(ISBLANK('Post Process Calc.'!M43),"",'Post Process Calc.'!M43)</f>
        <v/>
      </c>
      <c r="EW43" s="243" t="str">
        <f>IF(ISBLANK('Post Process Calc.'!N43),"",'Post Process Calc.'!N43)</f>
        <v/>
      </c>
      <c r="EX43" s="243" t="str">
        <f>IF(ISBLANK('Post Process Calc.'!O43),"",'Post Process Calc.'!O43)</f>
        <v/>
      </c>
      <c r="EY43" s="243" t="str">
        <f>IF(ISBLANK('Post Process Calc.'!P43),"",'Post Process Calc.'!P43)</f>
        <v/>
      </c>
      <c r="EZ43" s="243" t="str">
        <f>IF(ISBLANK('Post Process Calc.'!Q43),"",'Post Process Calc.'!Q43)</f>
        <v/>
      </c>
      <c r="FA43" s="243" t="str">
        <f>IF(ISBLANK('Post Process Calc.'!R43),"",'Post Process Calc.'!R43)</f>
        <v/>
      </c>
      <c r="FB43" s="243" t="str">
        <f>IF(ISBLANK('Post Process Calc.'!S43),"",'Post Process Calc.'!S43)</f>
        <v/>
      </c>
      <c r="FC43" s="243" t="str">
        <f>IF(ISBLANK('Post Process Calc.'!T43),"",'Post Process Calc.'!T43)</f>
        <v/>
      </c>
      <c r="FD43" s="243" t="str">
        <f>IF(ISBLANK('Post Process Calc.'!U43),"",'Post Process Calc.'!U43)</f>
        <v/>
      </c>
      <c r="FE43" s="243" t="str">
        <f>IF(ISBLANK('Post Process Calc.'!V43),"",'Post Process Calc.'!V43)</f>
        <v/>
      </c>
      <c r="FF43" s="243" t="str">
        <f>IF(ISBLANK('Post Process Calc.'!W43),"",'Post Process Calc.'!W43)</f>
        <v/>
      </c>
      <c r="FG43" s="243" t="str">
        <f>IF(ISBLANK('Post Process Calc.'!X43),"",'Post Process Calc.'!X43)</f>
        <v/>
      </c>
      <c r="FH43" s="243" t="str">
        <f>IF(ISBLANK('Post Process Calc.'!Y43),"",'Post Process Calc.'!Y43)</f>
        <v/>
      </c>
      <c r="FI43" s="243" t="str">
        <f>IF(ISBLANK('Post Process Calc.'!Z43),"",'Post Process Calc.'!Z43)</f>
        <v/>
      </c>
      <c r="FJ43" s="243" t="str">
        <f>IF(ISBLANK('Post Process Calc.'!AA43),"",'Post Process Calc.'!AA43)</f>
        <v/>
      </c>
      <c r="FK43" s="243" t="str">
        <f>IF(ISBLANK('Post Process Calc.'!AB43),"",'Post Process Calc.'!AB43)</f>
        <v/>
      </c>
      <c r="FL43" s="243" t="str">
        <f>IF(ISBLANK('Post Process Calc.'!AC43),"",'Post Process Calc.'!AC43)</f>
        <v/>
      </c>
      <c r="FM43" s="243" t="str">
        <f>IF(ISBLANK('Post Process Calc.'!AD43),"",'Post Process Calc.'!AD43)</f>
        <v/>
      </c>
      <c r="FN43" s="243" t="str">
        <f>IF(ISBLANK('Post Process Calc.'!AE43),"",'Post Process Calc.'!AE43)</f>
        <v/>
      </c>
      <c r="FO43" s="243" t="str">
        <f>IF(ISBLANK('Post Process Calc.'!AF43),"",'Post Process Calc.'!AF43)</f>
        <v/>
      </c>
      <c r="FP43" s="243" t="str">
        <f>IF(ISBLANK('Post Process Calc.'!AG43),"",'Post Process Calc.'!AG43)</f>
        <v/>
      </c>
      <c r="FQ43" s="243" t="str">
        <f>IF(ISBLANK('Post Process Calc.'!AH43),"",'Post Process Calc.'!AH43)</f>
        <v/>
      </c>
      <c r="FR43" s="243" t="str">
        <f>IF(ISBLANK('Post Process Calc.'!AI43),"",'Post Process Calc.'!AI43)</f>
        <v/>
      </c>
      <c r="FS43" s="243" t="str">
        <f>IF(ISBLANK('Post Process Calc.'!AJ43),"",'Post Process Calc.'!AJ43)</f>
        <v/>
      </c>
    </row>
    <row r="44" spans="1:175">
      <c r="A44" s="238" t="str">
        <f>IF('Measured Data'!B35&lt;&gt;0,'Measured Data'!$B$1,"")</f>
        <v/>
      </c>
      <c r="B44" s="238" t="str">
        <f>IF(ISBLANK('Measured Data'!A35),"",'Measured Data'!A35)</f>
        <v/>
      </c>
      <c r="C44" s="245" t="str">
        <f>IF(ISBLANK('Measured Data'!B35),"",'Measured Data'!B35)</f>
        <v/>
      </c>
      <c r="D44" s="246" t="str">
        <f>IF(ISBLANK('Measured Data'!C35),"",'Measured Data'!C35)</f>
        <v/>
      </c>
      <c r="E44" s="238" t="str">
        <f>IF(ISBLANK('Measured Data'!D35),"",'Measured Data'!D35)</f>
        <v/>
      </c>
      <c r="F44" s="238" t="str">
        <f>IF(ISBLANK('Measured Data'!E35),"",'Measured Data'!E35)</f>
        <v/>
      </c>
      <c r="G44" s="238" t="str">
        <f>IF(ISBLANK('Measured Data'!G35),"",'Measured Data'!G35)</f>
        <v/>
      </c>
      <c r="H44" s="238" t="str">
        <f>IF(ISBLANK('Measured Data'!H35),"",'Measured Data'!H35)</f>
        <v/>
      </c>
      <c r="I44" s="238" t="str">
        <f>IF(ISBLANK('Measured Data'!I35),"",'Measured Data'!I35)</f>
        <v/>
      </c>
      <c r="J44" s="238" t="str">
        <f>IF(ISBLANK('Measured Data'!J35),"",'Measured Data'!J35)</f>
        <v/>
      </c>
      <c r="K44" s="238" t="str">
        <f>IF(ISBLANK('Measured Data'!K35),"",'Measured Data'!K35)</f>
        <v/>
      </c>
      <c r="L44" s="238" t="str">
        <f>IF(ISBLANK('Measured Data'!L35),"",'Measured Data'!L35)</f>
        <v/>
      </c>
      <c r="M44" s="238" t="str">
        <f>IF(ISBLANK('Measured Data'!M35),"",'Measured Data'!M35)</f>
        <v/>
      </c>
      <c r="N44" s="238" t="str">
        <f>IF(ISBLANK('Measured Data'!N35),"",'Measured Data'!N35)</f>
        <v/>
      </c>
      <c r="O44" s="238" t="str">
        <f>IF(ISBLANK('Measured Data'!O35),"",'Measured Data'!O35)</f>
        <v/>
      </c>
      <c r="P44" s="238" t="str">
        <f>IF(ISBLANK('Measured Data'!P35),"",'Measured Data'!P35)</f>
        <v/>
      </c>
      <c r="Q44" s="238" t="str">
        <f>IF(ISBLANK('Measured Data'!Q35),"",'Measured Data'!Q35)</f>
        <v/>
      </c>
      <c r="R44" s="238" t="str">
        <f>IF(ISBLANK('Measured Data'!R35),"",'Measured Data'!R35)</f>
        <v/>
      </c>
      <c r="S44" s="238" t="str">
        <f>IF(ISBLANK('Measured Data'!S35),"",'Measured Data'!S35)</f>
        <v/>
      </c>
      <c r="T44" s="238" t="str">
        <f>IF(ISBLANK('Measured Data'!T35),"",'Measured Data'!T35)</f>
        <v/>
      </c>
      <c r="U44" s="238" t="str">
        <f>IF(ISBLANK('Measured Data'!U35),"",'Measured Data'!U35)</f>
        <v/>
      </c>
      <c r="V44" s="238" t="str">
        <f>IF(ISBLANK('Measured Data'!V35),"",'Measured Data'!V35)</f>
        <v/>
      </c>
      <c r="W44" s="238" t="str">
        <f>IF(ISBLANK('Measured Data'!W35),"",'Measured Data'!W35)</f>
        <v/>
      </c>
      <c r="X44" s="238" t="str">
        <f>IF(ISBLANK('Measured Data'!X35),"",'Measured Data'!X35)</f>
        <v/>
      </c>
      <c r="Y44" s="238" t="str">
        <f>IF(ISBLANK('Measured Data'!Y35),"",'Measured Data'!Y35)</f>
        <v/>
      </c>
      <c r="Z44" s="238" t="str">
        <f>IF(ISBLANK('Measured Data'!Z35),"",'Measured Data'!Z35)</f>
        <v/>
      </c>
      <c r="AA44" s="238" t="str">
        <f>IF(ISBLANK('Measured Data'!AA35),"",'Measured Data'!AA35)</f>
        <v/>
      </c>
      <c r="AB44" s="238" t="str">
        <f>IF(ISBLANK('Measured Data'!AB35),"",'Measured Data'!AB35)</f>
        <v/>
      </c>
      <c r="AC44" s="238" t="str">
        <f>IF(ISBLANK('Measured Data'!AC35),"",'Measured Data'!AC35)</f>
        <v/>
      </c>
      <c r="AD44" s="238" t="str">
        <f>IF(ISBLANK('Measured Data'!AD35),"",'Measured Data'!AD35)</f>
        <v/>
      </c>
      <c r="AE44" s="238" t="str">
        <f>IF(ISBLANK('Measured Data'!AE35),"",'Measured Data'!AE35)</f>
        <v/>
      </c>
      <c r="AF44" s="238" t="str">
        <f>IF(ISBLANK('Measured Data'!AF35),"",'Measured Data'!AF35)</f>
        <v/>
      </c>
      <c r="AG44" s="238" t="str">
        <f>IF(ISBLANK('Measured Data'!AG35),"",'Measured Data'!AG35)</f>
        <v/>
      </c>
      <c r="AH44" s="238" t="str">
        <f>IF(ISBLANK('Measured Data'!AH35),"",'Measured Data'!AH35)</f>
        <v/>
      </c>
      <c r="AI44" s="238" t="str">
        <f>IF(ISBLANK('Measured Data'!AI35),"",'Measured Data'!AI35)</f>
        <v/>
      </c>
      <c r="AJ44" s="238" t="str">
        <f>IF(ISBLANK('Measured Data'!AJ35),"",'Measured Data'!AJ35)</f>
        <v/>
      </c>
      <c r="AK44" s="238" t="str">
        <f>IF(ISBLANK('Measured Data'!AK35),"",'Measured Data'!AK35)</f>
        <v/>
      </c>
      <c r="AL44" s="238" t="str">
        <f>IF(ISBLANK('Measured Data'!AL35),"",'Measured Data'!AL35)</f>
        <v/>
      </c>
      <c r="AM44" s="238" t="str">
        <f>IF(ISBLANK('Measured Data'!AM35),"",'Measured Data'!AM35)</f>
        <v/>
      </c>
      <c r="AN44" s="238" t="str">
        <f>IF(ISBLANK('Measured Data'!AN35),"",'Measured Data'!AN35)</f>
        <v/>
      </c>
      <c r="AO44" s="238" t="str">
        <f>IF(ISBLANK('Measured Data'!AO35),"",'Measured Data'!AO35)</f>
        <v/>
      </c>
      <c r="AP44" s="238" t="str">
        <f>IF(ISBLANK('Measured Data'!AP35),"",'Measured Data'!AP35)</f>
        <v/>
      </c>
      <c r="AQ44" s="238" t="e">
        <f>IF(ISBLANK('Measured Data'!#REF!),"",'Measured Data'!#REF!)</f>
        <v>#REF!</v>
      </c>
      <c r="AR44" s="238" t="e">
        <f>IF(ISBLANK('Measured Data'!#REF!),"",'Measured Data'!#REF!)</f>
        <v>#REF!</v>
      </c>
      <c r="AS44" s="238" t="e">
        <f>IF(ISBLANK('Measured Data'!#REF!),"",'Measured Data'!#REF!)</f>
        <v>#REF!</v>
      </c>
      <c r="AT44" s="238" t="e">
        <f>IF(ISBLANK('Measured Data'!#REF!),"",'Measured Data'!#REF!)</f>
        <v>#REF!</v>
      </c>
      <c r="AU44" s="238" t="e">
        <f>IF(ISBLANK('Measured Data'!#REF!),"",'Measured Data'!#REF!)</f>
        <v>#REF!</v>
      </c>
      <c r="AV44" s="238" t="e">
        <f>IF(ISBLANK('Measured Data'!#REF!),"",'Measured Data'!#REF!)</f>
        <v>#REF!</v>
      </c>
      <c r="AW44" s="238" t="e">
        <f>IF(ISBLANK('Measured Data'!#REF!),"",'Measured Data'!#REF!)</f>
        <v>#REF!</v>
      </c>
      <c r="AX44" s="238" t="e">
        <f>IF(ISBLANK('Measured Data'!#REF!),"",'Measured Data'!#REF!)</f>
        <v>#REF!</v>
      </c>
      <c r="AY44" s="238" t="e">
        <f>IF(ISBLANK('Measured Data'!#REF!),"",'Measured Data'!#REF!)</f>
        <v>#REF!</v>
      </c>
      <c r="AZ44" s="238" t="e">
        <f>IF(ISBLANK('Measured Data'!#REF!),"",'Measured Data'!#REF!)</f>
        <v>#REF!</v>
      </c>
      <c r="BA44" s="238" t="e">
        <f>IF(ISBLANK('Measured Data'!#REF!),"",'Measured Data'!#REF!)</f>
        <v>#REF!</v>
      </c>
      <c r="BB44" s="238" t="e">
        <f>IF(ISBLANK('Measured Data'!#REF!),"",'Measured Data'!#REF!)</f>
        <v>#REF!</v>
      </c>
      <c r="BC44" s="238" t="e">
        <f>IF(ISBLANK('Measured Data'!#REF!),"",'Measured Data'!#REF!)</f>
        <v>#REF!</v>
      </c>
      <c r="BD44" s="238" t="e">
        <f>IF(ISBLANK('Measured Data'!#REF!),"",'Measured Data'!#REF!)</f>
        <v>#REF!</v>
      </c>
      <c r="BE44" s="238" t="e">
        <f>IF(ISBLANK('Measured Data'!#REF!),"",'Measured Data'!#REF!)</f>
        <v>#REF!</v>
      </c>
      <c r="BF44" s="238" t="e">
        <f>IF(ISBLANK('Measured Data'!#REF!),"",'Measured Data'!#REF!)</f>
        <v>#REF!</v>
      </c>
      <c r="BG44" s="238" t="e">
        <f>IF(ISBLANK('Measured Data'!#REF!),"",'Measured Data'!#REF!)</f>
        <v>#REF!</v>
      </c>
      <c r="BH44" s="238" t="e">
        <f>IF(ISBLANK('Measured Data'!#REF!),"",'Measured Data'!#REF!)</f>
        <v>#REF!</v>
      </c>
      <c r="BI44" s="238" t="e">
        <f>IF(ISBLANK('Measured Data'!#REF!),"",'Measured Data'!#REF!)</f>
        <v>#REF!</v>
      </c>
      <c r="BJ44" s="238" t="e">
        <f>IF(ISBLANK('Measured Data'!#REF!),"",'Measured Data'!#REF!)</f>
        <v>#REF!</v>
      </c>
      <c r="BK44" s="238" t="e">
        <f>IF(ISBLANK('Measured Data'!#REF!),"",'Measured Data'!#REF!)</f>
        <v>#REF!</v>
      </c>
      <c r="BL44" s="238" t="e">
        <f>IF(ISBLANK('Measured Data'!#REF!),"",'Measured Data'!#REF!)</f>
        <v>#REF!</v>
      </c>
      <c r="BM44" s="238" t="e">
        <f>IF(ISBLANK('Measured Data'!#REF!),"",'Measured Data'!#REF!)</f>
        <v>#REF!</v>
      </c>
      <c r="BN44" s="238" t="str">
        <f>IF(ISBLANK('In Process Calc.'!B37),"",ROUND('In Process Calc.'!B37,2))</f>
        <v/>
      </c>
      <c r="BO44" s="238" t="str">
        <f>IF(ISBLANK('In Process Calc.'!C37),"",ROUND('In Process Calc.'!C37,2))</f>
        <v/>
      </c>
      <c r="BP44" s="238" t="str">
        <f>IF(ISBLANK('In Process Calc.'!E37),"",'In Process Calc.'!E37)</f>
        <v/>
      </c>
      <c r="BQ44" s="238" t="str">
        <f>IF(ISBLANK('In Process Calc.'!F37),"",'In Process Calc.'!F37)</f>
        <v/>
      </c>
      <c r="BR44" s="238" t="str">
        <f>IF(ISBLANK('In Process Calc.'!H37),"",'In Process Calc.'!H37)</f>
        <v/>
      </c>
      <c r="BS44" s="238" t="str">
        <f>IF(ISBLANK('In Process Calc.'!J37),"",'In Process Calc.'!J37)</f>
        <v/>
      </c>
      <c r="BT44" s="238" t="str">
        <f>IF(ISBLANK('In Process Calc.'!K37),"",'In Process Calc.'!K37)</f>
        <v/>
      </c>
      <c r="BU44" s="238" t="str">
        <f>IF(ISBLANK('In Process Calc.'!L37),"",'In Process Calc.'!L37)</f>
        <v/>
      </c>
      <c r="BV44" s="243" t="str">
        <f>IF(ISBLANK('In Process Calc.'!M37),"",'In Process Calc.'!M37)</f>
        <v/>
      </c>
      <c r="BW44" s="243" t="str">
        <f>IF(ISBLANK('In Process Calc.'!N37),"",'In Process Calc.'!N37)</f>
        <v/>
      </c>
      <c r="BX44" s="243" t="str">
        <f>IF(ISBLANK('In Process Calc.'!O37),"",'In Process Calc.'!O37)</f>
        <v/>
      </c>
      <c r="BY44" s="243" t="str">
        <f>IF(ISBLANK('In Process Calc.'!P37),"",'In Process Calc.'!P37)</f>
        <v/>
      </c>
      <c r="BZ44" s="243" t="str">
        <f>IF(ISBLANK('In Process Calc.'!Q37),"",'In Process Calc.'!Q37)</f>
        <v/>
      </c>
      <c r="CA44" s="243" t="str">
        <f>IF(ISBLANK('In Process Calc.'!R37),"",'In Process Calc.'!R37)</f>
        <v/>
      </c>
      <c r="CB44" s="243" t="str">
        <f>IF(ISBLANK('In Process Calc.'!S37),"",'In Process Calc.'!S37)</f>
        <v/>
      </c>
      <c r="CC44" s="243" t="str">
        <f>IF(ISBLANK('In Process Calc.'!T37),"",'In Process Calc.'!T37)</f>
        <v/>
      </c>
      <c r="CD44" s="243" t="str">
        <f>IF(ISBLANK('In Process Calc.'!U37),"",'In Process Calc.'!U37)</f>
        <v/>
      </c>
      <c r="CE44" s="243" t="str">
        <f>IF(ISBLANK('In Process Calc.'!V37),"",'In Process Calc.'!V37)</f>
        <v/>
      </c>
      <c r="CF44" s="243" t="str">
        <f>IF(ISBLANK('In Process Calc.'!W37),"",'In Process Calc.'!W37)</f>
        <v/>
      </c>
      <c r="CG44" s="243" t="str">
        <f>IF(ISBLANK('In Process Calc.'!X37),"",'In Process Calc.'!X37)</f>
        <v/>
      </c>
      <c r="CH44" s="243" t="str">
        <f>IF(ISBLANK('In Process Calc.'!Y37),"",'In Process Calc.'!Y37)</f>
        <v/>
      </c>
      <c r="CI44" s="243" t="str">
        <f>IF(ISBLANK('In Process Calc.'!Z37),"",'In Process Calc.'!Z37)</f>
        <v/>
      </c>
      <c r="CJ44" s="243" t="str">
        <f>IF(ISBLANK('In Process Calc.'!AA37),"",'In Process Calc.'!AA37)</f>
        <v/>
      </c>
      <c r="CK44" s="243" t="str">
        <f>IF(ISBLANK('In Process Calc.'!AB37),"",'In Process Calc.'!AB37)</f>
        <v/>
      </c>
      <c r="CL44" s="243" t="str">
        <f>IF(ISBLANK('In Process Calc.'!AC37),"",'In Process Calc.'!AC37)</f>
        <v/>
      </c>
      <c r="CM44" s="243" t="str">
        <f>IF(ISBLANK('In Process Calc.'!AD37),"",'In Process Calc.'!AD37)</f>
        <v/>
      </c>
      <c r="CN44" s="243" t="str">
        <f>IF(ISBLANK('In Process Calc.'!AE37),"",'In Process Calc.'!AE37)</f>
        <v/>
      </c>
      <c r="CO44" s="243" t="str">
        <f>IF(ISBLANK('In Process Calc.'!AF37),"",'In Process Calc.'!AF37)</f>
        <v/>
      </c>
      <c r="CP44" s="243" t="str">
        <f>IF(ISBLANK('In Process Calc.'!AG37),"",'In Process Calc.'!AG37)</f>
        <v/>
      </c>
      <c r="CQ44" s="243" t="str">
        <f>IF(ISBLANK('In Process Calc.'!AH37),"",'In Process Calc.'!AH37)</f>
        <v/>
      </c>
      <c r="CR44" s="243" t="str">
        <f>IF(ISBLANK('In Process Calc.'!AI37),"",'In Process Calc.'!AI37)</f>
        <v/>
      </c>
      <c r="CS44" s="243" t="str">
        <f>IF(ISBLANK('In Process Calc.'!AJ37),"",'In Process Calc.'!AJ37)</f>
        <v/>
      </c>
      <c r="CT44" s="243" t="str">
        <f>IF(ISBLANK('In Process Calc.'!AK37),"",'In Process Calc.'!AK37)</f>
        <v/>
      </c>
      <c r="CU44" s="243" t="str">
        <f>IF(ISBLANK('In Process Calc.'!AL37),"",'In Process Calc.'!AL37)</f>
        <v/>
      </c>
      <c r="CV44" s="243" t="str">
        <f>IF(ISBLANK('In Process Calc.'!AM37),"",'In Process Calc.'!AM37)</f>
        <v/>
      </c>
      <c r="CW44" s="243" t="str">
        <f>IF(ISBLANK('In Process Calc.'!AN37),"",'In Process Calc.'!AN37)</f>
        <v/>
      </c>
      <c r="CX44" s="243" t="str">
        <f>IF(ISBLANK('In Process Calc.'!AO37),"",'In Process Calc.'!AO37)</f>
        <v/>
      </c>
      <c r="CY44" s="243" t="str">
        <f>IF(ISBLANK('In Process Calc.'!AP37),"",'In Process Calc.'!AP37)</f>
        <v/>
      </c>
      <c r="CZ44" s="243" t="str">
        <f>IF(ISBLANK('In Process Calc.'!AQ37),"",'In Process Calc.'!AQ37)</f>
        <v/>
      </c>
      <c r="DA44" s="243" t="str">
        <f>IF(ISBLANK('In Process Calc.'!AR37),"",'In Process Calc.'!AR37)</f>
        <v/>
      </c>
      <c r="DB44" s="243" t="str">
        <f>IF(ISBLANK('In Process Calc.'!AS37),"",'In Process Calc.'!AS37)</f>
        <v/>
      </c>
      <c r="DC44" s="243" t="str">
        <f>IF(ISBLANK('In Process Calc.'!AT37),"",'In Process Calc.'!AT37)</f>
        <v/>
      </c>
      <c r="DD44" s="243" t="str">
        <f>IF(ISBLANK('In Process Calc.'!AU37),"",'In Process Calc.'!AU37)</f>
        <v/>
      </c>
      <c r="DE44" s="243" t="str">
        <f>IF(ISBLANK('In Process Calc.'!AV37),"",'In Process Calc.'!AV37)</f>
        <v/>
      </c>
      <c r="DF44" s="243" t="str">
        <f>IF(ISBLANK('In Process Calc.'!AW37),"",'In Process Calc.'!AW37)</f>
        <v/>
      </c>
      <c r="DG44" s="243" t="str">
        <f>IF(ISBLANK('In Process Calc.'!AX37),"",'In Process Calc.'!AX37)</f>
        <v/>
      </c>
      <c r="DH44" s="243" t="str">
        <f>IF(ISBLANK('In Process Calc.'!AY37),"",'In Process Calc.'!AY37)</f>
        <v/>
      </c>
      <c r="DI44" s="243" t="str">
        <f>IF(ISBLANK('In Process Calc.'!AZ37),"",'In Process Calc.'!AZ37)</f>
        <v/>
      </c>
      <c r="DJ44" s="243" t="str">
        <f>IF(ISBLANK('In Process Calc.'!BA37),"",'In Process Calc.'!BA37)</f>
        <v/>
      </c>
      <c r="DK44" s="243" t="str">
        <f>IF(ISBLANK('In Process Calc.'!BB37),"",'In Process Calc.'!BB37)</f>
        <v/>
      </c>
      <c r="DL44" s="243" t="str">
        <f>IF(ISBLANK('In Process Calc.'!BC37),"",'In Process Calc.'!BC37)</f>
        <v/>
      </c>
      <c r="DM44" s="243" t="str">
        <f>IF(ISBLANK('In Process Calc.'!BD37),"",'In Process Calc.'!BD37)</f>
        <v/>
      </c>
      <c r="DN44" s="243" t="str">
        <f>IF(ISBLANK('In Process Calc.'!BE37),"",'In Process Calc.'!BE37)</f>
        <v/>
      </c>
      <c r="DO44" s="243" t="str">
        <f>IF(ISBLANK('In Process Calc.'!BF37),"",'In Process Calc.'!BF37)</f>
        <v/>
      </c>
      <c r="DP44" s="243" t="str">
        <f>IF(ISBLANK('In Process Calc.'!BG37),"",'In Process Calc.'!BG37)</f>
        <v/>
      </c>
      <c r="DQ44" s="243" t="str">
        <f>IF(ISBLANK('In Process Calc.'!BH37),"",'In Process Calc.'!BH37)</f>
        <v/>
      </c>
      <c r="DR44" s="243" t="str">
        <f>IF(ISBLANK('In Process Calc.'!BI37),"",'In Process Calc.'!BI37)</f>
        <v/>
      </c>
      <c r="DS44" s="243" t="str">
        <f>IF(ISBLANK('In Process Calc.'!BJ37),"",'In Process Calc.'!BJ37)</f>
        <v/>
      </c>
      <c r="DT44" s="243" t="str">
        <f>IF(ISBLANK('In Process Calc.'!BK37),"",'In Process Calc.'!BK37)</f>
        <v/>
      </c>
      <c r="DU44" s="243" t="str">
        <f>IF(ISBLANK('In Process Calc.'!BL37),"",'In Process Calc.'!BL37)</f>
        <v/>
      </c>
      <c r="DV44" s="243" t="str">
        <f>IF(ISBLANK('In Process Calc.'!BM37),"",'In Process Calc.'!BM37)</f>
        <v/>
      </c>
      <c r="DW44" s="243" t="str">
        <f>IF(ISBLANK('In Process Calc.'!BN37),"",'In Process Calc.'!BN37)</f>
        <v/>
      </c>
      <c r="DX44" s="243" t="str">
        <f>IF(ISBLANK('In Process Calc.'!BO37),"",'In Process Calc.'!BO37)</f>
        <v/>
      </c>
      <c r="DY44" s="243" t="str">
        <f>IF(ISBLANK('In Process Calc.'!BP37),"",'In Process Calc.'!BP37)</f>
        <v/>
      </c>
      <c r="DZ44" s="243" t="str">
        <f>IF(ISBLANK('In Process Calc.'!BQ37),"",'In Process Calc.'!BQ37)</f>
        <v/>
      </c>
      <c r="EA44" s="243" t="str">
        <f>IF(ISBLANK('In Process Calc.'!BR37),"",'In Process Calc.'!BR37)</f>
        <v/>
      </c>
      <c r="EB44" s="243" t="str">
        <f>IF(ISBLANK('In Process Calc.'!BS37),"",'In Process Calc.'!BS37)</f>
        <v/>
      </c>
      <c r="EC44" s="243" t="str">
        <f>IF(ISBLANK('In Process Calc.'!BT37),"",'In Process Calc.'!BT37)</f>
        <v/>
      </c>
      <c r="ED44" s="243" t="str">
        <f>IF(ISBLANK('In Process Calc.'!BU37),"",'In Process Calc.'!BU37)</f>
        <v/>
      </c>
      <c r="EE44" s="243" t="str">
        <f>IF(ISBLANK('In Process Calc.'!BV37),"",'In Process Calc.'!BV37)</f>
        <v/>
      </c>
      <c r="EF44" s="243" t="str">
        <f>IF(ISBLANK('In Process Calc.'!BW37),"",'In Process Calc.'!BW37)</f>
        <v/>
      </c>
      <c r="EG44" s="243" t="str">
        <f>IF(ISBLANK('In Process Calc.'!BX37),"",'In Process Calc.'!BX37)</f>
        <v/>
      </c>
      <c r="EH44" s="243" t="str">
        <f>IF(ISBLANK('In Process Calc.'!BY37),"",'In Process Calc.'!BY37)</f>
        <v/>
      </c>
      <c r="EI44" s="243" t="str">
        <f>IF(ISBLANK('In Process Calc.'!BZ37),"",'In Process Calc.'!BZ37)</f>
        <v/>
      </c>
      <c r="EJ44" s="243" t="str">
        <f>IF(ISBLANK('In Process Calc.'!CA37),"",'In Process Calc.'!CA37)</f>
        <v/>
      </c>
      <c r="EK44" s="243" t="str">
        <f>IF(ISBLANK('Post Process Calc.'!A44),"",'Post Process Calc.'!A44)</f>
        <v/>
      </c>
      <c r="EL44" s="243" t="str">
        <f>IF(ISBLANK('Post Process Calc.'!C44),"",'Post Process Calc.'!C44)</f>
        <v/>
      </c>
      <c r="EM44" s="243" t="str">
        <f>IF(ISBLANK('Post Process Calc.'!D44),"",'Post Process Calc.'!D44)</f>
        <v/>
      </c>
      <c r="EN44" s="243" t="str">
        <f>IF(ISBLANK('Post Process Calc.'!E44),"",'Post Process Calc.'!E44)</f>
        <v/>
      </c>
      <c r="EO44" s="243" t="str">
        <f>IF(ISBLANK('Post Process Calc.'!F44),"",'Post Process Calc.'!F44)</f>
        <v/>
      </c>
      <c r="EP44" s="243" t="str">
        <f>IF(ISBLANK('Post Process Calc.'!G44),"",'Post Process Calc.'!G44)</f>
        <v/>
      </c>
      <c r="EQ44" s="243" t="str">
        <f>IF(ISBLANK('Post Process Calc.'!H44),"",'Post Process Calc.'!H44)</f>
        <v/>
      </c>
      <c r="ER44" s="243" t="str">
        <f>IF(ISBLANK('Post Process Calc.'!I44),"",'Post Process Calc.'!I44)</f>
        <v/>
      </c>
      <c r="ES44" s="243" t="str">
        <f>IF(ISBLANK('Post Process Calc.'!J44),"",'Post Process Calc.'!J44)</f>
        <v/>
      </c>
      <c r="ET44" s="243" t="str">
        <f>IF(ISBLANK('Post Process Calc.'!K44),"",'Post Process Calc.'!K44)</f>
        <v/>
      </c>
      <c r="EU44" s="243" t="str">
        <f>IF(ISBLANK('Post Process Calc.'!L44),"",'Post Process Calc.'!L44)</f>
        <v/>
      </c>
      <c r="EV44" s="243" t="str">
        <f>IF(ISBLANK('Post Process Calc.'!M44),"",'Post Process Calc.'!M44)</f>
        <v/>
      </c>
      <c r="EW44" s="243" t="str">
        <f>IF(ISBLANK('Post Process Calc.'!N44),"",'Post Process Calc.'!N44)</f>
        <v/>
      </c>
      <c r="EX44" s="243" t="str">
        <f>IF(ISBLANK('Post Process Calc.'!O44),"",'Post Process Calc.'!O44)</f>
        <v/>
      </c>
      <c r="EY44" s="243" t="str">
        <f>IF(ISBLANK('Post Process Calc.'!P44),"",'Post Process Calc.'!P44)</f>
        <v/>
      </c>
      <c r="EZ44" s="243" t="str">
        <f>IF(ISBLANK('Post Process Calc.'!Q44),"",'Post Process Calc.'!Q44)</f>
        <v/>
      </c>
      <c r="FA44" s="243" t="str">
        <f>IF(ISBLANK('Post Process Calc.'!R44),"",'Post Process Calc.'!R44)</f>
        <v/>
      </c>
      <c r="FB44" s="243" t="str">
        <f>IF(ISBLANK('Post Process Calc.'!S44),"",'Post Process Calc.'!S44)</f>
        <v/>
      </c>
      <c r="FC44" s="243" t="str">
        <f>IF(ISBLANK('Post Process Calc.'!T44),"",'Post Process Calc.'!T44)</f>
        <v/>
      </c>
      <c r="FD44" s="243" t="str">
        <f>IF(ISBLANK('Post Process Calc.'!U44),"",'Post Process Calc.'!U44)</f>
        <v/>
      </c>
      <c r="FE44" s="243" t="str">
        <f>IF(ISBLANK('Post Process Calc.'!V44),"",'Post Process Calc.'!V44)</f>
        <v/>
      </c>
      <c r="FF44" s="243" t="str">
        <f>IF(ISBLANK('Post Process Calc.'!W44),"",'Post Process Calc.'!W44)</f>
        <v/>
      </c>
      <c r="FG44" s="243" t="str">
        <f>IF(ISBLANK('Post Process Calc.'!X44),"",'Post Process Calc.'!X44)</f>
        <v/>
      </c>
      <c r="FH44" s="243" t="str">
        <f>IF(ISBLANK('Post Process Calc.'!Y44),"",'Post Process Calc.'!Y44)</f>
        <v/>
      </c>
      <c r="FI44" s="243" t="str">
        <f>IF(ISBLANK('Post Process Calc.'!Z44),"",'Post Process Calc.'!Z44)</f>
        <v/>
      </c>
      <c r="FJ44" s="243" t="str">
        <f>IF(ISBLANK('Post Process Calc.'!AA44),"",'Post Process Calc.'!AA44)</f>
        <v/>
      </c>
      <c r="FK44" s="243" t="str">
        <f>IF(ISBLANK('Post Process Calc.'!AB44),"",'Post Process Calc.'!AB44)</f>
        <v/>
      </c>
      <c r="FL44" s="243" t="str">
        <f>IF(ISBLANK('Post Process Calc.'!AC44),"",'Post Process Calc.'!AC44)</f>
        <v/>
      </c>
      <c r="FM44" s="243" t="str">
        <f>IF(ISBLANK('Post Process Calc.'!AD44),"",'Post Process Calc.'!AD44)</f>
        <v/>
      </c>
      <c r="FN44" s="243" t="str">
        <f>IF(ISBLANK('Post Process Calc.'!AE44),"",'Post Process Calc.'!AE44)</f>
        <v/>
      </c>
      <c r="FO44" s="243" t="str">
        <f>IF(ISBLANK('Post Process Calc.'!AF44),"",'Post Process Calc.'!AF44)</f>
        <v/>
      </c>
      <c r="FP44" s="243" t="str">
        <f>IF(ISBLANK('Post Process Calc.'!AG44),"",'Post Process Calc.'!AG44)</f>
        <v/>
      </c>
      <c r="FQ44" s="243" t="str">
        <f>IF(ISBLANK('Post Process Calc.'!AH44),"",'Post Process Calc.'!AH44)</f>
        <v/>
      </c>
      <c r="FR44" s="243" t="str">
        <f>IF(ISBLANK('Post Process Calc.'!AI44),"",'Post Process Calc.'!AI44)</f>
        <v/>
      </c>
      <c r="FS44" s="243" t="str">
        <f>IF(ISBLANK('Post Process Calc.'!AJ44),"",'Post Process Calc.'!AJ44)</f>
        <v/>
      </c>
    </row>
    <row r="45" spans="1:175">
      <c r="A45" s="238" t="str">
        <f>IF('Measured Data'!B36&lt;&gt;0,'Measured Data'!$B$1,"")</f>
        <v/>
      </c>
      <c r="B45" s="238" t="str">
        <f>IF(ISBLANK('Measured Data'!A36),"",'Measured Data'!A36)</f>
        <v/>
      </c>
      <c r="C45" s="245" t="str">
        <f>IF(ISBLANK('Measured Data'!B36),"",'Measured Data'!B36)</f>
        <v/>
      </c>
      <c r="D45" s="246" t="str">
        <f>IF(ISBLANK('Measured Data'!C36),"",'Measured Data'!C36)</f>
        <v/>
      </c>
      <c r="E45" s="238" t="str">
        <f>IF(ISBLANK('Measured Data'!D36),"",'Measured Data'!D36)</f>
        <v/>
      </c>
      <c r="F45" s="238" t="str">
        <f>IF(ISBLANK('Measured Data'!E36),"",'Measured Data'!E36)</f>
        <v/>
      </c>
      <c r="G45" s="238" t="str">
        <f>IF(ISBLANK('Measured Data'!G36),"",'Measured Data'!G36)</f>
        <v/>
      </c>
      <c r="H45" s="238" t="str">
        <f>IF(ISBLANK('Measured Data'!H36),"",'Measured Data'!H36)</f>
        <v/>
      </c>
      <c r="I45" s="238" t="str">
        <f>IF(ISBLANK('Measured Data'!I36),"",'Measured Data'!I36)</f>
        <v/>
      </c>
      <c r="J45" s="238" t="str">
        <f>IF(ISBLANK('Measured Data'!J36),"",'Measured Data'!J36)</f>
        <v/>
      </c>
      <c r="K45" s="238" t="str">
        <f>IF(ISBLANK('Measured Data'!K36),"",'Measured Data'!K36)</f>
        <v/>
      </c>
      <c r="L45" s="238" t="str">
        <f>IF(ISBLANK('Measured Data'!L36),"",'Measured Data'!L36)</f>
        <v/>
      </c>
      <c r="M45" s="238" t="str">
        <f>IF(ISBLANK('Measured Data'!M36),"",'Measured Data'!M36)</f>
        <v/>
      </c>
      <c r="N45" s="238" t="str">
        <f>IF(ISBLANK('Measured Data'!N36),"",'Measured Data'!N36)</f>
        <v/>
      </c>
      <c r="O45" s="238" t="str">
        <f>IF(ISBLANK('Measured Data'!O36),"",'Measured Data'!O36)</f>
        <v/>
      </c>
      <c r="P45" s="238" t="str">
        <f>IF(ISBLANK('Measured Data'!P36),"",'Measured Data'!P36)</f>
        <v/>
      </c>
      <c r="Q45" s="238" t="str">
        <f>IF(ISBLANK('Measured Data'!Q36),"",'Measured Data'!Q36)</f>
        <v/>
      </c>
      <c r="R45" s="238" t="str">
        <f>IF(ISBLANK('Measured Data'!R36),"",'Measured Data'!R36)</f>
        <v/>
      </c>
      <c r="S45" s="238" t="str">
        <f>IF(ISBLANK('Measured Data'!S36),"",'Measured Data'!S36)</f>
        <v/>
      </c>
      <c r="T45" s="238" t="str">
        <f>IF(ISBLANK('Measured Data'!T36),"",'Measured Data'!T36)</f>
        <v/>
      </c>
      <c r="U45" s="238" t="str">
        <f>IF(ISBLANK('Measured Data'!U36),"",'Measured Data'!U36)</f>
        <v/>
      </c>
      <c r="V45" s="238" t="str">
        <f>IF(ISBLANK('Measured Data'!V36),"",'Measured Data'!V36)</f>
        <v/>
      </c>
      <c r="W45" s="238" t="str">
        <f>IF(ISBLANK('Measured Data'!W36),"",'Measured Data'!W36)</f>
        <v/>
      </c>
      <c r="X45" s="238" t="str">
        <f>IF(ISBLANK('Measured Data'!X36),"",'Measured Data'!X36)</f>
        <v/>
      </c>
      <c r="Y45" s="238" t="str">
        <f>IF(ISBLANK('Measured Data'!Y36),"",'Measured Data'!Y36)</f>
        <v/>
      </c>
      <c r="Z45" s="238" t="str">
        <f>IF(ISBLANK('Measured Data'!Z36),"",'Measured Data'!Z36)</f>
        <v/>
      </c>
      <c r="AA45" s="238" t="str">
        <f>IF(ISBLANK('Measured Data'!AA36),"",'Measured Data'!AA36)</f>
        <v/>
      </c>
      <c r="AB45" s="238" t="str">
        <f>IF(ISBLANK('Measured Data'!AB36),"",'Measured Data'!AB36)</f>
        <v/>
      </c>
      <c r="AC45" s="238" t="str">
        <f>IF(ISBLANK('Measured Data'!AC36),"",'Measured Data'!AC36)</f>
        <v/>
      </c>
      <c r="AD45" s="238" t="str">
        <f>IF(ISBLANK('Measured Data'!AD36),"",'Measured Data'!AD36)</f>
        <v/>
      </c>
      <c r="AE45" s="238" t="str">
        <f>IF(ISBLANK('Measured Data'!AE36),"",'Measured Data'!AE36)</f>
        <v/>
      </c>
      <c r="AF45" s="238" t="str">
        <f>IF(ISBLANK('Measured Data'!AF36),"",'Measured Data'!AF36)</f>
        <v/>
      </c>
      <c r="AG45" s="238" t="str">
        <f>IF(ISBLANK('Measured Data'!AG36),"",'Measured Data'!AG36)</f>
        <v/>
      </c>
      <c r="AH45" s="238" t="str">
        <f>IF(ISBLANK('Measured Data'!AH36),"",'Measured Data'!AH36)</f>
        <v/>
      </c>
      <c r="AI45" s="238" t="str">
        <f>IF(ISBLANK('Measured Data'!AI36),"",'Measured Data'!AI36)</f>
        <v/>
      </c>
      <c r="AJ45" s="238" t="str">
        <f>IF(ISBLANK('Measured Data'!AJ36),"",'Measured Data'!AJ36)</f>
        <v/>
      </c>
      <c r="AK45" s="238" t="str">
        <f>IF(ISBLANK('Measured Data'!AK36),"",'Measured Data'!AK36)</f>
        <v/>
      </c>
      <c r="AL45" s="238" t="str">
        <f>IF(ISBLANK('Measured Data'!AL36),"",'Measured Data'!AL36)</f>
        <v/>
      </c>
      <c r="AM45" s="238" t="str">
        <f>IF(ISBLANK('Measured Data'!AM36),"",'Measured Data'!AM36)</f>
        <v/>
      </c>
      <c r="AN45" s="238" t="str">
        <f>IF(ISBLANK('Measured Data'!AN36),"",'Measured Data'!AN36)</f>
        <v/>
      </c>
      <c r="AO45" s="238" t="str">
        <f>IF(ISBLANK('Measured Data'!AO36),"",'Measured Data'!AO36)</f>
        <v/>
      </c>
      <c r="AP45" s="238" t="str">
        <f>IF(ISBLANK('Measured Data'!AP36),"",'Measured Data'!AP36)</f>
        <v/>
      </c>
      <c r="AQ45" s="238" t="e">
        <f>IF(ISBLANK('Measured Data'!#REF!),"",'Measured Data'!#REF!)</f>
        <v>#REF!</v>
      </c>
      <c r="AR45" s="238" t="e">
        <f>IF(ISBLANK('Measured Data'!#REF!),"",'Measured Data'!#REF!)</f>
        <v>#REF!</v>
      </c>
      <c r="AS45" s="238" t="e">
        <f>IF(ISBLANK('Measured Data'!#REF!),"",'Measured Data'!#REF!)</f>
        <v>#REF!</v>
      </c>
      <c r="AT45" s="238" t="e">
        <f>IF(ISBLANK('Measured Data'!#REF!),"",'Measured Data'!#REF!)</f>
        <v>#REF!</v>
      </c>
      <c r="AU45" s="238" t="e">
        <f>IF(ISBLANK('Measured Data'!#REF!),"",'Measured Data'!#REF!)</f>
        <v>#REF!</v>
      </c>
      <c r="AV45" s="238" t="e">
        <f>IF(ISBLANK('Measured Data'!#REF!),"",'Measured Data'!#REF!)</f>
        <v>#REF!</v>
      </c>
      <c r="AW45" s="238" t="e">
        <f>IF(ISBLANK('Measured Data'!#REF!),"",'Measured Data'!#REF!)</f>
        <v>#REF!</v>
      </c>
      <c r="AX45" s="238" t="e">
        <f>IF(ISBLANK('Measured Data'!#REF!),"",'Measured Data'!#REF!)</f>
        <v>#REF!</v>
      </c>
      <c r="AY45" s="238" t="e">
        <f>IF(ISBLANK('Measured Data'!#REF!),"",'Measured Data'!#REF!)</f>
        <v>#REF!</v>
      </c>
      <c r="AZ45" s="238" t="e">
        <f>IF(ISBLANK('Measured Data'!#REF!),"",'Measured Data'!#REF!)</f>
        <v>#REF!</v>
      </c>
      <c r="BA45" s="238" t="e">
        <f>IF(ISBLANK('Measured Data'!#REF!),"",'Measured Data'!#REF!)</f>
        <v>#REF!</v>
      </c>
      <c r="BB45" s="238" t="e">
        <f>IF(ISBLANK('Measured Data'!#REF!),"",'Measured Data'!#REF!)</f>
        <v>#REF!</v>
      </c>
      <c r="BC45" s="238" t="e">
        <f>IF(ISBLANK('Measured Data'!#REF!),"",'Measured Data'!#REF!)</f>
        <v>#REF!</v>
      </c>
      <c r="BD45" s="238" t="e">
        <f>IF(ISBLANK('Measured Data'!#REF!),"",'Measured Data'!#REF!)</f>
        <v>#REF!</v>
      </c>
      <c r="BE45" s="238" t="e">
        <f>IF(ISBLANK('Measured Data'!#REF!),"",'Measured Data'!#REF!)</f>
        <v>#REF!</v>
      </c>
      <c r="BF45" s="238" t="e">
        <f>IF(ISBLANK('Measured Data'!#REF!),"",'Measured Data'!#REF!)</f>
        <v>#REF!</v>
      </c>
      <c r="BG45" s="238" t="e">
        <f>IF(ISBLANK('Measured Data'!#REF!),"",'Measured Data'!#REF!)</f>
        <v>#REF!</v>
      </c>
      <c r="BH45" s="238" t="e">
        <f>IF(ISBLANK('Measured Data'!#REF!),"",'Measured Data'!#REF!)</f>
        <v>#REF!</v>
      </c>
      <c r="BI45" s="238" t="e">
        <f>IF(ISBLANK('Measured Data'!#REF!),"",'Measured Data'!#REF!)</f>
        <v>#REF!</v>
      </c>
      <c r="BJ45" s="238" t="e">
        <f>IF(ISBLANK('Measured Data'!#REF!),"",'Measured Data'!#REF!)</f>
        <v>#REF!</v>
      </c>
      <c r="BK45" s="238" t="e">
        <f>IF(ISBLANK('Measured Data'!#REF!),"",'Measured Data'!#REF!)</f>
        <v>#REF!</v>
      </c>
      <c r="BL45" s="238" t="e">
        <f>IF(ISBLANK('Measured Data'!#REF!),"",'Measured Data'!#REF!)</f>
        <v>#REF!</v>
      </c>
      <c r="BM45" s="238" t="e">
        <f>IF(ISBLANK('Measured Data'!#REF!),"",'Measured Data'!#REF!)</f>
        <v>#REF!</v>
      </c>
      <c r="BN45" s="238" t="str">
        <f>IF(ISBLANK('In Process Calc.'!B38),"",ROUND('In Process Calc.'!B38,2))</f>
        <v/>
      </c>
      <c r="BO45" s="238" t="str">
        <f>IF(ISBLANK('In Process Calc.'!C38),"",ROUND('In Process Calc.'!C38,2))</f>
        <v/>
      </c>
      <c r="BP45" s="238" t="str">
        <f>IF(ISBLANK('In Process Calc.'!E38),"",'In Process Calc.'!E38)</f>
        <v/>
      </c>
      <c r="BQ45" s="238" t="str">
        <f>IF(ISBLANK('In Process Calc.'!F38),"",'In Process Calc.'!F38)</f>
        <v/>
      </c>
      <c r="BR45" s="238" t="str">
        <f>IF(ISBLANK('In Process Calc.'!H38),"",'In Process Calc.'!H38)</f>
        <v/>
      </c>
      <c r="BS45" s="238" t="str">
        <f>IF(ISBLANK('In Process Calc.'!J38),"",'In Process Calc.'!J38)</f>
        <v/>
      </c>
      <c r="BT45" s="238" t="str">
        <f>IF(ISBLANK('In Process Calc.'!K38),"",'In Process Calc.'!K38)</f>
        <v/>
      </c>
      <c r="BU45" s="238" t="str">
        <f>IF(ISBLANK('In Process Calc.'!L38),"",'In Process Calc.'!L38)</f>
        <v/>
      </c>
      <c r="BV45" s="243" t="str">
        <f>IF(ISBLANK('In Process Calc.'!M38),"",'In Process Calc.'!M38)</f>
        <v/>
      </c>
      <c r="BW45" s="243" t="str">
        <f>IF(ISBLANK('In Process Calc.'!N38),"",'In Process Calc.'!N38)</f>
        <v/>
      </c>
      <c r="BX45" s="243" t="str">
        <f>IF(ISBLANK('In Process Calc.'!O38),"",'In Process Calc.'!O38)</f>
        <v/>
      </c>
      <c r="BY45" s="243" t="str">
        <f>IF(ISBLANK('In Process Calc.'!P38),"",'In Process Calc.'!P38)</f>
        <v/>
      </c>
      <c r="BZ45" s="243" t="str">
        <f>IF(ISBLANK('In Process Calc.'!Q38),"",'In Process Calc.'!Q38)</f>
        <v/>
      </c>
      <c r="CA45" s="243" t="str">
        <f>IF(ISBLANK('In Process Calc.'!R38),"",'In Process Calc.'!R38)</f>
        <v/>
      </c>
      <c r="CB45" s="243" t="str">
        <f>IF(ISBLANK('In Process Calc.'!S38),"",'In Process Calc.'!S38)</f>
        <v/>
      </c>
      <c r="CC45" s="243" t="str">
        <f>IF(ISBLANK('In Process Calc.'!T38),"",'In Process Calc.'!T38)</f>
        <v/>
      </c>
      <c r="CD45" s="243" t="str">
        <f>IF(ISBLANK('In Process Calc.'!U38),"",'In Process Calc.'!U38)</f>
        <v/>
      </c>
      <c r="CE45" s="243" t="str">
        <f>IF(ISBLANK('In Process Calc.'!V38),"",'In Process Calc.'!V38)</f>
        <v/>
      </c>
      <c r="CF45" s="243" t="str">
        <f>IF(ISBLANK('In Process Calc.'!W38),"",'In Process Calc.'!W38)</f>
        <v/>
      </c>
      <c r="CG45" s="243" t="str">
        <f>IF(ISBLANK('In Process Calc.'!X38),"",'In Process Calc.'!X38)</f>
        <v/>
      </c>
      <c r="CH45" s="243" t="str">
        <f>IF(ISBLANK('In Process Calc.'!Y38),"",'In Process Calc.'!Y38)</f>
        <v/>
      </c>
      <c r="CI45" s="243" t="str">
        <f>IF(ISBLANK('In Process Calc.'!Z38),"",'In Process Calc.'!Z38)</f>
        <v/>
      </c>
      <c r="CJ45" s="243" t="str">
        <f>IF(ISBLANK('In Process Calc.'!AA38),"",'In Process Calc.'!AA38)</f>
        <v/>
      </c>
      <c r="CK45" s="243" t="str">
        <f>IF(ISBLANK('In Process Calc.'!AB38),"",'In Process Calc.'!AB38)</f>
        <v/>
      </c>
      <c r="CL45" s="243" t="str">
        <f>IF(ISBLANK('In Process Calc.'!AC38),"",'In Process Calc.'!AC38)</f>
        <v/>
      </c>
      <c r="CM45" s="243" t="str">
        <f>IF(ISBLANK('In Process Calc.'!AD38),"",'In Process Calc.'!AD38)</f>
        <v/>
      </c>
      <c r="CN45" s="243" t="str">
        <f>IF(ISBLANK('In Process Calc.'!AE38),"",'In Process Calc.'!AE38)</f>
        <v/>
      </c>
      <c r="CO45" s="243" t="str">
        <f>IF(ISBLANK('In Process Calc.'!AF38),"",'In Process Calc.'!AF38)</f>
        <v/>
      </c>
      <c r="CP45" s="243" t="str">
        <f>IF(ISBLANK('In Process Calc.'!AG38),"",'In Process Calc.'!AG38)</f>
        <v/>
      </c>
      <c r="CQ45" s="243" t="str">
        <f>IF(ISBLANK('In Process Calc.'!AH38),"",'In Process Calc.'!AH38)</f>
        <v/>
      </c>
      <c r="CR45" s="243" t="str">
        <f>IF(ISBLANK('In Process Calc.'!AI38),"",'In Process Calc.'!AI38)</f>
        <v/>
      </c>
      <c r="CS45" s="243" t="str">
        <f>IF(ISBLANK('In Process Calc.'!AJ38),"",'In Process Calc.'!AJ38)</f>
        <v/>
      </c>
      <c r="CT45" s="243" t="str">
        <f>IF(ISBLANK('In Process Calc.'!AK38),"",'In Process Calc.'!AK38)</f>
        <v/>
      </c>
      <c r="CU45" s="243" t="str">
        <f>IF(ISBLANK('In Process Calc.'!AL38),"",'In Process Calc.'!AL38)</f>
        <v/>
      </c>
      <c r="CV45" s="243" t="str">
        <f>IF(ISBLANK('In Process Calc.'!AM38),"",'In Process Calc.'!AM38)</f>
        <v/>
      </c>
      <c r="CW45" s="243" t="str">
        <f>IF(ISBLANK('In Process Calc.'!AN38),"",'In Process Calc.'!AN38)</f>
        <v/>
      </c>
      <c r="CX45" s="243" t="str">
        <f>IF(ISBLANK('In Process Calc.'!AO38),"",'In Process Calc.'!AO38)</f>
        <v/>
      </c>
      <c r="CY45" s="243" t="str">
        <f>IF(ISBLANK('In Process Calc.'!AP38),"",'In Process Calc.'!AP38)</f>
        <v/>
      </c>
      <c r="CZ45" s="243" t="str">
        <f>IF(ISBLANK('In Process Calc.'!AQ38),"",'In Process Calc.'!AQ38)</f>
        <v/>
      </c>
      <c r="DA45" s="243" t="str">
        <f>IF(ISBLANK('In Process Calc.'!AR38),"",'In Process Calc.'!AR38)</f>
        <v/>
      </c>
      <c r="DB45" s="243" t="str">
        <f>IF(ISBLANK('In Process Calc.'!AS38),"",'In Process Calc.'!AS38)</f>
        <v/>
      </c>
      <c r="DC45" s="243" t="str">
        <f>IF(ISBLANK('In Process Calc.'!AT38),"",'In Process Calc.'!AT38)</f>
        <v/>
      </c>
      <c r="DD45" s="243" t="str">
        <f>IF(ISBLANK('In Process Calc.'!AU38),"",'In Process Calc.'!AU38)</f>
        <v/>
      </c>
      <c r="DE45" s="243" t="str">
        <f>IF(ISBLANK('In Process Calc.'!AV38),"",'In Process Calc.'!AV38)</f>
        <v/>
      </c>
      <c r="DF45" s="243" t="str">
        <f>IF(ISBLANK('In Process Calc.'!AW38),"",'In Process Calc.'!AW38)</f>
        <v/>
      </c>
      <c r="DG45" s="243" t="str">
        <f>IF(ISBLANK('In Process Calc.'!AX38),"",'In Process Calc.'!AX38)</f>
        <v/>
      </c>
      <c r="DH45" s="243" t="str">
        <f>IF(ISBLANK('In Process Calc.'!AY38),"",'In Process Calc.'!AY38)</f>
        <v/>
      </c>
      <c r="DI45" s="243" t="str">
        <f>IF(ISBLANK('In Process Calc.'!AZ38),"",'In Process Calc.'!AZ38)</f>
        <v/>
      </c>
      <c r="DJ45" s="243" t="str">
        <f>IF(ISBLANK('In Process Calc.'!BA38),"",'In Process Calc.'!BA38)</f>
        <v/>
      </c>
      <c r="DK45" s="243" t="str">
        <f>IF(ISBLANK('In Process Calc.'!BB38),"",'In Process Calc.'!BB38)</f>
        <v/>
      </c>
      <c r="DL45" s="243" t="str">
        <f>IF(ISBLANK('In Process Calc.'!BC38),"",'In Process Calc.'!BC38)</f>
        <v/>
      </c>
      <c r="DM45" s="243" t="str">
        <f>IF(ISBLANK('In Process Calc.'!BD38),"",'In Process Calc.'!BD38)</f>
        <v/>
      </c>
      <c r="DN45" s="243" t="str">
        <f>IF(ISBLANK('In Process Calc.'!BE38),"",'In Process Calc.'!BE38)</f>
        <v/>
      </c>
      <c r="DO45" s="243" t="str">
        <f>IF(ISBLANK('In Process Calc.'!BF38),"",'In Process Calc.'!BF38)</f>
        <v/>
      </c>
      <c r="DP45" s="243" t="str">
        <f>IF(ISBLANK('In Process Calc.'!BG38),"",'In Process Calc.'!BG38)</f>
        <v/>
      </c>
      <c r="DQ45" s="243" t="str">
        <f>IF(ISBLANK('In Process Calc.'!BH38),"",'In Process Calc.'!BH38)</f>
        <v/>
      </c>
      <c r="DR45" s="243" t="str">
        <f>IF(ISBLANK('In Process Calc.'!BI38),"",'In Process Calc.'!BI38)</f>
        <v/>
      </c>
      <c r="DS45" s="243" t="str">
        <f>IF(ISBLANK('In Process Calc.'!BJ38),"",'In Process Calc.'!BJ38)</f>
        <v/>
      </c>
      <c r="DT45" s="243" t="str">
        <f>IF(ISBLANK('In Process Calc.'!BK38),"",'In Process Calc.'!BK38)</f>
        <v/>
      </c>
      <c r="DU45" s="243" t="str">
        <f>IF(ISBLANK('In Process Calc.'!BL38),"",'In Process Calc.'!BL38)</f>
        <v/>
      </c>
      <c r="DV45" s="243" t="str">
        <f>IF(ISBLANK('In Process Calc.'!BM38),"",'In Process Calc.'!BM38)</f>
        <v/>
      </c>
      <c r="DW45" s="243" t="str">
        <f>IF(ISBLANK('In Process Calc.'!BN38),"",'In Process Calc.'!BN38)</f>
        <v/>
      </c>
      <c r="DX45" s="243" t="str">
        <f>IF(ISBLANK('In Process Calc.'!BO38),"",'In Process Calc.'!BO38)</f>
        <v/>
      </c>
      <c r="DY45" s="243" t="str">
        <f>IF(ISBLANK('In Process Calc.'!BP38),"",'In Process Calc.'!BP38)</f>
        <v/>
      </c>
      <c r="DZ45" s="243" t="str">
        <f>IF(ISBLANK('In Process Calc.'!BQ38),"",'In Process Calc.'!BQ38)</f>
        <v/>
      </c>
      <c r="EA45" s="243" t="str">
        <f>IF(ISBLANK('In Process Calc.'!BR38),"",'In Process Calc.'!BR38)</f>
        <v/>
      </c>
      <c r="EB45" s="243" t="str">
        <f>IF(ISBLANK('In Process Calc.'!BS38),"",'In Process Calc.'!BS38)</f>
        <v/>
      </c>
      <c r="EC45" s="243" t="str">
        <f>IF(ISBLANK('In Process Calc.'!BT38),"",'In Process Calc.'!BT38)</f>
        <v/>
      </c>
      <c r="ED45" s="243" t="str">
        <f>IF(ISBLANK('In Process Calc.'!BU38),"",'In Process Calc.'!BU38)</f>
        <v/>
      </c>
      <c r="EE45" s="243" t="str">
        <f>IF(ISBLANK('In Process Calc.'!BV38),"",'In Process Calc.'!BV38)</f>
        <v/>
      </c>
      <c r="EF45" s="243" t="str">
        <f>IF(ISBLANK('In Process Calc.'!BW38),"",'In Process Calc.'!BW38)</f>
        <v/>
      </c>
      <c r="EG45" s="243" t="str">
        <f>IF(ISBLANK('In Process Calc.'!BX38),"",'In Process Calc.'!BX38)</f>
        <v/>
      </c>
      <c r="EH45" s="243" t="str">
        <f>IF(ISBLANK('In Process Calc.'!BY38),"",'In Process Calc.'!BY38)</f>
        <v/>
      </c>
      <c r="EI45" s="243" t="str">
        <f>IF(ISBLANK('In Process Calc.'!BZ38),"",'In Process Calc.'!BZ38)</f>
        <v/>
      </c>
      <c r="EJ45" s="243" t="str">
        <f>IF(ISBLANK('In Process Calc.'!CA38),"",'In Process Calc.'!CA38)</f>
        <v/>
      </c>
      <c r="EK45" s="243" t="str">
        <f>IF(ISBLANK('Post Process Calc.'!A45),"",'Post Process Calc.'!A45)</f>
        <v/>
      </c>
      <c r="EL45" s="243" t="str">
        <f>IF(ISBLANK('Post Process Calc.'!C45),"",'Post Process Calc.'!C45)</f>
        <v/>
      </c>
      <c r="EM45" s="243" t="str">
        <f>IF(ISBLANK('Post Process Calc.'!D45),"",'Post Process Calc.'!D45)</f>
        <v/>
      </c>
      <c r="EN45" s="243" t="str">
        <f>IF(ISBLANK('Post Process Calc.'!E45),"",'Post Process Calc.'!E45)</f>
        <v/>
      </c>
      <c r="EO45" s="243" t="str">
        <f>IF(ISBLANK('Post Process Calc.'!F45),"",'Post Process Calc.'!F45)</f>
        <v/>
      </c>
      <c r="EP45" s="243" t="str">
        <f>IF(ISBLANK('Post Process Calc.'!G45),"",'Post Process Calc.'!G45)</f>
        <v/>
      </c>
      <c r="EQ45" s="243" t="str">
        <f>IF(ISBLANK('Post Process Calc.'!H45),"",'Post Process Calc.'!H45)</f>
        <v/>
      </c>
      <c r="ER45" s="243" t="str">
        <f>IF(ISBLANK('Post Process Calc.'!I45),"",'Post Process Calc.'!I45)</f>
        <v/>
      </c>
      <c r="ES45" s="243" t="str">
        <f>IF(ISBLANK('Post Process Calc.'!J45),"",'Post Process Calc.'!J45)</f>
        <v/>
      </c>
      <c r="ET45" s="243" t="str">
        <f>IF(ISBLANK('Post Process Calc.'!K45),"",'Post Process Calc.'!K45)</f>
        <v/>
      </c>
      <c r="EU45" s="243" t="str">
        <f>IF(ISBLANK('Post Process Calc.'!L45),"",'Post Process Calc.'!L45)</f>
        <v/>
      </c>
      <c r="EV45" s="243" t="str">
        <f>IF(ISBLANK('Post Process Calc.'!M45),"",'Post Process Calc.'!M45)</f>
        <v/>
      </c>
      <c r="EW45" s="243" t="str">
        <f>IF(ISBLANK('Post Process Calc.'!N45),"",'Post Process Calc.'!N45)</f>
        <v/>
      </c>
      <c r="EX45" s="243" t="str">
        <f>IF(ISBLANK('Post Process Calc.'!O45),"",'Post Process Calc.'!O45)</f>
        <v/>
      </c>
      <c r="EY45" s="243" t="str">
        <f>IF(ISBLANK('Post Process Calc.'!P45),"",'Post Process Calc.'!P45)</f>
        <v/>
      </c>
      <c r="EZ45" s="243" t="str">
        <f>IF(ISBLANK('Post Process Calc.'!Q45),"",'Post Process Calc.'!Q45)</f>
        <v/>
      </c>
      <c r="FA45" s="243" t="str">
        <f>IF(ISBLANK('Post Process Calc.'!R45),"",'Post Process Calc.'!R45)</f>
        <v/>
      </c>
      <c r="FB45" s="243" t="str">
        <f>IF(ISBLANK('Post Process Calc.'!S45),"",'Post Process Calc.'!S45)</f>
        <v/>
      </c>
      <c r="FC45" s="243" t="str">
        <f>IF(ISBLANK('Post Process Calc.'!T45),"",'Post Process Calc.'!T45)</f>
        <v/>
      </c>
      <c r="FD45" s="243" t="str">
        <f>IF(ISBLANK('Post Process Calc.'!U45),"",'Post Process Calc.'!U45)</f>
        <v/>
      </c>
      <c r="FE45" s="243" t="str">
        <f>IF(ISBLANK('Post Process Calc.'!V45),"",'Post Process Calc.'!V45)</f>
        <v/>
      </c>
      <c r="FF45" s="243" t="str">
        <f>IF(ISBLANK('Post Process Calc.'!W45),"",'Post Process Calc.'!W45)</f>
        <v/>
      </c>
      <c r="FG45" s="243" t="str">
        <f>IF(ISBLANK('Post Process Calc.'!X45),"",'Post Process Calc.'!X45)</f>
        <v/>
      </c>
      <c r="FH45" s="243" t="str">
        <f>IF(ISBLANK('Post Process Calc.'!Y45),"",'Post Process Calc.'!Y45)</f>
        <v/>
      </c>
      <c r="FI45" s="243" t="str">
        <f>IF(ISBLANK('Post Process Calc.'!Z45),"",'Post Process Calc.'!Z45)</f>
        <v/>
      </c>
      <c r="FJ45" s="243" t="str">
        <f>IF(ISBLANK('Post Process Calc.'!AA45),"",'Post Process Calc.'!AA45)</f>
        <v/>
      </c>
      <c r="FK45" s="243" t="str">
        <f>IF(ISBLANK('Post Process Calc.'!AB45),"",'Post Process Calc.'!AB45)</f>
        <v/>
      </c>
      <c r="FL45" s="243" t="str">
        <f>IF(ISBLANK('Post Process Calc.'!AC45),"",'Post Process Calc.'!AC45)</f>
        <v/>
      </c>
      <c r="FM45" s="243" t="str">
        <f>IF(ISBLANK('Post Process Calc.'!AD45),"",'Post Process Calc.'!AD45)</f>
        <v/>
      </c>
      <c r="FN45" s="243" t="str">
        <f>IF(ISBLANK('Post Process Calc.'!AE45),"",'Post Process Calc.'!AE45)</f>
        <v/>
      </c>
      <c r="FO45" s="243" t="str">
        <f>IF(ISBLANK('Post Process Calc.'!AF45),"",'Post Process Calc.'!AF45)</f>
        <v/>
      </c>
      <c r="FP45" s="243" t="str">
        <f>IF(ISBLANK('Post Process Calc.'!AG45),"",'Post Process Calc.'!AG45)</f>
        <v/>
      </c>
      <c r="FQ45" s="243" t="str">
        <f>IF(ISBLANK('Post Process Calc.'!AH45),"",'Post Process Calc.'!AH45)</f>
        <v/>
      </c>
      <c r="FR45" s="243" t="str">
        <f>IF(ISBLANK('Post Process Calc.'!AI45),"",'Post Process Calc.'!AI45)</f>
        <v/>
      </c>
      <c r="FS45" s="243" t="str">
        <f>IF(ISBLANK('Post Process Calc.'!AJ45),"",'Post Process Calc.'!AJ45)</f>
        <v/>
      </c>
    </row>
    <row r="46" spans="1:175">
      <c r="A46" s="238" t="str">
        <f>IF('Measured Data'!B37&lt;&gt;0,'Measured Data'!$B$1,"")</f>
        <v/>
      </c>
      <c r="B46" s="238" t="str">
        <f>IF(ISBLANK('Measured Data'!A37),"",'Measured Data'!A37)</f>
        <v/>
      </c>
      <c r="C46" s="245" t="str">
        <f>IF(ISBLANK('Measured Data'!B37),"",'Measured Data'!B37)</f>
        <v/>
      </c>
      <c r="D46" s="246" t="str">
        <f>IF(ISBLANK('Measured Data'!C37),"",'Measured Data'!C37)</f>
        <v/>
      </c>
      <c r="E46" s="238" t="str">
        <f>IF(ISBLANK('Measured Data'!D37),"",'Measured Data'!D37)</f>
        <v/>
      </c>
      <c r="F46" s="238" t="str">
        <f>IF(ISBLANK('Measured Data'!E37),"",'Measured Data'!E37)</f>
        <v/>
      </c>
      <c r="G46" s="238" t="str">
        <f>IF(ISBLANK('Measured Data'!G37),"",'Measured Data'!G37)</f>
        <v/>
      </c>
      <c r="H46" s="238" t="str">
        <f>IF(ISBLANK('Measured Data'!H37),"",'Measured Data'!H37)</f>
        <v/>
      </c>
      <c r="I46" s="238" t="str">
        <f>IF(ISBLANK('Measured Data'!I37),"",'Measured Data'!I37)</f>
        <v/>
      </c>
      <c r="J46" s="238" t="str">
        <f>IF(ISBLANK('Measured Data'!J37),"",'Measured Data'!J37)</f>
        <v/>
      </c>
      <c r="K46" s="238" t="str">
        <f>IF(ISBLANK('Measured Data'!K37),"",'Measured Data'!K37)</f>
        <v/>
      </c>
      <c r="L46" s="238" t="str">
        <f>IF(ISBLANK('Measured Data'!L37),"",'Measured Data'!L37)</f>
        <v/>
      </c>
      <c r="M46" s="238" t="str">
        <f>IF(ISBLANK('Measured Data'!M37),"",'Measured Data'!M37)</f>
        <v/>
      </c>
      <c r="N46" s="238" t="str">
        <f>IF(ISBLANK('Measured Data'!N37),"",'Measured Data'!N37)</f>
        <v/>
      </c>
      <c r="O46" s="238" t="str">
        <f>IF(ISBLANK('Measured Data'!O37),"",'Measured Data'!O37)</f>
        <v/>
      </c>
      <c r="P46" s="238" t="str">
        <f>IF(ISBLANK('Measured Data'!P37),"",'Measured Data'!P37)</f>
        <v/>
      </c>
      <c r="Q46" s="238" t="str">
        <f>IF(ISBLANK('Measured Data'!Q37),"",'Measured Data'!Q37)</f>
        <v/>
      </c>
      <c r="R46" s="238" t="str">
        <f>IF(ISBLANK('Measured Data'!R37),"",'Measured Data'!R37)</f>
        <v/>
      </c>
      <c r="S46" s="238" t="str">
        <f>IF(ISBLANK('Measured Data'!S37),"",'Measured Data'!S37)</f>
        <v/>
      </c>
      <c r="T46" s="238" t="str">
        <f>IF(ISBLANK('Measured Data'!T37),"",'Measured Data'!T37)</f>
        <v/>
      </c>
      <c r="U46" s="238" t="str">
        <f>IF(ISBLANK('Measured Data'!U37),"",'Measured Data'!U37)</f>
        <v/>
      </c>
      <c r="V46" s="238" t="str">
        <f>IF(ISBLANK('Measured Data'!V37),"",'Measured Data'!V37)</f>
        <v/>
      </c>
      <c r="W46" s="238" t="str">
        <f>IF(ISBLANK('Measured Data'!W37),"",'Measured Data'!W37)</f>
        <v/>
      </c>
      <c r="X46" s="238" t="str">
        <f>IF(ISBLANK('Measured Data'!X37),"",'Measured Data'!X37)</f>
        <v/>
      </c>
      <c r="Y46" s="238" t="str">
        <f>IF(ISBLANK('Measured Data'!Y37),"",'Measured Data'!Y37)</f>
        <v/>
      </c>
      <c r="Z46" s="238" t="str">
        <f>IF(ISBLANK('Measured Data'!Z37),"",'Measured Data'!Z37)</f>
        <v/>
      </c>
      <c r="AA46" s="238" t="str">
        <f>IF(ISBLANK('Measured Data'!AA37),"",'Measured Data'!AA37)</f>
        <v/>
      </c>
      <c r="AB46" s="238" t="str">
        <f>IF(ISBLANK('Measured Data'!AB37),"",'Measured Data'!AB37)</f>
        <v/>
      </c>
      <c r="AC46" s="238" t="str">
        <f>IF(ISBLANK('Measured Data'!AC37),"",'Measured Data'!AC37)</f>
        <v/>
      </c>
      <c r="AD46" s="238" t="str">
        <f>IF(ISBLANK('Measured Data'!AD37),"",'Measured Data'!AD37)</f>
        <v/>
      </c>
      <c r="AE46" s="238" t="str">
        <f>IF(ISBLANK('Measured Data'!AE37),"",'Measured Data'!AE37)</f>
        <v/>
      </c>
      <c r="AF46" s="238" t="str">
        <f>IF(ISBLANK('Measured Data'!AF37),"",'Measured Data'!AF37)</f>
        <v/>
      </c>
      <c r="AG46" s="238" t="str">
        <f>IF(ISBLANK('Measured Data'!AG37),"",'Measured Data'!AG37)</f>
        <v/>
      </c>
      <c r="AH46" s="238" t="str">
        <f>IF(ISBLANK('Measured Data'!AH37),"",'Measured Data'!AH37)</f>
        <v/>
      </c>
      <c r="AI46" s="238" t="str">
        <f>IF(ISBLANK('Measured Data'!AI37),"",'Measured Data'!AI37)</f>
        <v/>
      </c>
      <c r="AJ46" s="238" t="str">
        <f>IF(ISBLANK('Measured Data'!AJ37),"",'Measured Data'!AJ37)</f>
        <v/>
      </c>
      <c r="AK46" s="238" t="str">
        <f>IF(ISBLANK('Measured Data'!AK37),"",'Measured Data'!AK37)</f>
        <v/>
      </c>
      <c r="AL46" s="238" t="str">
        <f>IF(ISBLANK('Measured Data'!AL37),"",'Measured Data'!AL37)</f>
        <v/>
      </c>
      <c r="AM46" s="238" t="str">
        <f>IF(ISBLANK('Measured Data'!AM37),"",'Measured Data'!AM37)</f>
        <v/>
      </c>
      <c r="AN46" s="238" t="str">
        <f>IF(ISBLANK('Measured Data'!AN37),"",'Measured Data'!AN37)</f>
        <v/>
      </c>
      <c r="AO46" s="238" t="str">
        <f>IF(ISBLANK('Measured Data'!AO37),"",'Measured Data'!AO37)</f>
        <v/>
      </c>
      <c r="AP46" s="238" t="str">
        <f>IF(ISBLANK('Measured Data'!AP37),"",'Measured Data'!AP37)</f>
        <v/>
      </c>
      <c r="AQ46" s="238" t="e">
        <f>IF(ISBLANK('Measured Data'!#REF!),"",'Measured Data'!#REF!)</f>
        <v>#REF!</v>
      </c>
      <c r="AR46" s="238" t="e">
        <f>IF(ISBLANK('Measured Data'!#REF!),"",'Measured Data'!#REF!)</f>
        <v>#REF!</v>
      </c>
      <c r="AS46" s="238" t="e">
        <f>IF(ISBLANK('Measured Data'!#REF!),"",'Measured Data'!#REF!)</f>
        <v>#REF!</v>
      </c>
      <c r="AT46" s="238" t="e">
        <f>IF(ISBLANK('Measured Data'!#REF!),"",'Measured Data'!#REF!)</f>
        <v>#REF!</v>
      </c>
      <c r="AU46" s="238" t="e">
        <f>IF(ISBLANK('Measured Data'!#REF!),"",'Measured Data'!#REF!)</f>
        <v>#REF!</v>
      </c>
      <c r="AV46" s="238" t="e">
        <f>IF(ISBLANK('Measured Data'!#REF!),"",'Measured Data'!#REF!)</f>
        <v>#REF!</v>
      </c>
      <c r="AW46" s="238" t="e">
        <f>IF(ISBLANK('Measured Data'!#REF!),"",'Measured Data'!#REF!)</f>
        <v>#REF!</v>
      </c>
      <c r="AX46" s="238" t="e">
        <f>IF(ISBLANK('Measured Data'!#REF!),"",'Measured Data'!#REF!)</f>
        <v>#REF!</v>
      </c>
      <c r="AY46" s="238" t="e">
        <f>IF(ISBLANK('Measured Data'!#REF!),"",'Measured Data'!#REF!)</f>
        <v>#REF!</v>
      </c>
      <c r="AZ46" s="238" t="e">
        <f>IF(ISBLANK('Measured Data'!#REF!),"",'Measured Data'!#REF!)</f>
        <v>#REF!</v>
      </c>
      <c r="BA46" s="238" t="e">
        <f>IF(ISBLANK('Measured Data'!#REF!),"",'Measured Data'!#REF!)</f>
        <v>#REF!</v>
      </c>
      <c r="BB46" s="238" t="e">
        <f>IF(ISBLANK('Measured Data'!#REF!),"",'Measured Data'!#REF!)</f>
        <v>#REF!</v>
      </c>
      <c r="BC46" s="238" t="e">
        <f>IF(ISBLANK('Measured Data'!#REF!),"",'Measured Data'!#REF!)</f>
        <v>#REF!</v>
      </c>
      <c r="BD46" s="238" t="e">
        <f>IF(ISBLANK('Measured Data'!#REF!),"",'Measured Data'!#REF!)</f>
        <v>#REF!</v>
      </c>
      <c r="BE46" s="238" t="e">
        <f>IF(ISBLANK('Measured Data'!#REF!),"",'Measured Data'!#REF!)</f>
        <v>#REF!</v>
      </c>
      <c r="BF46" s="238" t="e">
        <f>IF(ISBLANK('Measured Data'!#REF!),"",'Measured Data'!#REF!)</f>
        <v>#REF!</v>
      </c>
      <c r="BG46" s="238" t="e">
        <f>IF(ISBLANK('Measured Data'!#REF!),"",'Measured Data'!#REF!)</f>
        <v>#REF!</v>
      </c>
      <c r="BH46" s="238" t="e">
        <f>IF(ISBLANK('Measured Data'!#REF!),"",'Measured Data'!#REF!)</f>
        <v>#REF!</v>
      </c>
      <c r="BI46" s="238" t="e">
        <f>IF(ISBLANK('Measured Data'!#REF!),"",'Measured Data'!#REF!)</f>
        <v>#REF!</v>
      </c>
      <c r="BJ46" s="238" t="e">
        <f>IF(ISBLANK('Measured Data'!#REF!),"",'Measured Data'!#REF!)</f>
        <v>#REF!</v>
      </c>
      <c r="BK46" s="238" t="e">
        <f>IF(ISBLANK('Measured Data'!#REF!),"",'Measured Data'!#REF!)</f>
        <v>#REF!</v>
      </c>
      <c r="BL46" s="238" t="e">
        <f>IF(ISBLANK('Measured Data'!#REF!),"",'Measured Data'!#REF!)</f>
        <v>#REF!</v>
      </c>
      <c r="BM46" s="238" t="e">
        <f>IF(ISBLANK('Measured Data'!#REF!),"",'Measured Data'!#REF!)</f>
        <v>#REF!</v>
      </c>
      <c r="BN46" s="238" t="str">
        <f>IF(ISBLANK('In Process Calc.'!B39),"",ROUND('In Process Calc.'!B39,2))</f>
        <v/>
      </c>
      <c r="BO46" s="238" t="str">
        <f>IF(ISBLANK('In Process Calc.'!C39),"",ROUND('In Process Calc.'!C39,2))</f>
        <v/>
      </c>
      <c r="BP46" s="238" t="str">
        <f>IF(ISBLANK('In Process Calc.'!E39),"",'In Process Calc.'!E39)</f>
        <v/>
      </c>
      <c r="BQ46" s="238" t="str">
        <f>IF(ISBLANK('In Process Calc.'!F39),"",'In Process Calc.'!F39)</f>
        <v/>
      </c>
      <c r="BR46" s="238" t="str">
        <f>IF(ISBLANK('In Process Calc.'!H39),"",'In Process Calc.'!H39)</f>
        <v/>
      </c>
      <c r="BS46" s="238" t="str">
        <f>IF(ISBLANK('In Process Calc.'!J39),"",'In Process Calc.'!J39)</f>
        <v/>
      </c>
      <c r="BT46" s="238" t="str">
        <f>IF(ISBLANK('In Process Calc.'!K39),"",'In Process Calc.'!K39)</f>
        <v/>
      </c>
      <c r="BU46" s="238" t="str">
        <f>IF(ISBLANK('In Process Calc.'!L39),"",'In Process Calc.'!L39)</f>
        <v/>
      </c>
      <c r="BV46" s="243" t="str">
        <f>IF(ISBLANK('In Process Calc.'!M39),"",'In Process Calc.'!M39)</f>
        <v/>
      </c>
      <c r="BW46" s="243" t="str">
        <f>IF(ISBLANK('In Process Calc.'!N39),"",'In Process Calc.'!N39)</f>
        <v/>
      </c>
      <c r="BX46" s="243" t="str">
        <f>IF(ISBLANK('In Process Calc.'!O39),"",'In Process Calc.'!O39)</f>
        <v/>
      </c>
      <c r="BY46" s="243" t="str">
        <f>IF(ISBLANK('In Process Calc.'!P39),"",'In Process Calc.'!P39)</f>
        <v/>
      </c>
      <c r="BZ46" s="243" t="str">
        <f>IF(ISBLANK('In Process Calc.'!Q39),"",'In Process Calc.'!Q39)</f>
        <v/>
      </c>
      <c r="CA46" s="243" t="str">
        <f>IF(ISBLANK('In Process Calc.'!R39),"",'In Process Calc.'!R39)</f>
        <v/>
      </c>
      <c r="CB46" s="243" t="str">
        <f>IF(ISBLANK('In Process Calc.'!S39),"",'In Process Calc.'!S39)</f>
        <v/>
      </c>
      <c r="CC46" s="243" t="str">
        <f>IF(ISBLANK('In Process Calc.'!T39),"",'In Process Calc.'!T39)</f>
        <v/>
      </c>
      <c r="CD46" s="243" t="str">
        <f>IF(ISBLANK('In Process Calc.'!U39),"",'In Process Calc.'!U39)</f>
        <v/>
      </c>
      <c r="CE46" s="243" t="str">
        <f>IF(ISBLANK('In Process Calc.'!V39),"",'In Process Calc.'!V39)</f>
        <v/>
      </c>
      <c r="CF46" s="243" t="str">
        <f>IF(ISBLANK('In Process Calc.'!W39),"",'In Process Calc.'!W39)</f>
        <v/>
      </c>
      <c r="CG46" s="243" t="str">
        <f>IF(ISBLANK('In Process Calc.'!X39),"",'In Process Calc.'!X39)</f>
        <v/>
      </c>
      <c r="CH46" s="243" t="str">
        <f>IF(ISBLANK('In Process Calc.'!Y39),"",'In Process Calc.'!Y39)</f>
        <v/>
      </c>
      <c r="CI46" s="243" t="str">
        <f>IF(ISBLANK('In Process Calc.'!Z39),"",'In Process Calc.'!Z39)</f>
        <v/>
      </c>
      <c r="CJ46" s="243" t="str">
        <f>IF(ISBLANK('In Process Calc.'!AA39),"",'In Process Calc.'!AA39)</f>
        <v/>
      </c>
      <c r="CK46" s="243" t="str">
        <f>IF(ISBLANK('In Process Calc.'!AB39),"",'In Process Calc.'!AB39)</f>
        <v/>
      </c>
      <c r="CL46" s="243" t="str">
        <f>IF(ISBLANK('In Process Calc.'!AC39),"",'In Process Calc.'!AC39)</f>
        <v/>
      </c>
      <c r="CM46" s="243" t="str">
        <f>IF(ISBLANK('In Process Calc.'!AD39),"",'In Process Calc.'!AD39)</f>
        <v/>
      </c>
      <c r="CN46" s="243" t="str">
        <f>IF(ISBLANK('In Process Calc.'!AE39),"",'In Process Calc.'!AE39)</f>
        <v/>
      </c>
      <c r="CO46" s="243" t="str">
        <f>IF(ISBLANK('In Process Calc.'!AF39),"",'In Process Calc.'!AF39)</f>
        <v/>
      </c>
      <c r="CP46" s="243" t="str">
        <f>IF(ISBLANK('In Process Calc.'!AG39),"",'In Process Calc.'!AG39)</f>
        <v/>
      </c>
      <c r="CQ46" s="243" t="str">
        <f>IF(ISBLANK('In Process Calc.'!AH39),"",'In Process Calc.'!AH39)</f>
        <v/>
      </c>
      <c r="CR46" s="243" t="str">
        <f>IF(ISBLANK('In Process Calc.'!AI39),"",'In Process Calc.'!AI39)</f>
        <v/>
      </c>
      <c r="CS46" s="243" t="str">
        <f>IF(ISBLANK('In Process Calc.'!AJ39),"",'In Process Calc.'!AJ39)</f>
        <v/>
      </c>
      <c r="CT46" s="243" t="str">
        <f>IF(ISBLANK('In Process Calc.'!AK39),"",'In Process Calc.'!AK39)</f>
        <v/>
      </c>
      <c r="CU46" s="243" t="str">
        <f>IF(ISBLANK('In Process Calc.'!AL39),"",'In Process Calc.'!AL39)</f>
        <v/>
      </c>
      <c r="CV46" s="243" t="str">
        <f>IF(ISBLANK('In Process Calc.'!AM39),"",'In Process Calc.'!AM39)</f>
        <v/>
      </c>
      <c r="CW46" s="243" t="str">
        <f>IF(ISBLANK('In Process Calc.'!AN39),"",'In Process Calc.'!AN39)</f>
        <v/>
      </c>
      <c r="CX46" s="243" t="str">
        <f>IF(ISBLANK('In Process Calc.'!AO39),"",'In Process Calc.'!AO39)</f>
        <v/>
      </c>
      <c r="CY46" s="243" t="str">
        <f>IF(ISBLANK('In Process Calc.'!AP39),"",'In Process Calc.'!AP39)</f>
        <v/>
      </c>
      <c r="CZ46" s="243" t="str">
        <f>IF(ISBLANK('In Process Calc.'!AQ39),"",'In Process Calc.'!AQ39)</f>
        <v/>
      </c>
      <c r="DA46" s="243" t="str">
        <f>IF(ISBLANK('In Process Calc.'!AR39),"",'In Process Calc.'!AR39)</f>
        <v/>
      </c>
      <c r="DB46" s="243" t="str">
        <f>IF(ISBLANK('In Process Calc.'!AS39),"",'In Process Calc.'!AS39)</f>
        <v/>
      </c>
      <c r="DC46" s="243" t="str">
        <f>IF(ISBLANK('In Process Calc.'!AT39),"",'In Process Calc.'!AT39)</f>
        <v/>
      </c>
      <c r="DD46" s="243" t="str">
        <f>IF(ISBLANK('In Process Calc.'!AU39),"",'In Process Calc.'!AU39)</f>
        <v/>
      </c>
      <c r="DE46" s="243" t="str">
        <f>IF(ISBLANK('In Process Calc.'!AV39),"",'In Process Calc.'!AV39)</f>
        <v/>
      </c>
      <c r="DF46" s="243" t="str">
        <f>IF(ISBLANK('In Process Calc.'!AW39),"",'In Process Calc.'!AW39)</f>
        <v/>
      </c>
      <c r="DG46" s="243" t="str">
        <f>IF(ISBLANK('In Process Calc.'!AX39),"",'In Process Calc.'!AX39)</f>
        <v/>
      </c>
      <c r="DH46" s="243" t="str">
        <f>IF(ISBLANK('In Process Calc.'!AY39),"",'In Process Calc.'!AY39)</f>
        <v/>
      </c>
      <c r="DI46" s="243" t="str">
        <f>IF(ISBLANK('In Process Calc.'!AZ39),"",'In Process Calc.'!AZ39)</f>
        <v/>
      </c>
      <c r="DJ46" s="243" t="str">
        <f>IF(ISBLANK('In Process Calc.'!BA39),"",'In Process Calc.'!BA39)</f>
        <v/>
      </c>
      <c r="DK46" s="243" t="str">
        <f>IF(ISBLANK('In Process Calc.'!BB39),"",'In Process Calc.'!BB39)</f>
        <v/>
      </c>
      <c r="DL46" s="243" t="str">
        <f>IF(ISBLANK('In Process Calc.'!BC39),"",'In Process Calc.'!BC39)</f>
        <v/>
      </c>
      <c r="DM46" s="243" t="str">
        <f>IF(ISBLANK('In Process Calc.'!BD39),"",'In Process Calc.'!BD39)</f>
        <v/>
      </c>
      <c r="DN46" s="243" t="str">
        <f>IF(ISBLANK('In Process Calc.'!BE39),"",'In Process Calc.'!BE39)</f>
        <v/>
      </c>
      <c r="DO46" s="243" t="str">
        <f>IF(ISBLANK('In Process Calc.'!BF39),"",'In Process Calc.'!BF39)</f>
        <v/>
      </c>
      <c r="DP46" s="243" t="str">
        <f>IF(ISBLANK('In Process Calc.'!BG39),"",'In Process Calc.'!BG39)</f>
        <v/>
      </c>
      <c r="DQ46" s="243" t="str">
        <f>IF(ISBLANK('In Process Calc.'!BH39),"",'In Process Calc.'!BH39)</f>
        <v/>
      </c>
      <c r="DR46" s="243" t="str">
        <f>IF(ISBLANK('In Process Calc.'!BI39),"",'In Process Calc.'!BI39)</f>
        <v/>
      </c>
      <c r="DS46" s="243" t="str">
        <f>IF(ISBLANK('In Process Calc.'!BJ39),"",'In Process Calc.'!BJ39)</f>
        <v/>
      </c>
      <c r="DT46" s="243" t="str">
        <f>IF(ISBLANK('In Process Calc.'!BK39),"",'In Process Calc.'!BK39)</f>
        <v/>
      </c>
      <c r="DU46" s="243" t="str">
        <f>IF(ISBLANK('In Process Calc.'!BL39),"",'In Process Calc.'!BL39)</f>
        <v/>
      </c>
      <c r="DV46" s="243" t="str">
        <f>IF(ISBLANK('In Process Calc.'!BM39),"",'In Process Calc.'!BM39)</f>
        <v/>
      </c>
      <c r="DW46" s="243" t="str">
        <f>IF(ISBLANK('In Process Calc.'!BN39),"",'In Process Calc.'!BN39)</f>
        <v/>
      </c>
      <c r="DX46" s="243" t="str">
        <f>IF(ISBLANK('In Process Calc.'!BO39),"",'In Process Calc.'!BO39)</f>
        <v/>
      </c>
      <c r="DY46" s="243" t="str">
        <f>IF(ISBLANK('In Process Calc.'!BP39),"",'In Process Calc.'!BP39)</f>
        <v/>
      </c>
      <c r="DZ46" s="243" t="str">
        <f>IF(ISBLANK('In Process Calc.'!BQ39),"",'In Process Calc.'!BQ39)</f>
        <v/>
      </c>
      <c r="EA46" s="243" t="str">
        <f>IF(ISBLANK('In Process Calc.'!BR39),"",'In Process Calc.'!BR39)</f>
        <v/>
      </c>
      <c r="EB46" s="243" t="str">
        <f>IF(ISBLANK('In Process Calc.'!BS39),"",'In Process Calc.'!BS39)</f>
        <v/>
      </c>
      <c r="EC46" s="243" t="str">
        <f>IF(ISBLANK('In Process Calc.'!BT39),"",'In Process Calc.'!BT39)</f>
        <v/>
      </c>
      <c r="ED46" s="243" t="str">
        <f>IF(ISBLANK('In Process Calc.'!BU39),"",'In Process Calc.'!BU39)</f>
        <v/>
      </c>
      <c r="EE46" s="243" t="str">
        <f>IF(ISBLANK('In Process Calc.'!BV39),"",'In Process Calc.'!BV39)</f>
        <v/>
      </c>
      <c r="EF46" s="243" t="str">
        <f>IF(ISBLANK('In Process Calc.'!BW39),"",'In Process Calc.'!BW39)</f>
        <v/>
      </c>
      <c r="EG46" s="243" t="str">
        <f>IF(ISBLANK('In Process Calc.'!BX39),"",'In Process Calc.'!BX39)</f>
        <v/>
      </c>
      <c r="EH46" s="243" t="str">
        <f>IF(ISBLANK('In Process Calc.'!BY39),"",'In Process Calc.'!BY39)</f>
        <v/>
      </c>
      <c r="EI46" s="243" t="str">
        <f>IF(ISBLANK('In Process Calc.'!BZ39),"",'In Process Calc.'!BZ39)</f>
        <v/>
      </c>
      <c r="EJ46" s="243" t="str">
        <f>IF(ISBLANK('In Process Calc.'!CA39),"",'In Process Calc.'!CA39)</f>
        <v/>
      </c>
      <c r="EK46" s="243" t="str">
        <f>IF(ISBLANK('Post Process Calc.'!A46),"",'Post Process Calc.'!A46)</f>
        <v/>
      </c>
      <c r="EL46" s="243" t="str">
        <f>IF(ISBLANK('Post Process Calc.'!C46),"",'Post Process Calc.'!C46)</f>
        <v/>
      </c>
      <c r="EM46" s="243" t="str">
        <f>IF(ISBLANK('Post Process Calc.'!D46),"",'Post Process Calc.'!D46)</f>
        <v/>
      </c>
      <c r="EN46" s="243" t="str">
        <f>IF(ISBLANK('Post Process Calc.'!E46),"",'Post Process Calc.'!E46)</f>
        <v/>
      </c>
      <c r="EO46" s="243" t="str">
        <f>IF(ISBLANK('Post Process Calc.'!F46),"",'Post Process Calc.'!F46)</f>
        <v/>
      </c>
      <c r="EP46" s="243" t="str">
        <f>IF(ISBLANK('Post Process Calc.'!G46),"",'Post Process Calc.'!G46)</f>
        <v/>
      </c>
      <c r="EQ46" s="243" t="str">
        <f>IF(ISBLANK('Post Process Calc.'!H46),"",'Post Process Calc.'!H46)</f>
        <v/>
      </c>
      <c r="ER46" s="243" t="str">
        <f>IF(ISBLANK('Post Process Calc.'!I46),"",'Post Process Calc.'!I46)</f>
        <v/>
      </c>
      <c r="ES46" s="243" t="str">
        <f>IF(ISBLANK('Post Process Calc.'!J46),"",'Post Process Calc.'!J46)</f>
        <v/>
      </c>
      <c r="ET46" s="243" t="str">
        <f>IF(ISBLANK('Post Process Calc.'!K46),"",'Post Process Calc.'!K46)</f>
        <v/>
      </c>
      <c r="EU46" s="243" t="str">
        <f>IF(ISBLANK('Post Process Calc.'!L46),"",'Post Process Calc.'!L46)</f>
        <v/>
      </c>
      <c r="EV46" s="243" t="str">
        <f>IF(ISBLANK('Post Process Calc.'!M46),"",'Post Process Calc.'!M46)</f>
        <v/>
      </c>
      <c r="EW46" s="243" t="str">
        <f>IF(ISBLANK('Post Process Calc.'!N46),"",'Post Process Calc.'!N46)</f>
        <v/>
      </c>
      <c r="EX46" s="243" t="str">
        <f>IF(ISBLANK('Post Process Calc.'!O46),"",'Post Process Calc.'!O46)</f>
        <v/>
      </c>
      <c r="EY46" s="243" t="str">
        <f>IF(ISBLANK('Post Process Calc.'!P46),"",'Post Process Calc.'!P46)</f>
        <v/>
      </c>
      <c r="EZ46" s="243" t="str">
        <f>IF(ISBLANK('Post Process Calc.'!Q46),"",'Post Process Calc.'!Q46)</f>
        <v/>
      </c>
      <c r="FA46" s="243" t="str">
        <f>IF(ISBLANK('Post Process Calc.'!R46),"",'Post Process Calc.'!R46)</f>
        <v/>
      </c>
      <c r="FB46" s="243" t="str">
        <f>IF(ISBLANK('Post Process Calc.'!S46),"",'Post Process Calc.'!S46)</f>
        <v/>
      </c>
      <c r="FC46" s="243" t="str">
        <f>IF(ISBLANK('Post Process Calc.'!T46),"",'Post Process Calc.'!T46)</f>
        <v/>
      </c>
      <c r="FD46" s="243" t="str">
        <f>IF(ISBLANK('Post Process Calc.'!U46),"",'Post Process Calc.'!U46)</f>
        <v/>
      </c>
      <c r="FE46" s="243" t="str">
        <f>IF(ISBLANK('Post Process Calc.'!V46),"",'Post Process Calc.'!V46)</f>
        <v/>
      </c>
      <c r="FF46" s="243" t="str">
        <f>IF(ISBLANK('Post Process Calc.'!W46),"",'Post Process Calc.'!W46)</f>
        <v/>
      </c>
      <c r="FG46" s="243" t="str">
        <f>IF(ISBLANK('Post Process Calc.'!X46),"",'Post Process Calc.'!X46)</f>
        <v/>
      </c>
      <c r="FH46" s="243" t="str">
        <f>IF(ISBLANK('Post Process Calc.'!Y46),"",'Post Process Calc.'!Y46)</f>
        <v/>
      </c>
      <c r="FI46" s="243" t="str">
        <f>IF(ISBLANK('Post Process Calc.'!Z46),"",'Post Process Calc.'!Z46)</f>
        <v/>
      </c>
      <c r="FJ46" s="243" t="str">
        <f>IF(ISBLANK('Post Process Calc.'!AA46),"",'Post Process Calc.'!AA46)</f>
        <v/>
      </c>
      <c r="FK46" s="243" t="str">
        <f>IF(ISBLANK('Post Process Calc.'!AB46),"",'Post Process Calc.'!AB46)</f>
        <v/>
      </c>
      <c r="FL46" s="243" t="str">
        <f>IF(ISBLANK('Post Process Calc.'!AC46),"",'Post Process Calc.'!AC46)</f>
        <v/>
      </c>
      <c r="FM46" s="243" t="str">
        <f>IF(ISBLANK('Post Process Calc.'!AD46),"",'Post Process Calc.'!AD46)</f>
        <v/>
      </c>
      <c r="FN46" s="243" t="str">
        <f>IF(ISBLANK('Post Process Calc.'!AE46),"",'Post Process Calc.'!AE46)</f>
        <v/>
      </c>
      <c r="FO46" s="243" t="str">
        <f>IF(ISBLANK('Post Process Calc.'!AF46),"",'Post Process Calc.'!AF46)</f>
        <v/>
      </c>
      <c r="FP46" s="243" t="str">
        <f>IF(ISBLANK('Post Process Calc.'!AG46),"",'Post Process Calc.'!AG46)</f>
        <v/>
      </c>
      <c r="FQ46" s="243" t="str">
        <f>IF(ISBLANK('Post Process Calc.'!AH46),"",'Post Process Calc.'!AH46)</f>
        <v/>
      </c>
      <c r="FR46" s="243" t="str">
        <f>IF(ISBLANK('Post Process Calc.'!AI46),"",'Post Process Calc.'!AI46)</f>
        <v/>
      </c>
      <c r="FS46" s="243" t="str">
        <f>IF(ISBLANK('Post Process Calc.'!AJ46),"",'Post Process Calc.'!AJ46)</f>
        <v/>
      </c>
    </row>
    <row r="47" spans="1:175">
      <c r="A47" s="238" t="str">
        <f>IF('Measured Data'!B38&lt;&gt;0,'Measured Data'!$B$1,"")</f>
        <v/>
      </c>
      <c r="B47" s="238" t="str">
        <f>IF(ISBLANK('Measured Data'!A38),"",'Measured Data'!A38)</f>
        <v/>
      </c>
      <c r="C47" s="245" t="str">
        <f>IF(ISBLANK('Measured Data'!B38),"",'Measured Data'!B38)</f>
        <v/>
      </c>
      <c r="D47" s="246" t="str">
        <f>IF(ISBLANK('Measured Data'!C38),"",'Measured Data'!C38)</f>
        <v/>
      </c>
      <c r="E47" s="238" t="str">
        <f>IF(ISBLANK('Measured Data'!D38),"",'Measured Data'!D38)</f>
        <v/>
      </c>
      <c r="F47" s="238" t="str">
        <f>IF(ISBLANK('Measured Data'!E38),"",'Measured Data'!E38)</f>
        <v/>
      </c>
      <c r="G47" s="238" t="str">
        <f>IF(ISBLANK('Measured Data'!G38),"",'Measured Data'!G38)</f>
        <v/>
      </c>
      <c r="H47" s="238" t="str">
        <f>IF(ISBLANK('Measured Data'!H38),"",'Measured Data'!H38)</f>
        <v/>
      </c>
      <c r="I47" s="238" t="str">
        <f>IF(ISBLANK('Measured Data'!I38),"",'Measured Data'!I38)</f>
        <v/>
      </c>
      <c r="J47" s="238" t="str">
        <f>IF(ISBLANK('Measured Data'!J38),"",'Measured Data'!J38)</f>
        <v/>
      </c>
      <c r="K47" s="238" t="str">
        <f>IF(ISBLANK('Measured Data'!K38),"",'Measured Data'!K38)</f>
        <v/>
      </c>
      <c r="L47" s="238" t="str">
        <f>IF(ISBLANK('Measured Data'!L38),"",'Measured Data'!L38)</f>
        <v/>
      </c>
      <c r="M47" s="238" t="str">
        <f>IF(ISBLANK('Measured Data'!M38),"",'Measured Data'!M38)</f>
        <v/>
      </c>
      <c r="N47" s="238" t="str">
        <f>IF(ISBLANK('Measured Data'!N38),"",'Measured Data'!N38)</f>
        <v/>
      </c>
      <c r="O47" s="238" t="str">
        <f>IF(ISBLANK('Measured Data'!O38),"",'Measured Data'!O38)</f>
        <v/>
      </c>
      <c r="P47" s="238" t="str">
        <f>IF(ISBLANK('Measured Data'!P38),"",'Measured Data'!P38)</f>
        <v/>
      </c>
      <c r="Q47" s="238" t="str">
        <f>IF(ISBLANK('Measured Data'!Q38),"",'Measured Data'!Q38)</f>
        <v/>
      </c>
      <c r="R47" s="238" t="str">
        <f>IF(ISBLANK('Measured Data'!R38),"",'Measured Data'!R38)</f>
        <v/>
      </c>
      <c r="S47" s="238" t="str">
        <f>IF(ISBLANK('Measured Data'!S38),"",'Measured Data'!S38)</f>
        <v/>
      </c>
      <c r="T47" s="238" t="str">
        <f>IF(ISBLANK('Measured Data'!T38),"",'Measured Data'!T38)</f>
        <v/>
      </c>
      <c r="U47" s="238" t="str">
        <f>IF(ISBLANK('Measured Data'!U38),"",'Measured Data'!U38)</f>
        <v/>
      </c>
      <c r="V47" s="238" t="str">
        <f>IF(ISBLANK('Measured Data'!V38),"",'Measured Data'!V38)</f>
        <v/>
      </c>
      <c r="W47" s="238" t="str">
        <f>IF(ISBLANK('Measured Data'!W38),"",'Measured Data'!W38)</f>
        <v/>
      </c>
      <c r="X47" s="238" t="str">
        <f>IF(ISBLANK('Measured Data'!X38),"",'Measured Data'!X38)</f>
        <v/>
      </c>
      <c r="Y47" s="238" t="str">
        <f>IF(ISBLANK('Measured Data'!Y38),"",'Measured Data'!Y38)</f>
        <v/>
      </c>
      <c r="Z47" s="238" t="str">
        <f>IF(ISBLANK('Measured Data'!Z38),"",'Measured Data'!Z38)</f>
        <v/>
      </c>
      <c r="AA47" s="238" t="str">
        <f>IF(ISBLANK('Measured Data'!AA38),"",'Measured Data'!AA38)</f>
        <v/>
      </c>
      <c r="AB47" s="238" t="str">
        <f>IF(ISBLANK('Measured Data'!AB38),"",'Measured Data'!AB38)</f>
        <v/>
      </c>
      <c r="AC47" s="238" t="str">
        <f>IF(ISBLANK('Measured Data'!AC38),"",'Measured Data'!AC38)</f>
        <v/>
      </c>
      <c r="AD47" s="238" t="str">
        <f>IF(ISBLANK('Measured Data'!AD38),"",'Measured Data'!AD38)</f>
        <v/>
      </c>
      <c r="AE47" s="238" t="str">
        <f>IF(ISBLANK('Measured Data'!AE38),"",'Measured Data'!AE38)</f>
        <v/>
      </c>
      <c r="AF47" s="238" t="str">
        <f>IF(ISBLANK('Measured Data'!AF38),"",'Measured Data'!AF38)</f>
        <v/>
      </c>
      <c r="AG47" s="238" t="str">
        <f>IF(ISBLANK('Measured Data'!AG38),"",'Measured Data'!AG38)</f>
        <v/>
      </c>
      <c r="AH47" s="238" t="str">
        <f>IF(ISBLANK('Measured Data'!AH38),"",'Measured Data'!AH38)</f>
        <v/>
      </c>
      <c r="AI47" s="238" t="str">
        <f>IF(ISBLANK('Measured Data'!AI38),"",'Measured Data'!AI38)</f>
        <v/>
      </c>
      <c r="AJ47" s="238" t="str">
        <f>IF(ISBLANK('Measured Data'!AJ38),"",'Measured Data'!AJ38)</f>
        <v/>
      </c>
      <c r="AK47" s="238" t="str">
        <f>IF(ISBLANK('Measured Data'!AK38),"",'Measured Data'!AK38)</f>
        <v/>
      </c>
      <c r="AL47" s="238" t="str">
        <f>IF(ISBLANK('Measured Data'!AL38),"",'Measured Data'!AL38)</f>
        <v/>
      </c>
      <c r="AM47" s="238" t="str">
        <f>IF(ISBLANK('Measured Data'!AM38),"",'Measured Data'!AM38)</f>
        <v/>
      </c>
      <c r="AN47" s="238" t="str">
        <f>IF(ISBLANK('Measured Data'!AN38),"",'Measured Data'!AN38)</f>
        <v/>
      </c>
      <c r="AO47" s="238" t="str">
        <f>IF(ISBLANK('Measured Data'!AO38),"",'Measured Data'!AO38)</f>
        <v/>
      </c>
      <c r="AP47" s="238" t="str">
        <f>IF(ISBLANK('Measured Data'!AP38),"",'Measured Data'!AP38)</f>
        <v/>
      </c>
      <c r="AQ47" s="238" t="e">
        <f>IF(ISBLANK('Measured Data'!#REF!),"",'Measured Data'!#REF!)</f>
        <v>#REF!</v>
      </c>
      <c r="AR47" s="238" t="e">
        <f>IF(ISBLANK('Measured Data'!#REF!),"",'Measured Data'!#REF!)</f>
        <v>#REF!</v>
      </c>
      <c r="AS47" s="238" t="e">
        <f>IF(ISBLANK('Measured Data'!#REF!),"",'Measured Data'!#REF!)</f>
        <v>#REF!</v>
      </c>
      <c r="AT47" s="238" t="e">
        <f>IF(ISBLANK('Measured Data'!#REF!),"",'Measured Data'!#REF!)</f>
        <v>#REF!</v>
      </c>
      <c r="AU47" s="238" t="e">
        <f>IF(ISBLANK('Measured Data'!#REF!),"",'Measured Data'!#REF!)</f>
        <v>#REF!</v>
      </c>
      <c r="AV47" s="238" t="e">
        <f>IF(ISBLANK('Measured Data'!#REF!),"",'Measured Data'!#REF!)</f>
        <v>#REF!</v>
      </c>
      <c r="AW47" s="238" t="e">
        <f>IF(ISBLANK('Measured Data'!#REF!),"",'Measured Data'!#REF!)</f>
        <v>#REF!</v>
      </c>
      <c r="AX47" s="238" t="e">
        <f>IF(ISBLANK('Measured Data'!#REF!),"",'Measured Data'!#REF!)</f>
        <v>#REF!</v>
      </c>
      <c r="AY47" s="238" t="e">
        <f>IF(ISBLANK('Measured Data'!#REF!),"",'Measured Data'!#REF!)</f>
        <v>#REF!</v>
      </c>
      <c r="AZ47" s="238" t="e">
        <f>IF(ISBLANK('Measured Data'!#REF!),"",'Measured Data'!#REF!)</f>
        <v>#REF!</v>
      </c>
      <c r="BA47" s="238" t="e">
        <f>IF(ISBLANK('Measured Data'!#REF!),"",'Measured Data'!#REF!)</f>
        <v>#REF!</v>
      </c>
      <c r="BB47" s="238" t="e">
        <f>IF(ISBLANK('Measured Data'!#REF!),"",'Measured Data'!#REF!)</f>
        <v>#REF!</v>
      </c>
      <c r="BC47" s="238" t="e">
        <f>IF(ISBLANK('Measured Data'!#REF!),"",'Measured Data'!#REF!)</f>
        <v>#REF!</v>
      </c>
      <c r="BD47" s="238" t="e">
        <f>IF(ISBLANK('Measured Data'!#REF!),"",'Measured Data'!#REF!)</f>
        <v>#REF!</v>
      </c>
      <c r="BE47" s="238" t="e">
        <f>IF(ISBLANK('Measured Data'!#REF!),"",'Measured Data'!#REF!)</f>
        <v>#REF!</v>
      </c>
      <c r="BF47" s="238" t="e">
        <f>IF(ISBLANK('Measured Data'!#REF!),"",'Measured Data'!#REF!)</f>
        <v>#REF!</v>
      </c>
      <c r="BG47" s="238" t="e">
        <f>IF(ISBLANK('Measured Data'!#REF!),"",'Measured Data'!#REF!)</f>
        <v>#REF!</v>
      </c>
      <c r="BH47" s="238" t="e">
        <f>IF(ISBLANK('Measured Data'!#REF!),"",'Measured Data'!#REF!)</f>
        <v>#REF!</v>
      </c>
      <c r="BI47" s="238" t="e">
        <f>IF(ISBLANK('Measured Data'!#REF!),"",'Measured Data'!#REF!)</f>
        <v>#REF!</v>
      </c>
      <c r="BJ47" s="238" t="e">
        <f>IF(ISBLANK('Measured Data'!#REF!),"",'Measured Data'!#REF!)</f>
        <v>#REF!</v>
      </c>
      <c r="BK47" s="238" t="e">
        <f>IF(ISBLANK('Measured Data'!#REF!),"",'Measured Data'!#REF!)</f>
        <v>#REF!</v>
      </c>
      <c r="BL47" s="238" t="e">
        <f>IF(ISBLANK('Measured Data'!#REF!),"",'Measured Data'!#REF!)</f>
        <v>#REF!</v>
      </c>
      <c r="BM47" s="238" t="e">
        <f>IF(ISBLANK('Measured Data'!#REF!),"",'Measured Data'!#REF!)</f>
        <v>#REF!</v>
      </c>
      <c r="BN47" s="238" t="str">
        <f>IF(ISBLANK('In Process Calc.'!B40),"",ROUND('In Process Calc.'!B40,2))</f>
        <v/>
      </c>
      <c r="BO47" s="238" t="str">
        <f>IF(ISBLANK('In Process Calc.'!C40),"",ROUND('In Process Calc.'!C40,2))</f>
        <v/>
      </c>
      <c r="BP47" s="238" t="str">
        <f>IF(ISBLANK('In Process Calc.'!E40),"",'In Process Calc.'!E40)</f>
        <v/>
      </c>
      <c r="BQ47" s="238" t="str">
        <f>IF(ISBLANK('In Process Calc.'!F40),"",'In Process Calc.'!F40)</f>
        <v/>
      </c>
      <c r="BR47" s="238" t="str">
        <f>IF(ISBLANK('In Process Calc.'!H40),"",'In Process Calc.'!H40)</f>
        <v/>
      </c>
      <c r="BS47" s="238" t="str">
        <f>IF(ISBLANK('In Process Calc.'!J40),"",'In Process Calc.'!J40)</f>
        <v/>
      </c>
      <c r="BT47" s="238" t="str">
        <f>IF(ISBLANK('In Process Calc.'!K40),"",'In Process Calc.'!K40)</f>
        <v/>
      </c>
      <c r="BU47" s="238" t="str">
        <f>IF(ISBLANK('In Process Calc.'!L40),"",'In Process Calc.'!L40)</f>
        <v/>
      </c>
      <c r="BV47" s="243" t="str">
        <f>IF(ISBLANK('In Process Calc.'!M40),"",'In Process Calc.'!M40)</f>
        <v/>
      </c>
      <c r="BW47" s="243" t="str">
        <f>IF(ISBLANK('In Process Calc.'!N40),"",'In Process Calc.'!N40)</f>
        <v/>
      </c>
      <c r="BX47" s="243" t="str">
        <f>IF(ISBLANK('In Process Calc.'!O40),"",'In Process Calc.'!O40)</f>
        <v/>
      </c>
      <c r="BY47" s="243" t="str">
        <f>IF(ISBLANK('In Process Calc.'!P40),"",'In Process Calc.'!P40)</f>
        <v/>
      </c>
      <c r="BZ47" s="243" t="str">
        <f>IF(ISBLANK('In Process Calc.'!Q40),"",'In Process Calc.'!Q40)</f>
        <v/>
      </c>
      <c r="CA47" s="243" t="str">
        <f>IF(ISBLANK('In Process Calc.'!R40),"",'In Process Calc.'!R40)</f>
        <v/>
      </c>
      <c r="CB47" s="243" t="str">
        <f>IF(ISBLANK('In Process Calc.'!S40),"",'In Process Calc.'!S40)</f>
        <v/>
      </c>
      <c r="CC47" s="243" t="str">
        <f>IF(ISBLANK('In Process Calc.'!T40),"",'In Process Calc.'!T40)</f>
        <v/>
      </c>
      <c r="CD47" s="243" t="str">
        <f>IF(ISBLANK('In Process Calc.'!U40),"",'In Process Calc.'!U40)</f>
        <v/>
      </c>
      <c r="CE47" s="243" t="str">
        <f>IF(ISBLANK('In Process Calc.'!V40),"",'In Process Calc.'!V40)</f>
        <v/>
      </c>
      <c r="CF47" s="243" t="str">
        <f>IF(ISBLANK('In Process Calc.'!W40),"",'In Process Calc.'!W40)</f>
        <v/>
      </c>
      <c r="CG47" s="243" t="str">
        <f>IF(ISBLANK('In Process Calc.'!X40),"",'In Process Calc.'!X40)</f>
        <v/>
      </c>
      <c r="CH47" s="243" t="str">
        <f>IF(ISBLANK('In Process Calc.'!Y40),"",'In Process Calc.'!Y40)</f>
        <v/>
      </c>
      <c r="CI47" s="243" t="str">
        <f>IF(ISBLANK('In Process Calc.'!Z40),"",'In Process Calc.'!Z40)</f>
        <v/>
      </c>
      <c r="CJ47" s="243" t="str">
        <f>IF(ISBLANK('In Process Calc.'!AA40),"",'In Process Calc.'!AA40)</f>
        <v/>
      </c>
      <c r="CK47" s="243" t="str">
        <f>IF(ISBLANK('In Process Calc.'!AB40),"",'In Process Calc.'!AB40)</f>
        <v/>
      </c>
      <c r="CL47" s="243" t="str">
        <f>IF(ISBLANK('In Process Calc.'!AC40),"",'In Process Calc.'!AC40)</f>
        <v/>
      </c>
      <c r="CM47" s="243" t="str">
        <f>IF(ISBLANK('In Process Calc.'!AD40),"",'In Process Calc.'!AD40)</f>
        <v/>
      </c>
      <c r="CN47" s="243" t="str">
        <f>IF(ISBLANK('In Process Calc.'!AE40),"",'In Process Calc.'!AE40)</f>
        <v/>
      </c>
      <c r="CO47" s="243" t="str">
        <f>IF(ISBLANK('In Process Calc.'!AF40),"",'In Process Calc.'!AF40)</f>
        <v/>
      </c>
      <c r="CP47" s="243" t="str">
        <f>IF(ISBLANK('In Process Calc.'!AG40),"",'In Process Calc.'!AG40)</f>
        <v/>
      </c>
      <c r="CQ47" s="243" t="str">
        <f>IF(ISBLANK('In Process Calc.'!AH40),"",'In Process Calc.'!AH40)</f>
        <v/>
      </c>
      <c r="CR47" s="243" t="str">
        <f>IF(ISBLANK('In Process Calc.'!AI40),"",'In Process Calc.'!AI40)</f>
        <v/>
      </c>
      <c r="CS47" s="243" t="str">
        <f>IF(ISBLANK('In Process Calc.'!AJ40),"",'In Process Calc.'!AJ40)</f>
        <v/>
      </c>
      <c r="CT47" s="243" t="str">
        <f>IF(ISBLANK('In Process Calc.'!AK40),"",'In Process Calc.'!AK40)</f>
        <v/>
      </c>
      <c r="CU47" s="243" t="str">
        <f>IF(ISBLANK('In Process Calc.'!AL40),"",'In Process Calc.'!AL40)</f>
        <v/>
      </c>
      <c r="CV47" s="243" t="str">
        <f>IF(ISBLANK('In Process Calc.'!AM40),"",'In Process Calc.'!AM40)</f>
        <v/>
      </c>
      <c r="CW47" s="243" t="str">
        <f>IF(ISBLANK('In Process Calc.'!AN40),"",'In Process Calc.'!AN40)</f>
        <v/>
      </c>
      <c r="CX47" s="243" t="str">
        <f>IF(ISBLANK('In Process Calc.'!AO40),"",'In Process Calc.'!AO40)</f>
        <v/>
      </c>
      <c r="CY47" s="243" t="str">
        <f>IF(ISBLANK('In Process Calc.'!AP40),"",'In Process Calc.'!AP40)</f>
        <v/>
      </c>
      <c r="CZ47" s="243" t="str">
        <f>IF(ISBLANK('In Process Calc.'!AQ40),"",'In Process Calc.'!AQ40)</f>
        <v/>
      </c>
      <c r="DA47" s="243" t="str">
        <f>IF(ISBLANK('In Process Calc.'!AR40),"",'In Process Calc.'!AR40)</f>
        <v/>
      </c>
      <c r="DB47" s="243" t="str">
        <f>IF(ISBLANK('In Process Calc.'!AS40),"",'In Process Calc.'!AS40)</f>
        <v/>
      </c>
      <c r="DC47" s="243" t="str">
        <f>IF(ISBLANK('In Process Calc.'!AT40),"",'In Process Calc.'!AT40)</f>
        <v/>
      </c>
      <c r="DD47" s="243" t="str">
        <f>IF(ISBLANK('In Process Calc.'!AU40),"",'In Process Calc.'!AU40)</f>
        <v/>
      </c>
      <c r="DE47" s="243" t="str">
        <f>IF(ISBLANK('In Process Calc.'!AV40),"",'In Process Calc.'!AV40)</f>
        <v/>
      </c>
      <c r="DF47" s="243" t="str">
        <f>IF(ISBLANK('In Process Calc.'!AW40),"",'In Process Calc.'!AW40)</f>
        <v/>
      </c>
      <c r="DG47" s="243" t="str">
        <f>IF(ISBLANK('In Process Calc.'!AX40),"",'In Process Calc.'!AX40)</f>
        <v/>
      </c>
      <c r="DH47" s="243" t="str">
        <f>IF(ISBLANK('In Process Calc.'!AY40),"",'In Process Calc.'!AY40)</f>
        <v/>
      </c>
      <c r="DI47" s="243" t="str">
        <f>IF(ISBLANK('In Process Calc.'!AZ40),"",'In Process Calc.'!AZ40)</f>
        <v/>
      </c>
      <c r="DJ47" s="243" t="str">
        <f>IF(ISBLANK('In Process Calc.'!BA40),"",'In Process Calc.'!BA40)</f>
        <v/>
      </c>
      <c r="DK47" s="243" t="str">
        <f>IF(ISBLANK('In Process Calc.'!BB40),"",'In Process Calc.'!BB40)</f>
        <v/>
      </c>
      <c r="DL47" s="243" t="str">
        <f>IF(ISBLANK('In Process Calc.'!BC40),"",'In Process Calc.'!BC40)</f>
        <v/>
      </c>
      <c r="DM47" s="243" t="str">
        <f>IF(ISBLANK('In Process Calc.'!BD40),"",'In Process Calc.'!BD40)</f>
        <v/>
      </c>
      <c r="DN47" s="243" t="str">
        <f>IF(ISBLANK('In Process Calc.'!BE40),"",'In Process Calc.'!BE40)</f>
        <v/>
      </c>
      <c r="DO47" s="243" t="str">
        <f>IF(ISBLANK('In Process Calc.'!BF40),"",'In Process Calc.'!BF40)</f>
        <v/>
      </c>
      <c r="DP47" s="243" t="str">
        <f>IF(ISBLANK('In Process Calc.'!BG40),"",'In Process Calc.'!BG40)</f>
        <v/>
      </c>
      <c r="DQ47" s="243" t="str">
        <f>IF(ISBLANK('In Process Calc.'!BH40),"",'In Process Calc.'!BH40)</f>
        <v/>
      </c>
      <c r="DR47" s="243" t="str">
        <f>IF(ISBLANK('In Process Calc.'!BI40),"",'In Process Calc.'!BI40)</f>
        <v/>
      </c>
      <c r="DS47" s="243" t="str">
        <f>IF(ISBLANK('In Process Calc.'!BJ40),"",'In Process Calc.'!BJ40)</f>
        <v/>
      </c>
      <c r="DT47" s="243" t="str">
        <f>IF(ISBLANK('In Process Calc.'!BK40),"",'In Process Calc.'!BK40)</f>
        <v/>
      </c>
      <c r="DU47" s="243" t="str">
        <f>IF(ISBLANK('In Process Calc.'!BL40),"",'In Process Calc.'!BL40)</f>
        <v/>
      </c>
      <c r="DV47" s="243" t="str">
        <f>IF(ISBLANK('In Process Calc.'!BM40),"",'In Process Calc.'!BM40)</f>
        <v/>
      </c>
      <c r="DW47" s="243" t="str">
        <f>IF(ISBLANK('In Process Calc.'!BN40),"",'In Process Calc.'!BN40)</f>
        <v/>
      </c>
      <c r="DX47" s="243" t="str">
        <f>IF(ISBLANK('In Process Calc.'!BO40),"",'In Process Calc.'!BO40)</f>
        <v/>
      </c>
      <c r="DY47" s="243" t="str">
        <f>IF(ISBLANK('In Process Calc.'!BP40),"",'In Process Calc.'!BP40)</f>
        <v/>
      </c>
      <c r="DZ47" s="243" t="str">
        <f>IF(ISBLANK('In Process Calc.'!BQ40),"",'In Process Calc.'!BQ40)</f>
        <v/>
      </c>
      <c r="EA47" s="243" t="str">
        <f>IF(ISBLANK('In Process Calc.'!BR40),"",'In Process Calc.'!BR40)</f>
        <v/>
      </c>
      <c r="EB47" s="243" t="str">
        <f>IF(ISBLANK('In Process Calc.'!BS40),"",'In Process Calc.'!BS40)</f>
        <v/>
      </c>
      <c r="EC47" s="243" t="str">
        <f>IF(ISBLANK('In Process Calc.'!BT40),"",'In Process Calc.'!BT40)</f>
        <v/>
      </c>
      <c r="ED47" s="243" t="str">
        <f>IF(ISBLANK('In Process Calc.'!BU40),"",'In Process Calc.'!BU40)</f>
        <v/>
      </c>
      <c r="EE47" s="243" t="str">
        <f>IF(ISBLANK('In Process Calc.'!BV40),"",'In Process Calc.'!BV40)</f>
        <v/>
      </c>
      <c r="EF47" s="243" t="str">
        <f>IF(ISBLANK('In Process Calc.'!BW40),"",'In Process Calc.'!BW40)</f>
        <v/>
      </c>
      <c r="EG47" s="243" t="str">
        <f>IF(ISBLANK('In Process Calc.'!BX40),"",'In Process Calc.'!BX40)</f>
        <v/>
      </c>
      <c r="EH47" s="243" t="str">
        <f>IF(ISBLANK('In Process Calc.'!BY40),"",'In Process Calc.'!BY40)</f>
        <v/>
      </c>
      <c r="EI47" s="243" t="str">
        <f>IF(ISBLANK('In Process Calc.'!BZ40),"",'In Process Calc.'!BZ40)</f>
        <v/>
      </c>
      <c r="EJ47" s="243" t="str">
        <f>IF(ISBLANK('In Process Calc.'!CA40),"",'In Process Calc.'!CA40)</f>
        <v/>
      </c>
      <c r="EK47" s="243" t="str">
        <f>IF(ISBLANK('Post Process Calc.'!A47),"",'Post Process Calc.'!A47)</f>
        <v/>
      </c>
      <c r="EL47" s="243" t="str">
        <f>IF(ISBLANK('Post Process Calc.'!C47),"",'Post Process Calc.'!C47)</f>
        <v/>
      </c>
      <c r="EM47" s="243" t="str">
        <f>IF(ISBLANK('Post Process Calc.'!D47),"",'Post Process Calc.'!D47)</f>
        <v/>
      </c>
      <c r="EN47" s="243" t="str">
        <f>IF(ISBLANK('Post Process Calc.'!E47),"",'Post Process Calc.'!E47)</f>
        <v/>
      </c>
      <c r="EO47" s="243" t="str">
        <f>IF(ISBLANK('Post Process Calc.'!F47),"",'Post Process Calc.'!F47)</f>
        <v/>
      </c>
      <c r="EP47" s="243" t="str">
        <f>IF(ISBLANK('Post Process Calc.'!G47),"",'Post Process Calc.'!G47)</f>
        <v/>
      </c>
      <c r="EQ47" s="243" t="str">
        <f>IF(ISBLANK('Post Process Calc.'!H47),"",'Post Process Calc.'!H47)</f>
        <v/>
      </c>
      <c r="ER47" s="243" t="str">
        <f>IF(ISBLANK('Post Process Calc.'!I47),"",'Post Process Calc.'!I47)</f>
        <v/>
      </c>
      <c r="ES47" s="243" t="str">
        <f>IF(ISBLANK('Post Process Calc.'!J47),"",'Post Process Calc.'!J47)</f>
        <v/>
      </c>
      <c r="ET47" s="243" t="str">
        <f>IF(ISBLANK('Post Process Calc.'!K47),"",'Post Process Calc.'!K47)</f>
        <v/>
      </c>
      <c r="EU47" s="243" t="str">
        <f>IF(ISBLANK('Post Process Calc.'!L47),"",'Post Process Calc.'!L47)</f>
        <v/>
      </c>
      <c r="EV47" s="243" t="str">
        <f>IF(ISBLANK('Post Process Calc.'!M47),"",'Post Process Calc.'!M47)</f>
        <v/>
      </c>
      <c r="EW47" s="243" t="str">
        <f>IF(ISBLANK('Post Process Calc.'!N47),"",'Post Process Calc.'!N47)</f>
        <v/>
      </c>
      <c r="EX47" s="243" t="str">
        <f>IF(ISBLANK('Post Process Calc.'!O47),"",'Post Process Calc.'!O47)</f>
        <v/>
      </c>
      <c r="EY47" s="243" t="str">
        <f>IF(ISBLANK('Post Process Calc.'!P47),"",'Post Process Calc.'!P47)</f>
        <v/>
      </c>
      <c r="EZ47" s="243" t="str">
        <f>IF(ISBLANK('Post Process Calc.'!Q47),"",'Post Process Calc.'!Q47)</f>
        <v/>
      </c>
      <c r="FA47" s="243" t="str">
        <f>IF(ISBLANK('Post Process Calc.'!R47),"",'Post Process Calc.'!R47)</f>
        <v/>
      </c>
      <c r="FB47" s="243" t="str">
        <f>IF(ISBLANK('Post Process Calc.'!S47),"",'Post Process Calc.'!S47)</f>
        <v/>
      </c>
      <c r="FC47" s="243" t="str">
        <f>IF(ISBLANK('Post Process Calc.'!T47),"",'Post Process Calc.'!T47)</f>
        <v/>
      </c>
      <c r="FD47" s="243" t="str">
        <f>IF(ISBLANK('Post Process Calc.'!U47),"",'Post Process Calc.'!U47)</f>
        <v/>
      </c>
      <c r="FE47" s="243" t="str">
        <f>IF(ISBLANK('Post Process Calc.'!V47),"",'Post Process Calc.'!V47)</f>
        <v/>
      </c>
      <c r="FF47" s="243" t="str">
        <f>IF(ISBLANK('Post Process Calc.'!W47),"",'Post Process Calc.'!W47)</f>
        <v/>
      </c>
      <c r="FG47" s="243" t="str">
        <f>IF(ISBLANK('Post Process Calc.'!X47),"",'Post Process Calc.'!X47)</f>
        <v/>
      </c>
      <c r="FH47" s="243" t="str">
        <f>IF(ISBLANK('Post Process Calc.'!Y47),"",'Post Process Calc.'!Y47)</f>
        <v/>
      </c>
      <c r="FI47" s="243" t="str">
        <f>IF(ISBLANK('Post Process Calc.'!Z47),"",'Post Process Calc.'!Z47)</f>
        <v/>
      </c>
      <c r="FJ47" s="243" t="str">
        <f>IF(ISBLANK('Post Process Calc.'!AA47),"",'Post Process Calc.'!AA47)</f>
        <v/>
      </c>
      <c r="FK47" s="243" t="str">
        <f>IF(ISBLANK('Post Process Calc.'!AB47),"",'Post Process Calc.'!AB47)</f>
        <v/>
      </c>
      <c r="FL47" s="243" t="str">
        <f>IF(ISBLANK('Post Process Calc.'!AC47),"",'Post Process Calc.'!AC47)</f>
        <v/>
      </c>
      <c r="FM47" s="243" t="str">
        <f>IF(ISBLANK('Post Process Calc.'!AD47),"",'Post Process Calc.'!AD47)</f>
        <v/>
      </c>
      <c r="FN47" s="243" t="str">
        <f>IF(ISBLANK('Post Process Calc.'!AE47),"",'Post Process Calc.'!AE47)</f>
        <v/>
      </c>
      <c r="FO47" s="243" t="str">
        <f>IF(ISBLANK('Post Process Calc.'!AF47),"",'Post Process Calc.'!AF47)</f>
        <v/>
      </c>
      <c r="FP47" s="243" t="str">
        <f>IF(ISBLANK('Post Process Calc.'!AG47),"",'Post Process Calc.'!AG47)</f>
        <v/>
      </c>
      <c r="FQ47" s="243" t="str">
        <f>IF(ISBLANK('Post Process Calc.'!AH47),"",'Post Process Calc.'!AH47)</f>
        <v/>
      </c>
      <c r="FR47" s="243" t="str">
        <f>IF(ISBLANK('Post Process Calc.'!AI47),"",'Post Process Calc.'!AI47)</f>
        <v/>
      </c>
      <c r="FS47" s="243" t="str">
        <f>IF(ISBLANK('Post Process Calc.'!AJ47),"",'Post Process Calc.'!AJ47)</f>
        <v/>
      </c>
    </row>
    <row r="48" spans="1:175">
      <c r="A48" s="238" t="str">
        <f>IF('Measured Data'!B39&lt;&gt;0,'Measured Data'!$B$1,"")</f>
        <v/>
      </c>
      <c r="B48" s="238" t="str">
        <f>IF(ISBLANK('Measured Data'!A39),"",'Measured Data'!A39)</f>
        <v/>
      </c>
      <c r="C48" s="245" t="str">
        <f>IF(ISBLANK('Measured Data'!B39),"",'Measured Data'!B39)</f>
        <v/>
      </c>
      <c r="D48" s="246" t="str">
        <f>IF(ISBLANK('Measured Data'!C39),"",'Measured Data'!C39)</f>
        <v/>
      </c>
      <c r="E48" s="238" t="str">
        <f>IF(ISBLANK('Measured Data'!D39),"",'Measured Data'!D39)</f>
        <v/>
      </c>
      <c r="F48" s="238" t="str">
        <f>IF(ISBLANK('Measured Data'!E39),"",'Measured Data'!E39)</f>
        <v/>
      </c>
      <c r="G48" s="238" t="str">
        <f>IF(ISBLANK('Measured Data'!G39),"",'Measured Data'!G39)</f>
        <v/>
      </c>
      <c r="H48" s="238" t="str">
        <f>IF(ISBLANK('Measured Data'!H39),"",'Measured Data'!H39)</f>
        <v/>
      </c>
      <c r="I48" s="238" t="str">
        <f>IF(ISBLANK('Measured Data'!I39),"",'Measured Data'!I39)</f>
        <v/>
      </c>
      <c r="J48" s="238" t="str">
        <f>IF(ISBLANK('Measured Data'!J39),"",'Measured Data'!J39)</f>
        <v/>
      </c>
      <c r="K48" s="238" t="str">
        <f>IF(ISBLANK('Measured Data'!K39),"",'Measured Data'!K39)</f>
        <v/>
      </c>
      <c r="L48" s="238" t="str">
        <f>IF(ISBLANK('Measured Data'!L39),"",'Measured Data'!L39)</f>
        <v/>
      </c>
      <c r="M48" s="238" t="str">
        <f>IF(ISBLANK('Measured Data'!M39),"",'Measured Data'!M39)</f>
        <v/>
      </c>
      <c r="N48" s="238" t="str">
        <f>IF(ISBLANK('Measured Data'!N39),"",'Measured Data'!N39)</f>
        <v/>
      </c>
      <c r="O48" s="238" t="str">
        <f>IF(ISBLANK('Measured Data'!O39),"",'Measured Data'!O39)</f>
        <v/>
      </c>
      <c r="P48" s="238" t="str">
        <f>IF(ISBLANK('Measured Data'!P39),"",'Measured Data'!P39)</f>
        <v/>
      </c>
      <c r="Q48" s="238" t="str">
        <f>IF(ISBLANK('Measured Data'!Q39),"",'Measured Data'!Q39)</f>
        <v/>
      </c>
      <c r="R48" s="238" t="str">
        <f>IF(ISBLANK('Measured Data'!R39),"",'Measured Data'!R39)</f>
        <v/>
      </c>
      <c r="S48" s="238" t="str">
        <f>IF(ISBLANK('Measured Data'!S39),"",'Measured Data'!S39)</f>
        <v/>
      </c>
      <c r="T48" s="238" t="str">
        <f>IF(ISBLANK('Measured Data'!T39),"",'Measured Data'!T39)</f>
        <v/>
      </c>
      <c r="U48" s="238" t="str">
        <f>IF(ISBLANK('Measured Data'!U39),"",'Measured Data'!U39)</f>
        <v/>
      </c>
      <c r="V48" s="238" t="str">
        <f>IF(ISBLANK('Measured Data'!V39),"",'Measured Data'!V39)</f>
        <v/>
      </c>
      <c r="W48" s="238" t="str">
        <f>IF(ISBLANK('Measured Data'!W39),"",'Measured Data'!W39)</f>
        <v/>
      </c>
      <c r="X48" s="238" t="str">
        <f>IF(ISBLANK('Measured Data'!X39),"",'Measured Data'!X39)</f>
        <v/>
      </c>
      <c r="Y48" s="238" t="str">
        <f>IF(ISBLANK('Measured Data'!Y39),"",'Measured Data'!Y39)</f>
        <v/>
      </c>
      <c r="Z48" s="238" t="str">
        <f>IF(ISBLANK('Measured Data'!Z39),"",'Measured Data'!Z39)</f>
        <v/>
      </c>
      <c r="AA48" s="238" t="str">
        <f>IF(ISBLANK('Measured Data'!AA39),"",'Measured Data'!AA39)</f>
        <v/>
      </c>
      <c r="AB48" s="238" t="str">
        <f>IF(ISBLANK('Measured Data'!AB39),"",'Measured Data'!AB39)</f>
        <v/>
      </c>
      <c r="AC48" s="238" t="str">
        <f>IF(ISBLANK('Measured Data'!AC39),"",'Measured Data'!AC39)</f>
        <v/>
      </c>
      <c r="AD48" s="238" t="str">
        <f>IF(ISBLANK('Measured Data'!AD39),"",'Measured Data'!AD39)</f>
        <v/>
      </c>
      <c r="AE48" s="238" t="str">
        <f>IF(ISBLANK('Measured Data'!AE39),"",'Measured Data'!AE39)</f>
        <v/>
      </c>
      <c r="AF48" s="238" t="str">
        <f>IF(ISBLANK('Measured Data'!AF39),"",'Measured Data'!AF39)</f>
        <v/>
      </c>
      <c r="AG48" s="238" t="str">
        <f>IF(ISBLANK('Measured Data'!AG39),"",'Measured Data'!AG39)</f>
        <v/>
      </c>
      <c r="AH48" s="238" t="str">
        <f>IF(ISBLANK('Measured Data'!AH39),"",'Measured Data'!AH39)</f>
        <v/>
      </c>
      <c r="AI48" s="238" t="str">
        <f>IF(ISBLANK('Measured Data'!AI39),"",'Measured Data'!AI39)</f>
        <v/>
      </c>
      <c r="AJ48" s="238" t="str">
        <f>IF(ISBLANK('Measured Data'!AJ39),"",'Measured Data'!AJ39)</f>
        <v/>
      </c>
      <c r="AK48" s="238" t="str">
        <f>IF(ISBLANK('Measured Data'!AK39),"",'Measured Data'!AK39)</f>
        <v/>
      </c>
      <c r="AL48" s="238" t="str">
        <f>IF(ISBLANK('Measured Data'!AL39),"",'Measured Data'!AL39)</f>
        <v/>
      </c>
      <c r="AM48" s="238" t="str">
        <f>IF(ISBLANK('Measured Data'!AM39),"",'Measured Data'!AM39)</f>
        <v/>
      </c>
      <c r="AN48" s="238" t="str">
        <f>IF(ISBLANK('Measured Data'!AN39),"",'Measured Data'!AN39)</f>
        <v/>
      </c>
      <c r="AO48" s="238" t="str">
        <f>IF(ISBLANK('Measured Data'!AO39),"",'Measured Data'!AO39)</f>
        <v/>
      </c>
      <c r="AP48" s="238" t="str">
        <f>IF(ISBLANK('Measured Data'!AP39),"",'Measured Data'!AP39)</f>
        <v/>
      </c>
      <c r="AQ48" s="238" t="e">
        <f>IF(ISBLANK('Measured Data'!#REF!),"",'Measured Data'!#REF!)</f>
        <v>#REF!</v>
      </c>
      <c r="AR48" s="238" t="e">
        <f>IF(ISBLANK('Measured Data'!#REF!),"",'Measured Data'!#REF!)</f>
        <v>#REF!</v>
      </c>
      <c r="AS48" s="238" t="e">
        <f>IF(ISBLANK('Measured Data'!#REF!),"",'Measured Data'!#REF!)</f>
        <v>#REF!</v>
      </c>
      <c r="AT48" s="238" t="e">
        <f>IF(ISBLANK('Measured Data'!#REF!),"",'Measured Data'!#REF!)</f>
        <v>#REF!</v>
      </c>
      <c r="AU48" s="238" t="e">
        <f>IF(ISBLANK('Measured Data'!#REF!),"",'Measured Data'!#REF!)</f>
        <v>#REF!</v>
      </c>
      <c r="AV48" s="238" t="e">
        <f>IF(ISBLANK('Measured Data'!#REF!),"",'Measured Data'!#REF!)</f>
        <v>#REF!</v>
      </c>
      <c r="AW48" s="238" t="e">
        <f>IF(ISBLANK('Measured Data'!#REF!),"",'Measured Data'!#REF!)</f>
        <v>#REF!</v>
      </c>
      <c r="AX48" s="238" t="e">
        <f>IF(ISBLANK('Measured Data'!#REF!),"",'Measured Data'!#REF!)</f>
        <v>#REF!</v>
      </c>
      <c r="AY48" s="238" t="e">
        <f>IF(ISBLANK('Measured Data'!#REF!),"",'Measured Data'!#REF!)</f>
        <v>#REF!</v>
      </c>
      <c r="AZ48" s="238" t="e">
        <f>IF(ISBLANK('Measured Data'!#REF!),"",'Measured Data'!#REF!)</f>
        <v>#REF!</v>
      </c>
      <c r="BA48" s="238" t="e">
        <f>IF(ISBLANK('Measured Data'!#REF!),"",'Measured Data'!#REF!)</f>
        <v>#REF!</v>
      </c>
      <c r="BB48" s="238" t="e">
        <f>IF(ISBLANK('Measured Data'!#REF!),"",'Measured Data'!#REF!)</f>
        <v>#REF!</v>
      </c>
      <c r="BC48" s="238" t="e">
        <f>IF(ISBLANK('Measured Data'!#REF!),"",'Measured Data'!#REF!)</f>
        <v>#REF!</v>
      </c>
      <c r="BD48" s="238" t="e">
        <f>IF(ISBLANK('Measured Data'!#REF!),"",'Measured Data'!#REF!)</f>
        <v>#REF!</v>
      </c>
      <c r="BE48" s="238" t="e">
        <f>IF(ISBLANK('Measured Data'!#REF!),"",'Measured Data'!#REF!)</f>
        <v>#REF!</v>
      </c>
      <c r="BF48" s="238" t="e">
        <f>IF(ISBLANK('Measured Data'!#REF!),"",'Measured Data'!#REF!)</f>
        <v>#REF!</v>
      </c>
      <c r="BG48" s="238" t="e">
        <f>IF(ISBLANK('Measured Data'!#REF!),"",'Measured Data'!#REF!)</f>
        <v>#REF!</v>
      </c>
      <c r="BH48" s="238" t="e">
        <f>IF(ISBLANK('Measured Data'!#REF!),"",'Measured Data'!#REF!)</f>
        <v>#REF!</v>
      </c>
      <c r="BI48" s="238" t="e">
        <f>IF(ISBLANK('Measured Data'!#REF!),"",'Measured Data'!#REF!)</f>
        <v>#REF!</v>
      </c>
      <c r="BJ48" s="238" t="e">
        <f>IF(ISBLANK('Measured Data'!#REF!),"",'Measured Data'!#REF!)</f>
        <v>#REF!</v>
      </c>
      <c r="BK48" s="238" t="e">
        <f>IF(ISBLANK('Measured Data'!#REF!),"",'Measured Data'!#REF!)</f>
        <v>#REF!</v>
      </c>
      <c r="BL48" s="238" t="e">
        <f>IF(ISBLANK('Measured Data'!#REF!),"",'Measured Data'!#REF!)</f>
        <v>#REF!</v>
      </c>
      <c r="BM48" s="238" t="e">
        <f>IF(ISBLANK('Measured Data'!#REF!),"",'Measured Data'!#REF!)</f>
        <v>#REF!</v>
      </c>
      <c r="BN48" s="238" t="str">
        <f>IF(ISBLANK('In Process Calc.'!B41),"",ROUND('In Process Calc.'!B41,2))</f>
        <v/>
      </c>
      <c r="BO48" s="238" t="str">
        <f>IF(ISBLANK('In Process Calc.'!C41),"",ROUND('In Process Calc.'!C41,2))</f>
        <v/>
      </c>
      <c r="BP48" s="238" t="str">
        <f>IF(ISBLANK('In Process Calc.'!E41),"",'In Process Calc.'!E41)</f>
        <v/>
      </c>
      <c r="BQ48" s="238" t="str">
        <f>IF(ISBLANK('In Process Calc.'!F41),"",'In Process Calc.'!F41)</f>
        <v/>
      </c>
      <c r="BR48" s="238" t="str">
        <f>IF(ISBLANK('In Process Calc.'!H41),"",'In Process Calc.'!H41)</f>
        <v/>
      </c>
      <c r="BS48" s="238" t="str">
        <f>IF(ISBLANK('In Process Calc.'!J41),"",'In Process Calc.'!J41)</f>
        <v/>
      </c>
      <c r="BT48" s="238" t="str">
        <f>IF(ISBLANK('In Process Calc.'!K41),"",'In Process Calc.'!K41)</f>
        <v/>
      </c>
      <c r="BU48" s="238" t="str">
        <f>IF(ISBLANK('In Process Calc.'!L41),"",'In Process Calc.'!L41)</f>
        <v/>
      </c>
      <c r="BV48" s="243" t="str">
        <f>IF(ISBLANK('In Process Calc.'!M41),"",'In Process Calc.'!M41)</f>
        <v/>
      </c>
      <c r="BW48" s="243" t="str">
        <f>IF(ISBLANK('In Process Calc.'!N41),"",'In Process Calc.'!N41)</f>
        <v/>
      </c>
      <c r="BX48" s="243" t="str">
        <f>IF(ISBLANK('In Process Calc.'!O41),"",'In Process Calc.'!O41)</f>
        <v/>
      </c>
      <c r="BY48" s="243" t="str">
        <f>IF(ISBLANK('In Process Calc.'!P41),"",'In Process Calc.'!P41)</f>
        <v/>
      </c>
      <c r="BZ48" s="243" t="str">
        <f>IF(ISBLANK('In Process Calc.'!Q41),"",'In Process Calc.'!Q41)</f>
        <v/>
      </c>
      <c r="CA48" s="243" t="str">
        <f>IF(ISBLANK('In Process Calc.'!R41),"",'In Process Calc.'!R41)</f>
        <v/>
      </c>
      <c r="CB48" s="243" t="str">
        <f>IF(ISBLANK('In Process Calc.'!S41),"",'In Process Calc.'!S41)</f>
        <v/>
      </c>
      <c r="CC48" s="243" t="str">
        <f>IF(ISBLANK('In Process Calc.'!T41),"",'In Process Calc.'!T41)</f>
        <v/>
      </c>
      <c r="CD48" s="243" t="str">
        <f>IF(ISBLANK('In Process Calc.'!U41),"",'In Process Calc.'!U41)</f>
        <v/>
      </c>
      <c r="CE48" s="243" t="str">
        <f>IF(ISBLANK('In Process Calc.'!V41),"",'In Process Calc.'!V41)</f>
        <v/>
      </c>
      <c r="CF48" s="243" t="str">
        <f>IF(ISBLANK('In Process Calc.'!W41),"",'In Process Calc.'!W41)</f>
        <v/>
      </c>
      <c r="CG48" s="243" t="str">
        <f>IF(ISBLANK('In Process Calc.'!X41),"",'In Process Calc.'!X41)</f>
        <v/>
      </c>
      <c r="CH48" s="243" t="str">
        <f>IF(ISBLANK('In Process Calc.'!Y41),"",'In Process Calc.'!Y41)</f>
        <v/>
      </c>
      <c r="CI48" s="243" t="str">
        <f>IF(ISBLANK('In Process Calc.'!Z41),"",'In Process Calc.'!Z41)</f>
        <v/>
      </c>
      <c r="CJ48" s="243" t="str">
        <f>IF(ISBLANK('In Process Calc.'!AA41),"",'In Process Calc.'!AA41)</f>
        <v/>
      </c>
      <c r="CK48" s="243" t="str">
        <f>IF(ISBLANK('In Process Calc.'!AB41),"",'In Process Calc.'!AB41)</f>
        <v/>
      </c>
      <c r="CL48" s="243" t="str">
        <f>IF(ISBLANK('In Process Calc.'!AC41),"",'In Process Calc.'!AC41)</f>
        <v/>
      </c>
      <c r="CM48" s="243" t="str">
        <f>IF(ISBLANK('In Process Calc.'!AD41),"",'In Process Calc.'!AD41)</f>
        <v/>
      </c>
      <c r="CN48" s="243" t="str">
        <f>IF(ISBLANK('In Process Calc.'!AE41),"",'In Process Calc.'!AE41)</f>
        <v/>
      </c>
      <c r="CO48" s="243" t="str">
        <f>IF(ISBLANK('In Process Calc.'!AF41),"",'In Process Calc.'!AF41)</f>
        <v/>
      </c>
      <c r="CP48" s="243" t="str">
        <f>IF(ISBLANK('In Process Calc.'!AG41),"",'In Process Calc.'!AG41)</f>
        <v/>
      </c>
      <c r="CQ48" s="243" t="str">
        <f>IF(ISBLANK('In Process Calc.'!AH41),"",'In Process Calc.'!AH41)</f>
        <v/>
      </c>
      <c r="CR48" s="243" t="str">
        <f>IF(ISBLANK('In Process Calc.'!AI41),"",'In Process Calc.'!AI41)</f>
        <v/>
      </c>
      <c r="CS48" s="243" t="str">
        <f>IF(ISBLANK('In Process Calc.'!AJ41),"",'In Process Calc.'!AJ41)</f>
        <v/>
      </c>
      <c r="CT48" s="243" t="str">
        <f>IF(ISBLANK('In Process Calc.'!AK41),"",'In Process Calc.'!AK41)</f>
        <v/>
      </c>
      <c r="CU48" s="243" t="str">
        <f>IF(ISBLANK('In Process Calc.'!AL41),"",'In Process Calc.'!AL41)</f>
        <v/>
      </c>
      <c r="CV48" s="243" t="str">
        <f>IF(ISBLANK('In Process Calc.'!AM41),"",'In Process Calc.'!AM41)</f>
        <v/>
      </c>
      <c r="CW48" s="243" t="str">
        <f>IF(ISBLANK('In Process Calc.'!AN41),"",'In Process Calc.'!AN41)</f>
        <v/>
      </c>
      <c r="CX48" s="243" t="str">
        <f>IF(ISBLANK('In Process Calc.'!AO41),"",'In Process Calc.'!AO41)</f>
        <v/>
      </c>
      <c r="CY48" s="243" t="str">
        <f>IF(ISBLANK('In Process Calc.'!AP41),"",'In Process Calc.'!AP41)</f>
        <v/>
      </c>
      <c r="CZ48" s="243" t="str">
        <f>IF(ISBLANK('In Process Calc.'!AQ41),"",'In Process Calc.'!AQ41)</f>
        <v/>
      </c>
      <c r="DA48" s="243" t="str">
        <f>IF(ISBLANK('In Process Calc.'!AR41),"",'In Process Calc.'!AR41)</f>
        <v/>
      </c>
      <c r="DB48" s="243" t="str">
        <f>IF(ISBLANK('In Process Calc.'!AS41),"",'In Process Calc.'!AS41)</f>
        <v/>
      </c>
      <c r="DC48" s="243" t="str">
        <f>IF(ISBLANK('In Process Calc.'!AT41),"",'In Process Calc.'!AT41)</f>
        <v/>
      </c>
      <c r="DD48" s="243" t="str">
        <f>IF(ISBLANK('In Process Calc.'!AU41),"",'In Process Calc.'!AU41)</f>
        <v/>
      </c>
      <c r="DE48" s="243" t="str">
        <f>IF(ISBLANK('In Process Calc.'!AV41),"",'In Process Calc.'!AV41)</f>
        <v/>
      </c>
      <c r="DF48" s="243" t="str">
        <f>IF(ISBLANK('In Process Calc.'!AW41),"",'In Process Calc.'!AW41)</f>
        <v/>
      </c>
      <c r="DG48" s="243" t="str">
        <f>IF(ISBLANK('In Process Calc.'!AX41),"",'In Process Calc.'!AX41)</f>
        <v/>
      </c>
      <c r="DH48" s="243" t="str">
        <f>IF(ISBLANK('In Process Calc.'!AY41),"",'In Process Calc.'!AY41)</f>
        <v/>
      </c>
      <c r="DI48" s="243" t="str">
        <f>IF(ISBLANK('In Process Calc.'!AZ41),"",'In Process Calc.'!AZ41)</f>
        <v/>
      </c>
      <c r="DJ48" s="243" t="str">
        <f>IF(ISBLANK('In Process Calc.'!BA41),"",'In Process Calc.'!BA41)</f>
        <v/>
      </c>
      <c r="DK48" s="243" t="str">
        <f>IF(ISBLANK('In Process Calc.'!BB41),"",'In Process Calc.'!BB41)</f>
        <v/>
      </c>
      <c r="DL48" s="243" t="str">
        <f>IF(ISBLANK('In Process Calc.'!BC41),"",'In Process Calc.'!BC41)</f>
        <v/>
      </c>
      <c r="DM48" s="243" t="str">
        <f>IF(ISBLANK('In Process Calc.'!BD41),"",'In Process Calc.'!BD41)</f>
        <v/>
      </c>
      <c r="DN48" s="243" t="str">
        <f>IF(ISBLANK('In Process Calc.'!BE41),"",'In Process Calc.'!BE41)</f>
        <v/>
      </c>
      <c r="DO48" s="243" t="str">
        <f>IF(ISBLANK('In Process Calc.'!BF41),"",'In Process Calc.'!BF41)</f>
        <v/>
      </c>
      <c r="DP48" s="243" t="str">
        <f>IF(ISBLANK('In Process Calc.'!BG41),"",'In Process Calc.'!BG41)</f>
        <v/>
      </c>
      <c r="DQ48" s="243" t="str">
        <f>IF(ISBLANK('In Process Calc.'!BH41),"",'In Process Calc.'!BH41)</f>
        <v/>
      </c>
      <c r="DR48" s="243" t="str">
        <f>IF(ISBLANK('In Process Calc.'!BI41),"",'In Process Calc.'!BI41)</f>
        <v/>
      </c>
      <c r="DS48" s="243" t="str">
        <f>IF(ISBLANK('In Process Calc.'!BJ41),"",'In Process Calc.'!BJ41)</f>
        <v/>
      </c>
      <c r="DT48" s="243" t="str">
        <f>IF(ISBLANK('In Process Calc.'!BK41),"",'In Process Calc.'!BK41)</f>
        <v/>
      </c>
      <c r="DU48" s="243" t="str">
        <f>IF(ISBLANK('In Process Calc.'!BL41),"",'In Process Calc.'!BL41)</f>
        <v/>
      </c>
      <c r="DV48" s="243" t="str">
        <f>IF(ISBLANK('In Process Calc.'!BM41),"",'In Process Calc.'!BM41)</f>
        <v/>
      </c>
      <c r="DW48" s="243" t="str">
        <f>IF(ISBLANK('In Process Calc.'!BN41),"",'In Process Calc.'!BN41)</f>
        <v/>
      </c>
      <c r="DX48" s="243" t="str">
        <f>IF(ISBLANK('In Process Calc.'!BO41),"",'In Process Calc.'!BO41)</f>
        <v/>
      </c>
      <c r="DY48" s="243" t="str">
        <f>IF(ISBLANK('In Process Calc.'!BP41),"",'In Process Calc.'!BP41)</f>
        <v/>
      </c>
      <c r="DZ48" s="243" t="str">
        <f>IF(ISBLANK('In Process Calc.'!BQ41),"",'In Process Calc.'!BQ41)</f>
        <v/>
      </c>
      <c r="EA48" s="243" t="str">
        <f>IF(ISBLANK('In Process Calc.'!BR41),"",'In Process Calc.'!BR41)</f>
        <v/>
      </c>
      <c r="EB48" s="243" t="str">
        <f>IF(ISBLANK('In Process Calc.'!BS41),"",'In Process Calc.'!BS41)</f>
        <v/>
      </c>
      <c r="EC48" s="243" t="str">
        <f>IF(ISBLANK('In Process Calc.'!BT41),"",'In Process Calc.'!BT41)</f>
        <v/>
      </c>
      <c r="ED48" s="243" t="str">
        <f>IF(ISBLANK('In Process Calc.'!BU41),"",'In Process Calc.'!BU41)</f>
        <v/>
      </c>
      <c r="EE48" s="243" t="str">
        <f>IF(ISBLANK('In Process Calc.'!BV41),"",'In Process Calc.'!BV41)</f>
        <v/>
      </c>
      <c r="EF48" s="243" t="str">
        <f>IF(ISBLANK('In Process Calc.'!BW41),"",'In Process Calc.'!BW41)</f>
        <v/>
      </c>
      <c r="EG48" s="243" t="str">
        <f>IF(ISBLANK('In Process Calc.'!BX41),"",'In Process Calc.'!BX41)</f>
        <v/>
      </c>
      <c r="EH48" s="243" t="str">
        <f>IF(ISBLANK('In Process Calc.'!BY41),"",'In Process Calc.'!BY41)</f>
        <v/>
      </c>
      <c r="EI48" s="243" t="str">
        <f>IF(ISBLANK('In Process Calc.'!BZ41),"",'In Process Calc.'!BZ41)</f>
        <v/>
      </c>
      <c r="EJ48" s="243" t="str">
        <f>IF(ISBLANK('In Process Calc.'!CA41),"",'In Process Calc.'!CA41)</f>
        <v/>
      </c>
      <c r="EK48" s="243" t="str">
        <f>IF(ISBLANK('Post Process Calc.'!A48),"",'Post Process Calc.'!A48)</f>
        <v/>
      </c>
      <c r="EL48" s="243" t="str">
        <f>IF(ISBLANK('Post Process Calc.'!C48),"",'Post Process Calc.'!C48)</f>
        <v/>
      </c>
      <c r="EM48" s="243" t="str">
        <f>IF(ISBLANK('Post Process Calc.'!D48),"",'Post Process Calc.'!D48)</f>
        <v/>
      </c>
      <c r="EN48" s="243" t="str">
        <f>IF(ISBLANK('Post Process Calc.'!E48),"",'Post Process Calc.'!E48)</f>
        <v/>
      </c>
      <c r="EO48" s="243" t="str">
        <f>IF(ISBLANK('Post Process Calc.'!F48),"",'Post Process Calc.'!F48)</f>
        <v/>
      </c>
      <c r="EP48" s="243" t="str">
        <f>IF(ISBLANK('Post Process Calc.'!G48),"",'Post Process Calc.'!G48)</f>
        <v/>
      </c>
      <c r="EQ48" s="243" t="str">
        <f>IF(ISBLANK('Post Process Calc.'!H48),"",'Post Process Calc.'!H48)</f>
        <v/>
      </c>
      <c r="ER48" s="243" t="str">
        <f>IF(ISBLANK('Post Process Calc.'!I48),"",'Post Process Calc.'!I48)</f>
        <v/>
      </c>
      <c r="ES48" s="243" t="str">
        <f>IF(ISBLANK('Post Process Calc.'!J48),"",'Post Process Calc.'!J48)</f>
        <v/>
      </c>
      <c r="ET48" s="243" t="str">
        <f>IF(ISBLANK('Post Process Calc.'!K48),"",'Post Process Calc.'!K48)</f>
        <v/>
      </c>
      <c r="EU48" s="243" t="str">
        <f>IF(ISBLANK('Post Process Calc.'!L48),"",'Post Process Calc.'!L48)</f>
        <v/>
      </c>
      <c r="EV48" s="243" t="str">
        <f>IF(ISBLANK('Post Process Calc.'!M48),"",'Post Process Calc.'!M48)</f>
        <v/>
      </c>
      <c r="EW48" s="243" t="str">
        <f>IF(ISBLANK('Post Process Calc.'!N48),"",'Post Process Calc.'!N48)</f>
        <v/>
      </c>
      <c r="EX48" s="243" t="str">
        <f>IF(ISBLANK('Post Process Calc.'!O48),"",'Post Process Calc.'!O48)</f>
        <v/>
      </c>
      <c r="EY48" s="243" t="str">
        <f>IF(ISBLANK('Post Process Calc.'!P48),"",'Post Process Calc.'!P48)</f>
        <v/>
      </c>
      <c r="EZ48" s="243" t="str">
        <f>IF(ISBLANK('Post Process Calc.'!Q48),"",'Post Process Calc.'!Q48)</f>
        <v/>
      </c>
      <c r="FA48" s="243" t="str">
        <f>IF(ISBLANK('Post Process Calc.'!R48),"",'Post Process Calc.'!R48)</f>
        <v/>
      </c>
      <c r="FB48" s="243" t="str">
        <f>IF(ISBLANK('Post Process Calc.'!S48),"",'Post Process Calc.'!S48)</f>
        <v/>
      </c>
      <c r="FC48" s="243" t="str">
        <f>IF(ISBLANK('Post Process Calc.'!T48),"",'Post Process Calc.'!T48)</f>
        <v/>
      </c>
      <c r="FD48" s="243" t="str">
        <f>IF(ISBLANK('Post Process Calc.'!U48),"",'Post Process Calc.'!U48)</f>
        <v/>
      </c>
      <c r="FE48" s="243" t="str">
        <f>IF(ISBLANK('Post Process Calc.'!V48),"",'Post Process Calc.'!V48)</f>
        <v/>
      </c>
      <c r="FF48" s="243" t="str">
        <f>IF(ISBLANK('Post Process Calc.'!W48),"",'Post Process Calc.'!W48)</f>
        <v/>
      </c>
      <c r="FG48" s="243" t="str">
        <f>IF(ISBLANK('Post Process Calc.'!X48),"",'Post Process Calc.'!X48)</f>
        <v/>
      </c>
      <c r="FH48" s="243" t="str">
        <f>IF(ISBLANK('Post Process Calc.'!Y48),"",'Post Process Calc.'!Y48)</f>
        <v/>
      </c>
      <c r="FI48" s="243" t="str">
        <f>IF(ISBLANK('Post Process Calc.'!Z48),"",'Post Process Calc.'!Z48)</f>
        <v/>
      </c>
      <c r="FJ48" s="243" t="str">
        <f>IF(ISBLANK('Post Process Calc.'!AA48),"",'Post Process Calc.'!AA48)</f>
        <v/>
      </c>
      <c r="FK48" s="243" t="str">
        <f>IF(ISBLANK('Post Process Calc.'!AB48),"",'Post Process Calc.'!AB48)</f>
        <v/>
      </c>
      <c r="FL48" s="243" t="str">
        <f>IF(ISBLANK('Post Process Calc.'!AC48),"",'Post Process Calc.'!AC48)</f>
        <v/>
      </c>
      <c r="FM48" s="243" t="str">
        <f>IF(ISBLANK('Post Process Calc.'!AD48),"",'Post Process Calc.'!AD48)</f>
        <v/>
      </c>
      <c r="FN48" s="243" t="str">
        <f>IF(ISBLANK('Post Process Calc.'!AE48),"",'Post Process Calc.'!AE48)</f>
        <v/>
      </c>
      <c r="FO48" s="243" t="str">
        <f>IF(ISBLANK('Post Process Calc.'!AF48),"",'Post Process Calc.'!AF48)</f>
        <v/>
      </c>
      <c r="FP48" s="243" t="str">
        <f>IF(ISBLANK('Post Process Calc.'!AG48),"",'Post Process Calc.'!AG48)</f>
        <v/>
      </c>
      <c r="FQ48" s="243" t="str">
        <f>IF(ISBLANK('Post Process Calc.'!AH48),"",'Post Process Calc.'!AH48)</f>
        <v/>
      </c>
      <c r="FR48" s="243" t="str">
        <f>IF(ISBLANK('Post Process Calc.'!AI48),"",'Post Process Calc.'!AI48)</f>
        <v/>
      </c>
      <c r="FS48" s="243" t="str">
        <f>IF(ISBLANK('Post Process Calc.'!AJ48),"",'Post Process Calc.'!AJ48)</f>
        <v/>
      </c>
    </row>
    <row r="49" spans="1:175">
      <c r="A49" s="238" t="str">
        <f>IF('Measured Data'!B40&lt;&gt;0,'Measured Data'!$B$1,"")</f>
        <v/>
      </c>
      <c r="B49" s="238" t="str">
        <f>IF(ISBLANK('Measured Data'!A40),"",'Measured Data'!A40)</f>
        <v/>
      </c>
      <c r="C49" s="245" t="str">
        <f>IF(ISBLANK('Measured Data'!B40),"",'Measured Data'!B40)</f>
        <v/>
      </c>
      <c r="D49" s="246" t="str">
        <f>IF(ISBLANK('Measured Data'!C40),"",'Measured Data'!C40)</f>
        <v/>
      </c>
      <c r="E49" s="238" t="str">
        <f>IF(ISBLANK('Measured Data'!D40),"",'Measured Data'!D40)</f>
        <v/>
      </c>
      <c r="F49" s="238" t="str">
        <f>IF(ISBLANK('Measured Data'!E40),"",'Measured Data'!E40)</f>
        <v/>
      </c>
      <c r="G49" s="238" t="str">
        <f>IF(ISBLANK('Measured Data'!G40),"",'Measured Data'!G40)</f>
        <v/>
      </c>
      <c r="H49" s="238" t="str">
        <f>IF(ISBLANK('Measured Data'!H40),"",'Measured Data'!H40)</f>
        <v/>
      </c>
      <c r="I49" s="238" t="str">
        <f>IF(ISBLANK('Measured Data'!I40),"",'Measured Data'!I40)</f>
        <v/>
      </c>
      <c r="J49" s="238" t="str">
        <f>IF(ISBLANK('Measured Data'!J40),"",'Measured Data'!J40)</f>
        <v/>
      </c>
      <c r="K49" s="238" t="str">
        <f>IF(ISBLANK('Measured Data'!K40),"",'Measured Data'!K40)</f>
        <v/>
      </c>
      <c r="L49" s="238" t="str">
        <f>IF(ISBLANK('Measured Data'!L40),"",'Measured Data'!L40)</f>
        <v/>
      </c>
      <c r="M49" s="238" t="str">
        <f>IF(ISBLANK('Measured Data'!M40),"",'Measured Data'!M40)</f>
        <v/>
      </c>
      <c r="N49" s="238" t="str">
        <f>IF(ISBLANK('Measured Data'!N40),"",'Measured Data'!N40)</f>
        <v/>
      </c>
      <c r="O49" s="238" t="str">
        <f>IF(ISBLANK('Measured Data'!O40),"",'Measured Data'!O40)</f>
        <v/>
      </c>
      <c r="P49" s="238" t="str">
        <f>IF(ISBLANK('Measured Data'!P40),"",'Measured Data'!P40)</f>
        <v/>
      </c>
      <c r="Q49" s="238" t="str">
        <f>IF(ISBLANK('Measured Data'!Q40),"",'Measured Data'!Q40)</f>
        <v/>
      </c>
      <c r="R49" s="238" t="str">
        <f>IF(ISBLANK('Measured Data'!R40),"",'Measured Data'!R40)</f>
        <v/>
      </c>
      <c r="S49" s="238" t="str">
        <f>IF(ISBLANK('Measured Data'!S40),"",'Measured Data'!S40)</f>
        <v/>
      </c>
      <c r="T49" s="238" t="str">
        <f>IF(ISBLANK('Measured Data'!T40),"",'Measured Data'!T40)</f>
        <v/>
      </c>
      <c r="U49" s="238" t="str">
        <f>IF(ISBLANK('Measured Data'!U40),"",'Measured Data'!U40)</f>
        <v/>
      </c>
      <c r="V49" s="238" t="str">
        <f>IF(ISBLANK('Measured Data'!V40),"",'Measured Data'!V40)</f>
        <v/>
      </c>
      <c r="W49" s="238" t="str">
        <f>IF(ISBLANK('Measured Data'!W40),"",'Measured Data'!W40)</f>
        <v/>
      </c>
      <c r="X49" s="238" t="str">
        <f>IF(ISBLANK('Measured Data'!X40),"",'Measured Data'!X40)</f>
        <v/>
      </c>
      <c r="Y49" s="238" t="str">
        <f>IF(ISBLANK('Measured Data'!Y40),"",'Measured Data'!Y40)</f>
        <v/>
      </c>
      <c r="Z49" s="238" t="str">
        <f>IF(ISBLANK('Measured Data'!Z40),"",'Measured Data'!Z40)</f>
        <v/>
      </c>
      <c r="AA49" s="238" t="str">
        <f>IF(ISBLANK('Measured Data'!AA40),"",'Measured Data'!AA40)</f>
        <v/>
      </c>
      <c r="AB49" s="238" t="str">
        <f>IF(ISBLANK('Measured Data'!AB40),"",'Measured Data'!AB40)</f>
        <v/>
      </c>
      <c r="AC49" s="238" t="str">
        <f>IF(ISBLANK('Measured Data'!AC40),"",'Measured Data'!AC40)</f>
        <v/>
      </c>
      <c r="AD49" s="238" t="str">
        <f>IF(ISBLANK('Measured Data'!AD40),"",'Measured Data'!AD40)</f>
        <v/>
      </c>
      <c r="AE49" s="238" t="str">
        <f>IF(ISBLANK('Measured Data'!AE40),"",'Measured Data'!AE40)</f>
        <v/>
      </c>
      <c r="AF49" s="238" t="str">
        <f>IF(ISBLANK('Measured Data'!AF40),"",'Measured Data'!AF40)</f>
        <v/>
      </c>
      <c r="AG49" s="238" t="str">
        <f>IF(ISBLANK('Measured Data'!AG40),"",'Measured Data'!AG40)</f>
        <v/>
      </c>
      <c r="AH49" s="238" t="str">
        <f>IF(ISBLANK('Measured Data'!AH40),"",'Measured Data'!AH40)</f>
        <v/>
      </c>
      <c r="AI49" s="238" t="str">
        <f>IF(ISBLANK('Measured Data'!AI40),"",'Measured Data'!AI40)</f>
        <v/>
      </c>
      <c r="AJ49" s="238" t="str">
        <f>IF(ISBLANK('Measured Data'!AJ40),"",'Measured Data'!AJ40)</f>
        <v/>
      </c>
      <c r="AK49" s="238" t="str">
        <f>IF(ISBLANK('Measured Data'!AK40),"",'Measured Data'!AK40)</f>
        <v/>
      </c>
      <c r="AL49" s="238" t="str">
        <f>IF(ISBLANK('Measured Data'!AL40),"",'Measured Data'!AL40)</f>
        <v/>
      </c>
      <c r="AM49" s="238" t="str">
        <f>IF(ISBLANK('Measured Data'!AM40),"",'Measured Data'!AM40)</f>
        <v/>
      </c>
      <c r="AN49" s="238" t="str">
        <f>IF(ISBLANK('Measured Data'!AN40),"",'Measured Data'!AN40)</f>
        <v/>
      </c>
      <c r="AO49" s="238" t="str">
        <f>IF(ISBLANK('Measured Data'!AO40),"",'Measured Data'!AO40)</f>
        <v/>
      </c>
      <c r="AP49" s="238" t="str">
        <f>IF(ISBLANK('Measured Data'!AP40),"",'Measured Data'!AP40)</f>
        <v/>
      </c>
      <c r="AQ49" s="238" t="e">
        <f>IF(ISBLANK('Measured Data'!#REF!),"",'Measured Data'!#REF!)</f>
        <v>#REF!</v>
      </c>
      <c r="AR49" s="238" t="e">
        <f>IF(ISBLANK('Measured Data'!#REF!),"",'Measured Data'!#REF!)</f>
        <v>#REF!</v>
      </c>
      <c r="AS49" s="238" t="e">
        <f>IF(ISBLANK('Measured Data'!#REF!),"",'Measured Data'!#REF!)</f>
        <v>#REF!</v>
      </c>
      <c r="AT49" s="238" t="e">
        <f>IF(ISBLANK('Measured Data'!#REF!),"",'Measured Data'!#REF!)</f>
        <v>#REF!</v>
      </c>
      <c r="AU49" s="238" t="e">
        <f>IF(ISBLANK('Measured Data'!#REF!),"",'Measured Data'!#REF!)</f>
        <v>#REF!</v>
      </c>
      <c r="AV49" s="238" t="e">
        <f>IF(ISBLANK('Measured Data'!#REF!),"",'Measured Data'!#REF!)</f>
        <v>#REF!</v>
      </c>
      <c r="AW49" s="238" t="e">
        <f>IF(ISBLANK('Measured Data'!#REF!),"",'Measured Data'!#REF!)</f>
        <v>#REF!</v>
      </c>
      <c r="AX49" s="238" t="e">
        <f>IF(ISBLANK('Measured Data'!#REF!),"",'Measured Data'!#REF!)</f>
        <v>#REF!</v>
      </c>
      <c r="AY49" s="238" t="e">
        <f>IF(ISBLANK('Measured Data'!#REF!),"",'Measured Data'!#REF!)</f>
        <v>#REF!</v>
      </c>
      <c r="AZ49" s="238" t="e">
        <f>IF(ISBLANK('Measured Data'!#REF!),"",'Measured Data'!#REF!)</f>
        <v>#REF!</v>
      </c>
      <c r="BA49" s="238" t="e">
        <f>IF(ISBLANK('Measured Data'!#REF!),"",'Measured Data'!#REF!)</f>
        <v>#REF!</v>
      </c>
      <c r="BB49" s="238" t="e">
        <f>IF(ISBLANK('Measured Data'!#REF!),"",'Measured Data'!#REF!)</f>
        <v>#REF!</v>
      </c>
      <c r="BC49" s="238" t="e">
        <f>IF(ISBLANK('Measured Data'!#REF!),"",'Measured Data'!#REF!)</f>
        <v>#REF!</v>
      </c>
      <c r="BD49" s="238" t="e">
        <f>IF(ISBLANK('Measured Data'!#REF!),"",'Measured Data'!#REF!)</f>
        <v>#REF!</v>
      </c>
      <c r="BE49" s="238" t="e">
        <f>IF(ISBLANK('Measured Data'!#REF!),"",'Measured Data'!#REF!)</f>
        <v>#REF!</v>
      </c>
      <c r="BF49" s="238" t="e">
        <f>IF(ISBLANK('Measured Data'!#REF!),"",'Measured Data'!#REF!)</f>
        <v>#REF!</v>
      </c>
      <c r="BG49" s="238" t="e">
        <f>IF(ISBLANK('Measured Data'!#REF!),"",'Measured Data'!#REF!)</f>
        <v>#REF!</v>
      </c>
      <c r="BH49" s="238" t="e">
        <f>IF(ISBLANK('Measured Data'!#REF!),"",'Measured Data'!#REF!)</f>
        <v>#REF!</v>
      </c>
      <c r="BI49" s="238" t="e">
        <f>IF(ISBLANK('Measured Data'!#REF!),"",'Measured Data'!#REF!)</f>
        <v>#REF!</v>
      </c>
      <c r="BJ49" s="238" t="e">
        <f>IF(ISBLANK('Measured Data'!#REF!),"",'Measured Data'!#REF!)</f>
        <v>#REF!</v>
      </c>
      <c r="BK49" s="238" t="e">
        <f>IF(ISBLANK('Measured Data'!#REF!),"",'Measured Data'!#REF!)</f>
        <v>#REF!</v>
      </c>
      <c r="BL49" s="238" t="e">
        <f>IF(ISBLANK('Measured Data'!#REF!),"",'Measured Data'!#REF!)</f>
        <v>#REF!</v>
      </c>
      <c r="BM49" s="238" t="e">
        <f>IF(ISBLANK('Measured Data'!#REF!),"",'Measured Data'!#REF!)</f>
        <v>#REF!</v>
      </c>
      <c r="BN49" s="238" t="str">
        <f>IF(ISBLANK('In Process Calc.'!B42),"",ROUND('In Process Calc.'!B42,2))</f>
        <v/>
      </c>
      <c r="BO49" s="238" t="str">
        <f>IF(ISBLANK('In Process Calc.'!C42),"",ROUND('In Process Calc.'!C42,2))</f>
        <v/>
      </c>
      <c r="BP49" s="238" t="str">
        <f>IF(ISBLANK('In Process Calc.'!E42),"",'In Process Calc.'!E42)</f>
        <v/>
      </c>
      <c r="BQ49" s="238" t="str">
        <f>IF(ISBLANK('In Process Calc.'!F42),"",'In Process Calc.'!F42)</f>
        <v/>
      </c>
      <c r="BR49" s="238" t="str">
        <f>IF(ISBLANK('In Process Calc.'!H42),"",'In Process Calc.'!H42)</f>
        <v/>
      </c>
      <c r="BS49" s="238" t="str">
        <f>IF(ISBLANK('In Process Calc.'!J42),"",'In Process Calc.'!J42)</f>
        <v/>
      </c>
      <c r="BT49" s="238" t="str">
        <f>IF(ISBLANK('In Process Calc.'!K42),"",'In Process Calc.'!K42)</f>
        <v/>
      </c>
      <c r="BU49" s="238" t="str">
        <f>IF(ISBLANK('In Process Calc.'!L42),"",'In Process Calc.'!L42)</f>
        <v/>
      </c>
      <c r="BV49" s="243" t="str">
        <f>IF(ISBLANK('In Process Calc.'!M42),"",'In Process Calc.'!M42)</f>
        <v/>
      </c>
      <c r="BW49" s="243" t="str">
        <f>IF(ISBLANK('In Process Calc.'!N42),"",'In Process Calc.'!N42)</f>
        <v/>
      </c>
      <c r="BX49" s="243" t="str">
        <f>IF(ISBLANK('In Process Calc.'!O42),"",'In Process Calc.'!O42)</f>
        <v/>
      </c>
      <c r="BY49" s="243" t="str">
        <f>IF(ISBLANK('In Process Calc.'!P42),"",'In Process Calc.'!P42)</f>
        <v/>
      </c>
      <c r="BZ49" s="243" t="str">
        <f>IF(ISBLANK('In Process Calc.'!Q42),"",'In Process Calc.'!Q42)</f>
        <v/>
      </c>
      <c r="CA49" s="243" t="str">
        <f>IF(ISBLANK('In Process Calc.'!R42),"",'In Process Calc.'!R42)</f>
        <v/>
      </c>
      <c r="CB49" s="243" t="str">
        <f>IF(ISBLANK('In Process Calc.'!S42),"",'In Process Calc.'!S42)</f>
        <v/>
      </c>
      <c r="CC49" s="243" t="str">
        <f>IF(ISBLANK('In Process Calc.'!T42),"",'In Process Calc.'!T42)</f>
        <v/>
      </c>
      <c r="CD49" s="243" t="str">
        <f>IF(ISBLANK('In Process Calc.'!U42),"",'In Process Calc.'!U42)</f>
        <v/>
      </c>
      <c r="CE49" s="243" t="str">
        <f>IF(ISBLANK('In Process Calc.'!V42),"",'In Process Calc.'!V42)</f>
        <v/>
      </c>
      <c r="CF49" s="243" t="str">
        <f>IF(ISBLANK('In Process Calc.'!W42),"",'In Process Calc.'!W42)</f>
        <v/>
      </c>
      <c r="CG49" s="243" t="str">
        <f>IF(ISBLANK('In Process Calc.'!X42),"",'In Process Calc.'!X42)</f>
        <v/>
      </c>
      <c r="CH49" s="243" t="str">
        <f>IF(ISBLANK('In Process Calc.'!Y42),"",'In Process Calc.'!Y42)</f>
        <v/>
      </c>
      <c r="CI49" s="243" t="str">
        <f>IF(ISBLANK('In Process Calc.'!Z42),"",'In Process Calc.'!Z42)</f>
        <v/>
      </c>
      <c r="CJ49" s="243" t="str">
        <f>IF(ISBLANK('In Process Calc.'!AA42),"",'In Process Calc.'!AA42)</f>
        <v/>
      </c>
      <c r="CK49" s="243" t="str">
        <f>IF(ISBLANK('In Process Calc.'!AB42),"",'In Process Calc.'!AB42)</f>
        <v/>
      </c>
      <c r="CL49" s="243" t="str">
        <f>IF(ISBLANK('In Process Calc.'!AC42),"",'In Process Calc.'!AC42)</f>
        <v/>
      </c>
      <c r="CM49" s="243" t="str">
        <f>IF(ISBLANK('In Process Calc.'!AD42),"",'In Process Calc.'!AD42)</f>
        <v/>
      </c>
      <c r="CN49" s="243" t="str">
        <f>IF(ISBLANK('In Process Calc.'!AE42),"",'In Process Calc.'!AE42)</f>
        <v/>
      </c>
      <c r="CO49" s="243" t="str">
        <f>IF(ISBLANK('In Process Calc.'!AF42),"",'In Process Calc.'!AF42)</f>
        <v/>
      </c>
      <c r="CP49" s="243" t="str">
        <f>IF(ISBLANK('In Process Calc.'!AG42),"",'In Process Calc.'!AG42)</f>
        <v/>
      </c>
      <c r="CQ49" s="243" t="str">
        <f>IF(ISBLANK('In Process Calc.'!AH42),"",'In Process Calc.'!AH42)</f>
        <v/>
      </c>
      <c r="CR49" s="243" t="str">
        <f>IF(ISBLANK('In Process Calc.'!AI42),"",'In Process Calc.'!AI42)</f>
        <v/>
      </c>
      <c r="CS49" s="243" t="str">
        <f>IF(ISBLANK('In Process Calc.'!AJ42),"",'In Process Calc.'!AJ42)</f>
        <v/>
      </c>
      <c r="CT49" s="243" t="str">
        <f>IF(ISBLANK('In Process Calc.'!AK42),"",'In Process Calc.'!AK42)</f>
        <v/>
      </c>
      <c r="CU49" s="243" t="str">
        <f>IF(ISBLANK('In Process Calc.'!AL42),"",'In Process Calc.'!AL42)</f>
        <v/>
      </c>
      <c r="CV49" s="243" t="str">
        <f>IF(ISBLANK('In Process Calc.'!AM42),"",'In Process Calc.'!AM42)</f>
        <v/>
      </c>
      <c r="CW49" s="243" t="str">
        <f>IF(ISBLANK('In Process Calc.'!AN42),"",'In Process Calc.'!AN42)</f>
        <v/>
      </c>
      <c r="CX49" s="243" t="str">
        <f>IF(ISBLANK('In Process Calc.'!AO42),"",'In Process Calc.'!AO42)</f>
        <v/>
      </c>
      <c r="CY49" s="243" t="str">
        <f>IF(ISBLANK('In Process Calc.'!AP42),"",'In Process Calc.'!AP42)</f>
        <v/>
      </c>
      <c r="CZ49" s="243" t="str">
        <f>IF(ISBLANK('In Process Calc.'!AQ42),"",'In Process Calc.'!AQ42)</f>
        <v/>
      </c>
      <c r="DA49" s="243" t="str">
        <f>IF(ISBLANK('In Process Calc.'!AR42),"",'In Process Calc.'!AR42)</f>
        <v/>
      </c>
      <c r="DB49" s="243" t="str">
        <f>IF(ISBLANK('In Process Calc.'!AS42),"",'In Process Calc.'!AS42)</f>
        <v/>
      </c>
      <c r="DC49" s="243" t="str">
        <f>IF(ISBLANK('In Process Calc.'!AT42),"",'In Process Calc.'!AT42)</f>
        <v/>
      </c>
      <c r="DD49" s="243" t="str">
        <f>IF(ISBLANK('In Process Calc.'!AU42),"",'In Process Calc.'!AU42)</f>
        <v/>
      </c>
      <c r="DE49" s="243" t="str">
        <f>IF(ISBLANK('In Process Calc.'!AV42),"",'In Process Calc.'!AV42)</f>
        <v/>
      </c>
      <c r="DF49" s="243" t="str">
        <f>IF(ISBLANK('In Process Calc.'!AW42),"",'In Process Calc.'!AW42)</f>
        <v/>
      </c>
      <c r="DG49" s="243" t="str">
        <f>IF(ISBLANK('In Process Calc.'!AX42),"",'In Process Calc.'!AX42)</f>
        <v/>
      </c>
      <c r="DH49" s="243" t="str">
        <f>IF(ISBLANK('In Process Calc.'!AY42),"",'In Process Calc.'!AY42)</f>
        <v/>
      </c>
      <c r="DI49" s="243" t="str">
        <f>IF(ISBLANK('In Process Calc.'!AZ42),"",'In Process Calc.'!AZ42)</f>
        <v/>
      </c>
      <c r="DJ49" s="243" t="str">
        <f>IF(ISBLANK('In Process Calc.'!BA42),"",'In Process Calc.'!BA42)</f>
        <v/>
      </c>
      <c r="DK49" s="243" t="str">
        <f>IF(ISBLANK('In Process Calc.'!BB42),"",'In Process Calc.'!BB42)</f>
        <v/>
      </c>
      <c r="DL49" s="243" t="str">
        <f>IF(ISBLANK('In Process Calc.'!BC42),"",'In Process Calc.'!BC42)</f>
        <v/>
      </c>
      <c r="DM49" s="243" t="str">
        <f>IF(ISBLANK('In Process Calc.'!BD42),"",'In Process Calc.'!BD42)</f>
        <v/>
      </c>
      <c r="DN49" s="243" t="str">
        <f>IF(ISBLANK('In Process Calc.'!BE42),"",'In Process Calc.'!BE42)</f>
        <v/>
      </c>
      <c r="DO49" s="243" t="str">
        <f>IF(ISBLANK('In Process Calc.'!BF42),"",'In Process Calc.'!BF42)</f>
        <v/>
      </c>
      <c r="DP49" s="243" t="str">
        <f>IF(ISBLANK('In Process Calc.'!BG42),"",'In Process Calc.'!BG42)</f>
        <v/>
      </c>
      <c r="DQ49" s="243" t="str">
        <f>IF(ISBLANK('In Process Calc.'!BH42),"",'In Process Calc.'!BH42)</f>
        <v/>
      </c>
      <c r="DR49" s="243" t="str">
        <f>IF(ISBLANK('In Process Calc.'!BI42),"",'In Process Calc.'!BI42)</f>
        <v/>
      </c>
      <c r="DS49" s="243" t="str">
        <f>IF(ISBLANK('In Process Calc.'!BJ42),"",'In Process Calc.'!BJ42)</f>
        <v/>
      </c>
      <c r="DT49" s="243" t="str">
        <f>IF(ISBLANK('In Process Calc.'!BK42),"",'In Process Calc.'!BK42)</f>
        <v/>
      </c>
      <c r="DU49" s="243" t="str">
        <f>IF(ISBLANK('In Process Calc.'!BL42),"",'In Process Calc.'!BL42)</f>
        <v/>
      </c>
      <c r="DV49" s="243" t="str">
        <f>IF(ISBLANK('In Process Calc.'!BM42),"",'In Process Calc.'!BM42)</f>
        <v/>
      </c>
      <c r="DW49" s="243" t="str">
        <f>IF(ISBLANK('In Process Calc.'!BN42),"",'In Process Calc.'!BN42)</f>
        <v/>
      </c>
      <c r="DX49" s="243" t="str">
        <f>IF(ISBLANK('In Process Calc.'!BO42),"",'In Process Calc.'!BO42)</f>
        <v/>
      </c>
      <c r="DY49" s="243" t="str">
        <f>IF(ISBLANK('In Process Calc.'!BP42),"",'In Process Calc.'!BP42)</f>
        <v/>
      </c>
      <c r="DZ49" s="243" t="str">
        <f>IF(ISBLANK('In Process Calc.'!BQ42),"",'In Process Calc.'!BQ42)</f>
        <v/>
      </c>
      <c r="EA49" s="243" t="str">
        <f>IF(ISBLANK('In Process Calc.'!BR42),"",'In Process Calc.'!BR42)</f>
        <v/>
      </c>
      <c r="EB49" s="243" t="str">
        <f>IF(ISBLANK('In Process Calc.'!BS42),"",'In Process Calc.'!BS42)</f>
        <v/>
      </c>
      <c r="EC49" s="243" t="str">
        <f>IF(ISBLANK('In Process Calc.'!BT42),"",'In Process Calc.'!BT42)</f>
        <v/>
      </c>
      <c r="ED49" s="243" t="str">
        <f>IF(ISBLANK('In Process Calc.'!BU42),"",'In Process Calc.'!BU42)</f>
        <v/>
      </c>
      <c r="EE49" s="243" t="str">
        <f>IF(ISBLANK('In Process Calc.'!BV42),"",'In Process Calc.'!BV42)</f>
        <v/>
      </c>
      <c r="EF49" s="243" t="str">
        <f>IF(ISBLANK('In Process Calc.'!BW42),"",'In Process Calc.'!BW42)</f>
        <v/>
      </c>
      <c r="EG49" s="243" t="str">
        <f>IF(ISBLANK('In Process Calc.'!BX42),"",'In Process Calc.'!BX42)</f>
        <v/>
      </c>
      <c r="EH49" s="243" t="str">
        <f>IF(ISBLANK('In Process Calc.'!BY42),"",'In Process Calc.'!BY42)</f>
        <v/>
      </c>
      <c r="EI49" s="243" t="str">
        <f>IF(ISBLANK('In Process Calc.'!BZ42),"",'In Process Calc.'!BZ42)</f>
        <v/>
      </c>
      <c r="EJ49" s="243" t="str">
        <f>IF(ISBLANK('In Process Calc.'!CA42),"",'In Process Calc.'!CA42)</f>
        <v/>
      </c>
      <c r="EK49" s="243" t="str">
        <f>IF(ISBLANK('Post Process Calc.'!A49),"",'Post Process Calc.'!A49)</f>
        <v/>
      </c>
      <c r="EL49" s="243" t="str">
        <f>IF(ISBLANK('Post Process Calc.'!C49),"",'Post Process Calc.'!C49)</f>
        <v/>
      </c>
      <c r="EM49" s="243" t="str">
        <f>IF(ISBLANK('Post Process Calc.'!D49),"",'Post Process Calc.'!D49)</f>
        <v/>
      </c>
      <c r="EN49" s="243" t="str">
        <f>IF(ISBLANK('Post Process Calc.'!E49),"",'Post Process Calc.'!E49)</f>
        <v/>
      </c>
      <c r="EO49" s="243" t="str">
        <f>IF(ISBLANK('Post Process Calc.'!F49),"",'Post Process Calc.'!F49)</f>
        <v/>
      </c>
      <c r="EP49" s="243" t="str">
        <f>IF(ISBLANK('Post Process Calc.'!G49),"",'Post Process Calc.'!G49)</f>
        <v/>
      </c>
      <c r="EQ49" s="243" t="str">
        <f>IF(ISBLANK('Post Process Calc.'!H49),"",'Post Process Calc.'!H49)</f>
        <v/>
      </c>
      <c r="ER49" s="243" t="str">
        <f>IF(ISBLANK('Post Process Calc.'!I49),"",'Post Process Calc.'!I49)</f>
        <v/>
      </c>
      <c r="ES49" s="243" t="str">
        <f>IF(ISBLANK('Post Process Calc.'!J49),"",'Post Process Calc.'!J49)</f>
        <v/>
      </c>
      <c r="ET49" s="243" t="str">
        <f>IF(ISBLANK('Post Process Calc.'!K49),"",'Post Process Calc.'!K49)</f>
        <v/>
      </c>
      <c r="EU49" s="243" t="str">
        <f>IF(ISBLANK('Post Process Calc.'!L49),"",'Post Process Calc.'!L49)</f>
        <v/>
      </c>
      <c r="EV49" s="243" t="str">
        <f>IF(ISBLANK('Post Process Calc.'!M49),"",'Post Process Calc.'!M49)</f>
        <v/>
      </c>
      <c r="EW49" s="243" t="str">
        <f>IF(ISBLANK('Post Process Calc.'!N49),"",'Post Process Calc.'!N49)</f>
        <v/>
      </c>
      <c r="EX49" s="243" t="str">
        <f>IF(ISBLANK('Post Process Calc.'!O49),"",'Post Process Calc.'!O49)</f>
        <v/>
      </c>
      <c r="EY49" s="243" t="str">
        <f>IF(ISBLANK('Post Process Calc.'!P49),"",'Post Process Calc.'!P49)</f>
        <v/>
      </c>
      <c r="EZ49" s="243" t="str">
        <f>IF(ISBLANK('Post Process Calc.'!Q49),"",'Post Process Calc.'!Q49)</f>
        <v/>
      </c>
      <c r="FA49" s="243" t="str">
        <f>IF(ISBLANK('Post Process Calc.'!R49),"",'Post Process Calc.'!R49)</f>
        <v/>
      </c>
      <c r="FB49" s="243" t="str">
        <f>IF(ISBLANK('Post Process Calc.'!S49),"",'Post Process Calc.'!S49)</f>
        <v/>
      </c>
      <c r="FC49" s="243" t="str">
        <f>IF(ISBLANK('Post Process Calc.'!T49),"",'Post Process Calc.'!T49)</f>
        <v/>
      </c>
      <c r="FD49" s="243" t="str">
        <f>IF(ISBLANK('Post Process Calc.'!U49),"",'Post Process Calc.'!U49)</f>
        <v/>
      </c>
      <c r="FE49" s="243" t="str">
        <f>IF(ISBLANK('Post Process Calc.'!V49),"",'Post Process Calc.'!V49)</f>
        <v/>
      </c>
      <c r="FF49" s="243" t="str">
        <f>IF(ISBLANK('Post Process Calc.'!W49),"",'Post Process Calc.'!W49)</f>
        <v/>
      </c>
      <c r="FG49" s="243" t="str">
        <f>IF(ISBLANK('Post Process Calc.'!X49),"",'Post Process Calc.'!X49)</f>
        <v/>
      </c>
      <c r="FH49" s="243" t="str">
        <f>IF(ISBLANK('Post Process Calc.'!Y49),"",'Post Process Calc.'!Y49)</f>
        <v/>
      </c>
      <c r="FI49" s="243" t="str">
        <f>IF(ISBLANK('Post Process Calc.'!Z49),"",'Post Process Calc.'!Z49)</f>
        <v/>
      </c>
      <c r="FJ49" s="243" t="str">
        <f>IF(ISBLANK('Post Process Calc.'!AA49),"",'Post Process Calc.'!AA49)</f>
        <v/>
      </c>
      <c r="FK49" s="243" t="str">
        <f>IF(ISBLANK('Post Process Calc.'!AB49),"",'Post Process Calc.'!AB49)</f>
        <v/>
      </c>
      <c r="FL49" s="243" t="str">
        <f>IF(ISBLANK('Post Process Calc.'!AC49),"",'Post Process Calc.'!AC49)</f>
        <v/>
      </c>
      <c r="FM49" s="243" t="str">
        <f>IF(ISBLANK('Post Process Calc.'!AD49),"",'Post Process Calc.'!AD49)</f>
        <v/>
      </c>
      <c r="FN49" s="243" t="str">
        <f>IF(ISBLANK('Post Process Calc.'!AE49),"",'Post Process Calc.'!AE49)</f>
        <v/>
      </c>
      <c r="FO49" s="243" t="str">
        <f>IF(ISBLANK('Post Process Calc.'!AF49),"",'Post Process Calc.'!AF49)</f>
        <v/>
      </c>
      <c r="FP49" s="243" t="str">
        <f>IF(ISBLANK('Post Process Calc.'!AG49),"",'Post Process Calc.'!AG49)</f>
        <v/>
      </c>
      <c r="FQ49" s="243" t="str">
        <f>IF(ISBLANK('Post Process Calc.'!AH49),"",'Post Process Calc.'!AH49)</f>
        <v/>
      </c>
      <c r="FR49" s="243" t="str">
        <f>IF(ISBLANK('Post Process Calc.'!AI49),"",'Post Process Calc.'!AI49)</f>
        <v/>
      </c>
      <c r="FS49" s="243" t="str">
        <f>IF(ISBLANK('Post Process Calc.'!AJ49),"",'Post Process Calc.'!AJ49)</f>
        <v/>
      </c>
    </row>
    <row r="50" spans="1:175">
      <c r="A50" s="238" t="str">
        <f>IF('Measured Data'!B41&lt;&gt;0,'Measured Data'!$B$1,"")</f>
        <v/>
      </c>
      <c r="B50" s="238" t="str">
        <f>IF(ISBLANK('Measured Data'!A41),"",'Measured Data'!A41)</f>
        <v/>
      </c>
      <c r="C50" s="245" t="str">
        <f>IF(ISBLANK('Measured Data'!B41),"",'Measured Data'!B41)</f>
        <v/>
      </c>
      <c r="D50" s="246" t="str">
        <f>IF(ISBLANK('Measured Data'!C41),"",'Measured Data'!C41)</f>
        <v/>
      </c>
      <c r="E50" s="238" t="str">
        <f>IF(ISBLANK('Measured Data'!D41),"",'Measured Data'!D41)</f>
        <v/>
      </c>
      <c r="F50" s="238" t="str">
        <f>IF(ISBLANK('Measured Data'!E41),"",'Measured Data'!E41)</f>
        <v/>
      </c>
      <c r="G50" s="238" t="str">
        <f>IF(ISBLANK('Measured Data'!G41),"",'Measured Data'!G41)</f>
        <v/>
      </c>
      <c r="H50" s="238" t="str">
        <f>IF(ISBLANK('Measured Data'!H41),"",'Measured Data'!H41)</f>
        <v/>
      </c>
      <c r="I50" s="238" t="str">
        <f>IF(ISBLANK('Measured Data'!I41),"",'Measured Data'!I41)</f>
        <v/>
      </c>
      <c r="J50" s="238" t="str">
        <f>IF(ISBLANK('Measured Data'!J41),"",'Measured Data'!J41)</f>
        <v/>
      </c>
      <c r="K50" s="238" t="str">
        <f>IF(ISBLANK('Measured Data'!K41),"",'Measured Data'!K41)</f>
        <v/>
      </c>
      <c r="L50" s="238" t="str">
        <f>IF(ISBLANK('Measured Data'!L41),"",'Measured Data'!L41)</f>
        <v/>
      </c>
      <c r="M50" s="238" t="str">
        <f>IF(ISBLANK('Measured Data'!M41),"",'Measured Data'!M41)</f>
        <v/>
      </c>
      <c r="N50" s="238" t="str">
        <f>IF(ISBLANK('Measured Data'!N41),"",'Measured Data'!N41)</f>
        <v/>
      </c>
      <c r="O50" s="238" t="str">
        <f>IF(ISBLANK('Measured Data'!O41),"",'Measured Data'!O41)</f>
        <v/>
      </c>
      <c r="P50" s="238" t="str">
        <f>IF(ISBLANK('Measured Data'!P41),"",'Measured Data'!P41)</f>
        <v/>
      </c>
      <c r="Q50" s="238" t="str">
        <f>IF(ISBLANK('Measured Data'!Q41),"",'Measured Data'!Q41)</f>
        <v/>
      </c>
      <c r="R50" s="238" t="str">
        <f>IF(ISBLANK('Measured Data'!R41),"",'Measured Data'!R41)</f>
        <v/>
      </c>
      <c r="S50" s="238" t="str">
        <f>IF(ISBLANK('Measured Data'!S41),"",'Measured Data'!S41)</f>
        <v/>
      </c>
      <c r="T50" s="238" t="str">
        <f>IF(ISBLANK('Measured Data'!T41),"",'Measured Data'!T41)</f>
        <v/>
      </c>
      <c r="U50" s="238" t="str">
        <f>IF(ISBLANK('Measured Data'!U41),"",'Measured Data'!U41)</f>
        <v/>
      </c>
      <c r="V50" s="238" t="str">
        <f>IF(ISBLANK('Measured Data'!V41),"",'Measured Data'!V41)</f>
        <v/>
      </c>
      <c r="W50" s="238" t="str">
        <f>IF(ISBLANK('Measured Data'!W41),"",'Measured Data'!W41)</f>
        <v/>
      </c>
      <c r="X50" s="238" t="str">
        <f>IF(ISBLANK('Measured Data'!X41),"",'Measured Data'!X41)</f>
        <v/>
      </c>
      <c r="Y50" s="238" t="str">
        <f>IF(ISBLANK('Measured Data'!Y41),"",'Measured Data'!Y41)</f>
        <v/>
      </c>
      <c r="Z50" s="238" t="str">
        <f>IF(ISBLANK('Measured Data'!Z41),"",'Measured Data'!Z41)</f>
        <v/>
      </c>
      <c r="AA50" s="238" t="str">
        <f>IF(ISBLANK('Measured Data'!AA41),"",'Measured Data'!AA41)</f>
        <v/>
      </c>
      <c r="AB50" s="238" t="str">
        <f>IF(ISBLANK('Measured Data'!AB41),"",'Measured Data'!AB41)</f>
        <v/>
      </c>
      <c r="AC50" s="238" t="str">
        <f>IF(ISBLANK('Measured Data'!AC41),"",'Measured Data'!AC41)</f>
        <v/>
      </c>
      <c r="AD50" s="238" t="str">
        <f>IF(ISBLANK('Measured Data'!AD41),"",'Measured Data'!AD41)</f>
        <v/>
      </c>
      <c r="AE50" s="238" t="str">
        <f>IF(ISBLANK('Measured Data'!AE41),"",'Measured Data'!AE41)</f>
        <v/>
      </c>
      <c r="AF50" s="238" t="str">
        <f>IF(ISBLANK('Measured Data'!AF41),"",'Measured Data'!AF41)</f>
        <v/>
      </c>
      <c r="AG50" s="238" t="str">
        <f>IF(ISBLANK('Measured Data'!AG41),"",'Measured Data'!AG41)</f>
        <v/>
      </c>
      <c r="AH50" s="238" t="str">
        <f>IF(ISBLANK('Measured Data'!AH41),"",'Measured Data'!AH41)</f>
        <v/>
      </c>
      <c r="AI50" s="238" t="str">
        <f>IF(ISBLANK('Measured Data'!AI41),"",'Measured Data'!AI41)</f>
        <v/>
      </c>
      <c r="AJ50" s="238" t="str">
        <f>IF(ISBLANK('Measured Data'!AJ41),"",'Measured Data'!AJ41)</f>
        <v/>
      </c>
      <c r="AK50" s="238" t="str">
        <f>IF(ISBLANK('Measured Data'!AK41),"",'Measured Data'!AK41)</f>
        <v/>
      </c>
      <c r="AL50" s="238" t="str">
        <f>IF(ISBLANK('Measured Data'!AL41),"",'Measured Data'!AL41)</f>
        <v/>
      </c>
      <c r="AM50" s="238" t="str">
        <f>IF(ISBLANK('Measured Data'!AM41),"",'Measured Data'!AM41)</f>
        <v/>
      </c>
      <c r="AN50" s="238" t="str">
        <f>IF(ISBLANK('Measured Data'!AN41),"",'Measured Data'!AN41)</f>
        <v/>
      </c>
      <c r="AO50" s="238" t="str">
        <f>IF(ISBLANK('Measured Data'!AO41),"",'Measured Data'!AO41)</f>
        <v/>
      </c>
      <c r="AP50" s="238" t="str">
        <f>IF(ISBLANK('Measured Data'!AP41),"",'Measured Data'!AP41)</f>
        <v/>
      </c>
      <c r="AQ50" s="238" t="e">
        <f>IF(ISBLANK('Measured Data'!#REF!),"",'Measured Data'!#REF!)</f>
        <v>#REF!</v>
      </c>
      <c r="AR50" s="238" t="e">
        <f>IF(ISBLANK('Measured Data'!#REF!),"",'Measured Data'!#REF!)</f>
        <v>#REF!</v>
      </c>
      <c r="AS50" s="238" t="e">
        <f>IF(ISBLANK('Measured Data'!#REF!),"",'Measured Data'!#REF!)</f>
        <v>#REF!</v>
      </c>
      <c r="AT50" s="238" t="e">
        <f>IF(ISBLANK('Measured Data'!#REF!),"",'Measured Data'!#REF!)</f>
        <v>#REF!</v>
      </c>
      <c r="AU50" s="238" t="e">
        <f>IF(ISBLANK('Measured Data'!#REF!),"",'Measured Data'!#REF!)</f>
        <v>#REF!</v>
      </c>
      <c r="AV50" s="238" t="e">
        <f>IF(ISBLANK('Measured Data'!#REF!),"",'Measured Data'!#REF!)</f>
        <v>#REF!</v>
      </c>
      <c r="AW50" s="238" t="e">
        <f>IF(ISBLANK('Measured Data'!#REF!),"",'Measured Data'!#REF!)</f>
        <v>#REF!</v>
      </c>
      <c r="AX50" s="238" t="e">
        <f>IF(ISBLANK('Measured Data'!#REF!),"",'Measured Data'!#REF!)</f>
        <v>#REF!</v>
      </c>
      <c r="AY50" s="238" t="e">
        <f>IF(ISBLANK('Measured Data'!#REF!),"",'Measured Data'!#REF!)</f>
        <v>#REF!</v>
      </c>
      <c r="AZ50" s="238" t="e">
        <f>IF(ISBLANK('Measured Data'!#REF!),"",'Measured Data'!#REF!)</f>
        <v>#REF!</v>
      </c>
      <c r="BA50" s="238" t="e">
        <f>IF(ISBLANK('Measured Data'!#REF!),"",'Measured Data'!#REF!)</f>
        <v>#REF!</v>
      </c>
      <c r="BB50" s="238" t="e">
        <f>IF(ISBLANK('Measured Data'!#REF!),"",'Measured Data'!#REF!)</f>
        <v>#REF!</v>
      </c>
      <c r="BC50" s="238" t="e">
        <f>IF(ISBLANK('Measured Data'!#REF!),"",'Measured Data'!#REF!)</f>
        <v>#REF!</v>
      </c>
      <c r="BD50" s="238" t="e">
        <f>IF(ISBLANK('Measured Data'!#REF!),"",'Measured Data'!#REF!)</f>
        <v>#REF!</v>
      </c>
      <c r="BE50" s="238" t="e">
        <f>IF(ISBLANK('Measured Data'!#REF!),"",'Measured Data'!#REF!)</f>
        <v>#REF!</v>
      </c>
      <c r="BF50" s="238" t="e">
        <f>IF(ISBLANK('Measured Data'!#REF!),"",'Measured Data'!#REF!)</f>
        <v>#REF!</v>
      </c>
      <c r="BG50" s="238" t="e">
        <f>IF(ISBLANK('Measured Data'!#REF!),"",'Measured Data'!#REF!)</f>
        <v>#REF!</v>
      </c>
      <c r="BH50" s="238" t="e">
        <f>IF(ISBLANK('Measured Data'!#REF!),"",'Measured Data'!#REF!)</f>
        <v>#REF!</v>
      </c>
      <c r="BI50" s="238" t="e">
        <f>IF(ISBLANK('Measured Data'!#REF!),"",'Measured Data'!#REF!)</f>
        <v>#REF!</v>
      </c>
      <c r="BJ50" s="238" t="e">
        <f>IF(ISBLANK('Measured Data'!#REF!),"",'Measured Data'!#REF!)</f>
        <v>#REF!</v>
      </c>
      <c r="BK50" s="238" t="e">
        <f>IF(ISBLANK('Measured Data'!#REF!),"",'Measured Data'!#REF!)</f>
        <v>#REF!</v>
      </c>
      <c r="BL50" s="238" t="e">
        <f>IF(ISBLANK('Measured Data'!#REF!),"",'Measured Data'!#REF!)</f>
        <v>#REF!</v>
      </c>
      <c r="BM50" s="238" t="e">
        <f>IF(ISBLANK('Measured Data'!#REF!),"",'Measured Data'!#REF!)</f>
        <v>#REF!</v>
      </c>
      <c r="BN50" s="238" t="str">
        <f>IF(ISBLANK('In Process Calc.'!B43),"",ROUND('In Process Calc.'!B43,2))</f>
        <v/>
      </c>
      <c r="BO50" s="238" t="str">
        <f>IF(ISBLANK('In Process Calc.'!C43),"",ROUND('In Process Calc.'!C43,2))</f>
        <v/>
      </c>
      <c r="BP50" s="238" t="str">
        <f>IF(ISBLANK('In Process Calc.'!E43),"",'In Process Calc.'!E43)</f>
        <v/>
      </c>
      <c r="BQ50" s="238" t="str">
        <f>IF(ISBLANK('In Process Calc.'!F43),"",'In Process Calc.'!F43)</f>
        <v/>
      </c>
      <c r="BR50" s="238" t="str">
        <f>IF(ISBLANK('In Process Calc.'!H43),"",'In Process Calc.'!H43)</f>
        <v/>
      </c>
      <c r="BS50" s="238" t="str">
        <f>IF(ISBLANK('In Process Calc.'!J43),"",'In Process Calc.'!J43)</f>
        <v/>
      </c>
      <c r="BT50" s="238" t="str">
        <f>IF(ISBLANK('In Process Calc.'!K43),"",'In Process Calc.'!K43)</f>
        <v/>
      </c>
      <c r="BU50" s="238" t="str">
        <f>IF(ISBLANK('In Process Calc.'!L43),"",'In Process Calc.'!L43)</f>
        <v/>
      </c>
      <c r="BV50" s="243" t="str">
        <f>IF(ISBLANK('In Process Calc.'!M43),"",'In Process Calc.'!M43)</f>
        <v/>
      </c>
      <c r="BW50" s="243" t="str">
        <f>IF(ISBLANK('In Process Calc.'!N43),"",'In Process Calc.'!N43)</f>
        <v/>
      </c>
      <c r="BX50" s="243" t="str">
        <f>IF(ISBLANK('In Process Calc.'!O43),"",'In Process Calc.'!O43)</f>
        <v/>
      </c>
      <c r="BY50" s="243" t="str">
        <f>IF(ISBLANK('In Process Calc.'!P43),"",'In Process Calc.'!P43)</f>
        <v/>
      </c>
      <c r="BZ50" s="243" t="str">
        <f>IF(ISBLANK('In Process Calc.'!Q43),"",'In Process Calc.'!Q43)</f>
        <v/>
      </c>
      <c r="CA50" s="243" t="str">
        <f>IF(ISBLANK('In Process Calc.'!R43),"",'In Process Calc.'!R43)</f>
        <v/>
      </c>
      <c r="CB50" s="243" t="str">
        <f>IF(ISBLANK('In Process Calc.'!S43),"",'In Process Calc.'!S43)</f>
        <v/>
      </c>
      <c r="CC50" s="243" t="str">
        <f>IF(ISBLANK('In Process Calc.'!T43),"",'In Process Calc.'!T43)</f>
        <v/>
      </c>
      <c r="CD50" s="243" t="str">
        <f>IF(ISBLANK('In Process Calc.'!U43),"",'In Process Calc.'!U43)</f>
        <v/>
      </c>
      <c r="CE50" s="243" t="str">
        <f>IF(ISBLANK('In Process Calc.'!V43),"",'In Process Calc.'!V43)</f>
        <v/>
      </c>
      <c r="CF50" s="243" t="str">
        <f>IF(ISBLANK('In Process Calc.'!W43),"",'In Process Calc.'!W43)</f>
        <v/>
      </c>
      <c r="CG50" s="243" t="str">
        <f>IF(ISBLANK('In Process Calc.'!X43),"",'In Process Calc.'!X43)</f>
        <v/>
      </c>
      <c r="CH50" s="243" t="str">
        <f>IF(ISBLANK('In Process Calc.'!Y43),"",'In Process Calc.'!Y43)</f>
        <v/>
      </c>
      <c r="CI50" s="243" t="str">
        <f>IF(ISBLANK('In Process Calc.'!Z43),"",'In Process Calc.'!Z43)</f>
        <v/>
      </c>
      <c r="CJ50" s="243" t="str">
        <f>IF(ISBLANK('In Process Calc.'!AA43),"",'In Process Calc.'!AA43)</f>
        <v/>
      </c>
      <c r="CK50" s="243" t="str">
        <f>IF(ISBLANK('In Process Calc.'!AB43),"",'In Process Calc.'!AB43)</f>
        <v/>
      </c>
      <c r="CL50" s="243" t="str">
        <f>IF(ISBLANK('In Process Calc.'!AC43),"",'In Process Calc.'!AC43)</f>
        <v/>
      </c>
      <c r="CM50" s="243" t="str">
        <f>IF(ISBLANK('In Process Calc.'!AD43),"",'In Process Calc.'!AD43)</f>
        <v/>
      </c>
      <c r="CN50" s="243" t="str">
        <f>IF(ISBLANK('In Process Calc.'!AE43),"",'In Process Calc.'!AE43)</f>
        <v/>
      </c>
      <c r="CO50" s="243" t="str">
        <f>IF(ISBLANK('In Process Calc.'!AF43),"",'In Process Calc.'!AF43)</f>
        <v/>
      </c>
      <c r="CP50" s="243" t="str">
        <f>IF(ISBLANK('In Process Calc.'!AG43),"",'In Process Calc.'!AG43)</f>
        <v/>
      </c>
      <c r="CQ50" s="243" t="str">
        <f>IF(ISBLANK('In Process Calc.'!AH43),"",'In Process Calc.'!AH43)</f>
        <v/>
      </c>
      <c r="CR50" s="243" t="str">
        <f>IF(ISBLANK('In Process Calc.'!AI43),"",'In Process Calc.'!AI43)</f>
        <v/>
      </c>
      <c r="CS50" s="243" t="str">
        <f>IF(ISBLANK('In Process Calc.'!AJ43),"",'In Process Calc.'!AJ43)</f>
        <v/>
      </c>
      <c r="CT50" s="243" t="str">
        <f>IF(ISBLANK('In Process Calc.'!AK43),"",'In Process Calc.'!AK43)</f>
        <v/>
      </c>
      <c r="CU50" s="243" t="str">
        <f>IF(ISBLANK('In Process Calc.'!AL43),"",'In Process Calc.'!AL43)</f>
        <v/>
      </c>
      <c r="CV50" s="243" t="str">
        <f>IF(ISBLANK('In Process Calc.'!AM43),"",'In Process Calc.'!AM43)</f>
        <v/>
      </c>
      <c r="CW50" s="243" t="str">
        <f>IF(ISBLANK('In Process Calc.'!AN43),"",'In Process Calc.'!AN43)</f>
        <v/>
      </c>
      <c r="CX50" s="243" t="str">
        <f>IF(ISBLANK('In Process Calc.'!AO43),"",'In Process Calc.'!AO43)</f>
        <v/>
      </c>
      <c r="CY50" s="243" t="str">
        <f>IF(ISBLANK('In Process Calc.'!AP43),"",'In Process Calc.'!AP43)</f>
        <v/>
      </c>
      <c r="CZ50" s="243" t="str">
        <f>IF(ISBLANK('In Process Calc.'!AQ43),"",'In Process Calc.'!AQ43)</f>
        <v/>
      </c>
      <c r="DA50" s="243" t="str">
        <f>IF(ISBLANK('In Process Calc.'!AR43),"",'In Process Calc.'!AR43)</f>
        <v/>
      </c>
      <c r="DB50" s="243" t="str">
        <f>IF(ISBLANK('In Process Calc.'!AS43),"",'In Process Calc.'!AS43)</f>
        <v/>
      </c>
      <c r="DC50" s="243" t="str">
        <f>IF(ISBLANK('In Process Calc.'!AT43),"",'In Process Calc.'!AT43)</f>
        <v/>
      </c>
      <c r="DD50" s="243" t="str">
        <f>IF(ISBLANK('In Process Calc.'!AU43),"",'In Process Calc.'!AU43)</f>
        <v/>
      </c>
      <c r="DE50" s="243" t="str">
        <f>IF(ISBLANK('In Process Calc.'!AV43),"",'In Process Calc.'!AV43)</f>
        <v/>
      </c>
      <c r="DF50" s="243" t="str">
        <f>IF(ISBLANK('In Process Calc.'!AW43),"",'In Process Calc.'!AW43)</f>
        <v/>
      </c>
      <c r="DG50" s="243" t="str">
        <f>IF(ISBLANK('In Process Calc.'!AX43),"",'In Process Calc.'!AX43)</f>
        <v/>
      </c>
      <c r="DH50" s="243" t="str">
        <f>IF(ISBLANK('In Process Calc.'!AY43),"",'In Process Calc.'!AY43)</f>
        <v/>
      </c>
      <c r="DI50" s="243" t="str">
        <f>IF(ISBLANK('In Process Calc.'!AZ43),"",'In Process Calc.'!AZ43)</f>
        <v/>
      </c>
      <c r="DJ50" s="243" t="str">
        <f>IF(ISBLANK('In Process Calc.'!BA43),"",'In Process Calc.'!BA43)</f>
        <v/>
      </c>
      <c r="DK50" s="243" t="str">
        <f>IF(ISBLANK('In Process Calc.'!BB43),"",'In Process Calc.'!BB43)</f>
        <v/>
      </c>
      <c r="DL50" s="243" t="str">
        <f>IF(ISBLANK('In Process Calc.'!BC43),"",'In Process Calc.'!BC43)</f>
        <v/>
      </c>
      <c r="DM50" s="243" t="str">
        <f>IF(ISBLANK('In Process Calc.'!BD43),"",'In Process Calc.'!BD43)</f>
        <v/>
      </c>
      <c r="DN50" s="243" t="str">
        <f>IF(ISBLANK('In Process Calc.'!BE43),"",'In Process Calc.'!BE43)</f>
        <v/>
      </c>
      <c r="DO50" s="243" t="str">
        <f>IF(ISBLANK('In Process Calc.'!BF43),"",'In Process Calc.'!BF43)</f>
        <v/>
      </c>
      <c r="DP50" s="243" t="str">
        <f>IF(ISBLANK('In Process Calc.'!BG43),"",'In Process Calc.'!BG43)</f>
        <v/>
      </c>
      <c r="DQ50" s="243" t="str">
        <f>IF(ISBLANK('In Process Calc.'!BH43),"",'In Process Calc.'!BH43)</f>
        <v/>
      </c>
      <c r="DR50" s="243" t="str">
        <f>IF(ISBLANK('In Process Calc.'!BI43),"",'In Process Calc.'!BI43)</f>
        <v/>
      </c>
      <c r="DS50" s="243" t="str">
        <f>IF(ISBLANK('In Process Calc.'!BJ43),"",'In Process Calc.'!BJ43)</f>
        <v/>
      </c>
      <c r="DT50" s="243" t="str">
        <f>IF(ISBLANK('In Process Calc.'!BK43),"",'In Process Calc.'!BK43)</f>
        <v/>
      </c>
      <c r="DU50" s="243" t="str">
        <f>IF(ISBLANK('In Process Calc.'!BL43),"",'In Process Calc.'!BL43)</f>
        <v/>
      </c>
      <c r="DV50" s="243" t="str">
        <f>IF(ISBLANK('In Process Calc.'!BM43),"",'In Process Calc.'!BM43)</f>
        <v/>
      </c>
      <c r="DW50" s="243" t="str">
        <f>IF(ISBLANK('In Process Calc.'!BN43),"",'In Process Calc.'!BN43)</f>
        <v/>
      </c>
      <c r="DX50" s="243" t="str">
        <f>IF(ISBLANK('In Process Calc.'!BO43),"",'In Process Calc.'!BO43)</f>
        <v/>
      </c>
      <c r="DY50" s="243" t="str">
        <f>IF(ISBLANK('In Process Calc.'!BP43),"",'In Process Calc.'!BP43)</f>
        <v/>
      </c>
      <c r="DZ50" s="243" t="str">
        <f>IF(ISBLANK('In Process Calc.'!BQ43),"",'In Process Calc.'!BQ43)</f>
        <v/>
      </c>
      <c r="EA50" s="243" t="str">
        <f>IF(ISBLANK('In Process Calc.'!BR43),"",'In Process Calc.'!BR43)</f>
        <v/>
      </c>
      <c r="EB50" s="243" t="str">
        <f>IF(ISBLANK('In Process Calc.'!BS43),"",'In Process Calc.'!BS43)</f>
        <v/>
      </c>
      <c r="EC50" s="243" t="str">
        <f>IF(ISBLANK('In Process Calc.'!BT43),"",'In Process Calc.'!BT43)</f>
        <v/>
      </c>
      <c r="ED50" s="243" t="str">
        <f>IF(ISBLANK('In Process Calc.'!BU43),"",'In Process Calc.'!BU43)</f>
        <v/>
      </c>
      <c r="EE50" s="243" t="str">
        <f>IF(ISBLANK('In Process Calc.'!BV43),"",'In Process Calc.'!BV43)</f>
        <v/>
      </c>
      <c r="EF50" s="243" t="str">
        <f>IF(ISBLANK('In Process Calc.'!BW43),"",'In Process Calc.'!BW43)</f>
        <v/>
      </c>
      <c r="EG50" s="243" t="str">
        <f>IF(ISBLANK('In Process Calc.'!BX43),"",'In Process Calc.'!BX43)</f>
        <v/>
      </c>
      <c r="EH50" s="243" t="str">
        <f>IF(ISBLANK('In Process Calc.'!BY43),"",'In Process Calc.'!BY43)</f>
        <v/>
      </c>
      <c r="EI50" s="243" t="str">
        <f>IF(ISBLANK('In Process Calc.'!BZ43),"",'In Process Calc.'!BZ43)</f>
        <v/>
      </c>
      <c r="EJ50" s="243" t="str">
        <f>IF(ISBLANK('In Process Calc.'!CA43),"",'In Process Calc.'!CA43)</f>
        <v/>
      </c>
      <c r="EK50" s="243" t="str">
        <f>IF(ISBLANK('Post Process Calc.'!A50),"",'Post Process Calc.'!A50)</f>
        <v/>
      </c>
      <c r="EL50" s="243" t="str">
        <f>IF(ISBLANK('Post Process Calc.'!C50),"",'Post Process Calc.'!C50)</f>
        <v/>
      </c>
      <c r="EM50" s="243" t="str">
        <f>IF(ISBLANK('Post Process Calc.'!D50),"",'Post Process Calc.'!D50)</f>
        <v/>
      </c>
      <c r="EN50" s="243" t="str">
        <f>IF(ISBLANK('Post Process Calc.'!E50),"",'Post Process Calc.'!E50)</f>
        <v/>
      </c>
      <c r="EO50" s="243" t="str">
        <f>IF(ISBLANK('Post Process Calc.'!F50),"",'Post Process Calc.'!F50)</f>
        <v/>
      </c>
      <c r="EP50" s="243" t="str">
        <f>IF(ISBLANK('Post Process Calc.'!G50),"",'Post Process Calc.'!G50)</f>
        <v/>
      </c>
      <c r="EQ50" s="243" t="str">
        <f>IF(ISBLANK('Post Process Calc.'!H50),"",'Post Process Calc.'!H50)</f>
        <v/>
      </c>
      <c r="ER50" s="243" t="str">
        <f>IF(ISBLANK('Post Process Calc.'!I50),"",'Post Process Calc.'!I50)</f>
        <v/>
      </c>
      <c r="ES50" s="243" t="str">
        <f>IF(ISBLANK('Post Process Calc.'!J50),"",'Post Process Calc.'!J50)</f>
        <v/>
      </c>
      <c r="ET50" s="243" t="str">
        <f>IF(ISBLANK('Post Process Calc.'!K50),"",'Post Process Calc.'!K50)</f>
        <v/>
      </c>
      <c r="EU50" s="243" t="str">
        <f>IF(ISBLANK('Post Process Calc.'!L50),"",'Post Process Calc.'!L50)</f>
        <v/>
      </c>
      <c r="EV50" s="243" t="str">
        <f>IF(ISBLANK('Post Process Calc.'!M50),"",'Post Process Calc.'!M50)</f>
        <v/>
      </c>
      <c r="EW50" s="243" t="str">
        <f>IF(ISBLANK('Post Process Calc.'!N50),"",'Post Process Calc.'!N50)</f>
        <v/>
      </c>
      <c r="EX50" s="243" t="str">
        <f>IF(ISBLANK('Post Process Calc.'!O50),"",'Post Process Calc.'!O50)</f>
        <v/>
      </c>
      <c r="EY50" s="243" t="str">
        <f>IF(ISBLANK('Post Process Calc.'!P50),"",'Post Process Calc.'!P50)</f>
        <v/>
      </c>
      <c r="EZ50" s="243" t="str">
        <f>IF(ISBLANK('Post Process Calc.'!Q50),"",'Post Process Calc.'!Q50)</f>
        <v/>
      </c>
      <c r="FA50" s="243" t="str">
        <f>IF(ISBLANK('Post Process Calc.'!R50),"",'Post Process Calc.'!R50)</f>
        <v/>
      </c>
      <c r="FB50" s="243" t="str">
        <f>IF(ISBLANK('Post Process Calc.'!S50),"",'Post Process Calc.'!S50)</f>
        <v/>
      </c>
      <c r="FC50" s="243" t="str">
        <f>IF(ISBLANK('Post Process Calc.'!T50),"",'Post Process Calc.'!T50)</f>
        <v/>
      </c>
      <c r="FD50" s="243" t="str">
        <f>IF(ISBLANK('Post Process Calc.'!U50),"",'Post Process Calc.'!U50)</f>
        <v/>
      </c>
      <c r="FE50" s="243" t="str">
        <f>IF(ISBLANK('Post Process Calc.'!V50),"",'Post Process Calc.'!V50)</f>
        <v/>
      </c>
      <c r="FF50" s="243" t="str">
        <f>IF(ISBLANK('Post Process Calc.'!W50),"",'Post Process Calc.'!W50)</f>
        <v/>
      </c>
      <c r="FG50" s="243" t="str">
        <f>IF(ISBLANK('Post Process Calc.'!X50),"",'Post Process Calc.'!X50)</f>
        <v/>
      </c>
      <c r="FH50" s="243" t="str">
        <f>IF(ISBLANK('Post Process Calc.'!Y50),"",'Post Process Calc.'!Y50)</f>
        <v/>
      </c>
      <c r="FI50" s="243" t="str">
        <f>IF(ISBLANK('Post Process Calc.'!Z50),"",'Post Process Calc.'!Z50)</f>
        <v/>
      </c>
      <c r="FJ50" s="243" t="str">
        <f>IF(ISBLANK('Post Process Calc.'!AA50),"",'Post Process Calc.'!AA50)</f>
        <v/>
      </c>
      <c r="FK50" s="243" t="str">
        <f>IF(ISBLANK('Post Process Calc.'!AB50),"",'Post Process Calc.'!AB50)</f>
        <v/>
      </c>
      <c r="FL50" s="243" t="str">
        <f>IF(ISBLANK('Post Process Calc.'!AC50),"",'Post Process Calc.'!AC50)</f>
        <v/>
      </c>
      <c r="FM50" s="243" t="str">
        <f>IF(ISBLANK('Post Process Calc.'!AD50),"",'Post Process Calc.'!AD50)</f>
        <v/>
      </c>
      <c r="FN50" s="243" t="str">
        <f>IF(ISBLANK('Post Process Calc.'!AE50),"",'Post Process Calc.'!AE50)</f>
        <v/>
      </c>
      <c r="FO50" s="243" t="str">
        <f>IF(ISBLANK('Post Process Calc.'!AF50),"",'Post Process Calc.'!AF50)</f>
        <v/>
      </c>
      <c r="FP50" s="243" t="str">
        <f>IF(ISBLANK('Post Process Calc.'!AG50),"",'Post Process Calc.'!AG50)</f>
        <v/>
      </c>
      <c r="FQ50" s="243" t="str">
        <f>IF(ISBLANK('Post Process Calc.'!AH50),"",'Post Process Calc.'!AH50)</f>
        <v/>
      </c>
      <c r="FR50" s="243" t="str">
        <f>IF(ISBLANK('Post Process Calc.'!AI50),"",'Post Process Calc.'!AI50)</f>
        <v/>
      </c>
      <c r="FS50" s="243" t="str">
        <f>IF(ISBLANK('Post Process Calc.'!AJ50),"",'Post Process Calc.'!AJ50)</f>
        <v/>
      </c>
    </row>
    <row r="51" spans="1:175">
      <c r="A51" s="238" t="str">
        <f>IF('Measured Data'!B42&lt;&gt;0,'Measured Data'!$B$1,"")</f>
        <v/>
      </c>
      <c r="B51" s="238" t="str">
        <f>IF(ISBLANK('Measured Data'!A42),"",'Measured Data'!A42)</f>
        <v/>
      </c>
      <c r="C51" s="245" t="str">
        <f>IF(ISBLANK('Measured Data'!B42),"",'Measured Data'!B42)</f>
        <v/>
      </c>
      <c r="D51" s="246" t="str">
        <f>IF(ISBLANK('Measured Data'!C42),"",'Measured Data'!C42)</f>
        <v/>
      </c>
      <c r="E51" s="238" t="str">
        <f>IF(ISBLANK('Measured Data'!D42),"",'Measured Data'!D42)</f>
        <v/>
      </c>
      <c r="F51" s="238" t="str">
        <f>IF(ISBLANK('Measured Data'!E42),"",'Measured Data'!E42)</f>
        <v/>
      </c>
      <c r="G51" s="238" t="str">
        <f>IF(ISBLANK('Measured Data'!G42),"",'Measured Data'!G42)</f>
        <v/>
      </c>
      <c r="H51" s="238" t="str">
        <f>IF(ISBLANK('Measured Data'!H42),"",'Measured Data'!H42)</f>
        <v/>
      </c>
      <c r="I51" s="238" t="str">
        <f>IF(ISBLANK('Measured Data'!I42),"",'Measured Data'!I42)</f>
        <v/>
      </c>
      <c r="J51" s="238" t="str">
        <f>IF(ISBLANK('Measured Data'!J42),"",'Measured Data'!J42)</f>
        <v/>
      </c>
      <c r="K51" s="238" t="str">
        <f>IF(ISBLANK('Measured Data'!K42),"",'Measured Data'!K42)</f>
        <v/>
      </c>
      <c r="L51" s="238" t="str">
        <f>IF(ISBLANK('Measured Data'!L42),"",'Measured Data'!L42)</f>
        <v/>
      </c>
      <c r="M51" s="238" t="str">
        <f>IF(ISBLANK('Measured Data'!M42),"",'Measured Data'!M42)</f>
        <v/>
      </c>
      <c r="N51" s="238" t="str">
        <f>IF(ISBLANK('Measured Data'!N42),"",'Measured Data'!N42)</f>
        <v/>
      </c>
      <c r="O51" s="238" t="str">
        <f>IF(ISBLANK('Measured Data'!O42),"",'Measured Data'!O42)</f>
        <v/>
      </c>
      <c r="P51" s="238" t="str">
        <f>IF(ISBLANK('Measured Data'!P42),"",'Measured Data'!P42)</f>
        <v/>
      </c>
      <c r="Q51" s="238" t="str">
        <f>IF(ISBLANK('Measured Data'!Q42),"",'Measured Data'!Q42)</f>
        <v/>
      </c>
      <c r="R51" s="238" t="str">
        <f>IF(ISBLANK('Measured Data'!R42),"",'Measured Data'!R42)</f>
        <v/>
      </c>
      <c r="S51" s="238" t="str">
        <f>IF(ISBLANK('Measured Data'!S42),"",'Measured Data'!S42)</f>
        <v/>
      </c>
      <c r="T51" s="238" t="str">
        <f>IF(ISBLANK('Measured Data'!T42),"",'Measured Data'!T42)</f>
        <v/>
      </c>
      <c r="U51" s="238" t="str">
        <f>IF(ISBLANK('Measured Data'!U42),"",'Measured Data'!U42)</f>
        <v/>
      </c>
      <c r="V51" s="238" t="str">
        <f>IF(ISBLANK('Measured Data'!V42),"",'Measured Data'!V42)</f>
        <v/>
      </c>
      <c r="W51" s="238" t="str">
        <f>IF(ISBLANK('Measured Data'!W42),"",'Measured Data'!W42)</f>
        <v/>
      </c>
      <c r="X51" s="238" t="str">
        <f>IF(ISBLANK('Measured Data'!X42),"",'Measured Data'!X42)</f>
        <v/>
      </c>
      <c r="Y51" s="238" t="str">
        <f>IF(ISBLANK('Measured Data'!Y42),"",'Measured Data'!Y42)</f>
        <v/>
      </c>
      <c r="Z51" s="238" t="str">
        <f>IF(ISBLANK('Measured Data'!Z42),"",'Measured Data'!Z42)</f>
        <v/>
      </c>
      <c r="AA51" s="238" t="str">
        <f>IF(ISBLANK('Measured Data'!AA42),"",'Measured Data'!AA42)</f>
        <v/>
      </c>
      <c r="AB51" s="238" t="str">
        <f>IF(ISBLANK('Measured Data'!AB42),"",'Measured Data'!AB42)</f>
        <v/>
      </c>
      <c r="AC51" s="238" t="str">
        <f>IF(ISBLANK('Measured Data'!AC42),"",'Measured Data'!AC42)</f>
        <v/>
      </c>
      <c r="AD51" s="238" t="str">
        <f>IF(ISBLANK('Measured Data'!AD42),"",'Measured Data'!AD42)</f>
        <v/>
      </c>
      <c r="AE51" s="238" t="str">
        <f>IF(ISBLANK('Measured Data'!AE42),"",'Measured Data'!AE42)</f>
        <v/>
      </c>
      <c r="AF51" s="238" t="str">
        <f>IF(ISBLANK('Measured Data'!AF42),"",'Measured Data'!AF42)</f>
        <v/>
      </c>
      <c r="AG51" s="238" t="str">
        <f>IF(ISBLANK('Measured Data'!AG42),"",'Measured Data'!AG42)</f>
        <v/>
      </c>
      <c r="AH51" s="238" t="str">
        <f>IF(ISBLANK('Measured Data'!AH42),"",'Measured Data'!AH42)</f>
        <v/>
      </c>
      <c r="AI51" s="238" t="str">
        <f>IF(ISBLANK('Measured Data'!AI42),"",'Measured Data'!AI42)</f>
        <v/>
      </c>
      <c r="AJ51" s="238" t="str">
        <f>IF(ISBLANK('Measured Data'!AJ42),"",'Measured Data'!AJ42)</f>
        <v/>
      </c>
      <c r="AK51" s="238" t="str">
        <f>IF(ISBLANK('Measured Data'!AK42),"",'Measured Data'!AK42)</f>
        <v/>
      </c>
      <c r="AL51" s="238" t="str">
        <f>IF(ISBLANK('Measured Data'!AL42),"",'Measured Data'!AL42)</f>
        <v/>
      </c>
      <c r="AM51" s="238" t="str">
        <f>IF(ISBLANK('Measured Data'!AM42),"",'Measured Data'!AM42)</f>
        <v/>
      </c>
      <c r="AN51" s="238" t="str">
        <f>IF(ISBLANK('Measured Data'!AN42),"",'Measured Data'!AN42)</f>
        <v/>
      </c>
      <c r="AO51" s="238" t="str">
        <f>IF(ISBLANK('Measured Data'!AO42),"",'Measured Data'!AO42)</f>
        <v/>
      </c>
      <c r="AP51" s="238" t="str">
        <f>IF(ISBLANK('Measured Data'!AP42),"",'Measured Data'!AP42)</f>
        <v/>
      </c>
      <c r="AQ51" s="238" t="e">
        <f>IF(ISBLANK('Measured Data'!#REF!),"",'Measured Data'!#REF!)</f>
        <v>#REF!</v>
      </c>
      <c r="AR51" s="238" t="e">
        <f>IF(ISBLANK('Measured Data'!#REF!),"",'Measured Data'!#REF!)</f>
        <v>#REF!</v>
      </c>
      <c r="AS51" s="238" t="e">
        <f>IF(ISBLANK('Measured Data'!#REF!),"",'Measured Data'!#REF!)</f>
        <v>#REF!</v>
      </c>
      <c r="AT51" s="238" t="e">
        <f>IF(ISBLANK('Measured Data'!#REF!),"",'Measured Data'!#REF!)</f>
        <v>#REF!</v>
      </c>
      <c r="AU51" s="238" t="e">
        <f>IF(ISBLANK('Measured Data'!#REF!),"",'Measured Data'!#REF!)</f>
        <v>#REF!</v>
      </c>
      <c r="AV51" s="238" t="e">
        <f>IF(ISBLANK('Measured Data'!#REF!),"",'Measured Data'!#REF!)</f>
        <v>#REF!</v>
      </c>
      <c r="AW51" s="238" t="e">
        <f>IF(ISBLANK('Measured Data'!#REF!),"",'Measured Data'!#REF!)</f>
        <v>#REF!</v>
      </c>
      <c r="AX51" s="238" t="e">
        <f>IF(ISBLANK('Measured Data'!#REF!),"",'Measured Data'!#REF!)</f>
        <v>#REF!</v>
      </c>
      <c r="AY51" s="238" t="e">
        <f>IF(ISBLANK('Measured Data'!#REF!),"",'Measured Data'!#REF!)</f>
        <v>#REF!</v>
      </c>
      <c r="AZ51" s="238" t="e">
        <f>IF(ISBLANK('Measured Data'!#REF!),"",'Measured Data'!#REF!)</f>
        <v>#REF!</v>
      </c>
      <c r="BA51" s="238" t="e">
        <f>IF(ISBLANK('Measured Data'!#REF!),"",'Measured Data'!#REF!)</f>
        <v>#REF!</v>
      </c>
      <c r="BB51" s="238" t="e">
        <f>IF(ISBLANK('Measured Data'!#REF!),"",'Measured Data'!#REF!)</f>
        <v>#REF!</v>
      </c>
      <c r="BC51" s="238" t="e">
        <f>IF(ISBLANK('Measured Data'!#REF!),"",'Measured Data'!#REF!)</f>
        <v>#REF!</v>
      </c>
      <c r="BD51" s="238" t="e">
        <f>IF(ISBLANK('Measured Data'!#REF!),"",'Measured Data'!#REF!)</f>
        <v>#REF!</v>
      </c>
      <c r="BE51" s="238" t="e">
        <f>IF(ISBLANK('Measured Data'!#REF!),"",'Measured Data'!#REF!)</f>
        <v>#REF!</v>
      </c>
      <c r="BF51" s="238" t="e">
        <f>IF(ISBLANK('Measured Data'!#REF!),"",'Measured Data'!#REF!)</f>
        <v>#REF!</v>
      </c>
      <c r="BG51" s="238" t="e">
        <f>IF(ISBLANK('Measured Data'!#REF!),"",'Measured Data'!#REF!)</f>
        <v>#REF!</v>
      </c>
      <c r="BH51" s="238" t="e">
        <f>IF(ISBLANK('Measured Data'!#REF!),"",'Measured Data'!#REF!)</f>
        <v>#REF!</v>
      </c>
      <c r="BI51" s="238" t="e">
        <f>IF(ISBLANK('Measured Data'!#REF!),"",'Measured Data'!#REF!)</f>
        <v>#REF!</v>
      </c>
      <c r="BJ51" s="238" t="e">
        <f>IF(ISBLANK('Measured Data'!#REF!),"",'Measured Data'!#REF!)</f>
        <v>#REF!</v>
      </c>
      <c r="BK51" s="238" t="e">
        <f>IF(ISBLANK('Measured Data'!#REF!),"",'Measured Data'!#REF!)</f>
        <v>#REF!</v>
      </c>
      <c r="BL51" s="238" t="e">
        <f>IF(ISBLANK('Measured Data'!#REF!),"",'Measured Data'!#REF!)</f>
        <v>#REF!</v>
      </c>
      <c r="BM51" s="238" t="e">
        <f>IF(ISBLANK('Measured Data'!#REF!),"",'Measured Data'!#REF!)</f>
        <v>#REF!</v>
      </c>
      <c r="BN51" s="238" t="str">
        <f>IF(ISBLANK('In Process Calc.'!B44),"",ROUND('In Process Calc.'!B44,2))</f>
        <v/>
      </c>
      <c r="BO51" s="238" t="str">
        <f>IF(ISBLANK('In Process Calc.'!C44),"",ROUND('In Process Calc.'!C44,2))</f>
        <v/>
      </c>
      <c r="BP51" s="238" t="str">
        <f>IF(ISBLANK('In Process Calc.'!E44),"",'In Process Calc.'!E44)</f>
        <v/>
      </c>
      <c r="BQ51" s="238" t="str">
        <f>IF(ISBLANK('In Process Calc.'!F44),"",'In Process Calc.'!F44)</f>
        <v/>
      </c>
      <c r="BR51" s="238" t="str">
        <f>IF(ISBLANK('In Process Calc.'!H44),"",'In Process Calc.'!H44)</f>
        <v/>
      </c>
      <c r="BS51" s="238" t="str">
        <f>IF(ISBLANK('In Process Calc.'!J44),"",'In Process Calc.'!J44)</f>
        <v/>
      </c>
      <c r="BT51" s="238" t="str">
        <f>IF(ISBLANK('In Process Calc.'!K44),"",'In Process Calc.'!K44)</f>
        <v/>
      </c>
      <c r="BU51" s="238" t="str">
        <f>IF(ISBLANK('In Process Calc.'!L44),"",'In Process Calc.'!L44)</f>
        <v/>
      </c>
      <c r="BV51" s="243" t="str">
        <f>IF(ISBLANK('In Process Calc.'!M44),"",'In Process Calc.'!M44)</f>
        <v/>
      </c>
      <c r="BW51" s="243" t="str">
        <f>IF(ISBLANK('In Process Calc.'!N44),"",'In Process Calc.'!N44)</f>
        <v/>
      </c>
      <c r="BX51" s="243" t="str">
        <f>IF(ISBLANK('In Process Calc.'!O44),"",'In Process Calc.'!O44)</f>
        <v/>
      </c>
      <c r="BY51" s="243" t="str">
        <f>IF(ISBLANK('In Process Calc.'!P44),"",'In Process Calc.'!P44)</f>
        <v/>
      </c>
      <c r="BZ51" s="243" t="str">
        <f>IF(ISBLANK('In Process Calc.'!Q44),"",'In Process Calc.'!Q44)</f>
        <v/>
      </c>
      <c r="CA51" s="243" t="str">
        <f>IF(ISBLANK('In Process Calc.'!R44),"",'In Process Calc.'!R44)</f>
        <v/>
      </c>
      <c r="CB51" s="243" t="str">
        <f>IF(ISBLANK('In Process Calc.'!S44),"",'In Process Calc.'!S44)</f>
        <v/>
      </c>
      <c r="CC51" s="243" t="str">
        <f>IF(ISBLANK('In Process Calc.'!T44),"",'In Process Calc.'!T44)</f>
        <v/>
      </c>
      <c r="CD51" s="243" t="str">
        <f>IF(ISBLANK('In Process Calc.'!U44),"",'In Process Calc.'!U44)</f>
        <v/>
      </c>
      <c r="CE51" s="243" t="str">
        <f>IF(ISBLANK('In Process Calc.'!V44),"",'In Process Calc.'!V44)</f>
        <v/>
      </c>
      <c r="CF51" s="243" t="str">
        <f>IF(ISBLANK('In Process Calc.'!W44),"",'In Process Calc.'!W44)</f>
        <v/>
      </c>
      <c r="CG51" s="243" t="str">
        <f>IF(ISBLANK('In Process Calc.'!X44),"",'In Process Calc.'!X44)</f>
        <v/>
      </c>
      <c r="CH51" s="243" t="str">
        <f>IF(ISBLANK('In Process Calc.'!Y44),"",'In Process Calc.'!Y44)</f>
        <v/>
      </c>
      <c r="CI51" s="243" t="str">
        <f>IF(ISBLANK('In Process Calc.'!Z44),"",'In Process Calc.'!Z44)</f>
        <v/>
      </c>
      <c r="CJ51" s="243" t="str">
        <f>IF(ISBLANK('In Process Calc.'!AA44),"",'In Process Calc.'!AA44)</f>
        <v/>
      </c>
      <c r="CK51" s="243" t="str">
        <f>IF(ISBLANK('In Process Calc.'!AB44),"",'In Process Calc.'!AB44)</f>
        <v/>
      </c>
      <c r="CL51" s="243" t="str">
        <f>IF(ISBLANK('In Process Calc.'!AC44),"",'In Process Calc.'!AC44)</f>
        <v/>
      </c>
      <c r="CM51" s="243" t="str">
        <f>IF(ISBLANK('In Process Calc.'!AD44),"",'In Process Calc.'!AD44)</f>
        <v/>
      </c>
      <c r="CN51" s="243" t="str">
        <f>IF(ISBLANK('In Process Calc.'!AE44),"",'In Process Calc.'!AE44)</f>
        <v/>
      </c>
      <c r="CO51" s="243" t="str">
        <f>IF(ISBLANK('In Process Calc.'!AF44),"",'In Process Calc.'!AF44)</f>
        <v/>
      </c>
      <c r="CP51" s="243" t="str">
        <f>IF(ISBLANK('In Process Calc.'!AG44),"",'In Process Calc.'!AG44)</f>
        <v/>
      </c>
      <c r="CQ51" s="243" t="str">
        <f>IF(ISBLANK('In Process Calc.'!AH44),"",'In Process Calc.'!AH44)</f>
        <v/>
      </c>
      <c r="CR51" s="243" t="str">
        <f>IF(ISBLANK('In Process Calc.'!AI44),"",'In Process Calc.'!AI44)</f>
        <v/>
      </c>
      <c r="CS51" s="243" t="str">
        <f>IF(ISBLANK('In Process Calc.'!AJ44),"",'In Process Calc.'!AJ44)</f>
        <v/>
      </c>
      <c r="CT51" s="243" t="str">
        <f>IF(ISBLANK('In Process Calc.'!AK44),"",'In Process Calc.'!AK44)</f>
        <v/>
      </c>
      <c r="CU51" s="243" t="str">
        <f>IF(ISBLANK('In Process Calc.'!AL44),"",'In Process Calc.'!AL44)</f>
        <v/>
      </c>
      <c r="CV51" s="243" t="str">
        <f>IF(ISBLANK('In Process Calc.'!AM44),"",'In Process Calc.'!AM44)</f>
        <v/>
      </c>
      <c r="CW51" s="243" t="str">
        <f>IF(ISBLANK('In Process Calc.'!AN44),"",'In Process Calc.'!AN44)</f>
        <v/>
      </c>
      <c r="CX51" s="243" t="str">
        <f>IF(ISBLANK('In Process Calc.'!AO44),"",'In Process Calc.'!AO44)</f>
        <v/>
      </c>
      <c r="CY51" s="243" t="str">
        <f>IF(ISBLANK('In Process Calc.'!AP44),"",'In Process Calc.'!AP44)</f>
        <v/>
      </c>
      <c r="CZ51" s="243" t="str">
        <f>IF(ISBLANK('In Process Calc.'!AQ44),"",'In Process Calc.'!AQ44)</f>
        <v/>
      </c>
      <c r="DA51" s="243" t="str">
        <f>IF(ISBLANK('In Process Calc.'!AR44),"",'In Process Calc.'!AR44)</f>
        <v/>
      </c>
      <c r="DB51" s="243" t="str">
        <f>IF(ISBLANK('In Process Calc.'!AS44),"",'In Process Calc.'!AS44)</f>
        <v/>
      </c>
      <c r="DC51" s="243" t="str">
        <f>IF(ISBLANK('In Process Calc.'!AT44),"",'In Process Calc.'!AT44)</f>
        <v/>
      </c>
      <c r="DD51" s="243" t="str">
        <f>IF(ISBLANK('In Process Calc.'!AU44),"",'In Process Calc.'!AU44)</f>
        <v/>
      </c>
      <c r="DE51" s="243" t="str">
        <f>IF(ISBLANK('In Process Calc.'!AV44),"",'In Process Calc.'!AV44)</f>
        <v/>
      </c>
      <c r="DF51" s="243" t="str">
        <f>IF(ISBLANK('In Process Calc.'!AW44),"",'In Process Calc.'!AW44)</f>
        <v/>
      </c>
      <c r="DG51" s="243" t="str">
        <f>IF(ISBLANK('In Process Calc.'!AX44),"",'In Process Calc.'!AX44)</f>
        <v/>
      </c>
      <c r="DH51" s="243" t="str">
        <f>IF(ISBLANK('In Process Calc.'!AY44),"",'In Process Calc.'!AY44)</f>
        <v/>
      </c>
      <c r="DI51" s="243" t="str">
        <f>IF(ISBLANK('In Process Calc.'!AZ44),"",'In Process Calc.'!AZ44)</f>
        <v/>
      </c>
      <c r="DJ51" s="243" t="str">
        <f>IF(ISBLANK('In Process Calc.'!BA44),"",'In Process Calc.'!BA44)</f>
        <v/>
      </c>
      <c r="DK51" s="243" t="str">
        <f>IF(ISBLANK('In Process Calc.'!BB44),"",'In Process Calc.'!BB44)</f>
        <v/>
      </c>
      <c r="DL51" s="243" t="str">
        <f>IF(ISBLANK('In Process Calc.'!BC44),"",'In Process Calc.'!BC44)</f>
        <v/>
      </c>
      <c r="DM51" s="243" t="str">
        <f>IF(ISBLANK('In Process Calc.'!BD44),"",'In Process Calc.'!BD44)</f>
        <v/>
      </c>
      <c r="DN51" s="243" t="str">
        <f>IF(ISBLANK('In Process Calc.'!BE44),"",'In Process Calc.'!BE44)</f>
        <v/>
      </c>
      <c r="DO51" s="243" t="str">
        <f>IF(ISBLANK('In Process Calc.'!BF44),"",'In Process Calc.'!BF44)</f>
        <v/>
      </c>
      <c r="DP51" s="243" t="str">
        <f>IF(ISBLANK('In Process Calc.'!BG44),"",'In Process Calc.'!BG44)</f>
        <v/>
      </c>
      <c r="DQ51" s="243" t="str">
        <f>IF(ISBLANK('In Process Calc.'!BH44),"",'In Process Calc.'!BH44)</f>
        <v/>
      </c>
      <c r="DR51" s="243" t="str">
        <f>IF(ISBLANK('In Process Calc.'!BI44),"",'In Process Calc.'!BI44)</f>
        <v/>
      </c>
      <c r="DS51" s="243" t="str">
        <f>IF(ISBLANK('In Process Calc.'!BJ44),"",'In Process Calc.'!BJ44)</f>
        <v/>
      </c>
      <c r="DT51" s="243" t="str">
        <f>IF(ISBLANK('In Process Calc.'!BK44),"",'In Process Calc.'!BK44)</f>
        <v/>
      </c>
      <c r="DU51" s="243" t="str">
        <f>IF(ISBLANK('In Process Calc.'!BL44),"",'In Process Calc.'!BL44)</f>
        <v/>
      </c>
      <c r="DV51" s="243" t="str">
        <f>IF(ISBLANK('In Process Calc.'!BM44),"",'In Process Calc.'!BM44)</f>
        <v/>
      </c>
      <c r="DW51" s="243" t="str">
        <f>IF(ISBLANK('In Process Calc.'!BN44),"",'In Process Calc.'!BN44)</f>
        <v/>
      </c>
      <c r="DX51" s="243" t="str">
        <f>IF(ISBLANK('In Process Calc.'!BO44),"",'In Process Calc.'!BO44)</f>
        <v/>
      </c>
      <c r="DY51" s="243" t="str">
        <f>IF(ISBLANK('In Process Calc.'!BP44),"",'In Process Calc.'!BP44)</f>
        <v/>
      </c>
      <c r="DZ51" s="243" t="str">
        <f>IF(ISBLANK('In Process Calc.'!BQ44),"",'In Process Calc.'!BQ44)</f>
        <v/>
      </c>
      <c r="EA51" s="243" t="str">
        <f>IF(ISBLANK('In Process Calc.'!BR44),"",'In Process Calc.'!BR44)</f>
        <v/>
      </c>
      <c r="EB51" s="243" t="str">
        <f>IF(ISBLANK('In Process Calc.'!BS44),"",'In Process Calc.'!BS44)</f>
        <v/>
      </c>
      <c r="EC51" s="243" t="str">
        <f>IF(ISBLANK('In Process Calc.'!BT44),"",'In Process Calc.'!BT44)</f>
        <v/>
      </c>
      <c r="ED51" s="243" t="str">
        <f>IF(ISBLANK('In Process Calc.'!BU44),"",'In Process Calc.'!BU44)</f>
        <v/>
      </c>
      <c r="EE51" s="243" t="str">
        <f>IF(ISBLANK('In Process Calc.'!BV44),"",'In Process Calc.'!BV44)</f>
        <v/>
      </c>
      <c r="EF51" s="243" t="str">
        <f>IF(ISBLANK('In Process Calc.'!BW44),"",'In Process Calc.'!BW44)</f>
        <v/>
      </c>
      <c r="EG51" s="243" t="str">
        <f>IF(ISBLANK('In Process Calc.'!BX44),"",'In Process Calc.'!BX44)</f>
        <v/>
      </c>
      <c r="EH51" s="243" t="str">
        <f>IF(ISBLANK('In Process Calc.'!BY44),"",'In Process Calc.'!BY44)</f>
        <v/>
      </c>
      <c r="EI51" s="243" t="str">
        <f>IF(ISBLANK('In Process Calc.'!BZ44),"",'In Process Calc.'!BZ44)</f>
        <v/>
      </c>
      <c r="EJ51" s="243" t="str">
        <f>IF(ISBLANK('In Process Calc.'!CA44),"",'In Process Calc.'!CA44)</f>
        <v/>
      </c>
      <c r="EK51" s="243" t="str">
        <f>IF(ISBLANK('Post Process Calc.'!A51),"",'Post Process Calc.'!A51)</f>
        <v/>
      </c>
      <c r="EL51" s="243" t="str">
        <f>IF(ISBLANK('Post Process Calc.'!C51),"",'Post Process Calc.'!C51)</f>
        <v/>
      </c>
      <c r="EM51" s="243" t="str">
        <f>IF(ISBLANK('Post Process Calc.'!D51),"",'Post Process Calc.'!D51)</f>
        <v/>
      </c>
      <c r="EN51" s="243" t="str">
        <f>IF(ISBLANK('Post Process Calc.'!E51),"",'Post Process Calc.'!E51)</f>
        <v/>
      </c>
      <c r="EO51" s="243" t="str">
        <f>IF(ISBLANK('Post Process Calc.'!F51),"",'Post Process Calc.'!F51)</f>
        <v/>
      </c>
      <c r="EP51" s="243" t="str">
        <f>IF(ISBLANK('Post Process Calc.'!G51),"",'Post Process Calc.'!G51)</f>
        <v/>
      </c>
      <c r="EQ51" s="243" t="str">
        <f>IF(ISBLANK('Post Process Calc.'!H51),"",'Post Process Calc.'!H51)</f>
        <v/>
      </c>
      <c r="ER51" s="243" t="str">
        <f>IF(ISBLANK('Post Process Calc.'!I51),"",'Post Process Calc.'!I51)</f>
        <v/>
      </c>
      <c r="ES51" s="243" t="str">
        <f>IF(ISBLANK('Post Process Calc.'!J51),"",'Post Process Calc.'!J51)</f>
        <v/>
      </c>
      <c r="ET51" s="243" t="str">
        <f>IF(ISBLANK('Post Process Calc.'!K51),"",'Post Process Calc.'!K51)</f>
        <v/>
      </c>
      <c r="EU51" s="243" t="str">
        <f>IF(ISBLANK('Post Process Calc.'!L51),"",'Post Process Calc.'!L51)</f>
        <v/>
      </c>
      <c r="EV51" s="243" t="str">
        <f>IF(ISBLANK('Post Process Calc.'!M51),"",'Post Process Calc.'!M51)</f>
        <v/>
      </c>
      <c r="EW51" s="243" t="str">
        <f>IF(ISBLANK('Post Process Calc.'!N51),"",'Post Process Calc.'!N51)</f>
        <v/>
      </c>
      <c r="EX51" s="243" t="str">
        <f>IF(ISBLANK('Post Process Calc.'!O51),"",'Post Process Calc.'!O51)</f>
        <v/>
      </c>
      <c r="EY51" s="243" t="str">
        <f>IF(ISBLANK('Post Process Calc.'!P51),"",'Post Process Calc.'!P51)</f>
        <v/>
      </c>
      <c r="EZ51" s="243" t="str">
        <f>IF(ISBLANK('Post Process Calc.'!Q51),"",'Post Process Calc.'!Q51)</f>
        <v/>
      </c>
      <c r="FA51" s="243" t="str">
        <f>IF(ISBLANK('Post Process Calc.'!R51),"",'Post Process Calc.'!R51)</f>
        <v/>
      </c>
      <c r="FB51" s="243" t="str">
        <f>IF(ISBLANK('Post Process Calc.'!S51),"",'Post Process Calc.'!S51)</f>
        <v/>
      </c>
      <c r="FC51" s="243" t="str">
        <f>IF(ISBLANK('Post Process Calc.'!T51),"",'Post Process Calc.'!T51)</f>
        <v/>
      </c>
      <c r="FD51" s="243" t="str">
        <f>IF(ISBLANK('Post Process Calc.'!U51),"",'Post Process Calc.'!U51)</f>
        <v/>
      </c>
      <c r="FE51" s="243" t="str">
        <f>IF(ISBLANK('Post Process Calc.'!V51),"",'Post Process Calc.'!V51)</f>
        <v/>
      </c>
      <c r="FF51" s="243" t="str">
        <f>IF(ISBLANK('Post Process Calc.'!W51),"",'Post Process Calc.'!W51)</f>
        <v/>
      </c>
      <c r="FG51" s="243" t="str">
        <f>IF(ISBLANK('Post Process Calc.'!X51),"",'Post Process Calc.'!X51)</f>
        <v/>
      </c>
      <c r="FH51" s="243" t="str">
        <f>IF(ISBLANK('Post Process Calc.'!Y51),"",'Post Process Calc.'!Y51)</f>
        <v/>
      </c>
      <c r="FI51" s="243" t="str">
        <f>IF(ISBLANK('Post Process Calc.'!Z51),"",'Post Process Calc.'!Z51)</f>
        <v/>
      </c>
      <c r="FJ51" s="243" t="str">
        <f>IF(ISBLANK('Post Process Calc.'!AA51),"",'Post Process Calc.'!AA51)</f>
        <v/>
      </c>
      <c r="FK51" s="243" t="str">
        <f>IF(ISBLANK('Post Process Calc.'!AB51),"",'Post Process Calc.'!AB51)</f>
        <v/>
      </c>
      <c r="FL51" s="243" t="str">
        <f>IF(ISBLANK('Post Process Calc.'!AC51),"",'Post Process Calc.'!AC51)</f>
        <v/>
      </c>
      <c r="FM51" s="243" t="str">
        <f>IF(ISBLANK('Post Process Calc.'!AD51),"",'Post Process Calc.'!AD51)</f>
        <v/>
      </c>
      <c r="FN51" s="243" t="str">
        <f>IF(ISBLANK('Post Process Calc.'!AE51),"",'Post Process Calc.'!AE51)</f>
        <v/>
      </c>
      <c r="FO51" s="243" t="str">
        <f>IF(ISBLANK('Post Process Calc.'!AF51),"",'Post Process Calc.'!AF51)</f>
        <v/>
      </c>
      <c r="FP51" s="243" t="str">
        <f>IF(ISBLANK('Post Process Calc.'!AG51),"",'Post Process Calc.'!AG51)</f>
        <v/>
      </c>
      <c r="FQ51" s="243" t="str">
        <f>IF(ISBLANK('Post Process Calc.'!AH51),"",'Post Process Calc.'!AH51)</f>
        <v/>
      </c>
      <c r="FR51" s="243" t="str">
        <f>IF(ISBLANK('Post Process Calc.'!AI51),"",'Post Process Calc.'!AI51)</f>
        <v/>
      </c>
      <c r="FS51" s="243" t="str">
        <f>IF(ISBLANK('Post Process Calc.'!AJ51),"",'Post Process Calc.'!AJ51)</f>
        <v/>
      </c>
    </row>
    <row r="52" spans="1:175">
      <c r="A52" s="238" t="str">
        <f>IF('Measured Data'!B43&lt;&gt;0,'Measured Data'!$B$1,"")</f>
        <v/>
      </c>
      <c r="B52" s="238" t="str">
        <f>IF(ISBLANK('Measured Data'!A43),"",'Measured Data'!A43)</f>
        <v/>
      </c>
      <c r="C52" s="245" t="str">
        <f>IF(ISBLANK('Measured Data'!B43),"",'Measured Data'!B43)</f>
        <v/>
      </c>
      <c r="D52" s="246" t="str">
        <f>IF(ISBLANK('Measured Data'!C43),"",'Measured Data'!C43)</f>
        <v/>
      </c>
      <c r="E52" s="238" t="str">
        <f>IF(ISBLANK('Measured Data'!D43),"",'Measured Data'!D43)</f>
        <v/>
      </c>
      <c r="F52" s="238" t="str">
        <f>IF(ISBLANK('Measured Data'!E43),"",'Measured Data'!E43)</f>
        <v/>
      </c>
      <c r="G52" s="238" t="str">
        <f>IF(ISBLANK('Measured Data'!G43),"",'Measured Data'!G43)</f>
        <v/>
      </c>
      <c r="H52" s="238" t="str">
        <f>IF(ISBLANK('Measured Data'!H43),"",'Measured Data'!H43)</f>
        <v/>
      </c>
      <c r="I52" s="238" t="str">
        <f>IF(ISBLANK('Measured Data'!I43),"",'Measured Data'!I43)</f>
        <v/>
      </c>
      <c r="J52" s="238" t="str">
        <f>IF(ISBLANK('Measured Data'!J43),"",'Measured Data'!J43)</f>
        <v/>
      </c>
      <c r="K52" s="238" t="str">
        <f>IF(ISBLANK('Measured Data'!K43),"",'Measured Data'!K43)</f>
        <v/>
      </c>
      <c r="L52" s="238" t="str">
        <f>IF(ISBLANK('Measured Data'!L43),"",'Measured Data'!L43)</f>
        <v/>
      </c>
      <c r="M52" s="238" t="str">
        <f>IF(ISBLANK('Measured Data'!M43),"",'Measured Data'!M43)</f>
        <v/>
      </c>
      <c r="N52" s="238" t="str">
        <f>IF(ISBLANK('Measured Data'!N43),"",'Measured Data'!N43)</f>
        <v/>
      </c>
      <c r="O52" s="238" t="str">
        <f>IF(ISBLANK('Measured Data'!O43),"",'Measured Data'!O43)</f>
        <v/>
      </c>
      <c r="P52" s="238" t="str">
        <f>IF(ISBLANK('Measured Data'!P43),"",'Measured Data'!P43)</f>
        <v/>
      </c>
      <c r="Q52" s="238" t="str">
        <f>IF(ISBLANK('Measured Data'!Q43),"",'Measured Data'!Q43)</f>
        <v/>
      </c>
      <c r="R52" s="238" t="str">
        <f>IF(ISBLANK('Measured Data'!R43),"",'Measured Data'!R43)</f>
        <v/>
      </c>
      <c r="S52" s="238" t="str">
        <f>IF(ISBLANK('Measured Data'!S43),"",'Measured Data'!S43)</f>
        <v/>
      </c>
      <c r="T52" s="238" t="str">
        <f>IF(ISBLANK('Measured Data'!T43),"",'Measured Data'!T43)</f>
        <v/>
      </c>
      <c r="U52" s="238" t="str">
        <f>IF(ISBLANK('Measured Data'!U43),"",'Measured Data'!U43)</f>
        <v/>
      </c>
      <c r="V52" s="238" t="str">
        <f>IF(ISBLANK('Measured Data'!V43),"",'Measured Data'!V43)</f>
        <v/>
      </c>
      <c r="W52" s="238" t="str">
        <f>IF(ISBLANK('Measured Data'!W43),"",'Measured Data'!W43)</f>
        <v/>
      </c>
      <c r="X52" s="238" t="str">
        <f>IF(ISBLANK('Measured Data'!X43),"",'Measured Data'!X43)</f>
        <v/>
      </c>
      <c r="Y52" s="238" t="str">
        <f>IF(ISBLANK('Measured Data'!Y43),"",'Measured Data'!Y43)</f>
        <v/>
      </c>
      <c r="Z52" s="238" t="str">
        <f>IF(ISBLANK('Measured Data'!Z43),"",'Measured Data'!Z43)</f>
        <v/>
      </c>
      <c r="AA52" s="238" t="str">
        <f>IF(ISBLANK('Measured Data'!AA43),"",'Measured Data'!AA43)</f>
        <v/>
      </c>
      <c r="AB52" s="238" t="str">
        <f>IF(ISBLANK('Measured Data'!AB43),"",'Measured Data'!AB43)</f>
        <v/>
      </c>
      <c r="AC52" s="238" t="str">
        <f>IF(ISBLANK('Measured Data'!AC43),"",'Measured Data'!AC43)</f>
        <v/>
      </c>
      <c r="AD52" s="238" t="str">
        <f>IF(ISBLANK('Measured Data'!AD43),"",'Measured Data'!AD43)</f>
        <v/>
      </c>
      <c r="AE52" s="238" t="str">
        <f>IF(ISBLANK('Measured Data'!AE43),"",'Measured Data'!AE43)</f>
        <v/>
      </c>
      <c r="AF52" s="238" t="str">
        <f>IF(ISBLANK('Measured Data'!AF43),"",'Measured Data'!AF43)</f>
        <v/>
      </c>
      <c r="AG52" s="238" t="str">
        <f>IF(ISBLANK('Measured Data'!AG43),"",'Measured Data'!AG43)</f>
        <v/>
      </c>
      <c r="AH52" s="238" t="str">
        <f>IF(ISBLANK('Measured Data'!AH43),"",'Measured Data'!AH43)</f>
        <v/>
      </c>
      <c r="AI52" s="238" t="str">
        <f>IF(ISBLANK('Measured Data'!AI43),"",'Measured Data'!AI43)</f>
        <v/>
      </c>
      <c r="AJ52" s="238" t="str">
        <f>IF(ISBLANK('Measured Data'!AJ43),"",'Measured Data'!AJ43)</f>
        <v/>
      </c>
      <c r="AK52" s="238" t="str">
        <f>IF(ISBLANK('Measured Data'!AK43),"",'Measured Data'!AK43)</f>
        <v/>
      </c>
      <c r="AL52" s="238" t="str">
        <f>IF(ISBLANK('Measured Data'!AL43),"",'Measured Data'!AL43)</f>
        <v/>
      </c>
      <c r="AM52" s="238" t="str">
        <f>IF(ISBLANK('Measured Data'!AM43),"",'Measured Data'!AM43)</f>
        <v/>
      </c>
      <c r="AN52" s="238" t="str">
        <f>IF(ISBLANK('Measured Data'!AN43),"",'Measured Data'!AN43)</f>
        <v/>
      </c>
      <c r="AO52" s="238" t="str">
        <f>IF(ISBLANK('Measured Data'!AO43),"",'Measured Data'!AO43)</f>
        <v/>
      </c>
      <c r="AP52" s="238" t="str">
        <f>IF(ISBLANK('Measured Data'!AP43),"",'Measured Data'!AP43)</f>
        <v/>
      </c>
      <c r="AQ52" s="238" t="e">
        <f>IF(ISBLANK('Measured Data'!#REF!),"",'Measured Data'!#REF!)</f>
        <v>#REF!</v>
      </c>
      <c r="AR52" s="238" t="e">
        <f>IF(ISBLANK('Measured Data'!#REF!),"",'Measured Data'!#REF!)</f>
        <v>#REF!</v>
      </c>
      <c r="AS52" s="238" t="e">
        <f>IF(ISBLANK('Measured Data'!#REF!),"",'Measured Data'!#REF!)</f>
        <v>#REF!</v>
      </c>
      <c r="AT52" s="238" t="e">
        <f>IF(ISBLANK('Measured Data'!#REF!),"",'Measured Data'!#REF!)</f>
        <v>#REF!</v>
      </c>
      <c r="AU52" s="238" t="e">
        <f>IF(ISBLANK('Measured Data'!#REF!),"",'Measured Data'!#REF!)</f>
        <v>#REF!</v>
      </c>
      <c r="AV52" s="238" t="e">
        <f>IF(ISBLANK('Measured Data'!#REF!),"",'Measured Data'!#REF!)</f>
        <v>#REF!</v>
      </c>
      <c r="AW52" s="238" t="e">
        <f>IF(ISBLANK('Measured Data'!#REF!),"",'Measured Data'!#REF!)</f>
        <v>#REF!</v>
      </c>
      <c r="AX52" s="238" t="e">
        <f>IF(ISBLANK('Measured Data'!#REF!),"",'Measured Data'!#REF!)</f>
        <v>#REF!</v>
      </c>
      <c r="AY52" s="238" t="e">
        <f>IF(ISBLANK('Measured Data'!#REF!),"",'Measured Data'!#REF!)</f>
        <v>#REF!</v>
      </c>
      <c r="AZ52" s="238" t="e">
        <f>IF(ISBLANK('Measured Data'!#REF!),"",'Measured Data'!#REF!)</f>
        <v>#REF!</v>
      </c>
      <c r="BA52" s="238" t="e">
        <f>IF(ISBLANK('Measured Data'!#REF!),"",'Measured Data'!#REF!)</f>
        <v>#REF!</v>
      </c>
      <c r="BB52" s="238" t="e">
        <f>IF(ISBLANK('Measured Data'!#REF!),"",'Measured Data'!#REF!)</f>
        <v>#REF!</v>
      </c>
      <c r="BC52" s="238" t="e">
        <f>IF(ISBLANK('Measured Data'!#REF!),"",'Measured Data'!#REF!)</f>
        <v>#REF!</v>
      </c>
      <c r="BD52" s="238" t="e">
        <f>IF(ISBLANK('Measured Data'!#REF!),"",'Measured Data'!#REF!)</f>
        <v>#REF!</v>
      </c>
      <c r="BE52" s="238" t="e">
        <f>IF(ISBLANK('Measured Data'!#REF!),"",'Measured Data'!#REF!)</f>
        <v>#REF!</v>
      </c>
      <c r="BF52" s="238" t="e">
        <f>IF(ISBLANK('Measured Data'!#REF!),"",'Measured Data'!#REF!)</f>
        <v>#REF!</v>
      </c>
      <c r="BG52" s="238" t="e">
        <f>IF(ISBLANK('Measured Data'!#REF!),"",'Measured Data'!#REF!)</f>
        <v>#REF!</v>
      </c>
      <c r="BH52" s="238" t="e">
        <f>IF(ISBLANK('Measured Data'!#REF!),"",'Measured Data'!#REF!)</f>
        <v>#REF!</v>
      </c>
      <c r="BI52" s="238" t="e">
        <f>IF(ISBLANK('Measured Data'!#REF!),"",'Measured Data'!#REF!)</f>
        <v>#REF!</v>
      </c>
      <c r="BJ52" s="238" t="e">
        <f>IF(ISBLANK('Measured Data'!#REF!),"",'Measured Data'!#REF!)</f>
        <v>#REF!</v>
      </c>
      <c r="BK52" s="238" t="e">
        <f>IF(ISBLANK('Measured Data'!#REF!),"",'Measured Data'!#REF!)</f>
        <v>#REF!</v>
      </c>
      <c r="BL52" s="238" t="e">
        <f>IF(ISBLANK('Measured Data'!#REF!),"",'Measured Data'!#REF!)</f>
        <v>#REF!</v>
      </c>
      <c r="BM52" s="238" t="e">
        <f>IF(ISBLANK('Measured Data'!#REF!),"",'Measured Data'!#REF!)</f>
        <v>#REF!</v>
      </c>
      <c r="BN52" s="238" t="str">
        <f>IF(ISBLANK('In Process Calc.'!B45),"",ROUND('In Process Calc.'!B45,2))</f>
        <v/>
      </c>
      <c r="BO52" s="238" t="str">
        <f>IF(ISBLANK('In Process Calc.'!C45),"",ROUND('In Process Calc.'!C45,2))</f>
        <v/>
      </c>
      <c r="BP52" s="238" t="str">
        <f>IF(ISBLANK('In Process Calc.'!E45),"",'In Process Calc.'!E45)</f>
        <v/>
      </c>
      <c r="BQ52" s="238" t="str">
        <f>IF(ISBLANK('In Process Calc.'!F45),"",'In Process Calc.'!F45)</f>
        <v/>
      </c>
      <c r="BR52" s="238" t="str">
        <f>IF(ISBLANK('In Process Calc.'!H45),"",'In Process Calc.'!H45)</f>
        <v/>
      </c>
      <c r="BS52" s="238" t="str">
        <f>IF(ISBLANK('In Process Calc.'!J45),"",'In Process Calc.'!J45)</f>
        <v/>
      </c>
      <c r="BT52" s="238" t="str">
        <f>IF(ISBLANK('In Process Calc.'!K45),"",'In Process Calc.'!K45)</f>
        <v/>
      </c>
      <c r="BU52" s="238" t="str">
        <f>IF(ISBLANK('In Process Calc.'!L45),"",'In Process Calc.'!L45)</f>
        <v/>
      </c>
      <c r="BV52" s="243" t="str">
        <f>IF(ISBLANK('In Process Calc.'!M45),"",'In Process Calc.'!M45)</f>
        <v/>
      </c>
      <c r="BW52" s="243" t="str">
        <f>IF(ISBLANK('In Process Calc.'!N45),"",'In Process Calc.'!N45)</f>
        <v/>
      </c>
      <c r="BX52" s="243" t="str">
        <f>IF(ISBLANK('In Process Calc.'!O45),"",'In Process Calc.'!O45)</f>
        <v/>
      </c>
      <c r="BY52" s="243" t="str">
        <f>IF(ISBLANK('In Process Calc.'!P45),"",'In Process Calc.'!P45)</f>
        <v/>
      </c>
      <c r="BZ52" s="243" t="str">
        <f>IF(ISBLANK('In Process Calc.'!Q45),"",'In Process Calc.'!Q45)</f>
        <v/>
      </c>
      <c r="CA52" s="243" t="str">
        <f>IF(ISBLANK('In Process Calc.'!R45),"",'In Process Calc.'!R45)</f>
        <v/>
      </c>
      <c r="CB52" s="243" t="str">
        <f>IF(ISBLANK('In Process Calc.'!S45),"",'In Process Calc.'!S45)</f>
        <v/>
      </c>
      <c r="CC52" s="243" t="str">
        <f>IF(ISBLANK('In Process Calc.'!T45),"",'In Process Calc.'!T45)</f>
        <v/>
      </c>
      <c r="CD52" s="243" t="str">
        <f>IF(ISBLANK('In Process Calc.'!U45),"",'In Process Calc.'!U45)</f>
        <v/>
      </c>
      <c r="CE52" s="243" t="str">
        <f>IF(ISBLANK('In Process Calc.'!V45),"",'In Process Calc.'!V45)</f>
        <v/>
      </c>
      <c r="CF52" s="243" t="str">
        <f>IF(ISBLANK('In Process Calc.'!W45),"",'In Process Calc.'!W45)</f>
        <v/>
      </c>
      <c r="CG52" s="243" t="str">
        <f>IF(ISBLANK('In Process Calc.'!X45),"",'In Process Calc.'!X45)</f>
        <v/>
      </c>
      <c r="CH52" s="243" t="str">
        <f>IF(ISBLANK('In Process Calc.'!Y45),"",'In Process Calc.'!Y45)</f>
        <v/>
      </c>
      <c r="CI52" s="243" t="str">
        <f>IF(ISBLANK('In Process Calc.'!Z45),"",'In Process Calc.'!Z45)</f>
        <v/>
      </c>
      <c r="CJ52" s="243" t="str">
        <f>IF(ISBLANK('In Process Calc.'!AA45),"",'In Process Calc.'!AA45)</f>
        <v/>
      </c>
      <c r="CK52" s="243" t="str">
        <f>IF(ISBLANK('In Process Calc.'!AB45),"",'In Process Calc.'!AB45)</f>
        <v/>
      </c>
      <c r="CL52" s="243" t="str">
        <f>IF(ISBLANK('In Process Calc.'!AC45),"",'In Process Calc.'!AC45)</f>
        <v/>
      </c>
      <c r="CM52" s="243" t="str">
        <f>IF(ISBLANK('In Process Calc.'!AD45),"",'In Process Calc.'!AD45)</f>
        <v/>
      </c>
      <c r="CN52" s="243" t="str">
        <f>IF(ISBLANK('In Process Calc.'!AE45),"",'In Process Calc.'!AE45)</f>
        <v/>
      </c>
      <c r="CO52" s="243" t="str">
        <f>IF(ISBLANK('In Process Calc.'!AF45),"",'In Process Calc.'!AF45)</f>
        <v/>
      </c>
      <c r="CP52" s="243" t="str">
        <f>IF(ISBLANK('In Process Calc.'!AG45),"",'In Process Calc.'!AG45)</f>
        <v/>
      </c>
      <c r="CQ52" s="243" t="str">
        <f>IF(ISBLANK('In Process Calc.'!AH45),"",'In Process Calc.'!AH45)</f>
        <v/>
      </c>
      <c r="CR52" s="243" t="str">
        <f>IF(ISBLANK('In Process Calc.'!AI45),"",'In Process Calc.'!AI45)</f>
        <v/>
      </c>
      <c r="CS52" s="243" t="str">
        <f>IF(ISBLANK('In Process Calc.'!AJ45),"",'In Process Calc.'!AJ45)</f>
        <v/>
      </c>
      <c r="CT52" s="243" t="str">
        <f>IF(ISBLANK('In Process Calc.'!AK45),"",'In Process Calc.'!AK45)</f>
        <v/>
      </c>
      <c r="CU52" s="243" t="str">
        <f>IF(ISBLANK('In Process Calc.'!AL45),"",'In Process Calc.'!AL45)</f>
        <v/>
      </c>
      <c r="CV52" s="243" t="str">
        <f>IF(ISBLANK('In Process Calc.'!AM45),"",'In Process Calc.'!AM45)</f>
        <v/>
      </c>
      <c r="CW52" s="243" t="str">
        <f>IF(ISBLANK('In Process Calc.'!AN45),"",'In Process Calc.'!AN45)</f>
        <v/>
      </c>
      <c r="CX52" s="243" t="str">
        <f>IF(ISBLANK('In Process Calc.'!AO45),"",'In Process Calc.'!AO45)</f>
        <v/>
      </c>
      <c r="CY52" s="243" t="str">
        <f>IF(ISBLANK('In Process Calc.'!AP45),"",'In Process Calc.'!AP45)</f>
        <v/>
      </c>
      <c r="CZ52" s="243" t="str">
        <f>IF(ISBLANK('In Process Calc.'!AQ45),"",'In Process Calc.'!AQ45)</f>
        <v/>
      </c>
      <c r="DA52" s="243" t="str">
        <f>IF(ISBLANK('In Process Calc.'!AR45),"",'In Process Calc.'!AR45)</f>
        <v/>
      </c>
      <c r="DB52" s="243" t="str">
        <f>IF(ISBLANK('In Process Calc.'!AS45),"",'In Process Calc.'!AS45)</f>
        <v/>
      </c>
      <c r="DC52" s="243" t="str">
        <f>IF(ISBLANK('In Process Calc.'!AT45),"",'In Process Calc.'!AT45)</f>
        <v/>
      </c>
      <c r="DD52" s="243" t="str">
        <f>IF(ISBLANK('In Process Calc.'!AU45),"",'In Process Calc.'!AU45)</f>
        <v/>
      </c>
      <c r="DE52" s="243" t="str">
        <f>IF(ISBLANK('In Process Calc.'!AV45),"",'In Process Calc.'!AV45)</f>
        <v/>
      </c>
      <c r="DF52" s="243" t="str">
        <f>IF(ISBLANK('In Process Calc.'!AW45),"",'In Process Calc.'!AW45)</f>
        <v/>
      </c>
      <c r="DG52" s="243" t="str">
        <f>IF(ISBLANK('In Process Calc.'!AX45),"",'In Process Calc.'!AX45)</f>
        <v/>
      </c>
      <c r="DH52" s="243" t="str">
        <f>IF(ISBLANK('In Process Calc.'!AY45),"",'In Process Calc.'!AY45)</f>
        <v/>
      </c>
      <c r="DI52" s="243" t="str">
        <f>IF(ISBLANK('In Process Calc.'!AZ45),"",'In Process Calc.'!AZ45)</f>
        <v/>
      </c>
      <c r="DJ52" s="243" t="str">
        <f>IF(ISBLANK('In Process Calc.'!BA45),"",'In Process Calc.'!BA45)</f>
        <v/>
      </c>
      <c r="DK52" s="243" t="str">
        <f>IF(ISBLANK('In Process Calc.'!BB45),"",'In Process Calc.'!BB45)</f>
        <v/>
      </c>
      <c r="DL52" s="243" t="str">
        <f>IF(ISBLANK('In Process Calc.'!BC45),"",'In Process Calc.'!BC45)</f>
        <v/>
      </c>
      <c r="DM52" s="243" t="str">
        <f>IF(ISBLANK('In Process Calc.'!BD45),"",'In Process Calc.'!BD45)</f>
        <v/>
      </c>
      <c r="DN52" s="243" t="str">
        <f>IF(ISBLANK('In Process Calc.'!BE45),"",'In Process Calc.'!BE45)</f>
        <v/>
      </c>
      <c r="DO52" s="243" t="str">
        <f>IF(ISBLANK('In Process Calc.'!BF45),"",'In Process Calc.'!BF45)</f>
        <v/>
      </c>
      <c r="DP52" s="243" t="str">
        <f>IF(ISBLANK('In Process Calc.'!BG45),"",'In Process Calc.'!BG45)</f>
        <v/>
      </c>
      <c r="DQ52" s="243" t="str">
        <f>IF(ISBLANK('In Process Calc.'!BH45),"",'In Process Calc.'!BH45)</f>
        <v/>
      </c>
      <c r="DR52" s="243" t="str">
        <f>IF(ISBLANK('In Process Calc.'!BI45),"",'In Process Calc.'!BI45)</f>
        <v/>
      </c>
      <c r="DS52" s="243" t="str">
        <f>IF(ISBLANK('In Process Calc.'!BJ45),"",'In Process Calc.'!BJ45)</f>
        <v/>
      </c>
      <c r="DT52" s="243" t="str">
        <f>IF(ISBLANK('In Process Calc.'!BK45),"",'In Process Calc.'!BK45)</f>
        <v/>
      </c>
      <c r="DU52" s="243" t="str">
        <f>IF(ISBLANK('In Process Calc.'!BL45),"",'In Process Calc.'!BL45)</f>
        <v/>
      </c>
      <c r="DV52" s="243" t="str">
        <f>IF(ISBLANK('In Process Calc.'!BM45),"",'In Process Calc.'!BM45)</f>
        <v/>
      </c>
      <c r="DW52" s="243" t="str">
        <f>IF(ISBLANK('In Process Calc.'!BN45),"",'In Process Calc.'!BN45)</f>
        <v/>
      </c>
      <c r="DX52" s="243" t="str">
        <f>IF(ISBLANK('In Process Calc.'!BO45),"",'In Process Calc.'!BO45)</f>
        <v/>
      </c>
      <c r="DY52" s="243" t="str">
        <f>IF(ISBLANK('In Process Calc.'!BP45),"",'In Process Calc.'!BP45)</f>
        <v/>
      </c>
      <c r="DZ52" s="243" t="str">
        <f>IF(ISBLANK('In Process Calc.'!BQ45),"",'In Process Calc.'!BQ45)</f>
        <v/>
      </c>
      <c r="EA52" s="243" t="str">
        <f>IF(ISBLANK('In Process Calc.'!BR45),"",'In Process Calc.'!BR45)</f>
        <v/>
      </c>
      <c r="EB52" s="243" t="str">
        <f>IF(ISBLANK('In Process Calc.'!BS45),"",'In Process Calc.'!BS45)</f>
        <v/>
      </c>
      <c r="EC52" s="243" t="str">
        <f>IF(ISBLANK('In Process Calc.'!BT45),"",'In Process Calc.'!BT45)</f>
        <v/>
      </c>
      <c r="ED52" s="243" t="str">
        <f>IF(ISBLANK('In Process Calc.'!BU45),"",'In Process Calc.'!BU45)</f>
        <v/>
      </c>
      <c r="EE52" s="243" t="str">
        <f>IF(ISBLANK('In Process Calc.'!BV45),"",'In Process Calc.'!BV45)</f>
        <v/>
      </c>
      <c r="EF52" s="243" t="str">
        <f>IF(ISBLANK('In Process Calc.'!BW45),"",'In Process Calc.'!BW45)</f>
        <v/>
      </c>
      <c r="EG52" s="243" t="str">
        <f>IF(ISBLANK('In Process Calc.'!BX45),"",'In Process Calc.'!BX45)</f>
        <v/>
      </c>
      <c r="EH52" s="243" t="str">
        <f>IF(ISBLANK('In Process Calc.'!BY45),"",'In Process Calc.'!BY45)</f>
        <v/>
      </c>
      <c r="EI52" s="243" t="str">
        <f>IF(ISBLANK('In Process Calc.'!BZ45),"",'In Process Calc.'!BZ45)</f>
        <v/>
      </c>
      <c r="EJ52" s="243" t="str">
        <f>IF(ISBLANK('In Process Calc.'!CA45),"",'In Process Calc.'!CA45)</f>
        <v/>
      </c>
      <c r="EK52" s="243" t="str">
        <f>IF(ISBLANK('Post Process Calc.'!A52),"",'Post Process Calc.'!A52)</f>
        <v/>
      </c>
      <c r="EL52" s="243" t="str">
        <f>IF(ISBLANK('Post Process Calc.'!C52),"",'Post Process Calc.'!C52)</f>
        <v/>
      </c>
      <c r="EM52" s="243" t="str">
        <f>IF(ISBLANK('Post Process Calc.'!D52),"",'Post Process Calc.'!D52)</f>
        <v/>
      </c>
      <c r="EN52" s="243" t="str">
        <f>IF(ISBLANK('Post Process Calc.'!E52),"",'Post Process Calc.'!E52)</f>
        <v/>
      </c>
      <c r="EO52" s="243" t="str">
        <f>IF(ISBLANK('Post Process Calc.'!F52),"",'Post Process Calc.'!F52)</f>
        <v/>
      </c>
      <c r="EP52" s="243" t="str">
        <f>IF(ISBLANK('Post Process Calc.'!G52),"",'Post Process Calc.'!G52)</f>
        <v/>
      </c>
      <c r="EQ52" s="243" t="str">
        <f>IF(ISBLANK('Post Process Calc.'!H52),"",'Post Process Calc.'!H52)</f>
        <v/>
      </c>
      <c r="ER52" s="243" t="str">
        <f>IF(ISBLANK('Post Process Calc.'!I52),"",'Post Process Calc.'!I52)</f>
        <v/>
      </c>
      <c r="ES52" s="243" t="str">
        <f>IF(ISBLANK('Post Process Calc.'!J52),"",'Post Process Calc.'!J52)</f>
        <v/>
      </c>
      <c r="ET52" s="243" t="str">
        <f>IF(ISBLANK('Post Process Calc.'!K52),"",'Post Process Calc.'!K52)</f>
        <v/>
      </c>
      <c r="EU52" s="243" t="str">
        <f>IF(ISBLANK('Post Process Calc.'!L52),"",'Post Process Calc.'!L52)</f>
        <v/>
      </c>
      <c r="EV52" s="243" t="str">
        <f>IF(ISBLANK('Post Process Calc.'!M52),"",'Post Process Calc.'!M52)</f>
        <v/>
      </c>
      <c r="EW52" s="243" t="str">
        <f>IF(ISBLANK('Post Process Calc.'!N52),"",'Post Process Calc.'!N52)</f>
        <v/>
      </c>
      <c r="EX52" s="243" t="str">
        <f>IF(ISBLANK('Post Process Calc.'!O52),"",'Post Process Calc.'!O52)</f>
        <v/>
      </c>
      <c r="EY52" s="243" t="str">
        <f>IF(ISBLANK('Post Process Calc.'!P52),"",'Post Process Calc.'!P52)</f>
        <v/>
      </c>
      <c r="EZ52" s="243" t="str">
        <f>IF(ISBLANK('Post Process Calc.'!Q52),"",'Post Process Calc.'!Q52)</f>
        <v/>
      </c>
      <c r="FA52" s="243" t="str">
        <f>IF(ISBLANK('Post Process Calc.'!R52),"",'Post Process Calc.'!R52)</f>
        <v/>
      </c>
      <c r="FB52" s="243" t="str">
        <f>IF(ISBLANK('Post Process Calc.'!S52),"",'Post Process Calc.'!S52)</f>
        <v/>
      </c>
      <c r="FC52" s="243" t="str">
        <f>IF(ISBLANK('Post Process Calc.'!T52),"",'Post Process Calc.'!T52)</f>
        <v/>
      </c>
      <c r="FD52" s="243" t="str">
        <f>IF(ISBLANK('Post Process Calc.'!U52),"",'Post Process Calc.'!U52)</f>
        <v/>
      </c>
      <c r="FE52" s="243" t="str">
        <f>IF(ISBLANK('Post Process Calc.'!V52),"",'Post Process Calc.'!V52)</f>
        <v/>
      </c>
      <c r="FF52" s="243" t="str">
        <f>IF(ISBLANK('Post Process Calc.'!W52),"",'Post Process Calc.'!W52)</f>
        <v/>
      </c>
      <c r="FG52" s="243" t="str">
        <f>IF(ISBLANK('Post Process Calc.'!X52),"",'Post Process Calc.'!X52)</f>
        <v/>
      </c>
      <c r="FH52" s="243" t="str">
        <f>IF(ISBLANK('Post Process Calc.'!Y52),"",'Post Process Calc.'!Y52)</f>
        <v/>
      </c>
      <c r="FI52" s="243" t="str">
        <f>IF(ISBLANK('Post Process Calc.'!Z52),"",'Post Process Calc.'!Z52)</f>
        <v/>
      </c>
      <c r="FJ52" s="243" t="str">
        <f>IF(ISBLANK('Post Process Calc.'!AA52),"",'Post Process Calc.'!AA52)</f>
        <v/>
      </c>
      <c r="FK52" s="243" t="str">
        <f>IF(ISBLANK('Post Process Calc.'!AB52),"",'Post Process Calc.'!AB52)</f>
        <v/>
      </c>
      <c r="FL52" s="243" t="str">
        <f>IF(ISBLANK('Post Process Calc.'!AC52),"",'Post Process Calc.'!AC52)</f>
        <v/>
      </c>
      <c r="FM52" s="243" t="str">
        <f>IF(ISBLANK('Post Process Calc.'!AD52),"",'Post Process Calc.'!AD52)</f>
        <v/>
      </c>
      <c r="FN52" s="243" t="str">
        <f>IF(ISBLANK('Post Process Calc.'!AE52),"",'Post Process Calc.'!AE52)</f>
        <v/>
      </c>
      <c r="FO52" s="243" t="str">
        <f>IF(ISBLANK('Post Process Calc.'!AF52),"",'Post Process Calc.'!AF52)</f>
        <v/>
      </c>
      <c r="FP52" s="243" t="str">
        <f>IF(ISBLANK('Post Process Calc.'!AG52),"",'Post Process Calc.'!AG52)</f>
        <v/>
      </c>
      <c r="FQ52" s="243" t="str">
        <f>IF(ISBLANK('Post Process Calc.'!AH52),"",'Post Process Calc.'!AH52)</f>
        <v/>
      </c>
      <c r="FR52" s="243" t="str">
        <f>IF(ISBLANK('Post Process Calc.'!AI52),"",'Post Process Calc.'!AI52)</f>
        <v/>
      </c>
      <c r="FS52" s="243" t="str">
        <f>IF(ISBLANK('Post Process Calc.'!AJ52),"",'Post Process Calc.'!AJ52)</f>
        <v/>
      </c>
    </row>
    <row r="53" spans="1:175">
      <c r="A53" s="238" t="str">
        <f>IF('Measured Data'!B44&lt;&gt;0,'Measured Data'!$B$1,"")</f>
        <v/>
      </c>
      <c r="B53" s="238" t="str">
        <f>IF(ISBLANK('Measured Data'!A44),"",'Measured Data'!A44)</f>
        <v/>
      </c>
      <c r="C53" s="245" t="str">
        <f>IF(ISBLANK('Measured Data'!B44),"",'Measured Data'!B44)</f>
        <v/>
      </c>
      <c r="D53" s="246" t="str">
        <f>IF(ISBLANK('Measured Data'!C44),"",'Measured Data'!C44)</f>
        <v/>
      </c>
      <c r="E53" s="238" t="str">
        <f>IF(ISBLANK('Measured Data'!D44),"",'Measured Data'!D44)</f>
        <v/>
      </c>
      <c r="F53" s="238" t="str">
        <f>IF(ISBLANK('Measured Data'!E44),"",'Measured Data'!E44)</f>
        <v/>
      </c>
      <c r="G53" s="238" t="str">
        <f>IF(ISBLANK('Measured Data'!G44),"",'Measured Data'!G44)</f>
        <v/>
      </c>
      <c r="H53" s="238" t="str">
        <f>IF(ISBLANK('Measured Data'!H44),"",'Measured Data'!H44)</f>
        <v/>
      </c>
      <c r="I53" s="238" t="str">
        <f>IF(ISBLANK('Measured Data'!I44),"",'Measured Data'!I44)</f>
        <v/>
      </c>
      <c r="J53" s="238" t="str">
        <f>IF(ISBLANK('Measured Data'!J44),"",'Measured Data'!J44)</f>
        <v/>
      </c>
      <c r="K53" s="238" t="str">
        <f>IF(ISBLANK('Measured Data'!K44),"",'Measured Data'!K44)</f>
        <v/>
      </c>
      <c r="L53" s="238" t="str">
        <f>IF(ISBLANK('Measured Data'!L44),"",'Measured Data'!L44)</f>
        <v/>
      </c>
      <c r="M53" s="238" t="str">
        <f>IF(ISBLANK('Measured Data'!M44),"",'Measured Data'!M44)</f>
        <v/>
      </c>
      <c r="N53" s="238" t="str">
        <f>IF(ISBLANK('Measured Data'!N44),"",'Measured Data'!N44)</f>
        <v/>
      </c>
      <c r="O53" s="238" t="str">
        <f>IF(ISBLANK('Measured Data'!O44),"",'Measured Data'!O44)</f>
        <v/>
      </c>
      <c r="P53" s="238" t="str">
        <f>IF(ISBLANK('Measured Data'!P44),"",'Measured Data'!P44)</f>
        <v/>
      </c>
      <c r="Q53" s="238" t="str">
        <f>IF(ISBLANK('Measured Data'!Q44),"",'Measured Data'!Q44)</f>
        <v/>
      </c>
      <c r="R53" s="238" t="str">
        <f>IF(ISBLANK('Measured Data'!R44),"",'Measured Data'!R44)</f>
        <v/>
      </c>
      <c r="S53" s="238" t="str">
        <f>IF(ISBLANK('Measured Data'!S44),"",'Measured Data'!S44)</f>
        <v/>
      </c>
      <c r="T53" s="238" t="str">
        <f>IF(ISBLANK('Measured Data'!T44),"",'Measured Data'!T44)</f>
        <v/>
      </c>
      <c r="U53" s="238" t="str">
        <f>IF(ISBLANK('Measured Data'!U44),"",'Measured Data'!U44)</f>
        <v/>
      </c>
      <c r="V53" s="238" t="str">
        <f>IF(ISBLANK('Measured Data'!V44),"",'Measured Data'!V44)</f>
        <v/>
      </c>
      <c r="W53" s="238" t="str">
        <f>IF(ISBLANK('Measured Data'!W44),"",'Measured Data'!W44)</f>
        <v/>
      </c>
      <c r="X53" s="238" t="str">
        <f>IF(ISBLANK('Measured Data'!X44),"",'Measured Data'!X44)</f>
        <v/>
      </c>
      <c r="Y53" s="238" t="str">
        <f>IF(ISBLANK('Measured Data'!Y44),"",'Measured Data'!Y44)</f>
        <v/>
      </c>
      <c r="Z53" s="238" t="str">
        <f>IF(ISBLANK('Measured Data'!Z44),"",'Measured Data'!Z44)</f>
        <v/>
      </c>
      <c r="AA53" s="238" t="str">
        <f>IF(ISBLANK('Measured Data'!AA44),"",'Measured Data'!AA44)</f>
        <v/>
      </c>
      <c r="AB53" s="238" t="str">
        <f>IF(ISBLANK('Measured Data'!AB44),"",'Measured Data'!AB44)</f>
        <v/>
      </c>
      <c r="AC53" s="238" t="str">
        <f>IF(ISBLANK('Measured Data'!AC44),"",'Measured Data'!AC44)</f>
        <v/>
      </c>
      <c r="AD53" s="238" t="str">
        <f>IF(ISBLANK('Measured Data'!AD44),"",'Measured Data'!AD44)</f>
        <v/>
      </c>
      <c r="AE53" s="238" t="str">
        <f>IF(ISBLANK('Measured Data'!AE44),"",'Measured Data'!AE44)</f>
        <v/>
      </c>
      <c r="AF53" s="238" t="str">
        <f>IF(ISBLANK('Measured Data'!AF44),"",'Measured Data'!AF44)</f>
        <v/>
      </c>
      <c r="AG53" s="238" t="str">
        <f>IF(ISBLANK('Measured Data'!AG44),"",'Measured Data'!AG44)</f>
        <v/>
      </c>
      <c r="AH53" s="238" t="str">
        <f>IF(ISBLANK('Measured Data'!AH44),"",'Measured Data'!AH44)</f>
        <v/>
      </c>
      <c r="AI53" s="238" t="str">
        <f>IF(ISBLANK('Measured Data'!AI44),"",'Measured Data'!AI44)</f>
        <v/>
      </c>
      <c r="AJ53" s="238" t="str">
        <f>IF(ISBLANK('Measured Data'!AJ44),"",'Measured Data'!AJ44)</f>
        <v/>
      </c>
      <c r="AK53" s="238" t="str">
        <f>IF(ISBLANK('Measured Data'!AK44),"",'Measured Data'!AK44)</f>
        <v/>
      </c>
      <c r="AL53" s="238" t="str">
        <f>IF(ISBLANK('Measured Data'!AL44),"",'Measured Data'!AL44)</f>
        <v/>
      </c>
      <c r="AM53" s="238" t="str">
        <f>IF(ISBLANK('Measured Data'!AM44),"",'Measured Data'!AM44)</f>
        <v/>
      </c>
      <c r="AN53" s="238" t="str">
        <f>IF(ISBLANK('Measured Data'!AN44),"",'Measured Data'!AN44)</f>
        <v/>
      </c>
      <c r="AO53" s="238" t="str">
        <f>IF(ISBLANK('Measured Data'!AO44),"",'Measured Data'!AO44)</f>
        <v/>
      </c>
      <c r="AP53" s="238" t="str">
        <f>IF(ISBLANK('Measured Data'!AP44),"",'Measured Data'!AP44)</f>
        <v/>
      </c>
      <c r="AQ53" s="238" t="e">
        <f>IF(ISBLANK('Measured Data'!#REF!),"",'Measured Data'!#REF!)</f>
        <v>#REF!</v>
      </c>
      <c r="AR53" s="238" t="e">
        <f>IF(ISBLANK('Measured Data'!#REF!),"",'Measured Data'!#REF!)</f>
        <v>#REF!</v>
      </c>
      <c r="AS53" s="238" t="e">
        <f>IF(ISBLANK('Measured Data'!#REF!),"",'Measured Data'!#REF!)</f>
        <v>#REF!</v>
      </c>
      <c r="AT53" s="238" t="e">
        <f>IF(ISBLANK('Measured Data'!#REF!),"",'Measured Data'!#REF!)</f>
        <v>#REF!</v>
      </c>
      <c r="AU53" s="238" t="e">
        <f>IF(ISBLANK('Measured Data'!#REF!),"",'Measured Data'!#REF!)</f>
        <v>#REF!</v>
      </c>
      <c r="AV53" s="238" t="e">
        <f>IF(ISBLANK('Measured Data'!#REF!),"",'Measured Data'!#REF!)</f>
        <v>#REF!</v>
      </c>
      <c r="AW53" s="238" t="e">
        <f>IF(ISBLANK('Measured Data'!#REF!),"",'Measured Data'!#REF!)</f>
        <v>#REF!</v>
      </c>
      <c r="AX53" s="238" t="e">
        <f>IF(ISBLANK('Measured Data'!#REF!),"",'Measured Data'!#REF!)</f>
        <v>#REF!</v>
      </c>
      <c r="AY53" s="238" t="e">
        <f>IF(ISBLANK('Measured Data'!#REF!),"",'Measured Data'!#REF!)</f>
        <v>#REF!</v>
      </c>
      <c r="AZ53" s="238" t="e">
        <f>IF(ISBLANK('Measured Data'!#REF!),"",'Measured Data'!#REF!)</f>
        <v>#REF!</v>
      </c>
      <c r="BA53" s="238" t="e">
        <f>IF(ISBLANK('Measured Data'!#REF!),"",'Measured Data'!#REF!)</f>
        <v>#REF!</v>
      </c>
      <c r="BB53" s="238" t="e">
        <f>IF(ISBLANK('Measured Data'!#REF!),"",'Measured Data'!#REF!)</f>
        <v>#REF!</v>
      </c>
      <c r="BC53" s="238" t="e">
        <f>IF(ISBLANK('Measured Data'!#REF!),"",'Measured Data'!#REF!)</f>
        <v>#REF!</v>
      </c>
      <c r="BD53" s="238" t="e">
        <f>IF(ISBLANK('Measured Data'!#REF!),"",'Measured Data'!#REF!)</f>
        <v>#REF!</v>
      </c>
      <c r="BE53" s="238" t="e">
        <f>IF(ISBLANK('Measured Data'!#REF!),"",'Measured Data'!#REF!)</f>
        <v>#REF!</v>
      </c>
      <c r="BF53" s="238" t="e">
        <f>IF(ISBLANK('Measured Data'!#REF!),"",'Measured Data'!#REF!)</f>
        <v>#REF!</v>
      </c>
      <c r="BG53" s="238" t="e">
        <f>IF(ISBLANK('Measured Data'!#REF!),"",'Measured Data'!#REF!)</f>
        <v>#REF!</v>
      </c>
      <c r="BH53" s="238" t="e">
        <f>IF(ISBLANK('Measured Data'!#REF!),"",'Measured Data'!#REF!)</f>
        <v>#REF!</v>
      </c>
      <c r="BI53" s="238" t="e">
        <f>IF(ISBLANK('Measured Data'!#REF!),"",'Measured Data'!#REF!)</f>
        <v>#REF!</v>
      </c>
      <c r="BJ53" s="238" t="e">
        <f>IF(ISBLANK('Measured Data'!#REF!),"",'Measured Data'!#REF!)</f>
        <v>#REF!</v>
      </c>
      <c r="BK53" s="238" t="e">
        <f>IF(ISBLANK('Measured Data'!#REF!),"",'Measured Data'!#REF!)</f>
        <v>#REF!</v>
      </c>
      <c r="BL53" s="238" t="e">
        <f>IF(ISBLANK('Measured Data'!#REF!),"",'Measured Data'!#REF!)</f>
        <v>#REF!</v>
      </c>
      <c r="BM53" s="238" t="e">
        <f>IF(ISBLANK('Measured Data'!#REF!),"",'Measured Data'!#REF!)</f>
        <v>#REF!</v>
      </c>
      <c r="BN53" s="238" t="str">
        <f>IF(ISBLANK('In Process Calc.'!B46),"",ROUND('In Process Calc.'!B46,2))</f>
        <v/>
      </c>
      <c r="BO53" s="238" t="str">
        <f>IF(ISBLANK('In Process Calc.'!C46),"",ROUND('In Process Calc.'!C46,2))</f>
        <v/>
      </c>
      <c r="BP53" s="238" t="str">
        <f>IF(ISBLANK('In Process Calc.'!E46),"",'In Process Calc.'!E46)</f>
        <v/>
      </c>
      <c r="BQ53" s="238" t="str">
        <f>IF(ISBLANK('In Process Calc.'!F46),"",'In Process Calc.'!F46)</f>
        <v/>
      </c>
      <c r="BR53" s="238" t="str">
        <f>IF(ISBLANK('In Process Calc.'!H46),"",'In Process Calc.'!H46)</f>
        <v/>
      </c>
      <c r="BS53" s="238" t="str">
        <f>IF(ISBLANK('In Process Calc.'!J46),"",'In Process Calc.'!J46)</f>
        <v/>
      </c>
      <c r="BT53" s="238" t="str">
        <f>IF(ISBLANK('In Process Calc.'!K46),"",'In Process Calc.'!K46)</f>
        <v/>
      </c>
      <c r="BU53" s="238" t="str">
        <f>IF(ISBLANK('In Process Calc.'!L46),"",'In Process Calc.'!L46)</f>
        <v/>
      </c>
      <c r="BV53" s="243" t="str">
        <f>IF(ISBLANK('In Process Calc.'!M46),"",'In Process Calc.'!M46)</f>
        <v/>
      </c>
      <c r="BW53" s="243" t="str">
        <f>IF(ISBLANK('In Process Calc.'!N46),"",'In Process Calc.'!N46)</f>
        <v/>
      </c>
      <c r="BX53" s="243" t="str">
        <f>IF(ISBLANK('In Process Calc.'!O46),"",'In Process Calc.'!O46)</f>
        <v/>
      </c>
      <c r="BY53" s="243" t="str">
        <f>IF(ISBLANK('In Process Calc.'!P46),"",'In Process Calc.'!P46)</f>
        <v/>
      </c>
      <c r="BZ53" s="243" t="str">
        <f>IF(ISBLANK('In Process Calc.'!Q46),"",'In Process Calc.'!Q46)</f>
        <v/>
      </c>
      <c r="CA53" s="243" t="str">
        <f>IF(ISBLANK('In Process Calc.'!R46),"",'In Process Calc.'!R46)</f>
        <v/>
      </c>
      <c r="CB53" s="243" t="str">
        <f>IF(ISBLANK('In Process Calc.'!S46),"",'In Process Calc.'!S46)</f>
        <v/>
      </c>
      <c r="CC53" s="243" t="str">
        <f>IF(ISBLANK('In Process Calc.'!T46),"",'In Process Calc.'!T46)</f>
        <v/>
      </c>
      <c r="CD53" s="243" t="str">
        <f>IF(ISBLANK('In Process Calc.'!U46),"",'In Process Calc.'!U46)</f>
        <v/>
      </c>
      <c r="CE53" s="243" t="str">
        <f>IF(ISBLANK('In Process Calc.'!V46),"",'In Process Calc.'!V46)</f>
        <v/>
      </c>
      <c r="CF53" s="243" t="str">
        <f>IF(ISBLANK('In Process Calc.'!W46),"",'In Process Calc.'!W46)</f>
        <v/>
      </c>
      <c r="CG53" s="243" t="str">
        <f>IF(ISBLANK('In Process Calc.'!X46),"",'In Process Calc.'!X46)</f>
        <v/>
      </c>
      <c r="CH53" s="243" t="str">
        <f>IF(ISBLANK('In Process Calc.'!Y46),"",'In Process Calc.'!Y46)</f>
        <v/>
      </c>
      <c r="CI53" s="243" t="str">
        <f>IF(ISBLANK('In Process Calc.'!Z46),"",'In Process Calc.'!Z46)</f>
        <v/>
      </c>
      <c r="CJ53" s="243" t="str">
        <f>IF(ISBLANK('In Process Calc.'!AA46),"",'In Process Calc.'!AA46)</f>
        <v/>
      </c>
      <c r="CK53" s="243" t="str">
        <f>IF(ISBLANK('In Process Calc.'!AB46),"",'In Process Calc.'!AB46)</f>
        <v/>
      </c>
      <c r="CL53" s="243" t="str">
        <f>IF(ISBLANK('In Process Calc.'!AC46),"",'In Process Calc.'!AC46)</f>
        <v/>
      </c>
      <c r="CM53" s="243" t="str">
        <f>IF(ISBLANK('In Process Calc.'!AD46),"",'In Process Calc.'!AD46)</f>
        <v/>
      </c>
      <c r="CN53" s="243" t="str">
        <f>IF(ISBLANK('In Process Calc.'!AE46),"",'In Process Calc.'!AE46)</f>
        <v/>
      </c>
      <c r="CO53" s="243" t="str">
        <f>IF(ISBLANK('In Process Calc.'!AF46),"",'In Process Calc.'!AF46)</f>
        <v/>
      </c>
      <c r="CP53" s="243" t="str">
        <f>IF(ISBLANK('In Process Calc.'!AG46),"",'In Process Calc.'!AG46)</f>
        <v/>
      </c>
      <c r="CQ53" s="243" t="str">
        <f>IF(ISBLANK('In Process Calc.'!AH46),"",'In Process Calc.'!AH46)</f>
        <v/>
      </c>
      <c r="CR53" s="243" t="str">
        <f>IF(ISBLANK('In Process Calc.'!AI46),"",'In Process Calc.'!AI46)</f>
        <v/>
      </c>
      <c r="CS53" s="243" t="str">
        <f>IF(ISBLANK('In Process Calc.'!AJ46),"",'In Process Calc.'!AJ46)</f>
        <v/>
      </c>
      <c r="CT53" s="243" t="str">
        <f>IF(ISBLANK('In Process Calc.'!AK46),"",'In Process Calc.'!AK46)</f>
        <v/>
      </c>
      <c r="CU53" s="243" t="str">
        <f>IF(ISBLANK('In Process Calc.'!AL46),"",'In Process Calc.'!AL46)</f>
        <v/>
      </c>
      <c r="CV53" s="243" t="str">
        <f>IF(ISBLANK('In Process Calc.'!AM46),"",'In Process Calc.'!AM46)</f>
        <v/>
      </c>
      <c r="CW53" s="243" t="str">
        <f>IF(ISBLANK('In Process Calc.'!AN46),"",'In Process Calc.'!AN46)</f>
        <v/>
      </c>
      <c r="CX53" s="243" t="str">
        <f>IF(ISBLANK('In Process Calc.'!AO46),"",'In Process Calc.'!AO46)</f>
        <v/>
      </c>
      <c r="CY53" s="243" t="str">
        <f>IF(ISBLANK('In Process Calc.'!AP46),"",'In Process Calc.'!AP46)</f>
        <v/>
      </c>
      <c r="CZ53" s="243" t="str">
        <f>IF(ISBLANK('In Process Calc.'!AQ46),"",'In Process Calc.'!AQ46)</f>
        <v/>
      </c>
      <c r="DA53" s="243" t="str">
        <f>IF(ISBLANK('In Process Calc.'!AR46),"",'In Process Calc.'!AR46)</f>
        <v/>
      </c>
      <c r="DB53" s="243" t="str">
        <f>IF(ISBLANK('In Process Calc.'!AS46),"",'In Process Calc.'!AS46)</f>
        <v/>
      </c>
      <c r="DC53" s="243" t="str">
        <f>IF(ISBLANK('In Process Calc.'!AT46),"",'In Process Calc.'!AT46)</f>
        <v/>
      </c>
      <c r="DD53" s="243" t="str">
        <f>IF(ISBLANK('In Process Calc.'!AU46),"",'In Process Calc.'!AU46)</f>
        <v/>
      </c>
      <c r="DE53" s="243" t="str">
        <f>IF(ISBLANK('In Process Calc.'!AV46),"",'In Process Calc.'!AV46)</f>
        <v/>
      </c>
      <c r="DF53" s="243" t="str">
        <f>IF(ISBLANK('In Process Calc.'!AW46),"",'In Process Calc.'!AW46)</f>
        <v/>
      </c>
      <c r="DG53" s="243" t="str">
        <f>IF(ISBLANK('In Process Calc.'!AX46),"",'In Process Calc.'!AX46)</f>
        <v/>
      </c>
      <c r="DH53" s="243" t="str">
        <f>IF(ISBLANK('In Process Calc.'!AY46),"",'In Process Calc.'!AY46)</f>
        <v/>
      </c>
      <c r="DI53" s="243" t="str">
        <f>IF(ISBLANK('In Process Calc.'!AZ46),"",'In Process Calc.'!AZ46)</f>
        <v/>
      </c>
      <c r="DJ53" s="243" t="str">
        <f>IF(ISBLANK('In Process Calc.'!BA46),"",'In Process Calc.'!BA46)</f>
        <v/>
      </c>
      <c r="DK53" s="243" t="str">
        <f>IF(ISBLANK('In Process Calc.'!BB46),"",'In Process Calc.'!BB46)</f>
        <v/>
      </c>
      <c r="DL53" s="243" t="str">
        <f>IF(ISBLANK('In Process Calc.'!BC46),"",'In Process Calc.'!BC46)</f>
        <v/>
      </c>
      <c r="DM53" s="243" t="str">
        <f>IF(ISBLANK('In Process Calc.'!BD46),"",'In Process Calc.'!BD46)</f>
        <v/>
      </c>
      <c r="DN53" s="243" t="str">
        <f>IF(ISBLANK('In Process Calc.'!BE46),"",'In Process Calc.'!BE46)</f>
        <v/>
      </c>
      <c r="DO53" s="243" t="str">
        <f>IF(ISBLANK('In Process Calc.'!BF46),"",'In Process Calc.'!BF46)</f>
        <v/>
      </c>
      <c r="DP53" s="243" t="str">
        <f>IF(ISBLANK('In Process Calc.'!BG46),"",'In Process Calc.'!BG46)</f>
        <v/>
      </c>
      <c r="DQ53" s="243" t="str">
        <f>IF(ISBLANK('In Process Calc.'!BH46),"",'In Process Calc.'!BH46)</f>
        <v/>
      </c>
      <c r="DR53" s="243" t="str">
        <f>IF(ISBLANK('In Process Calc.'!BI46),"",'In Process Calc.'!BI46)</f>
        <v/>
      </c>
      <c r="DS53" s="243" t="str">
        <f>IF(ISBLANK('In Process Calc.'!BJ46),"",'In Process Calc.'!BJ46)</f>
        <v/>
      </c>
      <c r="DT53" s="243" t="str">
        <f>IF(ISBLANK('In Process Calc.'!BK46),"",'In Process Calc.'!BK46)</f>
        <v/>
      </c>
      <c r="DU53" s="243" t="str">
        <f>IF(ISBLANK('In Process Calc.'!BL46),"",'In Process Calc.'!BL46)</f>
        <v/>
      </c>
      <c r="DV53" s="243" t="str">
        <f>IF(ISBLANK('In Process Calc.'!BM46),"",'In Process Calc.'!BM46)</f>
        <v/>
      </c>
      <c r="DW53" s="243" t="str">
        <f>IF(ISBLANK('In Process Calc.'!BN46),"",'In Process Calc.'!BN46)</f>
        <v/>
      </c>
      <c r="DX53" s="243" t="str">
        <f>IF(ISBLANK('In Process Calc.'!BO46),"",'In Process Calc.'!BO46)</f>
        <v/>
      </c>
      <c r="DY53" s="243" t="str">
        <f>IF(ISBLANK('In Process Calc.'!BP46),"",'In Process Calc.'!BP46)</f>
        <v/>
      </c>
      <c r="DZ53" s="243" t="str">
        <f>IF(ISBLANK('In Process Calc.'!BQ46),"",'In Process Calc.'!BQ46)</f>
        <v/>
      </c>
      <c r="EA53" s="243" t="str">
        <f>IF(ISBLANK('In Process Calc.'!BR46),"",'In Process Calc.'!BR46)</f>
        <v/>
      </c>
      <c r="EB53" s="243" t="str">
        <f>IF(ISBLANK('In Process Calc.'!BS46),"",'In Process Calc.'!BS46)</f>
        <v/>
      </c>
      <c r="EC53" s="243" t="str">
        <f>IF(ISBLANK('In Process Calc.'!BT46),"",'In Process Calc.'!BT46)</f>
        <v/>
      </c>
      <c r="ED53" s="243" t="str">
        <f>IF(ISBLANK('In Process Calc.'!BU46),"",'In Process Calc.'!BU46)</f>
        <v/>
      </c>
      <c r="EE53" s="243" t="str">
        <f>IF(ISBLANK('In Process Calc.'!BV46),"",'In Process Calc.'!BV46)</f>
        <v/>
      </c>
      <c r="EF53" s="243" t="str">
        <f>IF(ISBLANK('In Process Calc.'!BW46),"",'In Process Calc.'!BW46)</f>
        <v/>
      </c>
      <c r="EG53" s="243" t="str">
        <f>IF(ISBLANK('In Process Calc.'!BX46),"",'In Process Calc.'!BX46)</f>
        <v/>
      </c>
      <c r="EH53" s="243" t="str">
        <f>IF(ISBLANK('In Process Calc.'!BY46),"",'In Process Calc.'!BY46)</f>
        <v/>
      </c>
      <c r="EI53" s="243" t="str">
        <f>IF(ISBLANK('In Process Calc.'!BZ46),"",'In Process Calc.'!BZ46)</f>
        <v/>
      </c>
      <c r="EJ53" s="243" t="str">
        <f>IF(ISBLANK('In Process Calc.'!CA46),"",'In Process Calc.'!CA46)</f>
        <v/>
      </c>
      <c r="EK53" s="243" t="str">
        <f>IF(ISBLANK('Post Process Calc.'!A53),"",'Post Process Calc.'!A53)</f>
        <v/>
      </c>
      <c r="EL53" s="243" t="str">
        <f>IF(ISBLANK('Post Process Calc.'!C53),"",'Post Process Calc.'!C53)</f>
        <v/>
      </c>
      <c r="EM53" s="243" t="str">
        <f>IF(ISBLANK('Post Process Calc.'!D53),"",'Post Process Calc.'!D53)</f>
        <v/>
      </c>
      <c r="EN53" s="243" t="str">
        <f>IF(ISBLANK('Post Process Calc.'!E53),"",'Post Process Calc.'!E53)</f>
        <v/>
      </c>
      <c r="EO53" s="243" t="str">
        <f>IF(ISBLANK('Post Process Calc.'!F53),"",'Post Process Calc.'!F53)</f>
        <v/>
      </c>
      <c r="EP53" s="243" t="str">
        <f>IF(ISBLANK('Post Process Calc.'!G53),"",'Post Process Calc.'!G53)</f>
        <v/>
      </c>
      <c r="EQ53" s="243" t="str">
        <f>IF(ISBLANK('Post Process Calc.'!H53),"",'Post Process Calc.'!H53)</f>
        <v/>
      </c>
      <c r="ER53" s="243" t="str">
        <f>IF(ISBLANK('Post Process Calc.'!I53),"",'Post Process Calc.'!I53)</f>
        <v/>
      </c>
      <c r="ES53" s="243" t="str">
        <f>IF(ISBLANK('Post Process Calc.'!J53),"",'Post Process Calc.'!J53)</f>
        <v/>
      </c>
      <c r="ET53" s="243" t="str">
        <f>IF(ISBLANK('Post Process Calc.'!K53),"",'Post Process Calc.'!K53)</f>
        <v/>
      </c>
      <c r="EU53" s="243" t="str">
        <f>IF(ISBLANK('Post Process Calc.'!L53),"",'Post Process Calc.'!L53)</f>
        <v/>
      </c>
      <c r="EV53" s="243" t="str">
        <f>IF(ISBLANK('Post Process Calc.'!M53),"",'Post Process Calc.'!M53)</f>
        <v/>
      </c>
      <c r="EW53" s="243" t="str">
        <f>IF(ISBLANK('Post Process Calc.'!N53),"",'Post Process Calc.'!N53)</f>
        <v/>
      </c>
      <c r="EX53" s="243" t="str">
        <f>IF(ISBLANK('Post Process Calc.'!O53),"",'Post Process Calc.'!O53)</f>
        <v/>
      </c>
      <c r="EY53" s="243" t="str">
        <f>IF(ISBLANK('Post Process Calc.'!P53),"",'Post Process Calc.'!P53)</f>
        <v/>
      </c>
      <c r="EZ53" s="243" t="str">
        <f>IF(ISBLANK('Post Process Calc.'!Q53),"",'Post Process Calc.'!Q53)</f>
        <v/>
      </c>
      <c r="FA53" s="243" t="str">
        <f>IF(ISBLANK('Post Process Calc.'!R53),"",'Post Process Calc.'!R53)</f>
        <v/>
      </c>
      <c r="FB53" s="243" t="str">
        <f>IF(ISBLANK('Post Process Calc.'!S53),"",'Post Process Calc.'!S53)</f>
        <v/>
      </c>
      <c r="FC53" s="243" t="str">
        <f>IF(ISBLANK('Post Process Calc.'!T53),"",'Post Process Calc.'!T53)</f>
        <v/>
      </c>
      <c r="FD53" s="243" t="str">
        <f>IF(ISBLANK('Post Process Calc.'!U53),"",'Post Process Calc.'!U53)</f>
        <v/>
      </c>
      <c r="FE53" s="243" t="str">
        <f>IF(ISBLANK('Post Process Calc.'!V53),"",'Post Process Calc.'!V53)</f>
        <v/>
      </c>
      <c r="FF53" s="243" t="str">
        <f>IF(ISBLANK('Post Process Calc.'!W53),"",'Post Process Calc.'!W53)</f>
        <v/>
      </c>
      <c r="FG53" s="243" t="str">
        <f>IF(ISBLANK('Post Process Calc.'!X53),"",'Post Process Calc.'!X53)</f>
        <v/>
      </c>
      <c r="FH53" s="243" t="str">
        <f>IF(ISBLANK('Post Process Calc.'!Y53),"",'Post Process Calc.'!Y53)</f>
        <v/>
      </c>
      <c r="FI53" s="243" t="str">
        <f>IF(ISBLANK('Post Process Calc.'!Z53),"",'Post Process Calc.'!Z53)</f>
        <v/>
      </c>
      <c r="FJ53" s="243" t="str">
        <f>IF(ISBLANK('Post Process Calc.'!AA53),"",'Post Process Calc.'!AA53)</f>
        <v/>
      </c>
      <c r="FK53" s="243" t="str">
        <f>IF(ISBLANK('Post Process Calc.'!AB53),"",'Post Process Calc.'!AB53)</f>
        <v/>
      </c>
      <c r="FL53" s="243" t="str">
        <f>IF(ISBLANK('Post Process Calc.'!AC53),"",'Post Process Calc.'!AC53)</f>
        <v/>
      </c>
      <c r="FM53" s="243" t="str">
        <f>IF(ISBLANK('Post Process Calc.'!AD53),"",'Post Process Calc.'!AD53)</f>
        <v/>
      </c>
      <c r="FN53" s="243" t="str">
        <f>IF(ISBLANK('Post Process Calc.'!AE53),"",'Post Process Calc.'!AE53)</f>
        <v/>
      </c>
      <c r="FO53" s="243" t="str">
        <f>IF(ISBLANK('Post Process Calc.'!AF53),"",'Post Process Calc.'!AF53)</f>
        <v/>
      </c>
      <c r="FP53" s="243" t="str">
        <f>IF(ISBLANK('Post Process Calc.'!AG53),"",'Post Process Calc.'!AG53)</f>
        <v/>
      </c>
      <c r="FQ53" s="243" t="str">
        <f>IF(ISBLANK('Post Process Calc.'!AH53),"",'Post Process Calc.'!AH53)</f>
        <v/>
      </c>
      <c r="FR53" s="243" t="str">
        <f>IF(ISBLANK('Post Process Calc.'!AI53),"",'Post Process Calc.'!AI53)</f>
        <v/>
      </c>
      <c r="FS53" s="243" t="str">
        <f>IF(ISBLANK('Post Process Calc.'!AJ53),"",'Post Process Calc.'!AJ53)</f>
        <v/>
      </c>
    </row>
    <row r="54" spans="1:175">
      <c r="A54" s="238" t="str">
        <f>IF('Measured Data'!B45&lt;&gt;0,'Measured Data'!$B$1,"")</f>
        <v/>
      </c>
      <c r="B54" s="238" t="str">
        <f>IF(ISBLANK('Measured Data'!A45),"",'Measured Data'!A45)</f>
        <v/>
      </c>
      <c r="C54" s="245" t="str">
        <f>IF(ISBLANK('Measured Data'!B45),"",'Measured Data'!B45)</f>
        <v/>
      </c>
      <c r="D54" s="246" t="str">
        <f>IF(ISBLANK('Measured Data'!C45),"",'Measured Data'!C45)</f>
        <v/>
      </c>
      <c r="E54" s="238" t="str">
        <f>IF(ISBLANK('Measured Data'!D45),"",'Measured Data'!D45)</f>
        <v/>
      </c>
      <c r="F54" s="238" t="str">
        <f>IF(ISBLANK('Measured Data'!E45),"",'Measured Data'!E45)</f>
        <v/>
      </c>
      <c r="G54" s="238" t="str">
        <f>IF(ISBLANK('Measured Data'!G45),"",'Measured Data'!G45)</f>
        <v/>
      </c>
      <c r="H54" s="238" t="str">
        <f>IF(ISBLANK('Measured Data'!H45),"",'Measured Data'!H45)</f>
        <v/>
      </c>
      <c r="I54" s="238" t="str">
        <f>IF(ISBLANK('Measured Data'!I45),"",'Measured Data'!I45)</f>
        <v/>
      </c>
      <c r="J54" s="238" t="str">
        <f>IF(ISBLANK('Measured Data'!J45),"",'Measured Data'!J45)</f>
        <v/>
      </c>
      <c r="K54" s="238" t="str">
        <f>IF(ISBLANK('Measured Data'!K45),"",'Measured Data'!K45)</f>
        <v/>
      </c>
      <c r="L54" s="238" t="str">
        <f>IF(ISBLANK('Measured Data'!L45),"",'Measured Data'!L45)</f>
        <v/>
      </c>
      <c r="M54" s="238" t="str">
        <f>IF(ISBLANK('Measured Data'!M45),"",'Measured Data'!M45)</f>
        <v/>
      </c>
      <c r="N54" s="238" t="str">
        <f>IF(ISBLANK('Measured Data'!N45),"",'Measured Data'!N45)</f>
        <v/>
      </c>
      <c r="O54" s="238" t="str">
        <f>IF(ISBLANK('Measured Data'!O45),"",'Measured Data'!O45)</f>
        <v/>
      </c>
      <c r="P54" s="238" t="str">
        <f>IF(ISBLANK('Measured Data'!P45),"",'Measured Data'!P45)</f>
        <v/>
      </c>
      <c r="Q54" s="238" t="str">
        <f>IF(ISBLANK('Measured Data'!Q45),"",'Measured Data'!Q45)</f>
        <v/>
      </c>
      <c r="R54" s="238" t="str">
        <f>IF(ISBLANK('Measured Data'!R45),"",'Measured Data'!R45)</f>
        <v/>
      </c>
      <c r="S54" s="238" t="str">
        <f>IF(ISBLANK('Measured Data'!S45),"",'Measured Data'!S45)</f>
        <v/>
      </c>
      <c r="T54" s="238" t="str">
        <f>IF(ISBLANK('Measured Data'!T45),"",'Measured Data'!T45)</f>
        <v/>
      </c>
      <c r="U54" s="238" t="str">
        <f>IF(ISBLANK('Measured Data'!U45),"",'Measured Data'!U45)</f>
        <v/>
      </c>
      <c r="V54" s="238" t="str">
        <f>IF(ISBLANK('Measured Data'!V45),"",'Measured Data'!V45)</f>
        <v/>
      </c>
      <c r="W54" s="238" t="str">
        <f>IF(ISBLANK('Measured Data'!W45),"",'Measured Data'!W45)</f>
        <v/>
      </c>
      <c r="X54" s="238" t="str">
        <f>IF(ISBLANK('Measured Data'!X45),"",'Measured Data'!X45)</f>
        <v/>
      </c>
      <c r="Y54" s="238" t="str">
        <f>IF(ISBLANK('Measured Data'!Y45),"",'Measured Data'!Y45)</f>
        <v/>
      </c>
      <c r="Z54" s="238" t="str">
        <f>IF(ISBLANK('Measured Data'!Z45),"",'Measured Data'!Z45)</f>
        <v/>
      </c>
      <c r="AA54" s="238" t="str">
        <f>IF(ISBLANK('Measured Data'!AA45),"",'Measured Data'!AA45)</f>
        <v/>
      </c>
      <c r="AB54" s="238" t="str">
        <f>IF(ISBLANK('Measured Data'!AB45),"",'Measured Data'!AB45)</f>
        <v/>
      </c>
      <c r="AC54" s="238" t="str">
        <f>IF(ISBLANK('Measured Data'!AC45),"",'Measured Data'!AC45)</f>
        <v/>
      </c>
      <c r="AD54" s="238" t="str">
        <f>IF(ISBLANK('Measured Data'!AD45),"",'Measured Data'!AD45)</f>
        <v/>
      </c>
      <c r="AE54" s="238" t="str">
        <f>IF(ISBLANK('Measured Data'!AE45),"",'Measured Data'!AE45)</f>
        <v/>
      </c>
      <c r="AF54" s="238" t="str">
        <f>IF(ISBLANK('Measured Data'!AF45),"",'Measured Data'!AF45)</f>
        <v/>
      </c>
      <c r="AG54" s="238" t="str">
        <f>IF(ISBLANK('Measured Data'!AG45),"",'Measured Data'!AG45)</f>
        <v/>
      </c>
      <c r="AH54" s="238" t="str">
        <f>IF(ISBLANK('Measured Data'!AH45),"",'Measured Data'!AH45)</f>
        <v/>
      </c>
      <c r="AI54" s="238" t="str">
        <f>IF(ISBLANK('Measured Data'!AI45),"",'Measured Data'!AI45)</f>
        <v/>
      </c>
      <c r="AJ54" s="238" t="str">
        <f>IF(ISBLANK('Measured Data'!AJ45),"",'Measured Data'!AJ45)</f>
        <v/>
      </c>
      <c r="AK54" s="238" t="str">
        <f>IF(ISBLANK('Measured Data'!AK45),"",'Measured Data'!AK45)</f>
        <v/>
      </c>
      <c r="AL54" s="238" t="str">
        <f>IF(ISBLANK('Measured Data'!AL45),"",'Measured Data'!AL45)</f>
        <v/>
      </c>
      <c r="AM54" s="238" t="str">
        <f>IF(ISBLANK('Measured Data'!AM45),"",'Measured Data'!AM45)</f>
        <v/>
      </c>
      <c r="AN54" s="238" t="str">
        <f>IF(ISBLANK('Measured Data'!AN45),"",'Measured Data'!AN45)</f>
        <v/>
      </c>
      <c r="AO54" s="238" t="str">
        <f>IF(ISBLANK('Measured Data'!AO45),"",'Measured Data'!AO45)</f>
        <v/>
      </c>
      <c r="AP54" s="238" t="str">
        <f>IF(ISBLANK('Measured Data'!AP45),"",'Measured Data'!AP45)</f>
        <v/>
      </c>
      <c r="AQ54" s="238" t="e">
        <f>IF(ISBLANK('Measured Data'!#REF!),"",'Measured Data'!#REF!)</f>
        <v>#REF!</v>
      </c>
      <c r="AR54" s="238" t="e">
        <f>IF(ISBLANK('Measured Data'!#REF!),"",'Measured Data'!#REF!)</f>
        <v>#REF!</v>
      </c>
      <c r="AS54" s="238" t="e">
        <f>IF(ISBLANK('Measured Data'!#REF!),"",'Measured Data'!#REF!)</f>
        <v>#REF!</v>
      </c>
      <c r="AT54" s="238" t="e">
        <f>IF(ISBLANK('Measured Data'!#REF!),"",'Measured Data'!#REF!)</f>
        <v>#REF!</v>
      </c>
      <c r="AU54" s="238" t="e">
        <f>IF(ISBLANK('Measured Data'!#REF!),"",'Measured Data'!#REF!)</f>
        <v>#REF!</v>
      </c>
      <c r="AV54" s="238" t="e">
        <f>IF(ISBLANK('Measured Data'!#REF!),"",'Measured Data'!#REF!)</f>
        <v>#REF!</v>
      </c>
      <c r="AW54" s="238" t="e">
        <f>IF(ISBLANK('Measured Data'!#REF!),"",'Measured Data'!#REF!)</f>
        <v>#REF!</v>
      </c>
      <c r="AX54" s="238" t="e">
        <f>IF(ISBLANK('Measured Data'!#REF!),"",'Measured Data'!#REF!)</f>
        <v>#REF!</v>
      </c>
      <c r="AY54" s="238" t="e">
        <f>IF(ISBLANK('Measured Data'!#REF!),"",'Measured Data'!#REF!)</f>
        <v>#REF!</v>
      </c>
      <c r="AZ54" s="238" t="e">
        <f>IF(ISBLANK('Measured Data'!#REF!),"",'Measured Data'!#REF!)</f>
        <v>#REF!</v>
      </c>
      <c r="BA54" s="238" t="e">
        <f>IF(ISBLANK('Measured Data'!#REF!),"",'Measured Data'!#REF!)</f>
        <v>#REF!</v>
      </c>
      <c r="BB54" s="238" t="e">
        <f>IF(ISBLANK('Measured Data'!#REF!),"",'Measured Data'!#REF!)</f>
        <v>#REF!</v>
      </c>
      <c r="BC54" s="238" t="e">
        <f>IF(ISBLANK('Measured Data'!#REF!),"",'Measured Data'!#REF!)</f>
        <v>#REF!</v>
      </c>
      <c r="BD54" s="238" t="e">
        <f>IF(ISBLANK('Measured Data'!#REF!),"",'Measured Data'!#REF!)</f>
        <v>#REF!</v>
      </c>
      <c r="BE54" s="238" t="e">
        <f>IF(ISBLANK('Measured Data'!#REF!),"",'Measured Data'!#REF!)</f>
        <v>#REF!</v>
      </c>
      <c r="BF54" s="238" t="e">
        <f>IF(ISBLANK('Measured Data'!#REF!),"",'Measured Data'!#REF!)</f>
        <v>#REF!</v>
      </c>
      <c r="BG54" s="238" t="e">
        <f>IF(ISBLANK('Measured Data'!#REF!),"",'Measured Data'!#REF!)</f>
        <v>#REF!</v>
      </c>
      <c r="BH54" s="238" t="e">
        <f>IF(ISBLANK('Measured Data'!#REF!),"",'Measured Data'!#REF!)</f>
        <v>#REF!</v>
      </c>
      <c r="BI54" s="238" t="e">
        <f>IF(ISBLANK('Measured Data'!#REF!),"",'Measured Data'!#REF!)</f>
        <v>#REF!</v>
      </c>
      <c r="BJ54" s="238" t="e">
        <f>IF(ISBLANK('Measured Data'!#REF!),"",'Measured Data'!#REF!)</f>
        <v>#REF!</v>
      </c>
      <c r="BK54" s="238" t="e">
        <f>IF(ISBLANK('Measured Data'!#REF!),"",'Measured Data'!#REF!)</f>
        <v>#REF!</v>
      </c>
      <c r="BL54" s="238" t="e">
        <f>IF(ISBLANK('Measured Data'!#REF!),"",'Measured Data'!#REF!)</f>
        <v>#REF!</v>
      </c>
      <c r="BM54" s="238" t="e">
        <f>IF(ISBLANK('Measured Data'!#REF!),"",'Measured Data'!#REF!)</f>
        <v>#REF!</v>
      </c>
      <c r="BN54" s="238" t="str">
        <f>IF(ISBLANK('In Process Calc.'!B47),"",ROUND('In Process Calc.'!B47,2))</f>
        <v/>
      </c>
      <c r="BO54" s="238" t="str">
        <f>IF(ISBLANK('In Process Calc.'!C47),"",ROUND('In Process Calc.'!C47,2))</f>
        <v/>
      </c>
      <c r="BP54" s="238" t="str">
        <f>IF(ISBLANK('In Process Calc.'!E47),"",'In Process Calc.'!E47)</f>
        <v/>
      </c>
      <c r="BQ54" s="238" t="str">
        <f>IF(ISBLANK('In Process Calc.'!F47),"",'In Process Calc.'!F47)</f>
        <v/>
      </c>
      <c r="BR54" s="238" t="str">
        <f>IF(ISBLANK('In Process Calc.'!H47),"",'In Process Calc.'!H47)</f>
        <v/>
      </c>
      <c r="BS54" s="238" t="str">
        <f>IF(ISBLANK('In Process Calc.'!J47),"",'In Process Calc.'!J47)</f>
        <v/>
      </c>
      <c r="BT54" s="238" t="str">
        <f>IF(ISBLANK('In Process Calc.'!K47),"",'In Process Calc.'!K47)</f>
        <v/>
      </c>
      <c r="BU54" s="238" t="str">
        <f>IF(ISBLANK('In Process Calc.'!L47),"",'In Process Calc.'!L47)</f>
        <v/>
      </c>
      <c r="BV54" s="243" t="str">
        <f>IF(ISBLANK('In Process Calc.'!M47),"",'In Process Calc.'!M47)</f>
        <v/>
      </c>
      <c r="BW54" s="243" t="str">
        <f>IF(ISBLANK('In Process Calc.'!N47),"",'In Process Calc.'!N47)</f>
        <v/>
      </c>
      <c r="BX54" s="243" t="str">
        <f>IF(ISBLANK('In Process Calc.'!O47),"",'In Process Calc.'!O47)</f>
        <v/>
      </c>
      <c r="BY54" s="243" t="str">
        <f>IF(ISBLANK('In Process Calc.'!P47),"",'In Process Calc.'!P47)</f>
        <v/>
      </c>
      <c r="BZ54" s="243" t="str">
        <f>IF(ISBLANK('In Process Calc.'!Q47),"",'In Process Calc.'!Q47)</f>
        <v/>
      </c>
      <c r="CA54" s="243" t="str">
        <f>IF(ISBLANK('In Process Calc.'!R47),"",'In Process Calc.'!R47)</f>
        <v/>
      </c>
      <c r="CB54" s="243" t="str">
        <f>IF(ISBLANK('In Process Calc.'!S47),"",'In Process Calc.'!S47)</f>
        <v/>
      </c>
      <c r="CC54" s="243" t="str">
        <f>IF(ISBLANK('In Process Calc.'!T47),"",'In Process Calc.'!T47)</f>
        <v/>
      </c>
      <c r="CD54" s="243" t="str">
        <f>IF(ISBLANK('In Process Calc.'!U47),"",'In Process Calc.'!U47)</f>
        <v/>
      </c>
      <c r="CE54" s="243" t="str">
        <f>IF(ISBLANK('In Process Calc.'!V47),"",'In Process Calc.'!V47)</f>
        <v/>
      </c>
      <c r="CF54" s="243" t="str">
        <f>IF(ISBLANK('In Process Calc.'!W47),"",'In Process Calc.'!W47)</f>
        <v/>
      </c>
      <c r="CG54" s="243" t="str">
        <f>IF(ISBLANK('In Process Calc.'!X47),"",'In Process Calc.'!X47)</f>
        <v/>
      </c>
      <c r="CH54" s="243" t="str">
        <f>IF(ISBLANK('In Process Calc.'!Y47),"",'In Process Calc.'!Y47)</f>
        <v/>
      </c>
      <c r="CI54" s="243" t="str">
        <f>IF(ISBLANK('In Process Calc.'!Z47),"",'In Process Calc.'!Z47)</f>
        <v/>
      </c>
      <c r="CJ54" s="243" t="str">
        <f>IF(ISBLANK('In Process Calc.'!AA47),"",'In Process Calc.'!AA47)</f>
        <v/>
      </c>
      <c r="CK54" s="243" t="str">
        <f>IF(ISBLANK('In Process Calc.'!AB47),"",'In Process Calc.'!AB47)</f>
        <v/>
      </c>
      <c r="CL54" s="243" t="str">
        <f>IF(ISBLANK('In Process Calc.'!AC47),"",'In Process Calc.'!AC47)</f>
        <v/>
      </c>
      <c r="CM54" s="243" t="str">
        <f>IF(ISBLANK('In Process Calc.'!AD47),"",'In Process Calc.'!AD47)</f>
        <v/>
      </c>
      <c r="CN54" s="243" t="str">
        <f>IF(ISBLANK('In Process Calc.'!AE47),"",'In Process Calc.'!AE47)</f>
        <v/>
      </c>
      <c r="CO54" s="243" t="str">
        <f>IF(ISBLANK('In Process Calc.'!AF47),"",'In Process Calc.'!AF47)</f>
        <v/>
      </c>
      <c r="CP54" s="243" t="str">
        <f>IF(ISBLANK('In Process Calc.'!AG47),"",'In Process Calc.'!AG47)</f>
        <v/>
      </c>
      <c r="CQ54" s="243" t="str">
        <f>IF(ISBLANK('In Process Calc.'!AH47),"",'In Process Calc.'!AH47)</f>
        <v/>
      </c>
      <c r="CR54" s="243" t="str">
        <f>IF(ISBLANK('In Process Calc.'!AI47),"",'In Process Calc.'!AI47)</f>
        <v/>
      </c>
      <c r="CS54" s="243" t="str">
        <f>IF(ISBLANK('In Process Calc.'!AJ47),"",'In Process Calc.'!AJ47)</f>
        <v/>
      </c>
      <c r="CT54" s="243" t="str">
        <f>IF(ISBLANK('In Process Calc.'!AK47),"",'In Process Calc.'!AK47)</f>
        <v/>
      </c>
      <c r="CU54" s="243" t="str">
        <f>IF(ISBLANK('In Process Calc.'!AL47),"",'In Process Calc.'!AL47)</f>
        <v/>
      </c>
      <c r="CV54" s="243" t="str">
        <f>IF(ISBLANK('In Process Calc.'!AM47),"",'In Process Calc.'!AM47)</f>
        <v/>
      </c>
      <c r="CW54" s="243" t="str">
        <f>IF(ISBLANK('In Process Calc.'!AN47),"",'In Process Calc.'!AN47)</f>
        <v/>
      </c>
      <c r="CX54" s="243" t="str">
        <f>IF(ISBLANK('In Process Calc.'!AO47),"",'In Process Calc.'!AO47)</f>
        <v/>
      </c>
      <c r="CY54" s="243" t="str">
        <f>IF(ISBLANK('In Process Calc.'!AP47),"",'In Process Calc.'!AP47)</f>
        <v/>
      </c>
      <c r="CZ54" s="243" t="str">
        <f>IF(ISBLANK('In Process Calc.'!AQ47),"",'In Process Calc.'!AQ47)</f>
        <v/>
      </c>
      <c r="DA54" s="243" t="str">
        <f>IF(ISBLANK('In Process Calc.'!AR47),"",'In Process Calc.'!AR47)</f>
        <v/>
      </c>
      <c r="DB54" s="243" t="str">
        <f>IF(ISBLANK('In Process Calc.'!AS47),"",'In Process Calc.'!AS47)</f>
        <v/>
      </c>
      <c r="DC54" s="243" t="str">
        <f>IF(ISBLANK('In Process Calc.'!AT47),"",'In Process Calc.'!AT47)</f>
        <v/>
      </c>
      <c r="DD54" s="243" t="str">
        <f>IF(ISBLANK('In Process Calc.'!AU47),"",'In Process Calc.'!AU47)</f>
        <v/>
      </c>
      <c r="DE54" s="243" t="str">
        <f>IF(ISBLANK('In Process Calc.'!AV47),"",'In Process Calc.'!AV47)</f>
        <v/>
      </c>
      <c r="DF54" s="243" t="str">
        <f>IF(ISBLANK('In Process Calc.'!AW47),"",'In Process Calc.'!AW47)</f>
        <v/>
      </c>
      <c r="DG54" s="243" t="str">
        <f>IF(ISBLANK('In Process Calc.'!AX47),"",'In Process Calc.'!AX47)</f>
        <v/>
      </c>
      <c r="DH54" s="243" t="str">
        <f>IF(ISBLANK('In Process Calc.'!AY47),"",'In Process Calc.'!AY47)</f>
        <v/>
      </c>
      <c r="DI54" s="243" t="str">
        <f>IF(ISBLANK('In Process Calc.'!AZ47),"",'In Process Calc.'!AZ47)</f>
        <v/>
      </c>
      <c r="DJ54" s="243" t="str">
        <f>IF(ISBLANK('In Process Calc.'!BA47),"",'In Process Calc.'!BA47)</f>
        <v/>
      </c>
      <c r="DK54" s="243" t="str">
        <f>IF(ISBLANK('In Process Calc.'!BB47),"",'In Process Calc.'!BB47)</f>
        <v/>
      </c>
      <c r="DL54" s="243" t="str">
        <f>IF(ISBLANK('In Process Calc.'!BC47),"",'In Process Calc.'!BC47)</f>
        <v/>
      </c>
      <c r="DM54" s="243" t="str">
        <f>IF(ISBLANK('In Process Calc.'!BD47),"",'In Process Calc.'!BD47)</f>
        <v/>
      </c>
      <c r="DN54" s="243" t="str">
        <f>IF(ISBLANK('In Process Calc.'!BE47),"",'In Process Calc.'!BE47)</f>
        <v/>
      </c>
      <c r="DO54" s="243" t="str">
        <f>IF(ISBLANK('In Process Calc.'!BF47),"",'In Process Calc.'!BF47)</f>
        <v/>
      </c>
      <c r="DP54" s="243" t="str">
        <f>IF(ISBLANK('In Process Calc.'!BG47),"",'In Process Calc.'!BG47)</f>
        <v/>
      </c>
      <c r="DQ54" s="243" t="str">
        <f>IF(ISBLANK('In Process Calc.'!BH47),"",'In Process Calc.'!BH47)</f>
        <v/>
      </c>
      <c r="DR54" s="243" t="str">
        <f>IF(ISBLANK('In Process Calc.'!BI47),"",'In Process Calc.'!BI47)</f>
        <v/>
      </c>
      <c r="DS54" s="243" t="str">
        <f>IF(ISBLANK('In Process Calc.'!BJ47),"",'In Process Calc.'!BJ47)</f>
        <v/>
      </c>
      <c r="DT54" s="243" t="str">
        <f>IF(ISBLANK('In Process Calc.'!BK47),"",'In Process Calc.'!BK47)</f>
        <v/>
      </c>
      <c r="DU54" s="243" t="str">
        <f>IF(ISBLANK('In Process Calc.'!BL47),"",'In Process Calc.'!BL47)</f>
        <v/>
      </c>
      <c r="DV54" s="243" t="str">
        <f>IF(ISBLANK('In Process Calc.'!BM47),"",'In Process Calc.'!BM47)</f>
        <v/>
      </c>
      <c r="DW54" s="243" t="str">
        <f>IF(ISBLANK('In Process Calc.'!BN47),"",'In Process Calc.'!BN47)</f>
        <v/>
      </c>
      <c r="DX54" s="243" t="str">
        <f>IF(ISBLANK('In Process Calc.'!BO47),"",'In Process Calc.'!BO47)</f>
        <v/>
      </c>
      <c r="DY54" s="243" t="str">
        <f>IF(ISBLANK('In Process Calc.'!BP47),"",'In Process Calc.'!BP47)</f>
        <v/>
      </c>
      <c r="DZ54" s="243" t="str">
        <f>IF(ISBLANK('In Process Calc.'!BQ47),"",'In Process Calc.'!BQ47)</f>
        <v/>
      </c>
      <c r="EA54" s="243" t="str">
        <f>IF(ISBLANK('In Process Calc.'!BR47),"",'In Process Calc.'!BR47)</f>
        <v/>
      </c>
      <c r="EB54" s="243" t="str">
        <f>IF(ISBLANK('In Process Calc.'!BS47),"",'In Process Calc.'!BS47)</f>
        <v/>
      </c>
      <c r="EC54" s="243" t="str">
        <f>IF(ISBLANK('In Process Calc.'!BT47),"",'In Process Calc.'!BT47)</f>
        <v/>
      </c>
      <c r="ED54" s="243" t="str">
        <f>IF(ISBLANK('In Process Calc.'!BU47),"",'In Process Calc.'!BU47)</f>
        <v/>
      </c>
      <c r="EE54" s="243" t="str">
        <f>IF(ISBLANK('In Process Calc.'!BV47),"",'In Process Calc.'!BV47)</f>
        <v/>
      </c>
      <c r="EF54" s="243" t="str">
        <f>IF(ISBLANK('In Process Calc.'!BW47),"",'In Process Calc.'!BW47)</f>
        <v/>
      </c>
      <c r="EG54" s="243" t="str">
        <f>IF(ISBLANK('In Process Calc.'!BX47),"",'In Process Calc.'!BX47)</f>
        <v/>
      </c>
      <c r="EH54" s="243" t="str">
        <f>IF(ISBLANK('In Process Calc.'!BY47),"",'In Process Calc.'!BY47)</f>
        <v/>
      </c>
      <c r="EI54" s="243" t="str">
        <f>IF(ISBLANK('In Process Calc.'!BZ47),"",'In Process Calc.'!BZ47)</f>
        <v/>
      </c>
      <c r="EJ54" s="243" t="str">
        <f>IF(ISBLANK('In Process Calc.'!CA47),"",'In Process Calc.'!CA47)</f>
        <v/>
      </c>
      <c r="EK54" s="243" t="str">
        <f>IF(ISBLANK('Post Process Calc.'!A54),"",'Post Process Calc.'!A54)</f>
        <v/>
      </c>
      <c r="EL54" s="243" t="str">
        <f>IF(ISBLANK('Post Process Calc.'!C54),"",'Post Process Calc.'!C54)</f>
        <v/>
      </c>
      <c r="EM54" s="243" t="str">
        <f>IF(ISBLANK('Post Process Calc.'!D54),"",'Post Process Calc.'!D54)</f>
        <v/>
      </c>
      <c r="EN54" s="243" t="str">
        <f>IF(ISBLANK('Post Process Calc.'!E54),"",'Post Process Calc.'!E54)</f>
        <v/>
      </c>
      <c r="EO54" s="243" t="str">
        <f>IF(ISBLANK('Post Process Calc.'!F54),"",'Post Process Calc.'!F54)</f>
        <v/>
      </c>
      <c r="EP54" s="243" t="str">
        <f>IF(ISBLANK('Post Process Calc.'!G54),"",'Post Process Calc.'!G54)</f>
        <v/>
      </c>
      <c r="EQ54" s="243" t="str">
        <f>IF(ISBLANK('Post Process Calc.'!H54),"",'Post Process Calc.'!H54)</f>
        <v/>
      </c>
      <c r="ER54" s="243" t="str">
        <f>IF(ISBLANK('Post Process Calc.'!I54),"",'Post Process Calc.'!I54)</f>
        <v/>
      </c>
      <c r="ES54" s="243" t="str">
        <f>IF(ISBLANK('Post Process Calc.'!J54),"",'Post Process Calc.'!J54)</f>
        <v/>
      </c>
      <c r="ET54" s="243" t="str">
        <f>IF(ISBLANK('Post Process Calc.'!K54),"",'Post Process Calc.'!K54)</f>
        <v/>
      </c>
      <c r="EU54" s="243" t="str">
        <f>IF(ISBLANK('Post Process Calc.'!L54),"",'Post Process Calc.'!L54)</f>
        <v/>
      </c>
      <c r="EV54" s="243" t="str">
        <f>IF(ISBLANK('Post Process Calc.'!M54),"",'Post Process Calc.'!M54)</f>
        <v/>
      </c>
      <c r="EW54" s="243" t="str">
        <f>IF(ISBLANK('Post Process Calc.'!N54),"",'Post Process Calc.'!N54)</f>
        <v/>
      </c>
      <c r="EX54" s="243" t="str">
        <f>IF(ISBLANK('Post Process Calc.'!O54),"",'Post Process Calc.'!O54)</f>
        <v/>
      </c>
      <c r="EY54" s="243" t="str">
        <f>IF(ISBLANK('Post Process Calc.'!P54),"",'Post Process Calc.'!P54)</f>
        <v/>
      </c>
      <c r="EZ54" s="243" t="str">
        <f>IF(ISBLANK('Post Process Calc.'!Q54),"",'Post Process Calc.'!Q54)</f>
        <v/>
      </c>
      <c r="FA54" s="243" t="str">
        <f>IF(ISBLANK('Post Process Calc.'!R54),"",'Post Process Calc.'!R54)</f>
        <v/>
      </c>
      <c r="FB54" s="243" t="str">
        <f>IF(ISBLANK('Post Process Calc.'!S54),"",'Post Process Calc.'!S54)</f>
        <v/>
      </c>
      <c r="FC54" s="243" t="str">
        <f>IF(ISBLANK('Post Process Calc.'!T54),"",'Post Process Calc.'!T54)</f>
        <v/>
      </c>
      <c r="FD54" s="243" t="str">
        <f>IF(ISBLANK('Post Process Calc.'!U54),"",'Post Process Calc.'!U54)</f>
        <v/>
      </c>
      <c r="FE54" s="243" t="str">
        <f>IF(ISBLANK('Post Process Calc.'!V54),"",'Post Process Calc.'!V54)</f>
        <v/>
      </c>
      <c r="FF54" s="243" t="str">
        <f>IF(ISBLANK('Post Process Calc.'!W54),"",'Post Process Calc.'!W54)</f>
        <v/>
      </c>
      <c r="FG54" s="243" t="str">
        <f>IF(ISBLANK('Post Process Calc.'!X54),"",'Post Process Calc.'!X54)</f>
        <v/>
      </c>
      <c r="FH54" s="243" t="str">
        <f>IF(ISBLANK('Post Process Calc.'!Y54),"",'Post Process Calc.'!Y54)</f>
        <v/>
      </c>
      <c r="FI54" s="243" t="str">
        <f>IF(ISBLANK('Post Process Calc.'!Z54),"",'Post Process Calc.'!Z54)</f>
        <v/>
      </c>
      <c r="FJ54" s="243" t="str">
        <f>IF(ISBLANK('Post Process Calc.'!AA54),"",'Post Process Calc.'!AA54)</f>
        <v/>
      </c>
      <c r="FK54" s="243" t="str">
        <f>IF(ISBLANK('Post Process Calc.'!AB54),"",'Post Process Calc.'!AB54)</f>
        <v/>
      </c>
      <c r="FL54" s="243" t="str">
        <f>IF(ISBLANK('Post Process Calc.'!AC54),"",'Post Process Calc.'!AC54)</f>
        <v/>
      </c>
      <c r="FM54" s="243" t="str">
        <f>IF(ISBLANK('Post Process Calc.'!AD54),"",'Post Process Calc.'!AD54)</f>
        <v/>
      </c>
      <c r="FN54" s="243" t="str">
        <f>IF(ISBLANK('Post Process Calc.'!AE54),"",'Post Process Calc.'!AE54)</f>
        <v/>
      </c>
      <c r="FO54" s="243" t="str">
        <f>IF(ISBLANK('Post Process Calc.'!AF54),"",'Post Process Calc.'!AF54)</f>
        <v/>
      </c>
      <c r="FP54" s="243" t="str">
        <f>IF(ISBLANK('Post Process Calc.'!AG54),"",'Post Process Calc.'!AG54)</f>
        <v/>
      </c>
      <c r="FQ54" s="243" t="str">
        <f>IF(ISBLANK('Post Process Calc.'!AH54),"",'Post Process Calc.'!AH54)</f>
        <v/>
      </c>
      <c r="FR54" s="243" t="str">
        <f>IF(ISBLANK('Post Process Calc.'!AI54),"",'Post Process Calc.'!AI54)</f>
        <v/>
      </c>
      <c r="FS54" s="243" t="str">
        <f>IF(ISBLANK('Post Process Calc.'!AJ54),"",'Post Process Calc.'!AJ54)</f>
        <v/>
      </c>
    </row>
    <row r="55" spans="1:175">
      <c r="A55" s="238" t="str">
        <f>IF('Measured Data'!B46&lt;&gt;0,'Measured Data'!$B$1,"")</f>
        <v/>
      </c>
      <c r="B55" s="238" t="str">
        <f>IF(ISBLANK('Measured Data'!A46),"",'Measured Data'!A46)</f>
        <v/>
      </c>
      <c r="C55" s="245" t="str">
        <f>IF(ISBLANK('Measured Data'!B46),"",'Measured Data'!B46)</f>
        <v/>
      </c>
      <c r="D55" s="246" t="str">
        <f>IF(ISBLANK('Measured Data'!C46),"",'Measured Data'!C46)</f>
        <v/>
      </c>
      <c r="E55" s="238" t="str">
        <f>IF(ISBLANK('Measured Data'!D46),"",'Measured Data'!D46)</f>
        <v/>
      </c>
      <c r="F55" s="238" t="str">
        <f>IF(ISBLANK('Measured Data'!E46),"",'Measured Data'!E46)</f>
        <v/>
      </c>
      <c r="G55" s="238" t="str">
        <f>IF(ISBLANK('Measured Data'!G46),"",'Measured Data'!G46)</f>
        <v/>
      </c>
      <c r="H55" s="238" t="str">
        <f>IF(ISBLANK('Measured Data'!H46),"",'Measured Data'!H46)</f>
        <v/>
      </c>
      <c r="I55" s="238" t="str">
        <f>IF(ISBLANK('Measured Data'!I46),"",'Measured Data'!I46)</f>
        <v/>
      </c>
      <c r="J55" s="238" t="str">
        <f>IF(ISBLANK('Measured Data'!J46),"",'Measured Data'!J46)</f>
        <v/>
      </c>
      <c r="K55" s="238" t="str">
        <f>IF(ISBLANK('Measured Data'!K46),"",'Measured Data'!K46)</f>
        <v/>
      </c>
      <c r="L55" s="238" t="str">
        <f>IF(ISBLANK('Measured Data'!L46),"",'Measured Data'!L46)</f>
        <v/>
      </c>
      <c r="M55" s="238" t="str">
        <f>IF(ISBLANK('Measured Data'!M46),"",'Measured Data'!M46)</f>
        <v/>
      </c>
      <c r="N55" s="238" t="str">
        <f>IF(ISBLANK('Measured Data'!N46),"",'Measured Data'!N46)</f>
        <v/>
      </c>
      <c r="O55" s="238" t="str">
        <f>IF(ISBLANK('Measured Data'!O46),"",'Measured Data'!O46)</f>
        <v/>
      </c>
      <c r="P55" s="238" t="str">
        <f>IF(ISBLANK('Measured Data'!P46),"",'Measured Data'!P46)</f>
        <v/>
      </c>
      <c r="Q55" s="238" t="str">
        <f>IF(ISBLANK('Measured Data'!Q46),"",'Measured Data'!Q46)</f>
        <v/>
      </c>
      <c r="R55" s="238" t="str">
        <f>IF(ISBLANK('Measured Data'!R46),"",'Measured Data'!R46)</f>
        <v/>
      </c>
      <c r="S55" s="238" t="str">
        <f>IF(ISBLANK('Measured Data'!S46),"",'Measured Data'!S46)</f>
        <v/>
      </c>
      <c r="T55" s="238" t="str">
        <f>IF(ISBLANK('Measured Data'!T46),"",'Measured Data'!T46)</f>
        <v/>
      </c>
      <c r="U55" s="238" t="str">
        <f>IF(ISBLANK('Measured Data'!U46),"",'Measured Data'!U46)</f>
        <v/>
      </c>
      <c r="V55" s="238" t="str">
        <f>IF(ISBLANK('Measured Data'!V46),"",'Measured Data'!V46)</f>
        <v/>
      </c>
      <c r="W55" s="238" t="str">
        <f>IF(ISBLANK('Measured Data'!W46),"",'Measured Data'!W46)</f>
        <v/>
      </c>
      <c r="X55" s="238" t="str">
        <f>IF(ISBLANK('Measured Data'!X46),"",'Measured Data'!X46)</f>
        <v/>
      </c>
      <c r="Y55" s="238" t="str">
        <f>IF(ISBLANK('Measured Data'!Y46),"",'Measured Data'!Y46)</f>
        <v/>
      </c>
      <c r="Z55" s="238" t="str">
        <f>IF(ISBLANK('Measured Data'!Z46),"",'Measured Data'!Z46)</f>
        <v/>
      </c>
      <c r="AA55" s="238" t="str">
        <f>IF(ISBLANK('Measured Data'!AA46),"",'Measured Data'!AA46)</f>
        <v/>
      </c>
      <c r="AB55" s="238" t="str">
        <f>IF(ISBLANK('Measured Data'!AB46),"",'Measured Data'!AB46)</f>
        <v/>
      </c>
      <c r="AC55" s="238" t="str">
        <f>IF(ISBLANK('Measured Data'!AC46),"",'Measured Data'!AC46)</f>
        <v/>
      </c>
      <c r="AD55" s="238" t="str">
        <f>IF(ISBLANK('Measured Data'!AD46),"",'Measured Data'!AD46)</f>
        <v/>
      </c>
      <c r="AE55" s="238" t="str">
        <f>IF(ISBLANK('Measured Data'!AE46),"",'Measured Data'!AE46)</f>
        <v/>
      </c>
      <c r="AF55" s="238" t="str">
        <f>IF(ISBLANK('Measured Data'!AF46),"",'Measured Data'!AF46)</f>
        <v/>
      </c>
      <c r="AG55" s="238" t="str">
        <f>IF(ISBLANK('Measured Data'!AG46),"",'Measured Data'!AG46)</f>
        <v/>
      </c>
      <c r="AH55" s="238" t="str">
        <f>IF(ISBLANK('Measured Data'!AH46),"",'Measured Data'!AH46)</f>
        <v/>
      </c>
      <c r="AI55" s="238" t="str">
        <f>IF(ISBLANK('Measured Data'!AI46),"",'Measured Data'!AI46)</f>
        <v/>
      </c>
      <c r="AJ55" s="238" t="str">
        <f>IF(ISBLANK('Measured Data'!AJ46),"",'Measured Data'!AJ46)</f>
        <v/>
      </c>
      <c r="AK55" s="238" t="str">
        <f>IF(ISBLANK('Measured Data'!AK46),"",'Measured Data'!AK46)</f>
        <v/>
      </c>
      <c r="AL55" s="238" t="str">
        <f>IF(ISBLANK('Measured Data'!AL46),"",'Measured Data'!AL46)</f>
        <v/>
      </c>
      <c r="AM55" s="238" t="str">
        <f>IF(ISBLANK('Measured Data'!AM46),"",'Measured Data'!AM46)</f>
        <v/>
      </c>
      <c r="AN55" s="238" t="str">
        <f>IF(ISBLANK('Measured Data'!AN46),"",'Measured Data'!AN46)</f>
        <v/>
      </c>
      <c r="AO55" s="238" t="str">
        <f>IF(ISBLANK('Measured Data'!AO46),"",'Measured Data'!AO46)</f>
        <v/>
      </c>
      <c r="AP55" s="238" t="str">
        <f>IF(ISBLANK('Measured Data'!AP46),"",'Measured Data'!AP46)</f>
        <v/>
      </c>
      <c r="AQ55" s="238" t="e">
        <f>IF(ISBLANK('Measured Data'!#REF!),"",'Measured Data'!#REF!)</f>
        <v>#REF!</v>
      </c>
      <c r="AR55" s="238" t="e">
        <f>IF(ISBLANK('Measured Data'!#REF!),"",'Measured Data'!#REF!)</f>
        <v>#REF!</v>
      </c>
      <c r="AS55" s="238" t="e">
        <f>IF(ISBLANK('Measured Data'!#REF!),"",'Measured Data'!#REF!)</f>
        <v>#REF!</v>
      </c>
      <c r="AT55" s="238" t="e">
        <f>IF(ISBLANK('Measured Data'!#REF!),"",'Measured Data'!#REF!)</f>
        <v>#REF!</v>
      </c>
      <c r="AU55" s="238" t="e">
        <f>IF(ISBLANK('Measured Data'!#REF!),"",'Measured Data'!#REF!)</f>
        <v>#REF!</v>
      </c>
      <c r="AV55" s="238" t="e">
        <f>IF(ISBLANK('Measured Data'!#REF!),"",'Measured Data'!#REF!)</f>
        <v>#REF!</v>
      </c>
      <c r="AW55" s="238" t="e">
        <f>IF(ISBLANK('Measured Data'!#REF!),"",'Measured Data'!#REF!)</f>
        <v>#REF!</v>
      </c>
      <c r="AX55" s="238" t="e">
        <f>IF(ISBLANK('Measured Data'!#REF!),"",'Measured Data'!#REF!)</f>
        <v>#REF!</v>
      </c>
      <c r="AY55" s="238" t="e">
        <f>IF(ISBLANK('Measured Data'!#REF!),"",'Measured Data'!#REF!)</f>
        <v>#REF!</v>
      </c>
      <c r="AZ55" s="238" t="e">
        <f>IF(ISBLANK('Measured Data'!#REF!),"",'Measured Data'!#REF!)</f>
        <v>#REF!</v>
      </c>
      <c r="BA55" s="238" t="e">
        <f>IF(ISBLANK('Measured Data'!#REF!),"",'Measured Data'!#REF!)</f>
        <v>#REF!</v>
      </c>
      <c r="BB55" s="238" t="e">
        <f>IF(ISBLANK('Measured Data'!#REF!),"",'Measured Data'!#REF!)</f>
        <v>#REF!</v>
      </c>
      <c r="BC55" s="238" t="e">
        <f>IF(ISBLANK('Measured Data'!#REF!),"",'Measured Data'!#REF!)</f>
        <v>#REF!</v>
      </c>
      <c r="BD55" s="238" t="e">
        <f>IF(ISBLANK('Measured Data'!#REF!),"",'Measured Data'!#REF!)</f>
        <v>#REF!</v>
      </c>
      <c r="BE55" s="238" t="e">
        <f>IF(ISBLANK('Measured Data'!#REF!),"",'Measured Data'!#REF!)</f>
        <v>#REF!</v>
      </c>
      <c r="BF55" s="238" t="e">
        <f>IF(ISBLANK('Measured Data'!#REF!),"",'Measured Data'!#REF!)</f>
        <v>#REF!</v>
      </c>
      <c r="BG55" s="238" t="e">
        <f>IF(ISBLANK('Measured Data'!#REF!),"",'Measured Data'!#REF!)</f>
        <v>#REF!</v>
      </c>
      <c r="BH55" s="238" t="e">
        <f>IF(ISBLANK('Measured Data'!#REF!),"",'Measured Data'!#REF!)</f>
        <v>#REF!</v>
      </c>
      <c r="BI55" s="238" t="e">
        <f>IF(ISBLANK('Measured Data'!#REF!),"",'Measured Data'!#REF!)</f>
        <v>#REF!</v>
      </c>
      <c r="BJ55" s="238" t="e">
        <f>IF(ISBLANK('Measured Data'!#REF!),"",'Measured Data'!#REF!)</f>
        <v>#REF!</v>
      </c>
      <c r="BK55" s="238" t="e">
        <f>IF(ISBLANK('Measured Data'!#REF!),"",'Measured Data'!#REF!)</f>
        <v>#REF!</v>
      </c>
      <c r="BL55" s="238" t="e">
        <f>IF(ISBLANK('Measured Data'!#REF!),"",'Measured Data'!#REF!)</f>
        <v>#REF!</v>
      </c>
      <c r="BM55" s="238" t="e">
        <f>IF(ISBLANK('Measured Data'!#REF!),"",'Measured Data'!#REF!)</f>
        <v>#REF!</v>
      </c>
      <c r="BN55" s="238" t="str">
        <f>IF(ISBLANK('In Process Calc.'!B48),"",ROUND('In Process Calc.'!B48,2))</f>
        <v/>
      </c>
      <c r="BO55" s="238" t="str">
        <f>IF(ISBLANK('In Process Calc.'!C48),"",ROUND('In Process Calc.'!C48,2))</f>
        <v/>
      </c>
      <c r="BP55" s="238" t="str">
        <f>IF(ISBLANK('In Process Calc.'!E48),"",'In Process Calc.'!E48)</f>
        <v/>
      </c>
      <c r="BQ55" s="238" t="str">
        <f>IF(ISBLANK('In Process Calc.'!F48),"",'In Process Calc.'!F48)</f>
        <v/>
      </c>
      <c r="BR55" s="238" t="str">
        <f>IF(ISBLANK('In Process Calc.'!H48),"",'In Process Calc.'!H48)</f>
        <v/>
      </c>
      <c r="BS55" s="238" t="str">
        <f>IF(ISBLANK('In Process Calc.'!J48),"",'In Process Calc.'!J48)</f>
        <v/>
      </c>
      <c r="BT55" s="238" t="str">
        <f>IF(ISBLANK('In Process Calc.'!K48),"",'In Process Calc.'!K48)</f>
        <v/>
      </c>
      <c r="BU55" s="238" t="str">
        <f>IF(ISBLANK('In Process Calc.'!L48),"",'In Process Calc.'!L48)</f>
        <v/>
      </c>
      <c r="BV55" s="243" t="str">
        <f>IF(ISBLANK('In Process Calc.'!M48),"",'In Process Calc.'!M48)</f>
        <v/>
      </c>
      <c r="BW55" s="243" t="str">
        <f>IF(ISBLANK('In Process Calc.'!N48),"",'In Process Calc.'!N48)</f>
        <v/>
      </c>
      <c r="BX55" s="243" t="str">
        <f>IF(ISBLANK('In Process Calc.'!O48),"",'In Process Calc.'!O48)</f>
        <v/>
      </c>
      <c r="BY55" s="243" t="str">
        <f>IF(ISBLANK('In Process Calc.'!P48),"",'In Process Calc.'!P48)</f>
        <v/>
      </c>
      <c r="BZ55" s="243" t="str">
        <f>IF(ISBLANK('In Process Calc.'!Q48),"",'In Process Calc.'!Q48)</f>
        <v/>
      </c>
      <c r="CA55" s="243" t="str">
        <f>IF(ISBLANK('In Process Calc.'!R48),"",'In Process Calc.'!R48)</f>
        <v/>
      </c>
      <c r="CB55" s="243" t="str">
        <f>IF(ISBLANK('In Process Calc.'!S48),"",'In Process Calc.'!S48)</f>
        <v/>
      </c>
      <c r="CC55" s="243" t="str">
        <f>IF(ISBLANK('In Process Calc.'!T48),"",'In Process Calc.'!T48)</f>
        <v/>
      </c>
      <c r="CD55" s="243" t="str">
        <f>IF(ISBLANK('In Process Calc.'!U48),"",'In Process Calc.'!U48)</f>
        <v/>
      </c>
      <c r="CE55" s="243" t="str">
        <f>IF(ISBLANK('In Process Calc.'!V48),"",'In Process Calc.'!V48)</f>
        <v/>
      </c>
      <c r="CF55" s="243" t="str">
        <f>IF(ISBLANK('In Process Calc.'!W48),"",'In Process Calc.'!W48)</f>
        <v/>
      </c>
      <c r="CG55" s="243" t="str">
        <f>IF(ISBLANK('In Process Calc.'!X48),"",'In Process Calc.'!X48)</f>
        <v/>
      </c>
      <c r="CH55" s="243" t="str">
        <f>IF(ISBLANK('In Process Calc.'!Y48),"",'In Process Calc.'!Y48)</f>
        <v/>
      </c>
      <c r="CI55" s="243" t="str">
        <f>IF(ISBLANK('In Process Calc.'!Z48),"",'In Process Calc.'!Z48)</f>
        <v/>
      </c>
      <c r="CJ55" s="243" t="str">
        <f>IF(ISBLANK('In Process Calc.'!AA48),"",'In Process Calc.'!AA48)</f>
        <v/>
      </c>
      <c r="CK55" s="243" t="str">
        <f>IF(ISBLANK('In Process Calc.'!AB48),"",'In Process Calc.'!AB48)</f>
        <v/>
      </c>
      <c r="CL55" s="243" t="str">
        <f>IF(ISBLANK('In Process Calc.'!AC48),"",'In Process Calc.'!AC48)</f>
        <v/>
      </c>
      <c r="CM55" s="243" t="str">
        <f>IF(ISBLANK('In Process Calc.'!AD48),"",'In Process Calc.'!AD48)</f>
        <v/>
      </c>
      <c r="CN55" s="243" t="str">
        <f>IF(ISBLANK('In Process Calc.'!AE48),"",'In Process Calc.'!AE48)</f>
        <v/>
      </c>
      <c r="CO55" s="243" t="str">
        <f>IF(ISBLANK('In Process Calc.'!AF48),"",'In Process Calc.'!AF48)</f>
        <v/>
      </c>
      <c r="CP55" s="243" t="str">
        <f>IF(ISBLANK('In Process Calc.'!AG48),"",'In Process Calc.'!AG48)</f>
        <v/>
      </c>
      <c r="CQ55" s="243" t="str">
        <f>IF(ISBLANK('In Process Calc.'!AH48),"",'In Process Calc.'!AH48)</f>
        <v/>
      </c>
      <c r="CR55" s="243" t="str">
        <f>IF(ISBLANK('In Process Calc.'!AI48),"",'In Process Calc.'!AI48)</f>
        <v/>
      </c>
      <c r="CS55" s="243" t="str">
        <f>IF(ISBLANK('In Process Calc.'!AJ48),"",'In Process Calc.'!AJ48)</f>
        <v/>
      </c>
      <c r="CT55" s="243" t="str">
        <f>IF(ISBLANK('In Process Calc.'!AK48),"",'In Process Calc.'!AK48)</f>
        <v/>
      </c>
      <c r="CU55" s="243" t="str">
        <f>IF(ISBLANK('In Process Calc.'!AL48),"",'In Process Calc.'!AL48)</f>
        <v/>
      </c>
      <c r="CV55" s="243" t="str">
        <f>IF(ISBLANK('In Process Calc.'!AM48),"",'In Process Calc.'!AM48)</f>
        <v/>
      </c>
      <c r="CW55" s="243" t="str">
        <f>IF(ISBLANK('In Process Calc.'!AN48),"",'In Process Calc.'!AN48)</f>
        <v/>
      </c>
      <c r="CX55" s="243" t="str">
        <f>IF(ISBLANK('In Process Calc.'!AO48),"",'In Process Calc.'!AO48)</f>
        <v/>
      </c>
      <c r="CY55" s="243" t="str">
        <f>IF(ISBLANK('In Process Calc.'!AP48),"",'In Process Calc.'!AP48)</f>
        <v/>
      </c>
      <c r="CZ55" s="243" t="str">
        <f>IF(ISBLANK('In Process Calc.'!AQ48),"",'In Process Calc.'!AQ48)</f>
        <v/>
      </c>
      <c r="DA55" s="243" t="str">
        <f>IF(ISBLANK('In Process Calc.'!AR48),"",'In Process Calc.'!AR48)</f>
        <v/>
      </c>
      <c r="DB55" s="243" t="str">
        <f>IF(ISBLANK('In Process Calc.'!AS48),"",'In Process Calc.'!AS48)</f>
        <v/>
      </c>
      <c r="DC55" s="243" t="str">
        <f>IF(ISBLANK('In Process Calc.'!AT48),"",'In Process Calc.'!AT48)</f>
        <v/>
      </c>
      <c r="DD55" s="243" t="str">
        <f>IF(ISBLANK('In Process Calc.'!AU48),"",'In Process Calc.'!AU48)</f>
        <v/>
      </c>
      <c r="DE55" s="243" t="str">
        <f>IF(ISBLANK('In Process Calc.'!AV48),"",'In Process Calc.'!AV48)</f>
        <v/>
      </c>
      <c r="DF55" s="243" t="str">
        <f>IF(ISBLANK('In Process Calc.'!AW48),"",'In Process Calc.'!AW48)</f>
        <v/>
      </c>
      <c r="DG55" s="243" t="str">
        <f>IF(ISBLANK('In Process Calc.'!AX48),"",'In Process Calc.'!AX48)</f>
        <v/>
      </c>
      <c r="DH55" s="243" t="str">
        <f>IF(ISBLANK('In Process Calc.'!AY48),"",'In Process Calc.'!AY48)</f>
        <v/>
      </c>
      <c r="DI55" s="243" t="str">
        <f>IF(ISBLANK('In Process Calc.'!AZ48),"",'In Process Calc.'!AZ48)</f>
        <v/>
      </c>
      <c r="DJ55" s="243" t="str">
        <f>IF(ISBLANK('In Process Calc.'!BA48),"",'In Process Calc.'!BA48)</f>
        <v/>
      </c>
      <c r="DK55" s="243" t="str">
        <f>IF(ISBLANK('In Process Calc.'!BB48),"",'In Process Calc.'!BB48)</f>
        <v/>
      </c>
      <c r="DL55" s="243" t="str">
        <f>IF(ISBLANK('In Process Calc.'!BC48),"",'In Process Calc.'!BC48)</f>
        <v/>
      </c>
      <c r="DM55" s="243" t="str">
        <f>IF(ISBLANK('In Process Calc.'!BD48),"",'In Process Calc.'!BD48)</f>
        <v/>
      </c>
      <c r="DN55" s="243" t="str">
        <f>IF(ISBLANK('In Process Calc.'!BE48),"",'In Process Calc.'!BE48)</f>
        <v/>
      </c>
      <c r="DO55" s="243" t="str">
        <f>IF(ISBLANK('In Process Calc.'!BF48),"",'In Process Calc.'!BF48)</f>
        <v/>
      </c>
      <c r="DP55" s="243" t="str">
        <f>IF(ISBLANK('In Process Calc.'!BG48),"",'In Process Calc.'!BG48)</f>
        <v/>
      </c>
      <c r="DQ55" s="243" t="str">
        <f>IF(ISBLANK('In Process Calc.'!BH48),"",'In Process Calc.'!BH48)</f>
        <v/>
      </c>
      <c r="DR55" s="243" t="str">
        <f>IF(ISBLANK('In Process Calc.'!BI48),"",'In Process Calc.'!BI48)</f>
        <v/>
      </c>
      <c r="DS55" s="243" t="str">
        <f>IF(ISBLANK('In Process Calc.'!BJ48),"",'In Process Calc.'!BJ48)</f>
        <v/>
      </c>
      <c r="DT55" s="243" t="str">
        <f>IF(ISBLANK('In Process Calc.'!BK48),"",'In Process Calc.'!BK48)</f>
        <v/>
      </c>
      <c r="DU55" s="243" t="str">
        <f>IF(ISBLANK('In Process Calc.'!BL48),"",'In Process Calc.'!BL48)</f>
        <v/>
      </c>
      <c r="DV55" s="243" t="str">
        <f>IF(ISBLANK('In Process Calc.'!BM48),"",'In Process Calc.'!BM48)</f>
        <v/>
      </c>
      <c r="DW55" s="243" t="str">
        <f>IF(ISBLANK('In Process Calc.'!BN48),"",'In Process Calc.'!BN48)</f>
        <v/>
      </c>
      <c r="DX55" s="243" t="str">
        <f>IF(ISBLANK('In Process Calc.'!BO48),"",'In Process Calc.'!BO48)</f>
        <v/>
      </c>
      <c r="DY55" s="243" t="str">
        <f>IF(ISBLANK('In Process Calc.'!BP48),"",'In Process Calc.'!BP48)</f>
        <v/>
      </c>
      <c r="DZ55" s="243" t="str">
        <f>IF(ISBLANK('In Process Calc.'!BQ48),"",'In Process Calc.'!BQ48)</f>
        <v/>
      </c>
      <c r="EA55" s="243" t="str">
        <f>IF(ISBLANK('In Process Calc.'!BR48),"",'In Process Calc.'!BR48)</f>
        <v/>
      </c>
      <c r="EB55" s="243" t="str">
        <f>IF(ISBLANK('In Process Calc.'!BS48),"",'In Process Calc.'!BS48)</f>
        <v/>
      </c>
      <c r="EC55" s="243" t="str">
        <f>IF(ISBLANK('In Process Calc.'!BT48),"",'In Process Calc.'!BT48)</f>
        <v/>
      </c>
      <c r="ED55" s="243" t="str">
        <f>IF(ISBLANK('In Process Calc.'!BU48),"",'In Process Calc.'!BU48)</f>
        <v/>
      </c>
      <c r="EE55" s="243" t="str">
        <f>IF(ISBLANK('In Process Calc.'!BV48),"",'In Process Calc.'!BV48)</f>
        <v/>
      </c>
      <c r="EF55" s="243" t="str">
        <f>IF(ISBLANK('In Process Calc.'!BW48),"",'In Process Calc.'!BW48)</f>
        <v/>
      </c>
      <c r="EG55" s="243" t="str">
        <f>IF(ISBLANK('In Process Calc.'!BX48),"",'In Process Calc.'!BX48)</f>
        <v/>
      </c>
      <c r="EH55" s="243" t="str">
        <f>IF(ISBLANK('In Process Calc.'!BY48),"",'In Process Calc.'!BY48)</f>
        <v/>
      </c>
      <c r="EI55" s="243" t="str">
        <f>IF(ISBLANK('In Process Calc.'!BZ48),"",'In Process Calc.'!BZ48)</f>
        <v/>
      </c>
      <c r="EJ55" s="243" t="str">
        <f>IF(ISBLANK('In Process Calc.'!CA48),"",'In Process Calc.'!CA48)</f>
        <v/>
      </c>
      <c r="EK55" s="243" t="str">
        <f>IF(ISBLANK('Post Process Calc.'!A55),"",'Post Process Calc.'!A55)</f>
        <v/>
      </c>
      <c r="EL55" s="243" t="str">
        <f>IF(ISBLANK('Post Process Calc.'!C55),"",'Post Process Calc.'!C55)</f>
        <v/>
      </c>
      <c r="EM55" s="243" t="str">
        <f>IF(ISBLANK('Post Process Calc.'!D55),"",'Post Process Calc.'!D55)</f>
        <v/>
      </c>
      <c r="EN55" s="243" t="str">
        <f>IF(ISBLANK('Post Process Calc.'!E55),"",'Post Process Calc.'!E55)</f>
        <v/>
      </c>
      <c r="EO55" s="243" t="str">
        <f>IF(ISBLANK('Post Process Calc.'!F55),"",'Post Process Calc.'!F55)</f>
        <v/>
      </c>
      <c r="EP55" s="243" t="str">
        <f>IF(ISBLANK('Post Process Calc.'!G55),"",'Post Process Calc.'!G55)</f>
        <v/>
      </c>
      <c r="EQ55" s="243" t="str">
        <f>IF(ISBLANK('Post Process Calc.'!H55),"",'Post Process Calc.'!H55)</f>
        <v/>
      </c>
      <c r="ER55" s="243" t="str">
        <f>IF(ISBLANK('Post Process Calc.'!I55),"",'Post Process Calc.'!I55)</f>
        <v/>
      </c>
      <c r="ES55" s="243" t="str">
        <f>IF(ISBLANK('Post Process Calc.'!J55),"",'Post Process Calc.'!J55)</f>
        <v/>
      </c>
      <c r="ET55" s="243" t="str">
        <f>IF(ISBLANK('Post Process Calc.'!K55),"",'Post Process Calc.'!K55)</f>
        <v/>
      </c>
      <c r="EU55" s="243" t="str">
        <f>IF(ISBLANK('Post Process Calc.'!L55),"",'Post Process Calc.'!L55)</f>
        <v/>
      </c>
      <c r="EV55" s="243" t="str">
        <f>IF(ISBLANK('Post Process Calc.'!M55),"",'Post Process Calc.'!M55)</f>
        <v/>
      </c>
      <c r="EW55" s="243" t="str">
        <f>IF(ISBLANK('Post Process Calc.'!N55),"",'Post Process Calc.'!N55)</f>
        <v/>
      </c>
      <c r="EX55" s="243" t="str">
        <f>IF(ISBLANK('Post Process Calc.'!O55),"",'Post Process Calc.'!O55)</f>
        <v/>
      </c>
      <c r="EY55" s="243" t="str">
        <f>IF(ISBLANK('Post Process Calc.'!P55),"",'Post Process Calc.'!P55)</f>
        <v/>
      </c>
      <c r="EZ55" s="243" t="str">
        <f>IF(ISBLANK('Post Process Calc.'!Q55),"",'Post Process Calc.'!Q55)</f>
        <v/>
      </c>
      <c r="FA55" s="243" t="str">
        <f>IF(ISBLANK('Post Process Calc.'!R55),"",'Post Process Calc.'!R55)</f>
        <v/>
      </c>
      <c r="FB55" s="243" t="str">
        <f>IF(ISBLANK('Post Process Calc.'!S55),"",'Post Process Calc.'!S55)</f>
        <v/>
      </c>
      <c r="FC55" s="243" t="str">
        <f>IF(ISBLANK('Post Process Calc.'!T55),"",'Post Process Calc.'!T55)</f>
        <v/>
      </c>
      <c r="FD55" s="243" t="str">
        <f>IF(ISBLANK('Post Process Calc.'!U55),"",'Post Process Calc.'!U55)</f>
        <v/>
      </c>
      <c r="FE55" s="243" t="str">
        <f>IF(ISBLANK('Post Process Calc.'!V55),"",'Post Process Calc.'!V55)</f>
        <v/>
      </c>
      <c r="FF55" s="243" t="str">
        <f>IF(ISBLANK('Post Process Calc.'!W55),"",'Post Process Calc.'!W55)</f>
        <v/>
      </c>
      <c r="FG55" s="243" t="str">
        <f>IF(ISBLANK('Post Process Calc.'!X55),"",'Post Process Calc.'!X55)</f>
        <v/>
      </c>
      <c r="FH55" s="243" t="str">
        <f>IF(ISBLANK('Post Process Calc.'!Y55),"",'Post Process Calc.'!Y55)</f>
        <v/>
      </c>
      <c r="FI55" s="243" t="str">
        <f>IF(ISBLANK('Post Process Calc.'!Z55),"",'Post Process Calc.'!Z55)</f>
        <v/>
      </c>
      <c r="FJ55" s="243" t="str">
        <f>IF(ISBLANK('Post Process Calc.'!AA55),"",'Post Process Calc.'!AA55)</f>
        <v/>
      </c>
      <c r="FK55" s="243" t="str">
        <f>IF(ISBLANK('Post Process Calc.'!AB55),"",'Post Process Calc.'!AB55)</f>
        <v/>
      </c>
      <c r="FL55" s="243" t="str">
        <f>IF(ISBLANK('Post Process Calc.'!AC55),"",'Post Process Calc.'!AC55)</f>
        <v/>
      </c>
      <c r="FM55" s="243" t="str">
        <f>IF(ISBLANK('Post Process Calc.'!AD55),"",'Post Process Calc.'!AD55)</f>
        <v/>
      </c>
      <c r="FN55" s="243" t="str">
        <f>IF(ISBLANK('Post Process Calc.'!AE55),"",'Post Process Calc.'!AE55)</f>
        <v/>
      </c>
      <c r="FO55" s="243" t="str">
        <f>IF(ISBLANK('Post Process Calc.'!AF55),"",'Post Process Calc.'!AF55)</f>
        <v/>
      </c>
      <c r="FP55" s="243" t="str">
        <f>IF(ISBLANK('Post Process Calc.'!AG55),"",'Post Process Calc.'!AG55)</f>
        <v/>
      </c>
      <c r="FQ55" s="243" t="str">
        <f>IF(ISBLANK('Post Process Calc.'!AH55),"",'Post Process Calc.'!AH55)</f>
        <v/>
      </c>
      <c r="FR55" s="243" t="str">
        <f>IF(ISBLANK('Post Process Calc.'!AI55),"",'Post Process Calc.'!AI55)</f>
        <v/>
      </c>
      <c r="FS55" s="243" t="str">
        <f>IF(ISBLANK('Post Process Calc.'!AJ55),"",'Post Process Calc.'!AJ55)</f>
        <v/>
      </c>
    </row>
    <row r="56" spans="1:175">
      <c r="A56" s="238" t="str">
        <f>IF('Measured Data'!B47&lt;&gt;0,'Measured Data'!$B$1,"")</f>
        <v/>
      </c>
      <c r="B56" s="238" t="str">
        <f>IF(ISBLANK('Measured Data'!A47),"",'Measured Data'!A47)</f>
        <v/>
      </c>
      <c r="C56" s="245" t="str">
        <f>IF(ISBLANK('Measured Data'!B47),"",'Measured Data'!B47)</f>
        <v/>
      </c>
      <c r="D56" s="246" t="str">
        <f>IF(ISBLANK('Measured Data'!C47),"",'Measured Data'!C47)</f>
        <v/>
      </c>
      <c r="E56" s="238" t="str">
        <f>IF(ISBLANK('Measured Data'!D47),"",'Measured Data'!D47)</f>
        <v/>
      </c>
      <c r="F56" s="238" t="str">
        <f>IF(ISBLANK('Measured Data'!E47),"",'Measured Data'!E47)</f>
        <v/>
      </c>
      <c r="G56" s="238" t="str">
        <f>IF(ISBLANK('Measured Data'!G47),"",'Measured Data'!G47)</f>
        <v/>
      </c>
      <c r="H56" s="238" t="str">
        <f>IF(ISBLANK('Measured Data'!H47),"",'Measured Data'!H47)</f>
        <v/>
      </c>
      <c r="I56" s="238" t="str">
        <f>IF(ISBLANK('Measured Data'!I47),"",'Measured Data'!I47)</f>
        <v/>
      </c>
      <c r="J56" s="238" t="str">
        <f>IF(ISBLANK('Measured Data'!J47),"",'Measured Data'!J47)</f>
        <v/>
      </c>
      <c r="K56" s="238" t="str">
        <f>IF(ISBLANK('Measured Data'!K47),"",'Measured Data'!K47)</f>
        <v/>
      </c>
      <c r="L56" s="238" t="str">
        <f>IF(ISBLANK('Measured Data'!L47),"",'Measured Data'!L47)</f>
        <v/>
      </c>
      <c r="M56" s="238" t="str">
        <f>IF(ISBLANK('Measured Data'!M47),"",'Measured Data'!M47)</f>
        <v/>
      </c>
      <c r="N56" s="238" t="str">
        <f>IF(ISBLANK('Measured Data'!N47),"",'Measured Data'!N47)</f>
        <v/>
      </c>
      <c r="O56" s="238" t="str">
        <f>IF(ISBLANK('Measured Data'!O47),"",'Measured Data'!O47)</f>
        <v/>
      </c>
      <c r="P56" s="238" t="str">
        <f>IF(ISBLANK('Measured Data'!P47),"",'Measured Data'!P47)</f>
        <v/>
      </c>
      <c r="Q56" s="238" t="str">
        <f>IF(ISBLANK('Measured Data'!Q47),"",'Measured Data'!Q47)</f>
        <v/>
      </c>
      <c r="R56" s="238" t="str">
        <f>IF(ISBLANK('Measured Data'!R47),"",'Measured Data'!R47)</f>
        <v/>
      </c>
      <c r="S56" s="238" t="str">
        <f>IF(ISBLANK('Measured Data'!S47),"",'Measured Data'!S47)</f>
        <v/>
      </c>
      <c r="T56" s="238" t="str">
        <f>IF(ISBLANK('Measured Data'!T47),"",'Measured Data'!T47)</f>
        <v/>
      </c>
      <c r="U56" s="238" t="str">
        <f>IF(ISBLANK('Measured Data'!U47),"",'Measured Data'!U47)</f>
        <v/>
      </c>
      <c r="V56" s="238" t="str">
        <f>IF(ISBLANK('Measured Data'!V47),"",'Measured Data'!V47)</f>
        <v/>
      </c>
      <c r="W56" s="238" t="str">
        <f>IF(ISBLANK('Measured Data'!W47),"",'Measured Data'!W47)</f>
        <v/>
      </c>
      <c r="X56" s="238" t="str">
        <f>IF(ISBLANK('Measured Data'!X47),"",'Measured Data'!X47)</f>
        <v/>
      </c>
      <c r="Y56" s="238" t="str">
        <f>IF(ISBLANK('Measured Data'!Y47),"",'Measured Data'!Y47)</f>
        <v/>
      </c>
      <c r="Z56" s="238" t="str">
        <f>IF(ISBLANK('Measured Data'!Z47),"",'Measured Data'!Z47)</f>
        <v/>
      </c>
      <c r="AA56" s="238" t="str">
        <f>IF(ISBLANK('Measured Data'!AA47),"",'Measured Data'!AA47)</f>
        <v/>
      </c>
      <c r="AB56" s="238" t="str">
        <f>IF(ISBLANK('Measured Data'!AB47),"",'Measured Data'!AB47)</f>
        <v/>
      </c>
      <c r="AC56" s="238" t="str">
        <f>IF(ISBLANK('Measured Data'!AC47),"",'Measured Data'!AC47)</f>
        <v/>
      </c>
      <c r="AD56" s="238" t="str">
        <f>IF(ISBLANK('Measured Data'!AD47),"",'Measured Data'!AD47)</f>
        <v/>
      </c>
      <c r="AE56" s="238" t="str">
        <f>IF(ISBLANK('Measured Data'!AE47),"",'Measured Data'!AE47)</f>
        <v/>
      </c>
      <c r="AF56" s="238" t="str">
        <f>IF(ISBLANK('Measured Data'!AF47),"",'Measured Data'!AF47)</f>
        <v/>
      </c>
      <c r="AG56" s="238" t="str">
        <f>IF(ISBLANK('Measured Data'!AG47),"",'Measured Data'!AG47)</f>
        <v/>
      </c>
      <c r="AH56" s="238" t="str">
        <f>IF(ISBLANK('Measured Data'!AH47),"",'Measured Data'!AH47)</f>
        <v/>
      </c>
      <c r="AI56" s="238" t="str">
        <f>IF(ISBLANK('Measured Data'!AI47),"",'Measured Data'!AI47)</f>
        <v/>
      </c>
      <c r="AJ56" s="238" t="str">
        <f>IF(ISBLANK('Measured Data'!AJ47),"",'Measured Data'!AJ47)</f>
        <v/>
      </c>
      <c r="AK56" s="238" t="str">
        <f>IF(ISBLANK('Measured Data'!AK47),"",'Measured Data'!AK47)</f>
        <v/>
      </c>
      <c r="AL56" s="238" t="str">
        <f>IF(ISBLANK('Measured Data'!AL47),"",'Measured Data'!AL47)</f>
        <v/>
      </c>
      <c r="AM56" s="238" t="str">
        <f>IF(ISBLANK('Measured Data'!AM47),"",'Measured Data'!AM47)</f>
        <v/>
      </c>
      <c r="AN56" s="238" t="str">
        <f>IF(ISBLANK('Measured Data'!AN47),"",'Measured Data'!AN47)</f>
        <v/>
      </c>
      <c r="AO56" s="238" t="str">
        <f>IF(ISBLANK('Measured Data'!AO47),"",'Measured Data'!AO47)</f>
        <v/>
      </c>
      <c r="AP56" s="238" t="str">
        <f>IF(ISBLANK('Measured Data'!AP47),"",'Measured Data'!AP47)</f>
        <v/>
      </c>
      <c r="AQ56" s="238" t="e">
        <f>IF(ISBLANK('Measured Data'!#REF!),"",'Measured Data'!#REF!)</f>
        <v>#REF!</v>
      </c>
      <c r="AR56" s="238" t="e">
        <f>IF(ISBLANK('Measured Data'!#REF!),"",'Measured Data'!#REF!)</f>
        <v>#REF!</v>
      </c>
      <c r="AS56" s="238" t="e">
        <f>IF(ISBLANK('Measured Data'!#REF!),"",'Measured Data'!#REF!)</f>
        <v>#REF!</v>
      </c>
      <c r="AT56" s="238" t="e">
        <f>IF(ISBLANK('Measured Data'!#REF!),"",'Measured Data'!#REF!)</f>
        <v>#REF!</v>
      </c>
      <c r="AU56" s="238" t="e">
        <f>IF(ISBLANK('Measured Data'!#REF!),"",'Measured Data'!#REF!)</f>
        <v>#REF!</v>
      </c>
      <c r="AV56" s="238" t="e">
        <f>IF(ISBLANK('Measured Data'!#REF!),"",'Measured Data'!#REF!)</f>
        <v>#REF!</v>
      </c>
      <c r="AW56" s="238" t="e">
        <f>IF(ISBLANK('Measured Data'!#REF!),"",'Measured Data'!#REF!)</f>
        <v>#REF!</v>
      </c>
      <c r="AX56" s="238" t="e">
        <f>IF(ISBLANK('Measured Data'!#REF!),"",'Measured Data'!#REF!)</f>
        <v>#REF!</v>
      </c>
      <c r="AY56" s="238" t="e">
        <f>IF(ISBLANK('Measured Data'!#REF!),"",'Measured Data'!#REF!)</f>
        <v>#REF!</v>
      </c>
      <c r="AZ56" s="238" t="e">
        <f>IF(ISBLANK('Measured Data'!#REF!),"",'Measured Data'!#REF!)</f>
        <v>#REF!</v>
      </c>
      <c r="BA56" s="238" t="e">
        <f>IF(ISBLANK('Measured Data'!#REF!),"",'Measured Data'!#REF!)</f>
        <v>#REF!</v>
      </c>
      <c r="BB56" s="238" t="e">
        <f>IF(ISBLANK('Measured Data'!#REF!),"",'Measured Data'!#REF!)</f>
        <v>#REF!</v>
      </c>
      <c r="BC56" s="238" t="e">
        <f>IF(ISBLANK('Measured Data'!#REF!),"",'Measured Data'!#REF!)</f>
        <v>#REF!</v>
      </c>
      <c r="BD56" s="238" t="e">
        <f>IF(ISBLANK('Measured Data'!#REF!),"",'Measured Data'!#REF!)</f>
        <v>#REF!</v>
      </c>
      <c r="BE56" s="238" t="e">
        <f>IF(ISBLANK('Measured Data'!#REF!),"",'Measured Data'!#REF!)</f>
        <v>#REF!</v>
      </c>
      <c r="BF56" s="238" t="e">
        <f>IF(ISBLANK('Measured Data'!#REF!),"",'Measured Data'!#REF!)</f>
        <v>#REF!</v>
      </c>
      <c r="BG56" s="238" t="e">
        <f>IF(ISBLANK('Measured Data'!#REF!),"",'Measured Data'!#REF!)</f>
        <v>#REF!</v>
      </c>
      <c r="BH56" s="238" t="e">
        <f>IF(ISBLANK('Measured Data'!#REF!),"",'Measured Data'!#REF!)</f>
        <v>#REF!</v>
      </c>
      <c r="BI56" s="238" t="e">
        <f>IF(ISBLANK('Measured Data'!#REF!),"",'Measured Data'!#REF!)</f>
        <v>#REF!</v>
      </c>
      <c r="BJ56" s="238" t="e">
        <f>IF(ISBLANK('Measured Data'!#REF!),"",'Measured Data'!#REF!)</f>
        <v>#REF!</v>
      </c>
      <c r="BK56" s="238" t="e">
        <f>IF(ISBLANK('Measured Data'!#REF!),"",'Measured Data'!#REF!)</f>
        <v>#REF!</v>
      </c>
      <c r="BL56" s="238" t="e">
        <f>IF(ISBLANK('Measured Data'!#REF!),"",'Measured Data'!#REF!)</f>
        <v>#REF!</v>
      </c>
      <c r="BM56" s="238" t="e">
        <f>IF(ISBLANK('Measured Data'!#REF!),"",'Measured Data'!#REF!)</f>
        <v>#REF!</v>
      </c>
      <c r="BN56" s="238" t="str">
        <f>IF(ISBLANK('In Process Calc.'!B49),"",ROUND('In Process Calc.'!B49,2))</f>
        <v/>
      </c>
      <c r="BO56" s="238" t="str">
        <f>IF(ISBLANK('In Process Calc.'!C49),"",ROUND('In Process Calc.'!C49,2))</f>
        <v/>
      </c>
      <c r="BP56" s="238" t="str">
        <f>IF(ISBLANK('In Process Calc.'!E49),"",'In Process Calc.'!E49)</f>
        <v/>
      </c>
      <c r="BQ56" s="238" t="str">
        <f>IF(ISBLANK('In Process Calc.'!F49),"",'In Process Calc.'!F49)</f>
        <v/>
      </c>
      <c r="BR56" s="238" t="str">
        <f>IF(ISBLANK('In Process Calc.'!H49),"",'In Process Calc.'!H49)</f>
        <v/>
      </c>
      <c r="BS56" s="238" t="str">
        <f>IF(ISBLANK('In Process Calc.'!J49),"",'In Process Calc.'!J49)</f>
        <v/>
      </c>
      <c r="BT56" s="238" t="str">
        <f>IF(ISBLANK('In Process Calc.'!K49),"",'In Process Calc.'!K49)</f>
        <v/>
      </c>
      <c r="BU56" s="238" t="str">
        <f>IF(ISBLANK('In Process Calc.'!L49),"",'In Process Calc.'!L49)</f>
        <v/>
      </c>
      <c r="BV56" s="243" t="str">
        <f>IF(ISBLANK('In Process Calc.'!M49),"",'In Process Calc.'!M49)</f>
        <v/>
      </c>
      <c r="BW56" s="243" t="str">
        <f>IF(ISBLANK('In Process Calc.'!N49),"",'In Process Calc.'!N49)</f>
        <v/>
      </c>
      <c r="BX56" s="243" t="str">
        <f>IF(ISBLANK('In Process Calc.'!O49),"",'In Process Calc.'!O49)</f>
        <v/>
      </c>
      <c r="BY56" s="243" t="str">
        <f>IF(ISBLANK('In Process Calc.'!P49),"",'In Process Calc.'!P49)</f>
        <v/>
      </c>
      <c r="BZ56" s="243" t="str">
        <f>IF(ISBLANK('In Process Calc.'!Q49),"",'In Process Calc.'!Q49)</f>
        <v/>
      </c>
      <c r="CA56" s="243" t="str">
        <f>IF(ISBLANK('In Process Calc.'!R49),"",'In Process Calc.'!R49)</f>
        <v/>
      </c>
      <c r="CB56" s="243" t="str">
        <f>IF(ISBLANK('In Process Calc.'!S49),"",'In Process Calc.'!S49)</f>
        <v/>
      </c>
      <c r="CC56" s="243" t="str">
        <f>IF(ISBLANK('In Process Calc.'!T49),"",'In Process Calc.'!T49)</f>
        <v/>
      </c>
      <c r="CD56" s="243" t="str">
        <f>IF(ISBLANK('In Process Calc.'!U49),"",'In Process Calc.'!U49)</f>
        <v/>
      </c>
      <c r="CE56" s="243" t="str">
        <f>IF(ISBLANK('In Process Calc.'!V49),"",'In Process Calc.'!V49)</f>
        <v/>
      </c>
      <c r="CF56" s="243" t="str">
        <f>IF(ISBLANK('In Process Calc.'!W49),"",'In Process Calc.'!W49)</f>
        <v/>
      </c>
      <c r="CG56" s="243" t="str">
        <f>IF(ISBLANK('In Process Calc.'!X49),"",'In Process Calc.'!X49)</f>
        <v/>
      </c>
      <c r="CH56" s="243" t="str">
        <f>IF(ISBLANK('In Process Calc.'!Y49),"",'In Process Calc.'!Y49)</f>
        <v/>
      </c>
      <c r="CI56" s="243" t="str">
        <f>IF(ISBLANK('In Process Calc.'!Z49),"",'In Process Calc.'!Z49)</f>
        <v/>
      </c>
      <c r="CJ56" s="243" t="str">
        <f>IF(ISBLANK('In Process Calc.'!AA49),"",'In Process Calc.'!AA49)</f>
        <v/>
      </c>
      <c r="CK56" s="243" t="str">
        <f>IF(ISBLANK('In Process Calc.'!AB49),"",'In Process Calc.'!AB49)</f>
        <v/>
      </c>
      <c r="CL56" s="243" t="str">
        <f>IF(ISBLANK('In Process Calc.'!AC49),"",'In Process Calc.'!AC49)</f>
        <v/>
      </c>
      <c r="CM56" s="243" t="str">
        <f>IF(ISBLANK('In Process Calc.'!AD49),"",'In Process Calc.'!AD49)</f>
        <v/>
      </c>
      <c r="CN56" s="243" t="str">
        <f>IF(ISBLANK('In Process Calc.'!AE49),"",'In Process Calc.'!AE49)</f>
        <v/>
      </c>
      <c r="CO56" s="243" t="str">
        <f>IF(ISBLANK('In Process Calc.'!AF49),"",'In Process Calc.'!AF49)</f>
        <v/>
      </c>
      <c r="CP56" s="243" t="str">
        <f>IF(ISBLANK('In Process Calc.'!AG49),"",'In Process Calc.'!AG49)</f>
        <v/>
      </c>
      <c r="CQ56" s="243" t="str">
        <f>IF(ISBLANK('In Process Calc.'!AH49),"",'In Process Calc.'!AH49)</f>
        <v/>
      </c>
      <c r="CR56" s="243" t="str">
        <f>IF(ISBLANK('In Process Calc.'!AI49),"",'In Process Calc.'!AI49)</f>
        <v/>
      </c>
      <c r="CS56" s="243" t="str">
        <f>IF(ISBLANK('In Process Calc.'!AJ49),"",'In Process Calc.'!AJ49)</f>
        <v/>
      </c>
      <c r="CT56" s="243" t="str">
        <f>IF(ISBLANK('In Process Calc.'!AK49),"",'In Process Calc.'!AK49)</f>
        <v/>
      </c>
      <c r="CU56" s="243" t="str">
        <f>IF(ISBLANK('In Process Calc.'!AL49),"",'In Process Calc.'!AL49)</f>
        <v/>
      </c>
      <c r="CV56" s="243" t="str">
        <f>IF(ISBLANK('In Process Calc.'!AM49),"",'In Process Calc.'!AM49)</f>
        <v/>
      </c>
      <c r="CW56" s="243" t="str">
        <f>IF(ISBLANK('In Process Calc.'!AN49),"",'In Process Calc.'!AN49)</f>
        <v/>
      </c>
      <c r="CX56" s="243" t="str">
        <f>IF(ISBLANK('In Process Calc.'!AO49),"",'In Process Calc.'!AO49)</f>
        <v/>
      </c>
      <c r="CY56" s="243" t="str">
        <f>IF(ISBLANK('In Process Calc.'!AP49),"",'In Process Calc.'!AP49)</f>
        <v/>
      </c>
      <c r="CZ56" s="243" t="str">
        <f>IF(ISBLANK('In Process Calc.'!AQ49),"",'In Process Calc.'!AQ49)</f>
        <v/>
      </c>
      <c r="DA56" s="243" t="str">
        <f>IF(ISBLANK('In Process Calc.'!AR49),"",'In Process Calc.'!AR49)</f>
        <v/>
      </c>
      <c r="DB56" s="243" t="str">
        <f>IF(ISBLANK('In Process Calc.'!AS49),"",'In Process Calc.'!AS49)</f>
        <v/>
      </c>
      <c r="DC56" s="243" t="str">
        <f>IF(ISBLANK('In Process Calc.'!AT49),"",'In Process Calc.'!AT49)</f>
        <v/>
      </c>
      <c r="DD56" s="243" t="str">
        <f>IF(ISBLANK('In Process Calc.'!AU49),"",'In Process Calc.'!AU49)</f>
        <v/>
      </c>
      <c r="DE56" s="243" t="str">
        <f>IF(ISBLANK('In Process Calc.'!AV49),"",'In Process Calc.'!AV49)</f>
        <v/>
      </c>
      <c r="DF56" s="243" t="str">
        <f>IF(ISBLANK('In Process Calc.'!AW49),"",'In Process Calc.'!AW49)</f>
        <v/>
      </c>
      <c r="DG56" s="243" t="str">
        <f>IF(ISBLANK('In Process Calc.'!AX49),"",'In Process Calc.'!AX49)</f>
        <v/>
      </c>
      <c r="DH56" s="243" t="str">
        <f>IF(ISBLANK('In Process Calc.'!AY49),"",'In Process Calc.'!AY49)</f>
        <v/>
      </c>
      <c r="DI56" s="243" t="str">
        <f>IF(ISBLANK('In Process Calc.'!AZ49),"",'In Process Calc.'!AZ49)</f>
        <v/>
      </c>
      <c r="DJ56" s="243" t="str">
        <f>IF(ISBLANK('In Process Calc.'!BA49),"",'In Process Calc.'!BA49)</f>
        <v/>
      </c>
      <c r="DK56" s="243" t="str">
        <f>IF(ISBLANK('In Process Calc.'!BB49),"",'In Process Calc.'!BB49)</f>
        <v/>
      </c>
      <c r="DL56" s="243" t="str">
        <f>IF(ISBLANK('In Process Calc.'!BC49),"",'In Process Calc.'!BC49)</f>
        <v/>
      </c>
      <c r="DM56" s="243" t="str">
        <f>IF(ISBLANK('In Process Calc.'!BD49),"",'In Process Calc.'!BD49)</f>
        <v/>
      </c>
      <c r="DN56" s="243" t="str">
        <f>IF(ISBLANK('In Process Calc.'!BE49),"",'In Process Calc.'!BE49)</f>
        <v/>
      </c>
      <c r="DO56" s="243" t="str">
        <f>IF(ISBLANK('In Process Calc.'!BF49),"",'In Process Calc.'!BF49)</f>
        <v/>
      </c>
      <c r="DP56" s="243" t="str">
        <f>IF(ISBLANK('In Process Calc.'!BG49),"",'In Process Calc.'!BG49)</f>
        <v/>
      </c>
      <c r="DQ56" s="243" t="str">
        <f>IF(ISBLANK('In Process Calc.'!BH49),"",'In Process Calc.'!BH49)</f>
        <v/>
      </c>
      <c r="DR56" s="243" t="str">
        <f>IF(ISBLANK('In Process Calc.'!BI49),"",'In Process Calc.'!BI49)</f>
        <v/>
      </c>
      <c r="DS56" s="243" t="str">
        <f>IF(ISBLANK('In Process Calc.'!BJ49),"",'In Process Calc.'!BJ49)</f>
        <v/>
      </c>
      <c r="DT56" s="243" t="str">
        <f>IF(ISBLANK('In Process Calc.'!BK49),"",'In Process Calc.'!BK49)</f>
        <v/>
      </c>
      <c r="DU56" s="243" t="str">
        <f>IF(ISBLANK('In Process Calc.'!BL49),"",'In Process Calc.'!BL49)</f>
        <v/>
      </c>
      <c r="DV56" s="243" t="str">
        <f>IF(ISBLANK('In Process Calc.'!BM49),"",'In Process Calc.'!BM49)</f>
        <v/>
      </c>
      <c r="DW56" s="243" t="str">
        <f>IF(ISBLANK('In Process Calc.'!BN49),"",'In Process Calc.'!BN49)</f>
        <v/>
      </c>
      <c r="DX56" s="243" t="str">
        <f>IF(ISBLANK('In Process Calc.'!BO49),"",'In Process Calc.'!BO49)</f>
        <v/>
      </c>
      <c r="DY56" s="243" t="str">
        <f>IF(ISBLANK('In Process Calc.'!BP49),"",'In Process Calc.'!BP49)</f>
        <v/>
      </c>
      <c r="DZ56" s="243" t="str">
        <f>IF(ISBLANK('In Process Calc.'!BQ49),"",'In Process Calc.'!BQ49)</f>
        <v/>
      </c>
      <c r="EA56" s="243" t="str">
        <f>IF(ISBLANK('In Process Calc.'!BR49),"",'In Process Calc.'!BR49)</f>
        <v/>
      </c>
      <c r="EB56" s="243" t="str">
        <f>IF(ISBLANK('In Process Calc.'!BS49),"",'In Process Calc.'!BS49)</f>
        <v/>
      </c>
      <c r="EC56" s="243" t="str">
        <f>IF(ISBLANK('In Process Calc.'!BT49),"",'In Process Calc.'!BT49)</f>
        <v/>
      </c>
      <c r="ED56" s="243" t="str">
        <f>IF(ISBLANK('In Process Calc.'!BU49),"",'In Process Calc.'!BU49)</f>
        <v/>
      </c>
      <c r="EE56" s="243" t="str">
        <f>IF(ISBLANK('In Process Calc.'!BV49),"",'In Process Calc.'!BV49)</f>
        <v/>
      </c>
      <c r="EF56" s="243" t="str">
        <f>IF(ISBLANK('In Process Calc.'!BW49),"",'In Process Calc.'!BW49)</f>
        <v/>
      </c>
      <c r="EG56" s="243" t="str">
        <f>IF(ISBLANK('In Process Calc.'!BX49),"",'In Process Calc.'!BX49)</f>
        <v/>
      </c>
      <c r="EH56" s="243" t="str">
        <f>IF(ISBLANK('In Process Calc.'!BY49),"",'In Process Calc.'!BY49)</f>
        <v/>
      </c>
      <c r="EI56" s="243" t="str">
        <f>IF(ISBLANK('In Process Calc.'!BZ49),"",'In Process Calc.'!BZ49)</f>
        <v/>
      </c>
      <c r="EJ56" s="243" t="str">
        <f>IF(ISBLANK('In Process Calc.'!CA49),"",'In Process Calc.'!CA49)</f>
        <v/>
      </c>
      <c r="EK56" s="243" t="str">
        <f>IF(ISBLANK('Post Process Calc.'!A56),"",'Post Process Calc.'!A56)</f>
        <v/>
      </c>
      <c r="EL56" s="243" t="str">
        <f>IF(ISBLANK('Post Process Calc.'!C56),"",'Post Process Calc.'!C56)</f>
        <v/>
      </c>
      <c r="EM56" s="243" t="str">
        <f>IF(ISBLANK('Post Process Calc.'!D56),"",'Post Process Calc.'!D56)</f>
        <v/>
      </c>
      <c r="EN56" s="243" t="str">
        <f>IF(ISBLANK('Post Process Calc.'!E56),"",'Post Process Calc.'!E56)</f>
        <v/>
      </c>
      <c r="EO56" s="243" t="str">
        <f>IF(ISBLANK('Post Process Calc.'!F56),"",'Post Process Calc.'!F56)</f>
        <v/>
      </c>
      <c r="EP56" s="243" t="str">
        <f>IF(ISBLANK('Post Process Calc.'!G56),"",'Post Process Calc.'!G56)</f>
        <v/>
      </c>
      <c r="EQ56" s="243" t="str">
        <f>IF(ISBLANK('Post Process Calc.'!H56),"",'Post Process Calc.'!H56)</f>
        <v/>
      </c>
      <c r="ER56" s="243" t="str">
        <f>IF(ISBLANK('Post Process Calc.'!I56),"",'Post Process Calc.'!I56)</f>
        <v/>
      </c>
      <c r="ES56" s="243" t="str">
        <f>IF(ISBLANK('Post Process Calc.'!J56),"",'Post Process Calc.'!J56)</f>
        <v/>
      </c>
      <c r="ET56" s="243" t="str">
        <f>IF(ISBLANK('Post Process Calc.'!K56),"",'Post Process Calc.'!K56)</f>
        <v/>
      </c>
      <c r="EU56" s="243" t="str">
        <f>IF(ISBLANK('Post Process Calc.'!L56),"",'Post Process Calc.'!L56)</f>
        <v/>
      </c>
      <c r="EV56" s="243" t="str">
        <f>IF(ISBLANK('Post Process Calc.'!M56),"",'Post Process Calc.'!M56)</f>
        <v/>
      </c>
      <c r="EW56" s="243" t="str">
        <f>IF(ISBLANK('Post Process Calc.'!N56),"",'Post Process Calc.'!N56)</f>
        <v/>
      </c>
      <c r="EX56" s="243" t="str">
        <f>IF(ISBLANK('Post Process Calc.'!O56),"",'Post Process Calc.'!O56)</f>
        <v/>
      </c>
      <c r="EY56" s="243" t="str">
        <f>IF(ISBLANK('Post Process Calc.'!P56),"",'Post Process Calc.'!P56)</f>
        <v/>
      </c>
      <c r="EZ56" s="243" t="str">
        <f>IF(ISBLANK('Post Process Calc.'!Q56),"",'Post Process Calc.'!Q56)</f>
        <v/>
      </c>
      <c r="FA56" s="243" t="str">
        <f>IF(ISBLANK('Post Process Calc.'!R56),"",'Post Process Calc.'!R56)</f>
        <v/>
      </c>
      <c r="FB56" s="243" t="str">
        <f>IF(ISBLANK('Post Process Calc.'!S56),"",'Post Process Calc.'!S56)</f>
        <v/>
      </c>
      <c r="FC56" s="243" t="str">
        <f>IF(ISBLANK('Post Process Calc.'!T56),"",'Post Process Calc.'!T56)</f>
        <v/>
      </c>
      <c r="FD56" s="243" t="str">
        <f>IF(ISBLANK('Post Process Calc.'!U56),"",'Post Process Calc.'!U56)</f>
        <v/>
      </c>
      <c r="FE56" s="243" t="str">
        <f>IF(ISBLANK('Post Process Calc.'!V56),"",'Post Process Calc.'!V56)</f>
        <v/>
      </c>
      <c r="FF56" s="243" t="str">
        <f>IF(ISBLANK('Post Process Calc.'!W56),"",'Post Process Calc.'!W56)</f>
        <v/>
      </c>
      <c r="FG56" s="243" t="str">
        <f>IF(ISBLANK('Post Process Calc.'!X56),"",'Post Process Calc.'!X56)</f>
        <v/>
      </c>
      <c r="FH56" s="243" t="str">
        <f>IF(ISBLANK('Post Process Calc.'!Y56),"",'Post Process Calc.'!Y56)</f>
        <v/>
      </c>
      <c r="FI56" s="243" t="str">
        <f>IF(ISBLANK('Post Process Calc.'!Z56),"",'Post Process Calc.'!Z56)</f>
        <v/>
      </c>
      <c r="FJ56" s="243" t="str">
        <f>IF(ISBLANK('Post Process Calc.'!AA56),"",'Post Process Calc.'!AA56)</f>
        <v/>
      </c>
      <c r="FK56" s="243" t="str">
        <f>IF(ISBLANK('Post Process Calc.'!AB56),"",'Post Process Calc.'!AB56)</f>
        <v/>
      </c>
      <c r="FL56" s="243" t="str">
        <f>IF(ISBLANK('Post Process Calc.'!AC56),"",'Post Process Calc.'!AC56)</f>
        <v/>
      </c>
      <c r="FM56" s="243" t="str">
        <f>IF(ISBLANK('Post Process Calc.'!AD56),"",'Post Process Calc.'!AD56)</f>
        <v/>
      </c>
      <c r="FN56" s="243" t="str">
        <f>IF(ISBLANK('Post Process Calc.'!AE56),"",'Post Process Calc.'!AE56)</f>
        <v/>
      </c>
      <c r="FO56" s="243" t="str">
        <f>IF(ISBLANK('Post Process Calc.'!AF56),"",'Post Process Calc.'!AF56)</f>
        <v/>
      </c>
      <c r="FP56" s="243" t="str">
        <f>IF(ISBLANK('Post Process Calc.'!AG56),"",'Post Process Calc.'!AG56)</f>
        <v/>
      </c>
      <c r="FQ56" s="243" t="str">
        <f>IF(ISBLANK('Post Process Calc.'!AH56),"",'Post Process Calc.'!AH56)</f>
        <v/>
      </c>
      <c r="FR56" s="243" t="str">
        <f>IF(ISBLANK('Post Process Calc.'!AI56),"",'Post Process Calc.'!AI56)</f>
        <v/>
      </c>
      <c r="FS56" s="243" t="str">
        <f>IF(ISBLANK('Post Process Calc.'!AJ56),"",'Post Process Calc.'!AJ56)</f>
        <v/>
      </c>
    </row>
    <row r="57" spans="1:175">
      <c r="A57" s="238" t="str">
        <f>IF('Measured Data'!B48&lt;&gt;0,'Measured Data'!$B$1,"")</f>
        <v/>
      </c>
      <c r="B57" s="238" t="str">
        <f>IF(ISBLANK('Measured Data'!A48),"",'Measured Data'!A48)</f>
        <v/>
      </c>
      <c r="C57" s="245" t="str">
        <f>IF(ISBLANK('Measured Data'!B48),"",'Measured Data'!B48)</f>
        <v/>
      </c>
      <c r="D57" s="246" t="str">
        <f>IF(ISBLANK('Measured Data'!C48),"",'Measured Data'!C48)</f>
        <v/>
      </c>
      <c r="E57" s="238" t="str">
        <f>IF(ISBLANK('Measured Data'!D48),"",'Measured Data'!D48)</f>
        <v/>
      </c>
      <c r="F57" s="238" t="str">
        <f>IF(ISBLANK('Measured Data'!E48),"",'Measured Data'!E48)</f>
        <v/>
      </c>
      <c r="G57" s="238" t="str">
        <f>IF(ISBLANK('Measured Data'!G48),"",'Measured Data'!G48)</f>
        <v/>
      </c>
      <c r="H57" s="238" t="str">
        <f>IF(ISBLANK('Measured Data'!H48),"",'Measured Data'!H48)</f>
        <v/>
      </c>
      <c r="I57" s="238" t="str">
        <f>IF(ISBLANK('Measured Data'!I48),"",'Measured Data'!I48)</f>
        <v/>
      </c>
      <c r="J57" s="238" t="str">
        <f>IF(ISBLANK('Measured Data'!J48),"",'Measured Data'!J48)</f>
        <v/>
      </c>
      <c r="K57" s="238" t="str">
        <f>IF(ISBLANK('Measured Data'!K48),"",'Measured Data'!K48)</f>
        <v/>
      </c>
      <c r="L57" s="238" t="str">
        <f>IF(ISBLANK('Measured Data'!L48),"",'Measured Data'!L48)</f>
        <v/>
      </c>
      <c r="M57" s="238" t="str">
        <f>IF(ISBLANK('Measured Data'!M48),"",'Measured Data'!M48)</f>
        <v/>
      </c>
      <c r="N57" s="238" t="str">
        <f>IF(ISBLANK('Measured Data'!N48),"",'Measured Data'!N48)</f>
        <v/>
      </c>
      <c r="O57" s="238" t="str">
        <f>IF(ISBLANK('Measured Data'!O48),"",'Measured Data'!O48)</f>
        <v/>
      </c>
      <c r="P57" s="238" t="str">
        <f>IF(ISBLANK('Measured Data'!P48),"",'Measured Data'!P48)</f>
        <v/>
      </c>
      <c r="Q57" s="238" t="str">
        <f>IF(ISBLANK('Measured Data'!Q48),"",'Measured Data'!Q48)</f>
        <v/>
      </c>
      <c r="R57" s="238" t="str">
        <f>IF(ISBLANK('Measured Data'!R48),"",'Measured Data'!R48)</f>
        <v/>
      </c>
      <c r="S57" s="238" t="str">
        <f>IF(ISBLANK('Measured Data'!S48),"",'Measured Data'!S48)</f>
        <v/>
      </c>
      <c r="T57" s="238" t="str">
        <f>IF(ISBLANK('Measured Data'!T48),"",'Measured Data'!T48)</f>
        <v/>
      </c>
      <c r="U57" s="238" t="str">
        <f>IF(ISBLANK('Measured Data'!U48),"",'Measured Data'!U48)</f>
        <v/>
      </c>
      <c r="V57" s="238" t="str">
        <f>IF(ISBLANK('Measured Data'!V48),"",'Measured Data'!V48)</f>
        <v/>
      </c>
      <c r="W57" s="238" t="str">
        <f>IF(ISBLANK('Measured Data'!W48),"",'Measured Data'!W48)</f>
        <v/>
      </c>
      <c r="X57" s="238" t="str">
        <f>IF(ISBLANK('Measured Data'!X48),"",'Measured Data'!X48)</f>
        <v/>
      </c>
      <c r="Y57" s="238" t="str">
        <f>IF(ISBLANK('Measured Data'!Y48),"",'Measured Data'!Y48)</f>
        <v/>
      </c>
      <c r="Z57" s="238" t="str">
        <f>IF(ISBLANK('Measured Data'!Z48),"",'Measured Data'!Z48)</f>
        <v/>
      </c>
      <c r="AA57" s="238" t="str">
        <f>IF(ISBLANK('Measured Data'!AA48),"",'Measured Data'!AA48)</f>
        <v/>
      </c>
      <c r="AB57" s="238" t="str">
        <f>IF(ISBLANK('Measured Data'!AB48),"",'Measured Data'!AB48)</f>
        <v/>
      </c>
      <c r="AC57" s="238" t="str">
        <f>IF(ISBLANK('Measured Data'!AC48),"",'Measured Data'!AC48)</f>
        <v/>
      </c>
      <c r="AD57" s="238" t="str">
        <f>IF(ISBLANK('Measured Data'!AD48),"",'Measured Data'!AD48)</f>
        <v/>
      </c>
      <c r="AE57" s="238" t="str">
        <f>IF(ISBLANK('Measured Data'!AE48),"",'Measured Data'!AE48)</f>
        <v/>
      </c>
      <c r="AF57" s="238" t="str">
        <f>IF(ISBLANK('Measured Data'!AF48),"",'Measured Data'!AF48)</f>
        <v/>
      </c>
      <c r="AG57" s="238" t="str">
        <f>IF(ISBLANK('Measured Data'!AG48),"",'Measured Data'!AG48)</f>
        <v/>
      </c>
      <c r="AH57" s="238" t="str">
        <f>IF(ISBLANK('Measured Data'!AH48),"",'Measured Data'!AH48)</f>
        <v/>
      </c>
      <c r="AI57" s="238" t="str">
        <f>IF(ISBLANK('Measured Data'!AI48),"",'Measured Data'!AI48)</f>
        <v/>
      </c>
      <c r="AJ57" s="238" t="str">
        <f>IF(ISBLANK('Measured Data'!AJ48),"",'Measured Data'!AJ48)</f>
        <v/>
      </c>
      <c r="AK57" s="238" t="str">
        <f>IF(ISBLANK('Measured Data'!AK48),"",'Measured Data'!AK48)</f>
        <v/>
      </c>
      <c r="AL57" s="238" t="str">
        <f>IF(ISBLANK('Measured Data'!AL48),"",'Measured Data'!AL48)</f>
        <v/>
      </c>
      <c r="AM57" s="238" t="str">
        <f>IF(ISBLANK('Measured Data'!AM48),"",'Measured Data'!AM48)</f>
        <v/>
      </c>
      <c r="AN57" s="238" t="str">
        <f>IF(ISBLANK('Measured Data'!AN48),"",'Measured Data'!AN48)</f>
        <v/>
      </c>
      <c r="AO57" s="238" t="str">
        <f>IF(ISBLANK('Measured Data'!AO48),"",'Measured Data'!AO48)</f>
        <v/>
      </c>
      <c r="AP57" s="238" t="str">
        <f>IF(ISBLANK('Measured Data'!AP48),"",'Measured Data'!AP48)</f>
        <v/>
      </c>
      <c r="AQ57" s="238" t="e">
        <f>IF(ISBLANK('Measured Data'!#REF!),"",'Measured Data'!#REF!)</f>
        <v>#REF!</v>
      </c>
      <c r="AR57" s="238" t="e">
        <f>IF(ISBLANK('Measured Data'!#REF!),"",'Measured Data'!#REF!)</f>
        <v>#REF!</v>
      </c>
      <c r="AS57" s="238" t="e">
        <f>IF(ISBLANK('Measured Data'!#REF!),"",'Measured Data'!#REF!)</f>
        <v>#REF!</v>
      </c>
      <c r="AT57" s="238" t="e">
        <f>IF(ISBLANK('Measured Data'!#REF!),"",'Measured Data'!#REF!)</f>
        <v>#REF!</v>
      </c>
      <c r="AU57" s="238" t="e">
        <f>IF(ISBLANK('Measured Data'!#REF!),"",'Measured Data'!#REF!)</f>
        <v>#REF!</v>
      </c>
      <c r="AV57" s="238" t="e">
        <f>IF(ISBLANK('Measured Data'!#REF!),"",'Measured Data'!#REF!)</f>
        <v>#REF!</v>
      </c>
      <c r="AW57" s="238" t="e">
        <f>IF(ISBLANK('Measured Data'!#REF!),"",'Measured Data'!#REF!)</f>
        <v>#REF!</v>
      </c>
      <c r="AX57" s="238" t="e">
        <f>IF(ISBLANK('Measured Data'!#REF!),"",'Measured Data'!#REF!)</f>
        <v>#REF!</v>
      </c>
      <c r="AY57" s="238" t="e">
        <f>IF(ISBLANK('Measured Data'!#REF!),"",'Measured Data'!#REF!)</f>
        <v>#REF!</v>
      </c>
      <c r="AZ57" s="238" t="e">
        <f>IF(ISBLANK('Measured Data'!#REF!),"",'Measured Data'!#REF!)</f>
        <v>#REF!</v>
      </c>
      <c r="BA57" s="238" t="e">
        <f>IF(ISBLANK('Measured Data'!#REF!),"",'Measured Data'!#REF!)</f>
        <v>#REF!</v>
      </c>
      <c r="BB57" s="238" t="e">
        <f>IF(ISBLANK('Measured Data'!#REF!),"",'Measured Data'!#REF!)</f>
        <v>#REF!</v>
      </c>
      <c r="BC57" s="238" t="e">
        <f>IF(ISBLANK('Measured Data'!#REF!),"",'Measured Data'!#REF!)</f>
        <v>#REF!</v>
      </c>
      <c r="BD57" s="238" t="e">
        <f>IF(ISBLANK('Measured Data'!#REF!),"",'Measured Data'!#REF!)</f>
        <v>#REF!</v>
      </c>
      <c r="BE57" s="238" t="e">
        <f>IF(ISBLANK('Measured Data'!#REF!),"",'Measured Data'!#REF!)</f>
        <v>#REF!</v>
      </c>
      <c r="BF57" s="238" t="e">
        <f>IF(ISBLANK('Measured Data'!#REF!),"",'Measured Data'!#REF!)</f>
        <v>#REF!</v>
      </c>
      <c r="BG57" s="238" t="e">
        <f>IF(ISBLANK('Measured Data'!#REF!),"",'Measured Data'!#REF!)</f>
        <v>#REF!</v>
      </c>
      <c r="BH57" s="238" t="e">
        <f>IF(ISBLANK('Measured Data'!#REF!),"",'Measured Data'!#REF!)</f>
        <v>#REF!</v>
      </c>
      <c r="BI57" s="238" t="e">
        <f>IF(ISBLANK('Measured Data'!#REF!),"",'Measured Data'!#REF!)</f>
        <v>#REF!</v>
      </c>
      <c r="BJ57" s="238" t="e">
        <f>IF(ISBLANK('Measured Data'!#REF!),"",'Measured Data'!#REF!)</f>
        <v>#REF!</v>
      </c>
      <c r="BK57" s="238" t="e">
        <f>IF(ISBLANK('Measured Data'!#REF!),"",'Measured Data'!#REF!)</f>
        <v>#REF!</v>
      </c>
      <c r="BL57" s="238" t="e">
        <f>IF(ISBLANK('Measured Data'!#REF!),"",'Measured Data'!#REF!)</f>
        <v>#REF!</v>
      </c>
      <c r="BM57" s="238" t="e">
        <f>IF(ISBLANK('Measured Data'!#REF!),"",'Measured Data'!#REF!)</f>
        <v>#REF!</v>
      </c>
      <c r="BN57" s="238" t="str">
        <f>IF(ISBLANK('In Process Calc.'!B50),"",ROUND('In Process Calc.'!B50,2))</f>
        <v/>
      </c>
      <c r="BO57" s="238" t="str">
        <f>IF(ISBLANK('In Process Calc.'!C50),"",ROUND('In Process Calc.'!C50,2))</f>
        <v/>
      </c>
      <c r="BP57" s="238" t="str">
        <f>IF(ISBLANK('In Process Calc.'!E50),"",'In Process Calc.'!E50)</f>
        <v/>
      </c>
      <c r="BQ57" s="238" t="str">
        <f>IF(ISBLANK('In Process Calc.'!F50),"",'In Process Calc.'!F50)</f>
        <v/>
      </c>
      <c r="BR57" s="238" t="str">
        <f>IF(ISBLANK('In Process Calc.'!H50),"",'In Process Calc.'!H50)</f>
        <v/>
      </c>
      <c r="BS57" s="238" t="str">
        <f>IF(ISBLANK('In Process Calc.'!J50),"",'In Process Calc.'!J50)</f>
        <v/>
      </c>
      <c r="BT57" s="238" t="str">
        <f>IF(ISBLANK('In Process Calc.'!K50),"",'In Process Calc.'!K50)</f>
        <v/>
      </c>
      <c r="BU57" s="238" t="str">
        <f>IF(ISBLANK('In Process Calc.'!L50),"",'In Process Calc.'!L50)</f>
        <v/>
      </c>
      <c r="BV57" s="243" t="str">
        <f>IF(ISBLANK('In Process Calc.'!M50),"",'In Process Calc.'!M50)</f>
        <v/>
      </c>
      <c r="BW57" s="243" t="str">
        <f>IF(ISBLANK('In Process Calc.'!N50),"",'In Process Calc.'!N50)</f>
        <v/>
      </c>
      <c r="BX57" s="243" t="str">
        <f>IF(ISBLANK('In Process Calc.'!O50),"",'In Process Calc.'!O50)</f>
        <v/>
      </c>
      <c r="BY57" s="243" t="str">
        <f>IF(ISBLANK('In Process Calc.'!P50),"",'In Process Calc.'!P50)</f>
        <v/>
      </c>
      <c r="BZ57" s="243" t="str">
        <f>IF(ISBLANK('In Process Calc.'!Q50),"",'In Process Calc.'!Q50)</f>
        <v/>
      </c>
      <c r="CA57" s="243" t="str">
        <f>IF(ISBLANK('In Process Calc.'!R50),"",'In Process Calc.'!R50)</f>
        <v/>
      </c>
      <c r="CB57" s="243" t="str">
        <f>IF(ISBLANK('In Process Calc.'!S50),"",'In Process Calc.'!S50)</f>
        <v/>
      </c>
      <c r="CC57" s="243" t="str">
        <f>IF(ISBLANK('In Process Calc.'!T50),"",'In Process Calc.'!T50)</f>
        <v/>
      </c>
      <c r="CD57" s="243" t="str">
        <f>IF(ISBLANK('In Process Calc.'!U50),"",'In Process Calc.'!U50)</f>
        <v/>
      </c>
      <c r="CE57" s="243" t="str">
        <f>IF(ISBLANK('In Process Calc.'!V50),"",'In Process Calc.'!V50)</f>
        <v/>
      </c>
      <c r="CF57" s="243" t="str">
        <f>IF(ISBLANK('In Process Calc.'!W50),"",'In Process Calc.'!W50)</f>
        <v/>
      </c>
      <c r="CG57" s="243" t="str">
        <f>IF(ISBLANK('In Process Calc.'!X50),"",'In Process Calc.'!X50)</f>
        <v/>
      </c>
      <c r="CH57" s="243" t="str">
        <f>IF(ISBLANK('In Process Calc.'!Y50),"",'In Process Calc.'!Y50)</f>
        <v/>
      </c>
      <c r="CI57" s="243" t="str">
        <f>IF(ISBLANK('In Process Calc.'!Z50),"",'In Process Calc.'!Z50)</f>
        <v/>
      </c>
      <c r="CJ57" s="243" t="str">
        <f>IF(ISBLANK('In Process Calc.'!AA50),"",'In Process Calc.'!AA50)</f>
        <v/>
      </c>
      <c r="CK57" s="243" t="str">
        <f>IF(ISBLANK('In Process Calc.'!AB50),"",'In Process Calc.'!AB50)</f>
        <v/>
      </c>
      <c r="CL57" s="243" t="str">
        <f>IF(ISBLANK('In Process Calc.'!AC50),"",'In Process Calc.'!AC50)</f>
        <v/>
      </c>
      <c r="CM57" s="243" t="str">
        <f>IF(ISBLANK('In Process Calc.'!AD50),"",'In Process Calc.'!AD50)</f>
        <v/>
      </c>
      <c r="CN57" s="243" t="str">
        <f>IF(ISBLANK('In Process Calc.'!AE50),"",'In Process Calc.'!AE50)</f>
        <v/>
      </c>
      <c r="CO57" s="243" t="str">
        <f>IF(ISBLANK('In Process Calc.'!AF50),"",'In Process Calc.'!AF50)</f>
        <v/>
      </c>
      <c r="CP57" s="243" t="str">
        <f>IF(ISBLANK('In Process Calc.'!AG50),"",'In Process Calc.'!AG50)</f>
        <v/>
      </c>
      <c r="CQ57" s="243" t="str">
        <f>IF(ISBLANK('In Process Calc.'!AH50),"",'In Process Calc.'!AH50)</f>
        <v/>
      </c>
      <c r="CR57" s="243" t="str">
        <f>IF(ISBLANK('In Process Calc.'!AI50),"",'In Process Calc.'!AI50)</f>
        <v/>
      </c>
      <c r="CS57" s="243" t="str">
        <f>IF(ISBLANK('In Process Calc.'!AJ50),"",'In Process Calc.'!AJ50)</f>
        <v/>
      </c>
      <c r="CT57" s="243" t="str">
        <f>IF(ISBLANK('In Process Calc.'!AK50),"",'In Process Calc.'!AK50)</f>
        <v/>
      </c>
      <c r="CU57" s="243" t="str">
        <f>IF(ISBLANK('In Process Calc.'!AL50),"",'In Process Calc.'!AL50)</f>
        <v/>
      </c>
      <c r="CV57" s="243" t="str">
        <f>IF(ISBLANK('In Process Calc.'!AM50),"",'In Process Calc.'!AM50)</f>
        <v/>
      </c>
      <c r="CW57" s="243" t="str">
        <f>IF(ISBLANK('In Process Calc.'!AN50),"",'In Process Calc.'!AN50)</f>
        <v/>
      </c>
      <c r="CX57" s="243" t="str">
        <f>IF(ISBLANK('In Process Calc.'!AO50),"",'In Process Calc.'!AO50)</f>
        <v/>
      </c>
      <c r="CY57" s="243" t="str">
        <f>IF(ISBLANK('In Process Calc.'!AP50),"",'In Process Calc.'!AP50)</f>
        <v/>
      </c>
      <c r="CZ57" s="243" t="str">
        <f>IF(ISBLANK('In Process Calc.'!AQ50),"",'In Process Calc.'!AQ50)</f>
        <v/>
      </c>
      <c r="DA57" s="243" t="str">
        <f>IF(ISBLANK('In Process Calc.'!AR50),"",'In Process Calc.'!AR50)</f>
        <v/>
      </c>
      <c r="DB57" s="243" t="str">
        <f>IF(ISBLANK('In Process Calc.'!AS50),"",'In Process Calc.'!AS50)</f>
        <v/>
      </c>
      <c r="DC57" s="243" t="str">
        <f>IF(ISBLANK('In Process Calc.'!AT50),"",'In Process Calc.'!AT50)</f>
        <v/>
      </c>
      <c r="DD57" s="243" t="str">
        <f>IF(ISBLANK('In Process Calc.'!AU50),"",'In Process Calc.'!AU50)</f>
        <v/>
      </c>
      <c r="DE57" s="243" t="str">
        <f>IF(ISBLANK('In Process Calc.'!AV50),"",'In Process Calc.'!AV50)</f>
        <v/>
      </c>
      <c r="DF57" s="243" t="str">
        <f>IF(ISBLANK('In Process Calc.'!AW50),"",'In Process Calc.'!AW50)</f>
        <v/>
      </c>
      <c r="DG57" s="243" t="str">
        <f>IF(ISBLANK('In Process Calc.'!AX50),"",'In Process Calc.'!AX50)</f>
        <v/>
      </c>
      <c r="DH57" s="243" t="str">
        <f>IF(ISBLANK('In Process Calc.'!AY50),"",'In Process Calc.'!AY50)</f>
        <v/>
      </c>
      <c r="DI57" s="243" t="str">
        <f>IF(ISBLANK('In Process Calc.'!AZ50),"",'In Process Calc.'!AZ50)</f>
        <v/>
      </c>
      <c r="DJ57" s="243" t="str">
        <f>IF(ISBLANK('In Process Calc.'!BA50),"",'In Process Calc.'!BA50)</f>
        <v/>
      </c>
      <c r="DK57" s="243" t="str">
        <f>IF(ISBLANK('In Process Calc.'!BB50),"",'In Process Calc.'!BB50)</f>
        <v/>
      </c>
      <c r="DL57" s="243" t="str">
        <f>IF(ISBLANK('In Process Calc.'!BC50),"",'In Process Calc.'!BC50)</f>
        <v/>
      </c>
      <c r="DM57" s="243" t="str">
        <f>IF(ISBLANK('In Process Calc.'!BD50),"",'In Process Calc.'!BD50)</f>
        <v/>
      </c>
      <c r="DN57" s="243" t="str">
        <f>IF(ISBLANK('In Process Calc.'!BE50),"",'In Process Calc.'!BE50)</f>
        <v/>
      </c>
      <c r="DO57" s="243" t="str">
        <f>IF(ISBLANK('In Process Calc.'!BF50),"",'In Process Calc.'!BF50)</f>
        <v/>
      </c>
      <c r="DP57" s="243" t="str">
        <f>IF(ISBLANK('In Process Calc.'!BG50),"",'In Process Calc.'!BG50)</f>
        <v/>
      </c>
      <c r="DQ57" s="243" t="str">
        <f>IF(ISBLANK('In Process Calc.'!BH50),"",'In Process Calc.'!BH50)</f>
        <v/>
      </c>
      <c r="DR57" s="243" t="str">
        <f>IF(ISBLANK('In Process Calc.'!BI50),"",'In Process Calc.'!BI50)</f>
        <v/>
      </c>
      <c r="DS57" s="243" t="str">
        <f>IF(ISBLANK('In Process Calc.'!BJ50),"",'In Process Calc.'!BJ50)</f>
        <v/>
      </c>
      <c r="DT57" s="243" t="str">
        <f>IF(ISBLANK('In Process Calc.'!BK50),"",'In Process Calc.'!BK50)</f>
        <v/>
      </c>
      <c r="DU57" s="243" t="str">
        <f>IF(ISBLANK('In Process Calc.'!BL50),"",'In Process Calc.'!BL50)</f>
        <v/>
      </c>
      <c r="DV57" s="243" t="str">
        <f>IF(ISBLANK('In Process Calc.'!BM50),"",'In Process Calc.'!BM50)</f>
        <v/>
      </c>
      <c r="DW57" s="243" t="str">
        <f>IF(ISBLANK('In Process Calc.'!BN50),"",'In Process Calc.'!BN50)</f>
        <v/>
      </c>
      <c r="DX57" s="243" t="str">
        <f>IF(ISBLANK('In Process Calc.'!BO50),"",'In Process Calc.'!BO50)</f>
        <v/>
      </c>
      <c r="DY57" s="243" t="str">
        <f>IF(ISBLANK('In Process Calc.'!BP50),"",'In Process Calc.'!BP50)</f>
        <v/>
      </c>
      <c r="DZ57" s="243" t="str">
        <f>IF(ISBLANK('In Process Calc.'!BQ50),"",'In Process Calc.'!BQ50)</f>
        <v/>
      </c>
      <c r="EA57" s="243" t="str">
        <f>IF(ISBLANK('In Process Calc.'!BR50),"",'In Process Calc.'!BR50)</f>
        <v/>
      </c>
      <c r="EB57" s="243" t="str">
        <f>IF(ISBLANK('In Process Calc.'!BS50),"",'In Process Calc.'!BS50)</f>
        <v/>
      </c>
      <c r="EC57" s="243" t="str">
        <f>IF(ISBLANK('In Process Calc.'!BT50),"",'In Process Calc.'!BT50)</f>
        <v/>
      </c>
      <c r="ED57" s="243" t="str">
        <f>IF(ISBLANK('In Process Calc.'!BU50),"",'In Process Calc.'!BU50)</f>
        <v/>
      </c>
      <c r="EE57" s="243" t="str">
        <f>IF(ISBLANK('In Process Calc.'!BV50),"",'In Process Calc.'!BV50)</f>
        <v/>
      </c>
      <c r="EF57" s="243" t="str">
        <f>IF(ISBLANK('In Process Calc.'!BW50),"",'In Process Calc.'!BW50)</f>
        <v/>
      </c>
      <c r="EG57" s="243" t="str">
        <f>IF(ISBLANK('In Process Calc.'!BX50),"",'In Process Calc.'!BX50)</f>
        <v/>
      </c>
      <c r="EH57" s="243" t="str">
        <f>IF(ISBLANK('In Process Calc.'!BY50),"",'In Process Calc.'!BY50)</f>
        <v/>
      </c>
      <c r="EI57" s="243" t="str">
        <f>IF(ISBLANK('In Process Calc.'!BZ50),"",'In Process Calc.'!BZ50)</f>
        <v/>
      </c>
      <c r="EJ57" s="243" t="str">
        <f>IF(ISBLANK('In Process Calc.'!CA50),"",'In Process Calc.'!CA50)</f>
        <v/>
      </c>
      <c r="EK57" s="243" t="str">
        <f>IF(ISBLANK('Post Process Calc.'!A57),"",'Post Process Calc.'!A57)</f>
        <v/>
      </c>
      <c r="EL57" s="243" t="str">
        <f>IF(ISBLANK('Post Process Calc.'!C57),"",'Post Process Calc.'!C57)</f>
        <v/>
      </c>
      <c r="EM57" s="243" t="str">
        <f>IF(ISBLANK('Post Process Calc.'!D57),"",'Post Process Calc.'!D57)</f>
        <v/>
      </c>
      <c r="EN57" s="243" t="str">
        <f>IF(ISBLANK('Post Process Calc.'!E57),"",'Post Process Calc.'!E57)</f>
        <v/>
      </c>
      <c r="EO57" s="243" t="str">
        <f>IF(ISBLANK('Post Process Calc.'!F57),"",'Post Process Calc.'!F57)</f>
        <v/>
      </c>
      <c r="EP57" s="243" t="str">
        <f>IF(ISBLANK('Post Process Calc.'!G57),"",'Post Process Calc.'!G57)</f>
        <v/>
      </c>
      <c r="EQ57" s="243" t="str">
        <f>IF(ISBLANK('Post Process Calc.'!H57),"",'Post Process Calc.'!H57)</f>
        <v/>
      </c>
      <c r="ER57" s="243" t="str">
        <f>IF(ISBLANK('Post Process Calc.'!I57),"",'Post Process Calc.'!I57)</f>
        <v/>
      </c>
      <c r="ES57" s="243" t="str">
        <f>IF(ISBLANK('Post Process Calc.'!J57),"",'Post Process Calc.'!J57)</f>
        <v/>
      </c>
      <c r="ET57" s="243" t="str">
        <f>IF(ISBLANK('Post Process Calc.'!K57),"",'Post Process Calc.'!K57)</f>
        <v/>
      </c>
      <c r="EU57" s="243" t="str">
        <f>IF(ISBLANK('Post Process Calc.'!L57),"",'Post Process Calc.'!L57)</f>
        <v/>
      </c>
      <c r="EV57" s="243" t="str">
        <f>IF(ISBLANK('Post Process Calc.'!M57),"",'Post Process Calc.'!M57)</f>
        <v/>
      </c>
      <c r="EW57" s="243" t="str">
        <f>IF(ISBLANK('Post Process Calc.'!N57),"",'Post Process Calc.'!N57)</f>
        <v/>
      </c>
      <c r="EX57" s="243" t="str">
        <f>IF(ISBLANK('Post Process Calc.'!O57),"",'Post Process Calc.'!O57)</f>
        <v/>
      </c>
      <c r="EY57" s="243" t="str">
        <f>IF(ISBLANK('Post Process Calc.'!P57),"",'Post Process Calc.'!P57)</f>
        <v/>
      </c>
      <c r="EZ57" s="243" t="str">
        <f>IF(ISBLANK('Post Process Calc.'!Q57),"",'Post Process Calc.'!Q57)</f>
        <v/>
      </c>
      <c r="FA57" s="243" t="str">
        <f>IF(ISBLANK('Post Process Calc.'!R57),"",'Post Process Calc.'!R57)</f>
        <v/>
      </c>
      <c r="FB57" s="243" t="str">
        <f>IF(ISBLANK('Post Process Calc.'!S57),"",'Post Process Calc.'!S57)</f>
        <v/>
      </c>
      <c r="FC57" s="243" t="str">
        <f>IF(ISBLANK('Post Process Calc.'!T57),"",'Post Process Calc.'!T57)</f>
        <v/>
      </c>
      <c r="FD57" s="243" t="str">
        <f>IF(ISBLANK('Post Process Calc.'!U57),"",'Post Process Calc.'!U57)</f>
        <v/>
      </c>
      <c r="FE57" s="243" t="str">
        <f>IF(ISBLANK('Post Process Calc.'!V57),"",'Post Process Calc.'!V57)</f>
        <v/>
      </c>
      <c r="FF57" s="243" t="str">
        <f>IF(ISBLANK('Post Process Calc.'!W57),"",'Post Process Calc.'!W57)</f>
        <v/>
      </c>
      <c r="FG57" s="243" t="str">
        <f>IF(ISBLANK('Post Process Calc.'!X57),"",'Post Process Calc.'!X57)</f>
        <v/>
      </c>
      <c r="FH57" s="243" t="str">
        <f>IF(ISBLANK('Post Process Calc.'!Y57),"",'Post Process Calc.'!Y57)</f>
        <v/>
      </c>
      <c r="FI57" s="243" t="str">
        <f>IF(ISBLANK('Post Process Calc.'!Z57),"",'Post Process Calc.'!Z57)</f>
        <v/>
      </c>
      <c r="FJ57" s="243" t="str">
        <f>IF(ISBLANK('Post Process Calc.'!AA57),"",'Post Process Calc.'!AA57)</f>
        <v/>
      </c>
      <c r="FK57" s="243" t="str">
        <f>IF(ISBLANK('Post Process Calc.'!AB57),"",'Post Process Calc.'!AB57)</f>
        <v/>
      </c>
      <c r="FL57" s="243" t="str">
        <f>IF(ISBLANK('Post Process Calc.'!AC57),"",'Post Process Calc.'!AC57)</f>
        <v/>
      </c>
      <c r="FM57" s="243" t="str">
        <f>IF(ISBLANK('Post Process Calc.'!AD57),"",'Post Process Calc.'!AD57)</f>
        <v/>
      </c>
      <c r="FN57" s="243" t="str">
        <f>IF(ISBLANK('Post Process Calc.'!AE57),"",'Post Process Calc.'!AE57)</f>
        <v/>
      </c>
      <c r="FO57" s="243" t="str">
        <f>IF(ISBLANK('Post Process Calc.'!AF57),"",'Post Process Calc.'!AF57)</f>
        <v/>
      </c>
      <c r="FP57" s="243" t="str">
        <f>IF(ISBLANK('Post Process Calc.'!AG57),"",'Post Process Calc.'!AG57)</f>
        <v/>
      </c>
      <c r="FQ57" s="243" t="str">
        <f>IF(ISBLANK('Post Process Calc.'!AH57),"",'Post Process Calc.'!AH57)</f>
        <v/>
      </c>
      <c r="FR57" s="243" t="str">
        <f>IF(ISBLANK('Post Process Calc.'!AI57),"",'Post Process Calc.'!AI57)</f>
        <v/>
      </c>
      <c r="FS57" s="243" t="str">
        <f>IF(ISBLANK('Post Process Calc.'!AJ57),"",'Post Process Calc.'!AJ57)</f>
        <v/>
      </c>
    </row>
    <row r="58" spans="1:175">
      <c r="A58" s="238" t="str">
        <f>IF('Measured Data'!B49&lt;&gt;0,'Measured Data'!$B$1,"")</f>
        <v/>
      </c>
      <c r="B58" s="238" t="str">
        <f>IF(ISBLANK('Measured Data'!A49),"",'Measured Data'!A49)</f>
        <v/>
      </c>
      <c r="C58" s="245" t="str">
        <f>IF(ISBLANK('Measured Data'!B49),"",'Measured Data'!B49)</f>
        <v/>
      </c>
      <c r="D58" s="246" t="str">
        <f>IF(ISBLANK('Measured Data'!C49),"",'Measured Data'!C49)</f>
        <v/>
      </c>
      <c r="E58" s="238" t="str">
        <f>IF(ISBLANK('Measured Data'!D49),"",'Measured Data'!D49)</f>
        <v/>
      </c>
      <c r="F58" s="238" t="str">
        <f>IF(ISBLANK('Measured Data'!E49),"",'Measured Data'!E49)</f>
        <v/>
      </c>
      <c r="G58" s="238" t="str">
        <f>IF(ISBLANK('Measured Data'!G49),"",'Measured Data'!G49)</f>
        <v/>
      </c>
      <c r="H58" s="238" t="str">
        <f>IF(ISBLANK('Measured Data'!H49),"",'Measured Data'!H49)</f>
        <v/>
      </c>
      <c r="I58" s="238" t="str">
        <f>IF(ISBLANK('Measured Data'!I49),"",'Measured Data'!I49)</f>
        <v/>
      </c>
      <c r="J58" s="238" t="str">
        <f>IF(ISBLANK('Measured Data'!J49),"",'Measured Data'!J49)</f>
        <v/>
      </c>
      <c r="K58" s="238" t="str">
        <f>IF(ISBLANK('Measured Data'!K49),"",'Measured Data'!K49)</f>
        <v/>
      </c>
      <c r="L58" s="238" t="str">
        <f>IF(ISBLANK('Measured Data'!L49),"",'Measured Data'!L49)</f>
        <v/>
      </c>
      <c r="M58" s="238" t="str">
        <f>IF(ISBLANK('Measured Data'!M49),"",'Measured Data'!M49)</f>
        <v/>
      </c>
      <c r="N58" s="238" t="str">
        <f>IF(ISBLANK('Measured Data'!N49),"",'Measured Data'!N49)</f>
        <v/>
      </c>
      <c r="O58" s="238" t="str">
        <f>IF(ISBLANK('Measured Data'!O49),"",'Measured Data'!O49)</f>
        <v/>
      </c>
      <c r="P58" s="238" t="str">
        <f>IF(ISBLANK('Measured Data'!P49),"",'Measured Data'!P49)</f>
        <v/>
      </c>
      <c r="Q58" s="238" t="str">
        <f>IF(ISBLANK('Measured Data'!Q49),"",'Measured Data'!Q49)</f>
        <v/>
      </c>
      <c r="R58" s="238" t="str">
        <f>IF(ISBLANK('Measured Data'!R49),"",'Measured Data'!R49)</f>
        <v/>
      </c>
      <c r="S58" s="238" t="str">
        <f>IF(ISBLANK('Measured Data'!S49),"",'Measured Data'!S49)</f>
        <v/>
      </c>
      <c r="T58" s="238" t="str">
        <f>IF(ISBLANK('Measured Data'!T49),"",'Measured Data'!T49)</f>
        <v/>
      </c>
      <c r="U58" s="238" t="str">
        <f>IF(ISBLANK('Measured Data'!U49),"",'Measured Data'!U49)</f>
        <v/>
      </c>
      <c r="V58" s="238" t="str">
        <f>IF(ISBLANK('Measured Data'!V49),"",'Measured Data'!V49)</f>
        <v/>
      </c>
      <c r="W58" s="238" t="str">
        <f>IF(ISBLANK('Measured Data'!W49),"",'Measured Data'!W49)</f>
        <v/>
      </c>
      <c r="X58" s="238" t="str">
        <f>IF(ISBLANK('Measured Data'!X49),"",'Measured Data'!X49)</f>
        <v/>
      </c>
      <c r="Y58" s="238" t="str">
        <f>IF(ISBLANK('Measured Data'!Y49),"",'Measured Data'!Y49)</f>
        <v/>
      </c>
      <c r="Z58" s="238" t="str">
        <f>IF(ISBLANK('Measured Data'!Z49),"",'Measured Data'!Z49)</f>
        <v/>
      </c>
      <c r="AA58" s="238" t="str">
        <f>IF(ISBLANK('Measured Data'!AA49),"",'Measured Data'!AA49)</f>
        <v/>
      </c>
      <c r="AB58" s="238" t="str">
        <f>IF(ISBLANK('Measured Data'!AB49),"",'Measured Data'!AB49)</f>
        <v/>
      </c>
      <c r="AC58" s="238" t="str">
        <f>IF(ISBLANK('Measured Data'!AC49),"",'Measured Data'!AC49)</f>
        <v/>
      </c>
      <c r="AD58" s="238" t="str">
        <f>IF(ISBLANK('Measured Data'!AD49),"",'Measured Data'!AD49)</f>
        <v/>
      </c>
      <c r="AE58" s="238" t="str">
        <f>IF(ISBLANK('Measured Data'!AE49),"",'Measured Data'!AE49)</f>
        <v/>
      </c>
      <c r="AF58" s="238" t="str">
        <f>IF(ISBLANK('Measured Data'!AF49),"",'Measured Data'!AF49)</f>
        <v/>
      </c>
      <c r="AG58" s="238" t="str">
        <f>IF(ISBLANK('Measured Data'!AG49),"",'Measured Data'!AG49)</f>
        <v/>
      </c>
      <c r="AH58" s="238" t="str">
        <f>IF(ISBLANK('Measured Data'!AH49),"",'Measured Data'!AH49)</f>
        <v/>
      </c>
      <c r="AI58" s="238" t="str">
        <f>IF(ISBLANK('Measured Data'!AI49),"",'Measured Data'!AI49)</f>
        <v/>
      </c>
      <c r="AJ58" s="238" t="str">
        <f>IF(ISBLANK('Measured Data'!AJ49),"",'Measured Data'!AJ49)</f>
        <v/>
      </c>
      <c r="AK58" s="238" t="str">
        <f>IF(ISBLANK('Measured Data'!AK49),"",'Measured Data'!AK49)</f>
        <v/>
      </c>
      <c r="AL58" s="238" t="str">
        <f>IF(ISBLANK('Measured Data'!AL49),"",'Measured Data'!AL49)</f>
        <v/>
      </c>
      <c r="AM58" s="238" t="str">
        <f>IF(ISBLANK('Measured Data'!AM49),"",'Measured Data'!AM49)</f>
        <v/>
      </c>
      <c r="AN58" s="238" t="str">
        <f>IF(ISBLANK('Measured Data'!AN49),"",'Measured Data'!AN49)</f>
        <v/>
      </c>
      <c r="AO58" s="238" t="str">
        <f>IF(ISBLANK('Measured Data'!AO49),"",'Measured Data'!AO49)</f>
        <v/>
      </c>
      <c r="AP58" s="238" t="str">
        <f>IF(ISBLANK('Measured Data'!AP49),"",'Measured Data'!AP49)</f>
        <v/>
      </c>
      <c r="AQ58" s="238" t="e">
        <f>IF(ISBLANK('Measured Data'!#REF!),"",'Measured Data'!#REF!)</f>
        <v>#REF!</v>
      </c>
      <c r="AR58" s="238" t="e">
        <f>IF(ISBLANK('Measured Data'!#REF!),"",'Measured Data'!#REF!)</f>
        <v>#REF!</v>
      </c>
      <c r="AS58" s="238" t="e">
        <f>IF(ISBLANK('Measured Data'!#REF!),"",'Measured Data'!#REF!)</f>
        <v>#REF!</v>
      </c>
      <c r="AT58" s="238" t="e">
        <f>IF(ISBLANK('Measured Data'!#REF!),"",'Measured Data'!#REF!)</f>
        <v>#REF!</v>
      </c>
      <c r="AU58" s="238" t="e">
        <f>IF(ISBLANK('Measured Data'!#REF!),"",'Measured Data'!#REF!)</f>
        <v>#REF!</v>
      </c>
      <c r="AV58" s="238" t="e">
        <f>IF(ISBLANK('Measured Data'!#REF!),"",'Measured Data'!#REF!)</f>
        <v>#REF!</v>
      </c>
      <c r="AW58" s="238" t="e">
        <f>IF(ISBLANK('Measured Data'!#REF!),"",'Measured Data'!#REF!)</f>
        <v>#REF!</v>
      </c>
      <c r="AX58" s="238" t="e">
        <f>IF(ISBLANK('Measured Data'!#REF!),"",'Measured Data'!#REF!)</f>
        <v>#REF!</v>
      </c>
      <c r="AY58" s="238" t="e">
        <f>IF(ISBLANK('Measured Data'!#REF!),"",'Measured Data'!#REF!)</f>
        <v>#REF!</v>
      </c>
      <c r="AZ58" s="238" t="e">
        <f>IF(ISBLANK('Measured Data'!#REF!),"",'Measured Data'!#REF!)</f>
        <v>#REF!</v>
      </c>
      <c r="BA58" s="238" t="e">
        <f>IF(ISBLANK('Measured Data'!#REF!),"",'Measured Data'!#REF!)</f>
        <v>#REF!</v>
      </c>
      <c r="BB58" s="238" t="e">
        <f>IF(ISBLANK('Measured Data'!#REF!),"",'Measured Data'!#REF!)</f>
        <v>#REF!</v>
      </c>
      <c r="BC58" s="238" t="e">
        <f>IF(ISBLANK('Measured Data'!#REF!),"",'Measured Data'!#REF!)</f>
        <v>#REF!</v>
      </c>
      <c r="BD58" s="238" t="e">
        <f>IF(ISBLANK('Measured Data'!#REF!),"",'Measured Data'!#REF!)</f>
        <v>#REF!</v>
      </c>
      <c r="BE58" s="238" t="e">
        <f>IF(ISBLANK('Measured Data'!#REF!),"",'Measured Data'!#REF!)</f>
        <v>#REF!</v>
      </c>
      <c r="BF58" s="238" t="e">
        <f>IF(ISBLANK('Measured Data'!#REF!),"",'Measured Data'!#REF!)</f>
        <v>#REF!</v>
      </c>
      <c r="BG58" s="238" t="e">
        <f>IF(ISBLANK('Measured Data'!#REF!),"",'Measured Data'!#REF!)</f>
        <v>#REF!</v>
      </c>
      <c r="BH58" s="238" t="e">
        <f>IF(ISBLANK('Measured Data'!#REF!),"",'Measured Data'!#REF!)</f>
        <v>#REF!</v>
      </c>
      <c r="BI58" s="238" t="e">
        <f>IF(ISBLANK('Measured Data'!#REF!),"",'Measured Data'!#REF!)</f>
        <v>#REF!</v>
      </c>
      <c r="BJ58" s="238" t="e">
        <f>IF(ISBLANK('Measured Data'!#REF!),"",'Measured Data'!#REF!)</f>
        <v>#REF!</v>
      </c>
      <c r="BK58" s="238" t="e">
        <f>IF(ISBLANK('Measured Data'!#REF!),"",'Measured Data'!#REF!)</f>
        <v>#REF!</v>
      </c>
      <c r="BL58" s="238" t="e">
        <f>IF(ISBLANK('Measured Data'!#REF!),"",'Measured Data'!#REF!)</f>
        <v>#REF!</v>
      </c>
      <c r="BM58" s="238" t="e">
        <f>IF(ISBLANK('Measured Data'!#REF!),"",'Measured Data'!#REF!)</f>
        <v>#REF!</v>
      </c>
      <c r="BN58" s="238" t="str">
        <f>IF(ISBLANK('In Process Calc.'!B51),"",ROUND('In Process Calc.'!B51,2))</f>
        <v/>
      </c>
      <c r="BO58" s="238" t="str">
        <f>IF(ISBLANK('In Process Calc.'!C51),"",ROUND('In Process Calc.'!C51,2))</f>
        <v/>
      </c>
      <c r="BP58" s="238" t="str">
        <f>IF(ISBLANK('In Process Calc.'!E51),"",'In Process Calc.'!E51)</f>
        <v/>
      </c>
      <c r="BQ58" s="238" t="str">
        <f>IF(ISBLANK('In Process Calc.'!F51),"",'In Process Calc.'!F51)</f>
        <v/>
      </c>
      <c r="BR58" s="238" t="str">
        <f>IF(ISBLANK('In Process Calc.'!H51),"",'In Process Calc.'!H51)</f>
        <v/>
      </c>
      <c r="BS58" s="238" t="str">
        <f>IF(ISBLANK('In Process Calc.'!J51),"",'In Process Calc.'!J51)</f>
        <v/>
      </c>
      <c r="BT58" s="238" t="str">
        <f>IF(ISBLANK('In Process Calc.'!K51),"",'In Process Calc.'!K51)</f>
        <v/>
      </c>
      <c r="BU58" s="238" t="str">
        <f>IF(ISBLANK('In Process Calc.'!L51),"",'In Process Calc.'!L51)</f>
        <v/>
      </c>
      <c r="BV58" s="243" t="str">
        <f>IF(ISBLANK('In Process Calc.'!M51),"",'In Process Calc.'!M51)</f>
        <v/>
      </c>
      <c r="BW58" s="243" t="str">
        <f>IF(ISBLANK('In Process Calc.'!N51),"",'In Process Calc.'!N51)</f>
        <v/>
      </c>
      <c r="BX58" s="243" t="str">
        <f>IF(ISBLANK('In Process Calc.'!O51),"",'In Process Calc.'!O51)</f>
        <v/>
      </c>
      <c r="BY58" s="243" t="str">
        <f>IF(ISBLANK('In Process Calc.'!P51),"",'In Process Calc.'!P51)</f>
        <v/>
      </c>
      <c r="BZ58" s="243" t="str">
        <f>IF(ISBLANK('In Process Calc.'!Q51),"",'In Process Calc.'!Q51)</f>
        <v/>
      </c>
      <c r="CA58" s="243" t="str">
        <f>IF(ISBLANK('In Process Calc.'!R51),"",'In Process Calc.'!R51)</f>
        <v/>
      </c>
      <c r="CB58" s="243" t="str">
        <f>IF(ISBLANK('In Process Calc.'!S51),"",'In Process Calc.'!S51)</f>
        <v/>
      </c>
      <c r="CC58" s="243" t="str">
        <f>IF(ISBLANK('In Process Calc.'!T51),"",'In Process Calc.'!T51)</f>
        <v/>
      </c>
      <c r="CD58" s="243" t="str">
        <f>IF(ISBLANK('In Process Calc.'!U51),"",'In Process Calc.'!U51)</f>
        <v/>
      </c>
      <c r="CE58" s="243" t="str">
        <f>IF(ISBLANK('In Process Calc.'!V51),"",'In Process Calc.'!V51)</f>
        <v/>
      </c>
      <c r="CF58" s="243" t="str">
        <f>IF(ISBLANK('In Process Calc.'!W51),"",'In Process Calc.'!W51)</f>
        <v/>
      </c>
      <c r="CG58" s="243" t="str">
        <f>IF(ISBLANK('In Process Calc.'!X51),"",'In Process Calc.'!X51)</f>
        <v/>
      </c>
      <c r="CH58" s="243" t="str">
        <f>IF(ISBLANK('In Process Calc.'!Y51),"",'In Process Calc.'!Y51)</f>
        <v/>
      </c>
      <c r="CI58" s="243" t="str">
        <f>IF(ISBLANK('In Process Calc.'!Z51),"",'In Process Calc.'!Z51)</f>
        <v/>
      </c>
      <c r="CJ58" s="243" t="str">
        <f>IF(ISBLANK('In Process Calc.'!AA51),"",'In Process Calc.'!AA51)</f>
        <v/>
      </c>
      <c r="CK58" s="243" t="str">
        <f>IF(ISBLANK('In Process Calc.'!AB51),"",'In Process Calc.'!AB51)</f>
        <v/>
      </c>
      <c r="CL58" s="243" t="str">
        <f>IF(ISBLANK('In Process Calc.'!AC51),"",'In Process Calc.'!AC51)</f>
        <v/>
      </c>
      <c r="CM58" s="243" t="str">
        <f>IF(ISBLANK('In Process Calc.'!AD51),"",'In Process Calc.'!AD51)</f>
        <v/>
      </c>
      <c r="CN58" s="243" t="str">
        <f>IF(ISBLANK('In Process Calc.'!AE51),"",'In Process Calc.'!AE51)</f>
        <v/>
      </c>
      <c r="CO58" s="243" t="str">
        <f>IF(ISBLANK('In Process Calc.'!AF51),"",'In Process Calc.'!AF51)</f>
        <v/>
      </c>
      <c r="CP58" s="243" t="str">
        <f>IF(ISBLANK('In Process Calc.'!AG51),"",'In Process Calc.'!AG51)</f>
        <v/>
      </c>
      <c r="CQ58" s="243" t="str">
        <f>IF(ISBLANK('In Process Calc.'!AH51),"",'In Process Calc.'!AH51)</f>
        <v/>
      </c>
      <c r="CR58" s="243" t="str">
        <f>IF(ISBLANK('In Process Calc.'!AI51),"",'In Process Calc.'!AI51)</f>
        <v/>
      </c>
      <c r="CS58" s="243" t="str">
        <f>IF(ISBLANK('In Process Calc.'!AJ51),"",'In Process Calc.'!AJ51)</f>
        <v/>
      </c>
      <c r="CT58" s="243" t="str">
        <f>IF(ISBLANK('In Process Calc.'!AK51),"",'In Process Calc.'!AK51)</f>
        <v/>
      </c>
      <c r="CU58" s="243" t="str">
        <f>IF(ISBLANK('In Process Calc.'!AL51),"",'In Process Calc.'!AL51)</f>
        <v/>
      </c>
      <c r="CV58" s="243" t="str">
        <f>IF(ISBLANK('In Process Calc.'!AM51),"",'In Process Calc.'!AM51)</f>
        <v/>
      </c>
      <c r="CW58" s="243" t="str">
        <f>IF(ISBLANK('In Process Calc.'!AN51),"",'In Process Calc.'!AN51)</f>
        <v/>
      </c>
      <c r="CX58" s="243" t="str">
        <f>IF(ISBLANK('In Process Calc.'!AO51),"",'In Process Calc.'!AO51)</f>
        <v/>
      </c>
      <c r="CY58" s="243" t="str">
        <f>IF(ISBLANK('In Process Calc.'!AP51),"",'In Process Calc.'!AP51)</f>
        <v/>
      </c>
      <c r="CZ58" s="243" t="str">
        <f>IF(ISBLANK('In Process Calc.'!AQ51),"",'In Process Calc.'!AQ51)</f>
        <v/>
      </c>
      <c r="DA58" s="243" t="str">
        <f>IF(ISBLANK('In Process Calc.'!AR51),"",'In Process Calc.'!AR51)</f>
        <v/>
      </c>
      <c r="DB58" s="243" t="str">
        <f>IF(ISBLANK('In Process Calc.'!AS51),"",'In Process Calc.'!AS51)</f>
        <v/>
      </c>
      <c r="DC58" s="243" t="str">
        <f>IF(ISBLANK('In Process Calc.'!AT51),"",'In Process Calc.'!AT51)</f>
        <v/>
      </c>
      <c r="DD58" s="243" t="str">
        <f>IF(ISBLANK('In Process Calc.'!AU51),"",'In Process Calc.'!AU51)</f>
        <v/>
      </c>
      <c r="DE58" s="243" t="str">
        <f>IF(ISBLANK('In Process Calc.'!AV51),"",'In Process Calc.'!AV51)</f>
        <v/>
      </c>
      <c r="DF58" s="243" t="str">
        <f>IF(ISBLANK('In Process Calc.'!AW51),"",'In Process Calc.'!AW51)</f>
        <v/>
      </c>
      <c r="DG58" s="243" t="str">
        <f>IF(ISBLANK('In Process Calc.'!AX51),"",'In Process Calc.'!AX51)</f>
        <v/>
      </c>
      <c r="DH58" s="243" t="str">
        <f>IF(ISBLANK('In Process Calc.'!AY51),"",'In Process Calc.'!AY51)</f>
        <v/>
      </c>
      <c r="DI58" s="243" t="str">
        <f>IF(ISBLANK('In Process Calc.'!AZ51),"",'In Process Calc.'!AZ51)</f>
        <v/>
      </c>
      <c r="DJ58" s="243" t="str">
        <f>IF(ISBLANK('In Process Calc.'!BA51),"",'In Process Calc.'!BA51)</f>
        <v/>
      </c>
      <c r="DK58" s="243" t="str">
        <f>IF(ISBLANK('In Process Calc.'!BB51),"",'In Process Calc.'!BB51)</f>
        <v/>
      </c>
      <c r="DL58" s="243" t="str">
        <f>IF(ISBLANK('In Process Calc.'!BC51),"",'In Process Calc.'!BC51)</f>
        <v/>
      </c>
      <c r="DM58" s="243" t="str">
        <f>IF(ISBLANK('In Process Calc.'!BD51),"",'In Process Calc.'!BD51)</f>
        <v/>
      </c>
      <c r="DN58" s="243" t="str">
        <f>IF(ISBLANK('In Process Calc.'!BE51),"",'In Process Calc.'!BE51)</f>
        <v/>
      </c>
      <c r="DO58" s="243" t="str">
        <f>IF(ISBLANK('In Process Calc.'!BF51),"",'In Process Calc.'!BF51)</f>
        <v/>
      </c>
      <c r="DP58" s="243" t="str">
        <f>IF(ISBLANK('In Process Calc.'!BG51),"",'In Process Calc.'!BG51)</f>
        <v/>
      </c>
      <c r="DQ58" s="243" t="str">
        <f>IF(ISBLANK('In Process Calc.'!BH51),"",'In Process Calc.'!BH51)</f>
        <v/>
      </c>
      <c r="DR58" s="243" t="str">
        <f>IF(ISBLANK('In Process Calc.'!BI51),"",'In Process Calc.'!BI51)</f>
        <v/>
      </c>
      <c r="DS58" s="243" t="str">
        <f>IF(ISBLANK('In Process Calc.'!BJ51),"",'In Process Calc.'!BJ51)</f>
        <v/>
      </c>
      <c r="DT58" s="243" t="str">
        <f>IF(ISBLANK('In Process Calc.'!BK51),"",'In Process Calc.'!BK51)</f>
        <v/>
      </c>
      <c r="DU58" s="243" t="str">
        <f>IF(ISBLANK('In Process Calc.'!BL51),"",'In Process Calc.'!BL51)</f>
        <v/>
      </c>
      <c r="DV58" s="243" t="str">
        <f>IF(ISBLANK('In Process Calc.'!BM51),"",'In Process Calc.'!BM51)</f>
        <v/>
      </c>
      <c r="DW58" s="243" t="str">
        <f>IF(ISBLANK('In Process Calc.'!BN51),"",'In Process Calc.'!BN51)</f>
        <v/>
      </c>
      <c r="DX58" s="243" t="str">
        <f>IF(ISBLANK('In Process Calc.'!BO51),"",'In Process Calc.'!BO51)</f>
        <v/>
      </c>
      <c r="DY58" s="243" t="str">
        <f>IF(ISBLANK('In Process Calc.'!BP51),"",'In Process Calc.'!BP51)</f>
        <v/>
      </c>
      <c r="DZ58" s="243" t="str">
        <f>IF(ISBLANK('In Process Calc.'!BQ51),"",'In Process Calc.'!BQ51)</f>
        <v/>
      </c>
      <c r="EA58" s="243" t="str">
        <f>IF(ISBLANK('In Process Calc.'!BR51),"",'In Process Calc.'!BR51)</f>
        <v/>
      </c>
      <c r="EB58" s="243" t="str">
        <f>IF(ISBLANK('In Process Calc.'!BS51),"",'In Process Calc.'!BS51)</f>
        <v/>
      </c>
      <c r="EC58" s="243" t="str">
        <f>IF(ISBLANK('In Process Calc.'!BT51),"",'In Process Calc.'!BT51)</f>
        <v/>
      </c>
      <c r="ED58" s="243" t="str">
        <f>IF(ISBLANK('In Process Calc.'!BU51),"",'In Process Calc.'!BU51)</f>
        <v/>
      </c>
      <c r="EE58" s="243" t="str">
        <f>IF(ISBLANK('In Process Calc.'!BV51),"",'In Process Calc.'!BV51)</f>
        <v/>
      </c>
      <c r="EF58" s="243" t="str">
        <f>IF(ISBLANK('In Process Calc.'!BW51),"",'In Process Calc.'!BW51)</f>
        <v/>
      </c>
      <c r="EG58" s="243" t="str">
        <f>IF(ISBLANK('In Process Calc.'!BX51),"",'In Process Calc.'!BX51)</f>
        <v/>
      </c>
      <c r="EH58" s="243" t="str">
        <f>IF(ISBLANK('In Process Calc.'!BY51),"",'In Process Calc.'!BY51)</f>
        <v/>
      </c>
      <c r="EI58" s="243" t="str">
        <f>IF(ISBLANK('In Process Calc.'!BZ51),"",'In Process Calc.'!BZ51)</f>
        <v/>
      </c>
      <c r="EJ58" s="243" t="str">
        <f>IF(ISBLANK('In Process Calc.'!CA51),"",'In Process Calc.'!CA51)</f>
        <v/>
      </c>
      <c r="EK58" s="243" t="str">
        <f>IF(ISBLANK('Post Process Calc.'!A58),"",'Post Process Calc.'!A58)</f>
        <v/>
      </c>
      <c r="EL58" s="243" t="str">
        <f>IF(ISBLANK('Post Process Calc.'!C58),"",'Post Process Calc.'!C58)</f>
        <v/>
      </c>
      <c r="EM58" s="243" t="str">
        <f>IF(ISBLANK('Post Process Calc.'!D58),"",'Post Process Calc.'!D58)</f>
        <v/>
      </c>
      <c r="EN58" s="243" t="str">
        <f>IF(ISBLANK('Post Process Calc.'!E58),"",'Post Process Calc.'!E58)</f>
        <v/>
      </c>
      <c r="EO58" s="243" t="str">
        <f>IF(ISBLANK('Post Process Calc.'!F58),"",'Post Process Calc.'!F58)</f>
        <v/>
      </c>
      <c r="EP58" s="243" t="str">
        <f>IF(ISBLANK('Post Process Calc.'!G58),"",'Post Process Calc.'!G58)</f>
        <v/>
      </c>
      <c r="EQ58" s="243" t="str">
        <f>IF(ISBLANK('Post Process Calc.'!H58),"",'Post Process Calc.'!H58)</f>
        <v/>
      </c>
      <c r="ER58" s="243" t="str">
        <f>IF(ISBLANK('Post Process Calc.'!I58),"",'Post Process Calc.'!I58)</f>
        <v/>
      </c>
      <c r="ES58" s="243" t="str">
        <f>IF(ISBLANK('Post Process Calc.'!J58),"",'Post Process Calc.'!J58)</f>
        <v/>
      </c>
      <c r="ET58" s="243" t="str">
        <f>IF(ISBLANK('Post Process Calc.'!K58),"",'Post Process Calc.'!K58)</f>
        <v/>
      </c>
      <c r="EU58" s="243" t="str">
        <f>IF(ISBLANK('Post Process Calc.'!L58),"",'Post Process Calc.'!L58)</f>
        <v/>
      </c>
      <c r="EV58" s="243" t="str">
        <f>IF(ISBLANK('Post Process Calc.'!M58),"",'Post Process Calc.'!M58)</f>
        <v/>
      </c>
      <c r="EW58" s="243" t="str">
        <f>IF(ISBLANK('Post Process Calc.'!N58),"",'Post Process Calc.'!N58)</f>
        <v/>
      </c>
      <c r="EX58" s="243" t="str">
        <f>IF(ISBLANK('Post Process Calc.'!O58),"",'Post Process Calc.'!O58)</f>
        <v/>
      </c>
      <c r="EY58" s="243" t="str">
        <f>IF(ISBLANK('Post Process Calc.'!P58),"",'Post Process Calc.'!P58)</f>
        <v/>
      </c>
      <c r="EZ58" s="243" t="str">
        <f>IF(ISBLANK('Post Process Calc.'!Q58),"",'Post Process Calc.'!Q58)</f>
        <v/>
      </c>
      <c r="FA58" s="243" t="str">
        <f>IF(ISBLANK('Post Process Calc.'!R58),"",'Post Process Calc.'!R58)</f>
        <v/>
      </c>
      <c r="FB58" s="243" t="str">
        <f>IF(ISBLANK('Post Process Calc.'!S58),"",'Post Process Calc.'!S58)</f>
        <v/>
      </c>
      <c r="FC58" s="243" t="str">
        <f>IF(ISBLANK('Post Process Calc.'!T58),"",'Post Process Calc.'!T58)</f>
        <v/>
      </c>
      <c r="FD58" s="243" t="str">
        <f>IF(ISBLANK('Post Process Calc.'!U58),"",'Post Process Calc.'!U58)</f>
        <v/>
      </c>
      <c r="FE58" s="243" t="str">
        <f>IF(ISBLANK('Post Process Calc.'!V58),"",'Post Process Calc.'!V58)</f>
        <v/>
      </c>
      <c r="FF58" s="243" t="str">
        <f>IF(ISBLANK('Post Process Calc.'!W58),"",'Post Process Calc.'!W58)</f>
        <v/>
      </c>
      <c r="FG58" s="243" t="str">
        <f>IF(ISBLANK('Post Process Calc.'!X58),"",'Post Process Calc.'!X58)</f>
        <v/>
      </c>
      <c r="FH58" s="243" t="str">
        <f>IF(ISBLANK('Post Process Calc.'!Y58),"",'Post Process Calc.'!Y58)</f>
        <v/>
      </c>
      <c r="FI58" s="243" t="str">
        <f>IF(ISBLANK('Post Process Calc.'!Z58),"",'Post Process Calc.'!Z58)</f>
        <v/>
      </c>
      <c r="FJ58" s="243" t="str">
        <f>IF(ISBLANK('Post Process Calc.'!AA58),"",'Post Process Calc.'!AA58)</f>
        <v/>
      </c>
      <c r="FK58" s="243" t="str">
        <f>IF(ISBLANK('Post Process Calc.'!AB58),"",'Post Process Calc.'!AB58)</f>
        <v/>
      </c>
      <c r="FL58" s="243" t="str">
        <f>IF(ISBLANK('Post Process Calc.'!AC58),"",'Post Process Calc.'!AC58)</f>
        <v/>
      </c>
      <c r="FM58" s="243" t="str">
        <f>IF(ISBLANK('Post Process Calc.'!AD58),"",'Post Process Calc.'!AD58)</f>
        <v/>
      </c>
      <c r="FN58" s="243" t="str">
        <f>IF(ISBLANK('Post Process Calc.'!AE58),"",'Post Process Calc.'!AE58)</f>
        <v/>
      </c>
      <c r="FO58" s="243" t="str">
        <f>IF(ISBLANK('Post Process Calc.'!AF58),"",'Post Process Calc.'!AF58)</f>
        <v/>
      </c>
      <c r="FP58" s="243" t="str">
        <f>IF(ISBLANK('Post Process Calc.'!AG58),"",'Post Process Calc.'!AG58)</f>
        <v/>
      </c>
      <c r="FQ58" s="243" t="str">
        <f>IF(ISBLANK('Post Process Calc.'!AH58),"",'Post Process Calc.'!AH58)</f>
        <v/>
      </c>
      <c r="FR58" s="243" t="str">
        <f>IF(ISBLANK('Post Process Calc.'!AI58),"",'Post Process Calc.'!AI58)</f>
        <v/>
      </c>
      <c r="FS58" s="243" t="str">
        <f>IF(ISBLANK('Post Process Calc.'!AJ58),"",'Post Process Calc.'!AJ58)</f>
        <v/>
      </c>
    </row>
    <row r="59" spans="1:175">
      <c r="A59" s="238" t="str">
        <f>IF('Measured Data'!B50&lt;&gt;0,'Measured Data'!$B$1,"")</f>
        <v/>
      </c>
      <c r="B59" s="238" t="str">
        <f>IF(ISBLANK('Measured Data'!A50),"",'Measured Data'!A50)</f>
        <v/>
      </c>
      <c r="C59" s="245" t="str">
        <f>IF(ISBLANK('Measured Data'!B50),"",'Measured Data'!B50)</f>
        <v/>
      </c>
      <c r="D59" s="246" t="str">
        <f>IF(ISBLANK('Measured Data'!C50),"",'Measured Data'!C50)</f>
        <v/>
      </c>
      <c r="E59" s="238" t="str">
        <f>IF(ISBLANK('Measured Data'!D50),"",'Measured Data'!D50)</f>
        <v/>
      </c>
      <c r="F59" s="238" t="str">
        <f>IF(ISBLANK('Measured Data'!E50),"",'Measured Data'!E50)</f>
        <v/>
      </c>
      <c r="G59" s="238" t="str">
        <f>IF(ISBLANK('Measured Data'!G50),"",'Measured Data'!G50)</f>
        <v/>
      </c>
      <c r="H59" s="238" t="str">
        <f>IF(ISBLANK('Measured Data'!H50),"",'Measured Data'!H50)</f>
        <v/>
      </c>
      <c r="I59" s="238" t="str">
        <f>IF(ISBLANK('Measured Data'!I50),"",'Measured Data'!I50)</f>
        <v/>
      </c>
      <c r="J59" s="238" t="str">
        <f>IF(ISBLANK('Measured Data'!J50),"",'Measured Data'!J50)</f>
        <v/>
      </c>
      <c r="K59" s="238" t="str">
        <f>IF(ISBLANK('Measured Data'!K50),"",'Measured Data'!K50)</f>
        <v/>
      </c>
      <c r="L59" s="238" t="str">
        <f>IF(ISBLANK('Measured Data'!L50),"",'Measured Data'!L50)</f>
        <v/>
      </c>
      <c r="M59" s="238" t="str">
        <f>IF(ISBLANK('Measured Data'!M50),"",'Measured Data'!M50)</f>
        <v/>
      </c>
      <c r="N59" s="238" t="str">
        <f>IF(ISBLANK('Measured Data'!N50),"",'Measured Data'!N50)</f>
        <v/>
      </c>
      <c r="O59" s="238" t="str">
        <f>IF(ISBLANK('Measured Data'!O50),"",'Measured Data'!O50)</f>
        <v/>
      </c>
      <c r="P59" s="238" t="str">
        <f>IF(ISBLANK('Measured Data'!P50),"",'Measured Data'!P50)</f>
        <v/>
      </c>
      <c r="Q59" s="238" t="str">
        <f>IF(ISBLANK('Measured Data'!Q50),"",'Measured Data'!Q50)</f>
        <v/>
      </c>
      <c r="R59" s="238" t="str">
        <f>IF(ISBLANK('Measured Data'!R50),"",'Measured Data'!R50)</f>
        <v/>
      </c>
      <c r="S59" s="238" t="str">
        <f>IF(ISBLANK('Measured Data'!S50),"",'Measured Data'!S50)</f>
        <v/>
      </c>
      <c r="T59" s="238" t="str">
        <f>IF(ISBLANK('Measured Data'!T50),"",'Measured Data'!T50)</f>
        <v/>
      </c>
      <c r="U59" s="238" t="str">
        <f>IF(ISBLANK('Measured Data'!U50),"",'Measured Data'!U50)</f>
        <v/>
      </c>
      <c r="V59" s="238" t="str">
        <f>IF(ISBLANK('Measured Data'!V50),"",'Measured Data'!V50)</f>
        <v/>
      </c>
      <c r="W59" s="238" t="str">
        <f>IF(ISBLANK('Measured Data'!W50),"",'Measured Data'!W50)</f>
        <v/>
      </c>
      <c r="X59" s="238" t="str">
        <f>IF(ISBLANK('Measured Data'!X50),"",'Measured Data'!X50)</f>
        <v/>
      </c>
      <c r="Y59" s="238" t="str">
        <f>IF(ISBLANK('Measured Data'!Y50),"",'Measured Data'!Y50)</f>
        <v/>
      </c>
      <c r="Z59" s="238" t="str">
        <f>IF(ISBLANK('Measured Data'!Z50),"",'Measured Data'!Z50)</f>
        <v/>
      </c>
      <c r="AA59" s="238" t="str">
        <f>IF(ISBLANK('Measured Data'!AA50),"",'Measured Data'!AA50)</f>
        <v/>
      </c>
      <c r="AB59" s="238" t="str">
        <f>IF(ISBLANK('Measured Data'!AB50),"",'Measured Data'!AB50)</f>
        <v/>
      </c>
      <c r="AC59" s="238" t="str">
        <f>IF(ISBLANK('Measured Data'!AC50),"",'Measured Data'!AC50)</f>
        <v/>
      </c>
      <c r="AD59" s="238" t="str">
        <f>IF(ISBLANK('Measured Data'!AD50),"",'Measured Data'!AD50)</f>
        <v/>
      </c>
      <c r="AE59" s="238" t="str">
        <f>IF(ISBLANK('Measured Data'!AE50),"",'Measured Data'!AE50)</f>
        <v/>
      </c>
      <c r="AF59" s="238" t="str">
        <f>IF(ISBLANK('Measured Data'!AF50),"",'Measured Data'!AF50)</f>
        <v/>
      </c>
      <c r="AG59" s="238" t="str">
        <f>IF(ISBLANK('Measured Data'!AG50),"",'Measured Data'!AG50)</f>
        <v/>
      </c>
      <c r="AH59" s="238" t="str">
        <f>IF(ISBLANK('Measured Data'!AH50),"",'Measured Data'!AH50)</f>
        <v/>
      </c>
      <c r="AI59" s="238" t="str">
        <f>IF(ISBLANK('Measured Data'!AI50),"",'Measured Data'!AI50)</f>
        <v/>
      </c>
      <c r="AJ59" s="238" t="str">
        <f>IF(ISBLANK('Measured Data'!AJ50),"",'Measured Data'!AJ50)</f>
        <v/>
      </c>
      <c r="AK59" s="238" t="str">
        <f>IF(ISBLANK('Measured Data'!AK50),"",'Measured Data'!AK50)</f>
        <v/>
      </c>
      <c r="AL59" s="238" t="str">
        <f>IF(ISBLANK('Measured Data'!AL50),"",'Measured Data'!AL50)</f>
        <v/>
      </c>
      <c r="AM59" s="238" t="str">
        <f>IF(ISBLANK('Measured Data'!AM50),"",'Measured Data'!AM50)</f>
        <v/>
      </c>
      <c r="AN59" s="238" t="str">
        <f>IF(ISBLANK('Measured Data'!AN50),"",'Measured Data'!AN50)</f>
        <v/>
      </c>
      <c r="AO59" s="238" t="str">
        <f>IF(ISBLANK('Measured Data'!AO50),"",'Measured Data'!AO50)</f>
        <v/>
      </c>
      <c r="AP59" s="238" t="str">
        <f>IF(ISBLANK('Measured Data'!AP50),"",'Measured Data'!AP50)</f>
        <v/>
      </c>
      <c r="AQ59" s="238" t="e">
        <f>IF(ISBLANK('Measured Data'!#REF!),"",'Measured Data'!#REF!)</f>
        <v>#REF!</v>
      </c>
      <c r="AR59" s="238" t="e">
        <f>IF(ISBLANK('Measured Data'!#REF!),"",'Measured Data'!#REF!)</f>
        <v>#REF!</v>
      </c>
      <c r="AS59" s="238" t="e">
        <f>IF(ISBLANK('Measured Data'!#REF!),"",'Measured Data'!#REF!)</f>
        <v>#REF!</v>
      </c>
      <c r="AT59" s="238" t="e">
        <f>IF(ISBLANK('Measured Data'!#REF!),"",'Measured Data'!#REF!)</f>
        <v>#REF!</v>
      </c>
      <c r="AU59" s="238" t="e">
        <f>IF(ISBLANK('Measured Data'!#REF!),"",'Measured Data'!#REF!)</f>
        <v>#REF!</v>
      </c>
      <c r="AV59" s="238" t="e">
        <f>IF(ISBLANK('Measured Data'!#REF!),"",'Measured Data'!#REF!)</f>
        <v>#REF!</v>
      </c>
      <c r="AW59" s="238" t="e">
        <f>IF(ISBLANK('Measured Data'!#REF!),"",'Measured Data'!#REF!)</f>
        <v>#REF!</v>
      </c>
      <c r="AX59" s="238" t="e">
        <f>IF(ISBLANK('Measured Data'!#REF!),"",'Measured Data'!#REF!)</f>
        <v>#REF!</v>
      </c>
      <c r="AY59" s="238" t="e">
        <f>IF(ISBLANK('Measured Data'!#REF!),"",'Measured Data'!#REF!)</f>
        <v>#REF!</v>
      </c>
      <c r="AZ59" s="238" t="e">
        <f>IF(ISBLANK('Measured Data'!#REF!),"",'Measured Data'!#REF!)</f>
        <v>#REF!</v>
      </c>
      <c r="BA59" s="238" t="e">
        <f>IF(ISBLANK('Measured Data'!#REF!),"",'Measured Data'!#REF!)</f>
        <v>#REF!</v>
      </c>
      <c r="BB59" s="238" t="e">
        <f>IF(ISBLANK('Measured Data'!#REF!),"",'Measured Data'!#REF!)</f>
        <v>#REF!</v>
      </c>
      <c r="BC59" s="238" t="e">
        <f>IF(ISBLANK('Measured Data'!#REF!),"",'Measured Data'!#REF!)</f>
        <v>#REF!</v>
      </c>
      <c r="BD59" s="238" t="e">
        <f>IF(ISBLANK('Measured Data'!#REF!),"",'Measured Data'!#REF!)</f>
        <v>#REF!</v>
      </c>
      <c r="BE59" s="238" t="e">
        <f>IF(ISBLANK('Measured Data'!#REF!),"",'Measured Data'!#REF!)</f>
        <v>#REF!</v>
      </c>
      <c r="BF59" s="238" t="e">
        <f>IF(ISBLANK('Measured Data'!#REF!),"",'Measured Data'!#REF!)</f>
        <v>#REF!</v>
      </c>
      <c r="BG59" s="238" t="e">
        <f>IF(ISBLANK('Measured Data'!#REF!),"",'Measured Data'!#REF!)</f>
        <v>#REF!</v>
      </c>
      <c r="BH59" s="238" t="e">
        <f>IF(ISBLANK('Measured Data'!#REF!),"",'Measured Data'!#REF!)</f>
        <v>#REF!</v>
      </c>
      <c r="BI59" s="238" t="e">
        <f>IF(ISBLANK('Measured Data'!#REF!),"",'Measured Data'!#REF!)</f>
        <v>#REF!</v>
      </c>
      <c r="BJ59" s="238" t="e">
        <f>IF(ISBLANK('Measured Data'!#REF!),"",'Measured Data'!#REF!)</f>
        <v>#REF!</v>
      </c>
      <c r="BK59" s="238" t="e">
        <f>IF(ISBLANK('Measured Data'!#REF!),"",'Measured Data'!#REF!)</f>
        <v>#REF!</v>
      </c>
      <c r="BL59" s="238" t="e">
        <f>IF(ISBLANK('Measured Data'!#REF!),"",'Measured Data'!#REF!)</f>
        <v>#REF!</v>
      </c>
      <c r="BM59" s="238" t="e">
        <f>IF(ISBLANK('Measured Data'!#REF!),"",'Measured Data'!#REF!)</f>
        <v>#REF!</v>
      </c>
      <c r="BN59" s="238" t="str">
        <f>IF(ISBLANK('In Process Calc.'!B52),"",ROUND('In Process Calc.'!B52,2))</f>
        <v/>
      </c>
      <c r="BO59" s="238" t="str">
        <f>IF(ISBLANK('In Process Calc.'!C52),"",ROUND('In Process Calc.'!C52,2))</f>
        <v/>
      </c>
      <c r="BP59" s="238" t="str">
        <f>IF(ISBLANK('In Process Calc.'!E52),"",'In Process Calc.'!E52)</f>
        <v/>
      </c>
      <c r="BQ59" s="238" t="str">
        <f>IF(ISBLANK('In Process Calc.'!F52),"",'In Process Calc.'!F52)</f>
        <v/>
      </c>
      <c r="BR59" s="238" t="str">
        <f>IF(ISBLANK('In Process Calc.'!H52),"",'In Process Calc.'!H52)</f>
        <v/>
      </c>
      <c r="BS59" s="238" t="str">
        <f>IF(ISBLANK('In Process Calc.'!J52),"",'In Process Calc.'!J52)</f>
        <v/>
      </c>
      <c r="BT59" s="238" t="str">
        <f>IF(ISBLANK('In Process Calc.'!K52),"",'In Process Calc.'!K52)</f>
        <v/>
      </c>
      <c r="BU59" s="238" t="str">
        <f>IF(ISBLANK('In Process Calc.'!L52),"",'In Process Calc.'!L52)</f>
        <v/>
      </c>
      <c r="BV59" s="243" t="str">
        <f>IF(ISBLANK('In Process Calc.'!M52),"",'In Process Calc.'!M52)</f>
        <v/>
      </c>
      <c r="BW59" s="243" t="str">
        <f>IF(ISBLANK('In Process Calc.'!N52),"",'In Process Calc.'!N52)</f>
        <v/>
      </c>
      <c r="BX59" s="243" t="str">
        <f>IF(ISBLANK('In Process Calc.'!O52),"",'In Process Calc.'!O52)</f>
        <v/>
      </c>
      <c r="BY59" s="243" t="str">
        <f>IF(ISBLANK('In Process Calc.'!P52),"",'In Process Calc.'!P52)</f>
        <v/>
      </c>
      <c r="BZ59" s="243" t="str">
        <f>IF(ISBLANK('In Process Calc.'!Q52),"",'In Process Calc.'!Q52)</f>
        <v/>
      </c>
      <c r="CA59" s="243" t="str">
        <f>IF(ISBLANK('In Process Calc.'!R52),"",'In Process Calc.'!R52)</f>
        <v/>
      </c>
      <c r="CB59" s="243" t="str">
        <f>IF(ISBLANK('In Process Calc.'!S52),"",'In Process Calc.'!S52)</f>
        <v/>
      </c>
      <c r="CC59" s="243" t="str">
        <f>IF(ISBLANK('In Process Calc.'!T52),"",'In Process Calc.'!T52)</f>
        <v/>
      </c>
      <c r="CD59" s="243" t="str">
        <f>IF(ISBLANK('In Process Calc.'!U52),"",'In Process Calc.'!U52)</f>
        <v/>
      </c>
      <c r="CE59" s="243" t="str">
        <f>IF(ISBLANK('In Process Calc.'!V52),"",'In Process Calc.'!V52)</f>
        <v/>
      </c>
      <c r="CF59" s="243" t="str">
        <f>IF(ISBLANK('In Process Calc.'!W52),"",'In Process Calc.'!W52)</f>
        <v/>
      </c>
      <c r="CG59" s="243" t="str">
        <f>IF(ISBLANK('In Process Calc.'!X52),"",'In Process Calc.'!X52)</f>
        <v/>
      </c>
      <c r="CH59" s="243" t="str">
        <f>IF(ISBLANK('In Process Calc.'!Y52),"",'In Process Calc.'!Y52)</f>
        <v/>
      </c>
      <c r="CI59" s="243" t="str">
        <f>IF(ISBLANK('In Process Calc.'!Z52),"",'In Process Calc.'!Z52)</f>
        <v/>
      </c>
      <c r="CJ59" s="243" t="str">
        <f>IF(ISBLANK('In Process Calc.'!AA52),"",'In Process Calc.'!AA52)</f>
        <v/>
      </c>
      <c r="CK59" s="243" t="str">
        <f>IF(ISBLANK('In Process Calc.'!AB52),"",'In Process Calc.'!AB52)</f>
        <v/>
      </c>
      <c r="CL59" s="243" t="str">
        <f>IF(ISBLANK('In Process Calc.'!AC52),"",'In Process Calc.'!AC52)</f>
        <v/>
      </c>
      <c r="CM59" s="243" t="str">
        <f>IF(ISBLANK('In Process Calc.'!AD52),"",'In Process Calc.'!AD52)</f>
        <v/>
      </c>
      <c r="CN59" s="243" t="str">
        <f>IF(ISBLANK('In Process Calc.'!AE52),"",'In Process Calc.'!AE52)</f>
        <v/>
      </c>
      <c r="CO59" s="243" t="str">
        <f>IF(ISBLANK('In Process Calc.'!AF52),"",'In Process Calc.'!AF52)</f>
        <v/>
      </c>
      <c r="CP59" s="243" t="str">
        <f>IF(ISBLANK('In Process Calc.'!AG52),"",'In Process Calc.'!AG52)</f>
        <v/>
      </c>
      <c r="CQ59" s="243" t="str">
        <f>IF(ISBLANK('In Process Calc.'!AH52),"",'In Process Calc.'!AH52)</f>
        <v/>
      </c>
      <c r="CR59" s="243" t="str">
        <f>IF(ISBLANK('In Process Calc.'!AI52),"",'In Process Calc.'!AI52)</f>
        <v/>
      </c>
      <c r="CS59" s="243" t="str">
        <f>IF(ISBLANK('In Process Calc.'!AJ52),"",'In Process Calc.'!AJ52)</f>
        <v/>
      </c>
      <c r="CT59" s="243" t="str">
        <f>IF(ISBLANK('In Process Calc.'!AK52),"",'In Process Calc.'!AK52)</f>
        <v/>
      </c>
      <c r="CU59" s="243" t="str">
        <f>IF(ISBLANK('In Process Calc.'!AL52),"",'In Process Calc.'!AL52)</f>
        <v/>
      </c>
      <c r="CV59" s="243" t="str">
        <f>IF(ISBLANK('In Process Calc.'!AM52),"",'In Process Calc.'!AM52)</f>
        <v/>
      </c>
      <c r="CW59" s="243" t="str">
        <f>IF(ISBLANK('In Process Calc.'!AN52),"",'In Process Calc.'!AN52)</f>
        <v/>
      </c>
      <c r="CX59" s="243" t="str">
        <f>IF(ISBLANK('In Process Calc.'!AO52),"",'In Process Calc.'!AO52)</f>
        <v/>
      </c>
      <c r="CY59" s="243" t="str">
        <f>IF(ISBLANK('In Process Calc.'!AP52),"",'In Process Calc.'!AP52)</f>
        <v/>
      </c>
      <c r="CZ59" s="243" t="str">
        <f>IF(ISBLANK('In Process Calc.'!AQ52),"",'In Process Calc.'!AQ52)</f>
        <v/>
      </c>
      <c r="DA59" s="243" t="str">
        <f>IF(ISBLANK('In Process Calc.'!AR52),"",'In Process Calc.'!AR52)</f>
        <v/>
      </c>
      <c r="DB59" s="243" t="str">
        <f>IF(ISBLANK('In Process Calc.'!AS52),"",'In Process Calc.'!AS52)</f>
        <v/>
      </c>
      <c r="DC59" s="243" t="str">
        <f>IF(ISBLANK('In Process Calc.'!AT52),"",'In Process Calc.'!AT52)</f>
        <v/>
      </c>
      <c r="DD59" s="243" t="str">
        <f>IF(ISBLANK('In Process Calc.'!AU52),"",'In Process Calc.'!AU52)</f>
        <v/>
      </c>
      <c r="DE59" s="243" t="str">
        <f>IF(ISBLANK('In Process Calc.'!AV52),"",'In Process Calc.'!AV52)</f>
        <v/>
      </c>
      <c r="DF59" s="243" t="str">
        <f>IF(ISBLANK('In Process Calc.'!AW52),"",'In Process Calc.'!AW52)</f>
        <v/>
      </c>
      <c r="DG59" s="243" t="str">
        <f>IF(ISBLANK('In Process Calc.'!AX52),"",'In Process Calc.'!AX52)</f>
        <v/>
      </c>
      <c r="DH59" s="243" t="str">
        <f>IF(ISBLANK('In Process Calc.'!AY52),"",'In Process Calc.'!AY52)</f>
        <v/>
      </c>
      <c r="DI59" s="243" t="str">
        <f>IF(ISBLANK('In Process Calc.'!AZ52),"",'In Process Calc.'!AZ52)</f>
        <v/>
      </c>
      <c r="DJ59" s="243" t="str">
        <f>IF(ISBLANK('In Process Calc.'!BA52),"",'In Process Calc.'!BA52)</f>
        <v/>
      </c>
      <c r="DK59" s="243" t="str">
        <f>IF(ISBLANK('In Process Calc.'!BB52),"",'In Process Calc.'!BB52)</f>
        <v/>
      </c>
      <c r="DL59" s="243" t="str">
        <f>IF(ISBLANK('In Process Calc.'!BC52),"",'In Process Calc.'!BC52)</f>
        <v/>
      </c>
      <c r="DM59" s="243" t="str">
        <f>IF(ISBLANK('In Process Calc.'!BD52),"",'In Process Calc.'!BD52)</f>
        <v/>
      </c>
      <c r="DN59" s="243" t="str">
        <f>IF(ISBLANK('In Process Calc.'!BE52),"",'In Process Calc.'!BE52)</f>
        <v/>
      </c>
      <c r="DO59" s="243" t="str">
        <f>IF(ISBLANK('In Process Calc.'!BF52),"",'In Process Calc.'!BF52)</f>
        <v/>
      </c>
      <c r="DP59" s="243" t="str">
        <f>IF(ISBLANK('In Process Calc.'!BG52),"",'In Process Calc.'!BG52)</f>
        <v/>
      </c>
      <c r="DQ59" s="243" t="str">
        <f>IF(ISBLANK('In Process Calc.'!BH52),"",'In Process Calc.'!BH52)</f>
        <v/>
      </c>
      <c r="DR59" s="243" t="str">
        <f>IF(ISBLANK('In Process Calc.'!BI52),"",'In Process Calc.'!BI52)</f>
        <v/>
      </c>
      <c r="DS59" s="243" t="str">
        <f>IF(ISBLANK('In Process Calc.'!BJ52),"",'In Process Calc.'!BJ52)</f>
        <v/>
      </c>
      <c r="DT59" s="243" t="str">
        <f>IF(ISBLANK('In Process Calc.'!BK52),"",'In Process Calc.'!BK52)</f>
        <v/>
      </c>
      <c r="DU59" s="243" t="str">
        <f>IF(ISBLANK('In Process Calc.'!BL52),"",'In Process Calc.'!BL52)</f>
        <v/>
      </c>
      <c r="DV59" s="243" t="str">
        <f>IF(ISBLANK('In Process Calc.'!BM52),"",'In Process Calc.'!BM52)</f>
        <v/>
      </c>
      <c r="DW59" s="243" t="str">
        <f>IF(ISBLANK('In Process Calc.'!BN52),"",'In Process Calc.'!BN52)</f>
        <v/>
      </c>
      <c r="DX59" s="243" t="str">
        <f>IF(ISBLANK('In Process Calc.'!BO52),"",'In Process Calc.'!BO52)</f>
        <v/>
      </c>
      <c r="DY59" s="243" t="str">
        <f>IF(ISBLANK('In Process Calc.'!BP52),"",'In Process Calc.'!BP52)</f>
        <v/>
      </c>
      <c r="DZ59" s="243" t="str">
        <f>IF(ISBLANK('In Process Calc.'!BQ52),"",'In Process Calc.'!BQ52)</f>
        <v/>
      </c>
      <c r="EA59" s="243" t="str">
        <f>IF(ISBLANK('In Process Calc.'!BR52),"",'In Process Calc.'!BR52)</f>
        <v/>
      </c>
      <c r="EB59" s="243" t="str">
        <f>IF(ISBLANK('In Process Calc.'!BS52),"",'In Process Calc.'!BS52)</f>
        <v/>
      </c>
      <c r="EC59" s="243" t="str">
        <f>IF(ISBLANK('In Process Calc.'!BT52),"",'In Process Calc.'!BT52)</f>
        <v/>
      </c>
      <c r="ED59" s="243" t="str">
        <f>IF(ISBLANK('In Process Calc.'!BU52),"",'In Process Calc.'!BU52)</f>
        <v/>
      </c>
      <c r="EE59" s="243" t="str">
        <f>IF(ISBLANK('In Process Calc.'!BV52),"",'In Process Calc.'!BV52)</f>
        <v/>
      </c>
      <c r="EF59" s="243" t="str">
        <f>IF(ISBLANK('In Process Calc.'!BW52),"",'In Process Calc.'!BW52)</f>
        <v/>
      </c>
      <c r="EG59" s="243" t="str">
        <f>IF(ISBLANK('In Process Calc.'!BX52),"",'In Process Calc.'!BX52)</f>
        <v/>
      </c>
      <c r="EH59" s="243" t="str">
        <f>IF(ISBLANK('In Process Calc.'!BY52),"",'In Process Calc.'!BY52)</f>
        <v/>
      </c>
      <c r="EI59" s="243" t="str">
        <f>IF(ISBLANK('In Process Calc.'!BZ52),"",'In Process Calc.'!BZ52)</f>
        <v/>
      </c>
      <c r="EJ59" s="243" t="str">
        <f>IF(ISBLANK('In Process Calc.'!CA52),"",'In Process Calc.'!CA52)</f>
        <v/>
      </c>
      <c r="EK59" s="243" t="str">
        <f>IF(ISBLANK('Post Process Calc.'!A59),"",'Post Process Calc.'!A59)</f>
        <v/>
      </c>
      <c r="EL59" s="243" t="str">
        <f>IF(ISBLANK('Post Process Calc.'!C59),"",'Post Process Calc.'!C59)</f>
        <v/>
      </c>
      <c r="EM59" s="243" t="str">
        <f>IF(ISBLANK('Post Process Calc.'!D59),"",'Post Process Calc.'!D59)</f>
        <v/>
      </c>
      <c r="EN59" s="243" t="str">
        <f>IF(ISBLANK('Post Process Calc.'!E59),"",'Post Process Calc.'!E59)</f>
        <v/>
      </c>
      <c r="EO59" s="243" t="str">
        <f>IF(ISBLANK('Post Process Calc.'!F59),"",'Post Process Calc.'!F59)</f>
        <v/>
      </c>
      <c r="EP59" s="243" t="str">
        <f>IF(ISBLANK('Post Process Calc.'!G59),"",'Post Process Calc.'!G59)</f>
        <v/>
      </c>
      <c r="EQ59" s="243" t="str">
        <f>IF(ISBLANK('Post Process Calc.'!H59),"",'Post Process Calc.'!H59)</f>
        <v/>
      </c>
      <c r="ER59" s="243" t="str">
        <f>IF(ISBLANK('Post Process Calc.'!I59),"",'Post Process Calc.'!I59)</f>
        <v/>
      </c>
      <c r="ES59" s="243" t="str">
        <f>IF(ISBLANK('Post Process Calc.'!J59),"",'Post Process Calc.'!J59)</f>
        <v/>
      </c>
      <c r="ET59" s="243" t="str">
        <f>IF(ISBLANK('Post Process Calc.'!K59),"",'Post Process Calc.'!K59)</f>
        <v/>
      </c>
      <c r="EU59" s="243" t="str">
        <f>IF(ISBLANK('Post Process Calc.'!L59),"",'Post Process Calc.'!L59)</f>
        <v/>
      </c>
      <c r="EV59" s="243" t="str">
        <f>IF(ISBLANK('Post Process Calc.'!M59),"",'Post Process Calc.'!M59)</f>
        <v/>
      </c>
      <c r="EW59" s="243" t="str">
        <f>IF(ISBLANK('Post Process Calc.'!N59),"",'Post Process Calc.'!N59)</f>
        <v/>
      </c>
      <c r="EX59" s="243" t="str">
        <f>IF(ISBLANK('Post Process Calc.'!O59),"",'Post Process Calc.'!O59)</f>
        <v/>
      </c>
      <c r="EY59" s="243" t="str">
        <f>IF(ISBLANK('Post Process Calc.'!P59),"",'Post Process Calc.'!P59)</f>
        <v/>
      </c>
      <c r="EZ59" s="243" t="str">
        <f>IF(ISBLANK('Post Process Calc.'!Q59),"",'Post Process Calc.'!Q59)</f>
        <v/>
      </c>
      <c r="FA59" s="243" t="str">
        <f>IF(ISBLANK('Post Process Calc.'!R59),"",'Post Process Calc.'!R59)</f>
        <v/>
      </c>
      <c r="FB59" s="243" t="str">
        <f>IF(ISBLANK('Post Process Calc.'!S59),"",'Post Process Calc.'!S59)</f>
        <v/>
      </c>
      <c r="FC59" s="243" t="str">
        <f>IF(ISBLANK('Post Process Calc.'!T59),"",'Post Process Calc.'!T59)</f>
        <v/>
      </c>
      <c r="FD59" s="243" t="str">
        <f>IF(ISBLANK('Post Process Calc.'!U59),"",'Post Process Calc.'!U59)</f>
        <v/>
      </c>
      <c r="FE59" s="243" t="str">
        <f>IF(ISBLANK('Post Process Calc.'!V59),"",'Post Process Calc.'!V59)</f>
        <v/>
      </c>
      <c r="FF59" s="243" t="str">
        <f>IF(ISBLANK('Post Process Calc.'!W59),"",'Post Process Calc.'!W59)</f>
        <v/>
      </c>
      <c r="FG59" s="243" t="str">
        <f>IF(ISBLANK('Post Process Calc.'!X59),"",'Post Process Calc.'!X59)</f>
        <v/>
      </c>
      <c r="FH59" s="243" t="str">
        <f>IF(ISBLANK('Post Process Calc.'!Y59),"",'Post Process Calc.'!Y59)</f>
        <v/>
      </c>
      <c r="FI59" s="243" t="str">
        <f>IF(ISBLANK('Post Process Calc.'!Z59),"",'Post Process Calc.'!Z59)</f>
        <v/>
      </c>
      <c r="FJ59" s="243" t="str">
        <f>IF(ISBLANK('Post Process Calc.'!AA59),"",'Post Process Calc.'!AA59)</f>
        <v/>
      </c>
      <c r="FK59" s="243" t="str">
        <f>IF(ISBLANK('Post Process Calc.'!AB59),"",'Post Process Calc.'!AB59)</f>
        <v/>
      </c>
      <c r="FL59" s="243" t="str">
        <f>IF(ISBLANK('Post Process Calc.'!AC59),"",'Post Process Calc.'!AC59)</f>
        <v/>
      </c>
      <c r="FM59" s="243" t="str">
        <f>IF(ISBLANK('Post Process Calc.'!AD59),"",'Post Process Calc.'!AD59)</f>
        <v/>
      </c>
      <c r="FN59" s="243" t="str">
        <f>IF(ISBLANK('Post Process Calc.'!AE59),"",'Post Process Calc.'!AE59)</f>
        <v/>
      </c>
      <c r="FO59" s="243" t="str">
        <f>IF(ISBLANK('Post Process Calc.'!AF59),"",'Post Process Calc.'!AF59)</f>
        <v/>
      </c>
      <c r="FP59" s="243" t="str">
        <f>IF(ISBLANK('Post Process Calc.'!AG59),"",'Post Process Calc.'!AG59)</f>
        <v/>
      </c>
      <c r="FQ59" s="243" t="str">
        <f>IF(ISBLANK('Post Process Calc.'!AH59),"",'Post Process Calc.'!AH59)</f>
        <v/>
      </c>
      <c r="FR59" s="243" t="str">
        <f>IF(ISBLANK('Post Process Calc.'!AI59),"",'Post Process Calc.'!AI59)</f>
        <v/>
      </c>
      <c r="FS59" s="243" t="str">
        <f>IF(ISBLANK('Post Process Calc.'!AJ59),"",'Post Process Calc.'!AJ59)</f>
        <v/>
      </c>
    </row>
    <row r="60" spans="1:175">
      <c r="A60" s="238" t="str">
        <f>IF('Measured Data'!B51&lt;&gt;0,'Measured Data'!$B$1,"")</f>
        <v/>
      </c>
      <c r="B60" s="238" t="str">
        <f>IF(ISBLANK('Measured Data'!A51),"",'Measured Data'!A51)</f>
        <v/>
      </c>
      <c r="C60" s="245" t="str">
        <f>IF(ISBLANK('Measured Data'!B51),"",'Measured Data'!B51)</f>
        <v/>
      </c>
      <c r="D60" s="246" t="str">
        <f>IF(ISBLANK('Measured Data'!C51),"",'Measured Data'!C51)</f>
        <v/>
      </c>
      <c r="E60" s="238" t="str">
        <f>IF(ISBLANK('Measured Data'!D51),"",'Measured Data'!D51)</f>
        <v/>
      </c>
      <c r="F60" s="238" t="str">
        <f>IF(ISBLANK('Measured Data'!E51),"",'Measured Data'!E51)</f>
        <v/>
      </c>
      <c r="G60" s="238" t="str">
        <f>IF(ISBLANK('Measured Data'!G51),"",'Measured Data'!G51)</f>
        <v/>
      </c>
      <c r="H60" s="238" t="str">
        <f>IF(ISBLANK('Measured Data'!H51),"",'Measured Data'!H51)</f>
        <v/>
      </c>
      <c r="I60" s="238" t="str">
        <f>IF(ISBLANK('Measured Data'!I51),"",'Measured Data'!I51)</f>
        <v/>
      </c>
      <c r="J60" s="238" t="str">
        <f>IF(ISBLANK('Measured Data'!J51),"",'Measured Data'!J51)</f>
        <v/>
      </c>
      <c r="K60" s="238" t="str">
        <f>IF(ISBLANK('Measured Data'!K51),"",'Measured Data'!K51)</f>
        <v/>
      </c>
      <c r="L60" s="238" t="str">
        <f>IF(ISBLANK('Measured Data'!L51),"",'Measured Data'!L51)</f>
        <v/>
      </c>
      <c r="M60" s="238" t="str">
        <f>IF(ISBLANK('Measured Data'!M51),"",'Measured Data'!M51)</f>
        <v/>
      </c>
      <c r="N60" s="238" t="str">
        <f>IF(ISBLANK('Measured Data'!N51),"",'Measured Data'!N51)</f>
        <v/>
      </c>
      <c r="O60" s="238" t="str">
        <f>IF(ISBLANK('Measured Data'!O51),"",'Measured Data'!O51)</f>
        <v/>
      </c>
      <c r="P60" s="238" t="str">
        <f>IF(ISBLANK('Measured Data'!P51),"",'Measured Data'!P51)</f>
        <v/>
      </c>
      <c r="Q60" s="238" t="str">
        <f>IF(ISBLANK('Measured Data'!Q51),"",'Measured Data'!Q51)</f>
        <v/>
      </c>
      <c r="R60" s="238" t="str">
        <f>IF(ISBLANK('Measured Data'!R51),"",'Measured Data'!R51)</f>
        <v/>
      </c>
      <c r="S60" s="238" t="str">
        <f>IF(ISBLANK('Measured Data'!S51),"",'Measured Data'!S51)</f>
        <v/>
      </c>
      <c r="T60" s="238" t="str">
        <f>IF(ISBLANK('Measured Data'!T51),"",'Measured Data'!T51)</f>
        <v/>
      </c>
      <c r="U60" s="238" t="str">
        <f>IF(ISBLANK('Measured Data'!U51),"",'Measured Data'!U51)</f>
        <v/>
      </c>
      <c r="V60" s="238" t="str">
        <f>IF(ISBLANK('Measured Data'!V51),"",'Measured Data'!V51)</f>
        <v/>
      </c>
      <c r="W60" s="238" t="str">
        <f>IF(ISBLANK('Measured Data'!W51),"",'Measured Data'!W51)</f>
        <v/>
      </c>
      <c r="X60" s="238" t="str">
        <f>IF(ISBLANK('Measured Data'!X51),"",'Measured Data'!X51)</f>
        <v/>
      </c>
      <c r="Y60" s="238" t="str">
        <f>IF(ISBLANK('Measured Data'!Y51),"",'Measured Data'!Y51)</f>
        <v/>
      </c>
      <c r="Z60" s="238" t="str">
        <f>IF(ISBLANK('Measured Data'!Z51),"",'Measured Data'!Z51)</f>
        <v/>
      </c>
      <c r="AA60" s="238" t="str">
        <f>IF(ISBLANK('Measured Data'!AA51),"",'Measured Data'!AA51)</f>
        <v/>
      </c>
      <c r="AB60" s="238" t="str">
        <f>IF(ISBLANK('Measured Data'!AB51),"",'Measured Data'!AB51)</f>
        <v/>
      </c>
      <c r="AC60" s="238" t="str">
        <f>IF(ISBLANK('Measured Data'!AC51),"",'Measured Data'!AC51)</f>
        <v/>
      </c>
      <c r="AD60" s="238" t="str">
        <f>IF(ISBLANK('Measured Data'!AD51),"",'Measured Data'!AD51)</f>
        <v/>
      </c>
      <c r="AE60" s="238" t="str">
        <f>IF(ISBLANK('Measured Data'!AE51),"",'Measured Data'!AE51)</f>
        <v/>
      </c>
      <c r="AF60" s="238" t="str">
        <f>IF(ISBLANK('Measured Data'!AF51),"",'Measured Data'!AF51)</f>
        <v/>
      </c>
      <c r="AG60" s="238" t="str">
        <f>IF(ISBLANK('Measured Data'!AG51),"",'Measured Data'!AG51)</f>
        <v/>
      </c>
      <c r="AH60" s="238" t="str">
        <f>IF(ISBLANK('Measured Data'!AH51),"",'Measured Data'!AH51)</f>
        <v/>
      </c>
      <c r="AI60" s="238" t="str">
        <f>IF(ISBLANK('Measured Data'!AI51),"",'Measured Data'!AI51)</f>
        <v/>
      </c>
      <c r="AJ60" s="238" t="str">
        <f>IF(ISBLANK('Measured Data'!AJ51),"",'Measured Data'!AJ51)</f>
        <v/>
      </c>
      <c r="AK60" s="238" t="str">
        <f>IF(ISBLANK('Measured Data'!AK51),"",'Measured Data'!AK51)</f>
        <v/>
      </c>
      <c r="AL60" s="238" t="str">
        <f>IF(ISBLANK('Measured Data'!AL51),"",'Measured Data'!AL51)</f>
        <v/>
      </c>
      <c r="AM60" s="238" t="str">
        <f>IF(ISBLANK('Measured Data'!AM51),"",'Measured Data'!AM51)</f>
        <v/>
      </c>
      <c r="AN60" s="238" t="str">
        <f>IF(ISBLANK('Measured Data'!AN51),"",'Measured Data'!AN51)</f>
        <v/>
      </c>
      <c r="AO60" s="238" t="str">
        <f>IF(ISBLANK('Measured Data'!AO51),"",'Measured Data'!AO51)</f>
        <v/>
      </c>
      <c r="AP60" s="238" t="str">
        <f>IF(ISBLANK('Measured Data'!AP51),"",'Measured Data'!AP51)</f>
        <v/>
      </c>
      <c r="AQ60" s="238" t="e">
        <f>IF(ISBLANK('Measured Data'!#REF!),"",'Measured Data'!#REF!)</f>
        <v>#REF!</v>
      </c>
      <c r="AR60" s="238" t="e">
        <f>IF(ISBLANK('Measured Data'!#REF!),"",'Measured Data'!#REF!)</f>
        <v>#REF!</v>
      </c>
      <c r="AS60" s="238" t="e">
        <f>IF(ISBLANK('Measured Data'!#REF!),"",'Measured Data'!#REF!)</f>
        <v>#REF!</v>
      </c>
      <c r="AT60" s="238" t="e">
        <f>IF(ISBLANK('Measured Data'!#REF!),"",'Measured Data'!#REF!)</f>
        <v>#REF!</v>
      </c>
      <c r="AU60" s="238" t="e">
        <f>IF(ISBLANK('Measured Data'!#REF!),"",'Measured Data'!#REF!)</f>
        <v>#REF!</v>
      </c>
      <c r="AV60" s="238" t="e">
        <f>IF(ISBLANK('Measured Data'!#REF!),"",'Measured Data'!#REF!)</f>
        <v>#REF!</v>
      </c>
      <c r="AW60" s="238" t="e">
        <f>IF(ISBLANK('Measured Data'!#REF!),"",'Measured Data'!#REF!)</f>
        <v>#REF!</v>
      </c>
      <c r="AX60" s="238" t="e">
        <f>IF(ISBLANK('Measured Data'!#REF!),"",'Measured Data'!#REF!)</f>
        <v>#REF!</v>
      </c>
      <c r="AY60" s="238" t="e">
        <f>IF(ISBLANK('Measured Data'!#REF!),"",'Measured Data'!#REF!)</f>
        <v>#REF!</v>
      </c>
      <c r="AZ60" s="238" t="e">
        <f>IF(ISBLANK('Measured Data'!#REF!),"",'Measured Data'!#REF!)</f>
        <v>#REF!</v>
      </c>
      <c r="BA60" s="238" t="e">
        <f>IF(ISBLANK('Measured Data'!#REF!),"",'Measured Data'!#REF!)</f>
        <v>#REF!</v>
      </c>
      <c r="BB60" s="238" t="e">
        <f>IF(ISBLANK('Measured Data'!#REF!),"",'Measured Data'!#REF!)</f>
        <v>#REF!</v>
      </c>
      <c r="BC60" s="238" t="e">
        <f>IF(ISBLANK('Measured Data'!#REF!),"",'Measured Data'!#REF!)</f>
        <v>#REF!</v>
      </c>
      <c r="BD60" s="238" t="e">
        <f>IF(ISBLANK('Measured Data'!#REF!),"",'Measured Data'!#REF!)</f>
        <v>#REF!</v>
      </c>
      <c r="BE60" s="238" t="e">
        <f>IF(ISBLANK('Measured Data'!#REF!),"",'Measured Data'!#REF!)</f>
        <v>#REF!</v>
      </c>
      <c r="BF60" s="238" t="e">
        <f>IF(ISBLANK('Measured Data'!#REF!),"",'Measured Data'!#REF!)</f>
        <v>#REF!</v>
      </c>
      <c r="BG60" s="238" t="e">
        <f>IF(ISBLANK('Measured Data'!#REF!),"",'Measured Data'!#REF!)</f>
        <v>#REF!</v>
      </c>
      <c r="BH60" s="238" t="e">
        <f>IF(ISBLANK('Measured Data'!#REF!),"",'Measured Data'!#REF!)</f>
        <v>#REF!</v>
      </c>
      <c r="BI60" s="238" t="e">
        <f>IF(ISBLANK('Measured Data'!#REF!),"",'Measured Data'!#REF!)</f>
        <v>#REF!</v>
      </c>
      <c r="BJ60" s="238" t="e">
        <f>IF(ISBLANK('Measured Data'!#REF!),"",'Measured Data'!#REF!)</f>
        <v>#REF!</v>
      </c>
      <c r="BK60" s="238" t="e">
        <f>IF(ISBLANK('Measured Data'!#REF!),"",'Measured Data'!#REF!)</f>
        <v>#REF!</v>
      </c>
      <c r="BL60" s="238" t="e">
        <f>IF(ISBLANK('Measured Data'!#REF!),"",'Measured Data'!#REF!)</f>
        <v>#REF!</v>
      </c>
      <c r="BM60" s="238" t="e">
        <f>IF(ISBLANK('Measured Data'!#REF!),"",'Measured Data'!#REF!)</f>
        <v>#REF!</v>
      </c>
      <c r="BN60" s="238" t="str">
        <f>IF(ISBLANK('In Process Calc.'!B53),"",ROUND('In Process Calc.'!B53,2))</f>
        <v/>
      </c>
      <c r="BO60" s="238" t="str">
        <f>IF(ISBLANK('In Process Calc.'!C53),"",ROUND('In Process Calc.'!C53,2))</f>
        <v/>
      </c>
      <c r="BP60" s="238" t="str">
        <f>IF(ISBLANK('In Process Calc.'!E53),"",'In Process Calc.'!E53)</f>
        <v/>
      </c>
      <c r="BQ60" s="238" t="str">
        <f>IF(ISBLANK('In Process Calc.'!F53),"",'In Process Calc.'!F53)</f>
        <v/>
      </c>
      <c r="BR60" s="238" t="str">
        <f>IF(ISBLANK('In Process Calc.'!H53),"",'In Process Calc.'!H53)</f>
        <v/>
      </c>
      <c r="BS60" s="238" t="str">
        <f>IF(ISBLANK('In Process Calc.'!J53),"",'In Process Calc.'!J53)</f>
        <v/>
      </c>
      <c r="BT60" s="238" t="str">
        <f>IF(ISBLANK('In Process Calc.'!K53),"",'In Process Calc.'!K53)</f>
        <v/>
      </c>
      <c r="BU60" s="238" t="str">
        <f>IF(ISBLANK('In Process Calc.'!L53),"",'In Process Calc.'!L53)</f>
        <v/>
      </c>
      <c r="BV60" s="243" t="str">
        <f>IF(ISBLANK('In Process Calc.'!M53),"",'In Process Calc.'!M53)</f>
        <v/>
      </c>
      <c r="BW60" s="243" t="str">
        <f>IF(ISBLANK('In Process Calc.'!N53),"",'In Process Calc.'!N53)</f>
        <v/>
      </c>
      <c r="BX60" s="243" t="str">
        <f>IF(ISBLANK('In Process Calc.'!O53),"",'In Process Calc.'!O53)</f>
        <v/>
      </c>
      <c r="BY60" s="243" t="str">
        <f>IF(ISBLANK('In Process Calc.'!P53),"",'In Process Calc.'!P53)</f>
        <v/>
      </c>
      <c r="BZ60" s="243" t="str">
        <f>IF(ISBLANK('In Process Calc.'!Q53),"",'In Process Calc.'!Q53)</f>
        <v/>
      </c>
      <c r="CA60" s="243" t="str">
        <f>IF(ISBLANK('In Process Calc.'!R53),"",'In Process Calc.'!R53)</f>
        <v/>
      </c>
      <c r="CB60" s="243" t="str">
        <f>IF(ISBLANK('In Process Calc.'!S53),"",'In Process Calc.'!S53)</f>
        <v/>
      </c>
      <c r="CC60" s="243" t="str">
        <f>IF(ISBLANK('In Process Calc.'!T53),"",'In Process Calc.'!T53)</f>
        <v/>
      </c>
      <c r="CD60" s="243" t="str">
        <f>IF(ISBLANK('In Process Calc.'!U53),"",'In Process Calc.'!U53)</f>
        <v/>
      </c>
      <c r="CE60" s="243" t="str">
        <f>IF(ISBLANK('In Process Calc.'!V53),"",'In Process Calc.'!V53)</f>
        <v/>
      </c>
      <c r="CF60" s="243" t="str">
        <f>IF(ISBLANK('In Process Calc.'!W53),"",'In Process Calc.'!W53)</f>
        <v/>
      </c>
      <c r="CG60" s="243" t="str">
        <f>IF(ISBLANK('In Process Calc.'!X53),"",'In Process Calc.'!X53)</f>
        <v/>
      </c>
      <c r="CH60" s="243" t="str">
        <f>IF(ISBLANK('In Process Calc.'!Y53),"",'In Process Calc.'!Y53)</f>
        <v/>
      </c>
      <c r="CI60" s="243" t="str">
        <f>IF(ISBLANK('In Process Calc.'!Z53),"",'In Process Calc.'!Z53)</f>
        <v/>
      </c>
      <c r="CJ60" s="243" t="str">
        <f>IF(ISBLANK('In Process Calc.'!AA53),"",'In Process Calc.'!AA53)</f>
        <v/>
      </c>
      <c r="CK60" s="243" t="str">
        <f>IF(ISBLANK('In Process Calc.'!AB53),"",'In Process Calc.'!AB53)</f>
        <v/>
      </c>
      <c r="CL60" s="243" t="str">
        <f>IF(ISBLANK('In Process Calc.'!AC53),"",'In Process Calc.'!AC53)</f>
        <v/>
      </c>
      <c r="CM60" s="243" t="str">
        <f>IF(ISBLANK('In Process Calc.'!AD53),"",'In Process Calc.'!AD53)</f>
        <v/>
      </c>
      <c r="CN60" s="243" t="str">
        <f>IF(ISBLANK('In Process Calc.'!AE53),"",'In Process Calc.'!AE53)</f>
        <v/>
      </c>
      <c r="CO60" s="243" t="str">
        <f>IF(ISBLANK('In Process Calc.'!AF53),"",'In Process Calc.'!AF53)</f>
        <v/>
      </c>
      <c r="CP60" s="243" t="str">
        <f>IF(ISBLANK('In Process Calc.'!AG53),"",'In Process Calc.'!AG53)</f>
        <v/>
      </c>
      <c r="CQ60" s="243" t="str">
        <f>IF(ISBLANK('In Process Calc.'!AH53),"",'In Process Calc.'!AH53)</f>
        <v/>
      </c>
      <c r="CR60" s="243" t="str">
        <f>IF(ISBLANK('In Process Calc.'!AI53),"",'In Process Calc.'!AI53)</f>
        <v/>
      </c>
      <c r="CS60" s="243" t="str">
        <f>IF(ISBLANK('In Process Calc.'!AJ53),"",'In Process Calc.'!AJ53)</f>
        <v/>
      </c>
      <c r="CT60" s="243" t="str">
        <f>IF(ISBLANK('In Process Calc.'!AK53),"",'In Process Calc.'!AK53)</f>
        <v/>
      </c>
      <c r="CU60" s="243" t="str">
        <f>IF(ISBLANK('In Process Calc.'!AL53),"",'In Process Calc.'!AL53)</f>
        <v/>
      </c>
      <c r="CV60" s="243" t="str">
        <f>IF(ISBLANK('In Process Calc.'!AM53),"",'In Process Calc.'!AM53)</f>
        <v/>
      </c>
      <c r="CW60" s="243" t="str">
        <f>IF(ISBLANK('In Process Calc.'!AN53),"",'In Process Calc.'!AN53)</f>
        <v/>
      </c>
      <c r="CX60" s="243" t="str">
        <f>IF(ISBLANK('In Process Calc.'!AO53),"",'In Process Calc.'!AO53)</f>
        <v/>
      </c>
      <c r="CY60" s="243" t="str">
        <f>IF(ISBLANK('In Process Calc.'!AP53),"",'In Process Calc.'!AP53)</f>
        <v/>
      </c>
      <c r="CZ60" s="243" t="str">
        <f>IF(ISBLANK('In Process Calc.'!AQ53),"",'In Process Calc.'!AQ53)</f>
        <v/>
      </c>
      <c r="DA60" s="243" t="str">
        <f>IF(ISBLANK('In Process Calc.'!AR53),"",'In Process Calc.'!AR53)</f>
        <v/>
      </c>
      <c r="DB60" s="243" t="str">
        <f>IF(ISBLANK('In Process Calc.'!AS53),"",'In Process Calc.'!AS53)</f>
        <v/>
      </c>
      <c r="DC60" s="243" t="str">
        <f>IF(ISBLANK('In Process Calc.'!AT53),"",'In Process Calc.'!AT53)</f>
        <v/>
      </c>
      <c r="DD60" s="243" t="str">
        <f>IF(ISBLANK('In Process Calc.'!AU53),"",'In Process Calc.'!AU53)</f>
        <v/>
      </c>
      <c r="DE60" s="243" t="str">
        <f>IF(ISBLANK('In Process Calc.'!AV53),"",'In Process Calc.'!AV53)</f>
        <v/>
      </c>
      <c r="DF60" s="243" t="str">
        <f>IF(ISBLANK('In Process Calc.'!AW53),"",'In Process Calc.'!AW53)</f>
        <v/>
      </c>
      <c r="DG60" s="243" t="str">
        <f>IF(ISBLANK('In Process Calc.'!AX53),"",'In Process Calc.'!AX53)</f>
        <v/>
      </c>
      <c r="DH60" s="243" t="str">
        <f>IF(ISBLANK('In Process Calc.'!AY53),"",'In Process Calc.'!AY53)</f>
        <v/>
      </c>
      <c r="DI60" s="243" t="str">
        <f>IF(ISBLANK('In Process Calc.'!AZ53),"",'In Process Calc.'!AZ53)</f>
        <v/>
      </c>
      <c r="DJ60" s="243" t="str">
        <f>IF(ISBLANK('In Process Calc.'!BA53),"",'In Process Calc.'!BA53)</f>
        <v/>
      </c>
      <c r="DK60" s="243" t="str">
        <f>IF(ISBLANK('In Process Calc.'!BB53),"",'In Process Calc.'!BB53)</f>
        <v/>
      </c>
      <c r="DL60" s="243" t="str">
        <f>IF(ISBLANK('In Process Calc.'!BC53),"",'In Process Calc.'!BC53)</f>
        <v/>
      </c>
      <c r="DM60" s="243" t="str">
        <f>IF(ISBLANK('In Process Calc.'!BD53),"",'In Process Calc.'!BD53)</f>
        <v/>
      </c>
      <c r="DN60" s="243" t="str">
        <f>IF(ISBLANK('In Process Calc.'!BE53),"",'In Process Calc.'!BE53)</f>
        <v/>
      </c>
      <c r="DO60" s="243" t="str">
        <f>IF(ISBLANK('In Process Calc.'!BF53),"",'In Process Calc.'!BF53)</f>
        <v/>
      </c>
      <c r="DP60" s="243" t="str">
        <f>IF(ISBLANK('In Process Calc.'!BG53),"",'In Process Calc.'!BG53)</f>
        <v/>
      </c>
      <c r="DQ60" s="243" t="str">
        <f>IF(ISBLANK('In Process Calc.'!BH53),"",'In Process Calc.'!BH53)</f>
        <v/>
      </c>
      <c r="DR60" s="243" t="str">
        <f>IF(ISBLANK('In Process Calc.'!BI53),"",'In Process Calc.'!BI53)</f>
        <v/>
      </c>
      <c r="DS60" s="243" t="str">
        <f>IF(ISBLANK('In Process Calc.'!BJ53),"",'In Process Calc.'!BJ53)</f>
        <v/>
      </c>
      <c r="DT60" s="243" t="str">
        <f>IF(ISBLANK('In Process Calc.'!BK53),"",'In Process Calc.'!BK53)</f>
        <v/>
      </c>
      <c r="DU60" s="243" t="str">
        <f>IF(ISBLANK('In Process Calc.'!BL53),"",'In Process Calc.'!BL53)</f>
        <v/>
      </c>
      <c r="DV60" s="243" t="str">
        <f>IF(ISBLANK('In Process Calc.'!BM53),"",'In Process Calc.'!BM53)</f>
        <v/>
      </c>
      <c r="DW60" s="243" t="str">
        <f>IF(ISBLANK('In Process Calc.'!BN53),"",'In Process Calc.'!BN53)</f>
        <v/>
      </c>
      <c r="DX60" s="243" t="str">
        <f>IF(ISBLANK('In Process Calc.'!BO53),"",'In Process Calc.'!BO53)</f>
        <v/>
      </c>
      <c r="DY60" s="243" t="str">
        <f>IF(ISBLANK('In Process Calc.'!BP53),"",'In Process Calc.'!BP53)</f>
        <v/>
      </c>
      <c r="DZ60" s="243" t="str">
        <f>IF(ISBLANK('In Process Calc.'!BQ53),"",'In Process Calc.'!BQ53)</f>
        <v/>
      </c>
      <c r="EA60" s="243" t="str">
        <f>IF(ISBLANK('In Process Calc.'!BR53),"",'In Process Calc.'!BR53)</f>
        <v/>
      </c>
      <c r="EB60" s="243" t="str">
        <f>IF(ISBLANK('In Process Calc.'!BS53),"",'In Process Calc.'!BS53)</f>
        <v/>
      </c>
      <c r="EC60" s="243" t="str">
        <f>IF(ISBLANK('In Process Calc.'!BT53),"",'In Process Calc.'!BT53)</f>
        <v/>
      </c>
      <c r="ED60" s="243" t="str">
        <f>IF(ISBLANK('In Process Calc.'!BU53),"",'In Process Calc.'!BU53)</f>
        <v/>
      </c>
      <c r="EE60" s="243" t="str">
        <f>IF(ISBLANK('In Process Calc.'!BV53),"",'In Process Calc.'!BV53)</f>
        <v/>
      </c>
      <c r="EF60" s="243" t="str">
        <f>IF(ISBLANK('In Process Calc.'!BW53),"",'In Process Calc.'!BW53)</f>
        <v/>
      </c>
      <c r="EG60" s="243" t="str">
        <f>IF(ISBLANK('In Process Calc.'!BX53),"",'In Process Calc.'!BX53)</f>
        <v/>
      </c>
      <c r="EH60" s="243" t="str">
        <f>IF(ISBLANK('In Process Calc.'!BY53),"",'In Process Calc.'!BY53)</f>
        <v/>
      </c>
      <c r="EI60" s="243" t="str">
        <f>IF(ISBLANK('In Process Calc.'!BZ53),"",'In Process Calc.'!BZ53)</f>
        <v/>
      </c>
      <c r="EJ60" s="243" t="str">
        <f>IF(ISBLANK('In Process Calc.'!CA53),"",'In Process Calc.'!CA53)</f>
        <v/>
      </c>
      <c r="EK60" s="243" t="str">
        <f>IF(ISBLANK('Post Process Calc.'!A60),"",'Post Process Calc.'!A60)</f>
        <v/>
      </c>
      <c r="EL60" s="243" t="str">
        <f>IF(ISBLANK('Post Process Calc.'!C60),"",'Post Process Calc.'!C60)</f>
        <v/>
      </c>
      <c r="EM60" s="243" t="str">
        <f>IF(ISBLANK('Post Process Calc.'!D60),"",'Post Process Calc.'!D60)</f>
        <v/>
      </c>
      <c r="EN60" s="243" t="str">
        <f>IF(ISBLANK('Post Process Calc.'!E60),"",'Post Process Calc.'!E60)</f>
        <v/>
      </c>
      <c r="EO60" s="243" t="str">
        <f>IF(ISBLANK('Post Process Calc.'!F60),"",'Post Process Calc.'!F60)</f>
        <v/>
      </c>
      <c r="EP60" s="243" t="str">
        <f>IF(ISBLANK('Post Process Calc.'!G60),"",'Post Process Calc.'!G60)</f>
        <v/>
      </c>
      <c r="EQ60" s="243" t="str">
        <f>IF(ISBLANK('Post Process Calc.'!H60),"",'Post Process Calc.'!H60)</f>
        <v/>
      </c>
      <c r="ER60" s="243" t="str">
        <f>IF(ISBLANK('Post Process Calc.'!I60),"",'Post Process Calc.'!I60)</f>
        <v/>
      </c>
      <c r="ES60" s="243" t="str">
        <f>IF(ISBLANK('Post Process Calc.'!J60),"",'Post Process Calc.'!J60)</f>
        <v/>
      </c>
      <c r="ET60" s="243" t="str">
        <f>IF(ISBLANK('Post Process Calc.'!K60),"",'Post Process Calc.'!K60)</f>
        <v/>
      </c>
      <c r="EU60" s="243" t="str">
        <f>IF(ISBLANK('Post Process Calc.'!L60),"",'Post Process Calc.'!L60)</f>
        <v/>
      </c>
      <c r="EV60" s="243" t="str">
        <f>IF(ISBLANK('Post Process Calc.'!M60),"",'Post Process Calc.'!M60)</f>
        <v/>
      </c>
      <c r="EW60" s="243" t="str">
        <f>IF(ISBLANK('Post Process Calc.'!N60),"",'Post Process Calc.'!N60)</f>
        <v/>
      </c>
      <c r="EX60" s="243" t="str">
        <f>IF(ISBLANK('Post Process Calc.'!O60),"",'Post Process Calc.'!O60)</f>
        <v/>
      </c>
      <c r="EY60" s="243" t="str">
        <f>IF(ISBLANK('Post Process Calc.'!P60),"",'Post Process Calc.'!P60)</f>
        <v/>
      </c>
      <c r="EZ60" s="243" t="str">
        <f>IF(ISBLANK('Post Process Calc.'!Q60),"",'Post Process Calc.'!Q60)</f>
        <v/>
      </c>
      <c r="FA60" s="243" t="str">
        <f>IF(ISBLANK('Post Process Calc.'!R60),"",'Post Process Calc.'!R60)</f>
        <v/>
      </c>
      <c r="FB60" s="243" t="str">
        <f>IF(ISBLANK('Post Process Calc.'!S60),"",'Post Process Calc.'!S60)</f>
        <v/>
      </c>
      <c r="FC60" s="243" t="str">
        <f>IF(ISBLANK('Post Process Calc.'!T60),"",'Post Process Calc.'!T60)</f>
        <v/>
      </c>
      <c r="FD60" s="243" t="str">
        <f>IF(ISBLANK('Post Process Calc.'!U60),"",'Post Process Calc.'!U60)</f>
        <v/>
      </c>
      <c r="FE60" s="243" t="str">
        <f>IF(ISBLANK('Post Process Calc.'!V60),"",'Post Process Calc.'!V60)</f>
        <v/>
      </c>
      <c r="FF60" s="243" t="str">
        <f>IF(ISBLANK('Post Process Calc.'!W60),"",'Post Process Calc.'!W60)</f>
        <v/>
      </c>
      <c r="FG60" s="243" t="str">
        <f>IF(ISBLANK('Post Process Calc.'!X60),"",'Post Process Calc.'!X60)</f>
        <v/>
      </c>
      <c r="FH60" s="243" t="str">
        <f>IF(ISBLANK('Post Process Calc.'!Y60),"",'Post Process Calc.'!Y60)</f>
        <v/>
      </c>
      <c r="FI60" s="243" t="str">
        <f>IF(ISBLANK('Post Process Calc.'!Z60),"",'Post Process Calc.'!Z60)</f>
        <v/>
      </c>
      <c r="FJ60" s="243" t="str">
        <f>IF(ISBLANK('Post Process Calc.'!AA60),"",'Post Process Calc.'!AA60)</f>
        <v/>
      </c>
      <c r="FK60" s="243" t="str">
        <f>IF(ISBLANK('Post Process Calc.'!AB60),"",'Post Process Calc.'!AB60)</f>
        <v/>
      </c>
      <c r="FL60" s="243" t="str">
        <f>IF(ISBLANK('Post Process Calc.'!AC60),"",'Post Process Calc.'!AC60)</f>
        <v/>
      </c>
      <c r="FM60" s="243" t="str">
        <f>IF(ISBLANK('Post Process Calc.'!AD60),"",'Post Process Calc.'!AD60)</f>
        <v/>
      </c>
      <c r="FN60" s="243" t="str">
        <f>IF(ISBLANK('Post Process Calc.'!AE60),"",'Post Process Calc.'!AE60)</f>
        <v/>
      </c>
      <c r="FO60" s="243" t="str">
        <f>IF(ISBLANK('Post Process Calc.'!AF60),"",'Post Process Calc.'!AF60)</f>
        <v/>
      </c>
      <c r="FP60" s="243" t="str">
        <f>IF(ISBLANK('Post Process Calc.'!AG60),"",'Post Process Calc.'!AG60)</f>
        <v/>
      </c>
      <c r="FQ60" s="243" t="str">
        <f>IF(ISBLANK('Post Process Calc.'!AH60),"",'Post Process Calc.'!AH60)</f>
        <v/>
      </c>
      <c r="FR60" s="243" t="str">
        <f>IF(ISBLANK('Post Process Calc.'!AI60),"",'Post Process Calc.'!AI60)</f>
        <v/>
      </c>
      <c r="FS60" s="243" t="str">
        <f>IF(ISBLANK('Post Process Calc.'!AJ60),"",'Post Process Calc.'!AJ60)</f>
        <v/>
      </c>
    </row>
    <row r="61" spans="1:175">
      <c r="A61" s="238" t="str">
        <f>IF('Measured Data'!B52&lt;&gt;0,'Measured Data'!$B$1,"")</f>
        <v/>
      </c>
      <c r="B61" s="238" t="str">
        <f>IF(ISBLANK('Measured Data'!A52),"",'Measured Data'!A52)</f>
        <v/>
      </c>
      <c r="C61" s="245" t="str">
        <f>IF(ISBLANK('Measured Data'!B52),"",'Measured Data'!B52)</f>
        <v/>
      </c>
      <c r="D61" s="246" t="str">
        <f>IF(ISBLANK('Measured Data'!C52),"",'Measured Data'!C52)</f>
        <v/>
      </c>
      <c r="E61" s="238" t="str">
        <f>IF(ISBLANK('Measured Data'!D52),"",'Measured Data'!D52)</f>
        <v/>
      </c>
      <c r="F61" s="238" t="str">
        <f>IF(ISBLANK('Measured Data'!E52),"",'Measured Data'!E52)</f>
        <v/>
      </c>
      <c r="G61" s="238" t="str">
        <f>IF(ISBLANK('Measured Data'!G52),"",'Measured Data'!G52)</f>
        <v/>
      </c>
      <c r="H61" s="238" t="str">
        <f>IF(ISBLANK('Measured Data'!H52),"",'Measured Data'!H52)</f>
        <v/>
      </c>
      <c r="I61" s="238" t="str">
        <f>IF(ISBLANK('Measured Data'!I52),"",'Measured Data'!I52)</f>
        <v/>
      </c>
      <c r="J61" s="238" t="str">
        <f>IF(ISBLANK('Measured Data'!J52),"",'Measured Data'!J52)</f>
        <v/>
      </c>
      <c r="K61" s="238" t="str">
        <f>IF(ISBLANK('Measured Data'!K52),"",'Measured Data'!K52)</f>
        <v/>
      </c>
      <c r="L61" s="238" t="str">
        <f>IF(ISBLANK('Measured Data'!L52),"",'Measured Data'!L52)</f>
        <v/>
      </c>
      <c r="M61" s="238" t="str">
        <f>IF(ISBLANK('Measured Data'!M52),"",'Measured Data'!M52)</f>
        <v/>
      </c>
      <c r="N61" s="238" t="str">
        <f>IF(ISBLANK('Measured Data'!N52),"",'Measured Data'!N52)</f>
        <v/>
      </c>
      <c r="O61" s="238" t="str">
        <f>IF(ISBLANK('Measured Data'!O52),"",'Measured Data'!O52)</f>
        <v/>
      </c>
      <c r="P61" s="238" t="str">
        <f>IF(ISBLANK('Measured Data'!P52),"",'Measured Data'!P52)</f>
        <v/>
      </c>
      <c r="Q61" s="238" t="str">
        <f>IF(ISBLANK('Measured Data'!Q52),"",'Measured Data'!Q52)</f>
        <v/>
      </c>
      <c r="R61" s="238" t="str">
        <f>IF(ISBLANK('Measured Data'!R52),"",'Measured Data'!R52)</f>
        <v/>
      </c>
      <c r="S61" s="238" t="str">
        <f>IF(ISBLANK('Measured Data'!S52),"",'Measured Data'!S52)</f>
        <v/>
      </c>
      <c r="T61" s="238" t="str">
        <f>IF(ISBLANK('Measured Data'!T52),"",'Measured Data'!T52)</f>
        <v/>
      </c>
      <c r="U61" s="238" t="str">
        <f>IF(ISBLANK('Measured Data'!U52),"",'Measured Data'!U52)</f>
        <v/>
      </c>
      <c r="V61" s="238" t="str">
        <f>IF(ISBLANK('Measured Data'!V52),"",'Measured Data'!V52)</f>
        <v/>
      </c>
      <c r="W61" s="238" t="str">
        <f>IF(ISBLANK('Measured Data'!W52),"",'Measured Data'!W52)</f>
        <v/>
      </c>
      <c r="X61" s="238" t="str">
        <f>IF(ISBLANK('Measured Data'!X52),"",'Measured Data'!X52)</f>
        <v/>
      </c>
      <c r="Y61" s="238" t="str">
        <f>IF(ISBLANK('Measured Data'!Y52),"",'Measured Data'!Y52)</f>
        <v/>
      </c>
      <c r="Z61" s="238" t="str">
        <f>IF(ISBLANK('Measured Data'!Z52),"",'Measured Data'!Z52)</f>
        <v/>
      </c>
      <c r="AA61" s="238" t="str">
        <f>IF(ISBLANK('Measured Data'!AA52),"",'Measured Data'!AA52)</f>
        <v/>
      </c>
      <c r="AB61" s="238" t="str">
        <f>IF(ISBLANK('Measured Data'!AB52),"",'Measured Data'!AB52)</f>
        <v/>
      </c>
      <c r="AC61" s="238" t="str">
        <f>IF(ISBLANK('Measured Data'!AC52),"",'Measured Data'!AC52)</f>
        <v/>
      </c>
      <c r="AD61" s="238" t="str">
        <f>IF(ISBLANK('Measured Data'!AD52),"",'Measured Data'!AD52)</f>
        <v/>
      </c>
      <c r="AE61" s="238" t="str">
        <f>IF(ISBLANK('Measured Data'!AE52),"",'Measured Data'!AE52)</f>
        <v/>
      </c>
      <c r="AF61" s="238" t="str">
        <f>IF(ISBLANK('Measured Data'!AF52),"",'Measured Data'!AF52)</f>
        <v/>
      </c>
      <c r="AG61" s="238" t="str">
        <f>IF(ISBLANK('Measured Data'!AG52),"",'Measured Data'!AG52)</f>
        <v/>
      </c>
      <c r="AH61" s="238" t="str">
        <f>IF(ISBLANK('Measured Data'!AH52),"",'Measured Data'!AH52)</f>
        <v/>
      </c>
      <c r="AI61" s="238" t="str">
        <f>IF(ISBLANK('Measured Data'!AI52),"",'Measured Data'!AI52)</f>
        <v/>
      </c>
      <c r="AJ61" s="238" t="str">
        <f>IF(ISBLANK('Measured Data'!AJ52),"",'Measured Data'!AJ52)</f>
        <v/>
      </c>
      <c r="AK61" s="238" t="str">
        <f>IF(ISBLANK('Measured Data'!AK52),"",'Measured Data'!AK52)</f>
        <v/>
      </c>
      <c r="AL61" s="238" t="str">
        <f>IF(ISBLANK('Measured Data'!AL52),"",'Measured Data'!AL52)</f>
        <v/>
      </c>
      <c r="AM61" s="238" t="str">
        <f>IF(ISBLANK('Measured Data'!AM52),"",'Measured Data'!AM52)</f>
        <v/>
      </c>
      <c r="AN61" s="238" t="str">
        <f>IF(ISBLANK('Measured Data'!AN52),"",'Measured Data'!AN52)</f>
        <v/>
      </c>
      <c r="AO61" s="238" t="str">
        <f>IF(ISBLANK('Measured Data'!AO52),"",'Measured Data'!AO52)</f>
        <v/>
      </c>
      <c r="AP61" s="238" t="str">
        <f>IF(ISBLANK('Measured Data'!AP52),"",'Measured Data'!AP52)</f>
        <v/>
      </c>
      <c r="AQ61" s="238" t="e">
        <f>IF(ISBLANK('Measured Data'!#REF!),"",'Measured Data'!#REF!)</f>
        <v>#REF!</v>
      </c>
      <c r="AR61" s="238" t="e">
        <f>IF(ISBLANK('Measured Data'!#REF!),"",'Measured Data'!#REF!)</f>
        <v>#REF!</v>
      </c>
      <c r="AS61" s="238" t="e">
        <f>IF(ISBLANK('Measured Data'!#REF!),"",'Measured Data'!#REF!)</f>
        <v>#REF!</v>
      </c>
      <c r="AT61" s="238" t="e">
        <f>IF(ISBLANK('Measured Data'!#REF!),"",'Measured Data'!#REF!)</f>
        <v>#REF!</v>
      </c>
      <c r="AU61" s="238" t="e">
        <f>IF(ISBLANK('Measured Data'!#REF!),"",'Measured Data'!#REF!)</f>
        <v>#REF!</v>
      </c>
      <c r="AV61" s="238" t="e">
        <f>IF(ISBLANK('Measured Data'!#REF!),"",'Measured Data'!#REF!)</f>
        <v>#REF!</v>
      </c>
      <c r="AW61" s="238" t="e">
        <f>IF(ISBLANK('Measured Data'!#REF!),"",'Measured Data'!#REF!)</f>
        <v>#REF!</v>
      </c>
      <c r="AX61" s="238" t="e">
        <f>IF(ISBLANK('Measured Data'!#REF!),"",'Measured Data'!#REF!)</f>
        <v>#REF!</v>
      </c>
      <c r="AY61" s="238" t="e">
        <f>IF(ISBLANK('Measured Data'!#REF!),"",'Measured Data'!#REF!)</f>
        <v>#REF!</v>
      </c>
      <c r="AZ61" s="238" t="e">
        <f>IF(ISBLANK('Measured Data'!#REF!),"",'Measured Data'!#REF!)</f>
        <v>#REF!</v>
      </c>
      <c r="BA61" s="238" t="e">
        <f>IF(ISBLANK('Measured Data'!#REF!),"",'Measured Data'!#REF!)</f>
        <v>#REF!</v>
      </c>
      <c r="BB61" s="238" t="e">
        <f>IF(ISBLANK('Measured Data'!#REF!),"",'Measured Data'!#REF!)</f>
        <v>#REF!</v>
      </c>
      <c r="BC61" s="238" t="e">
        <f>IF(ISBLANK('Measured Data'!#REF!),"",'Measured Data'!#REF!)</f>
        <v>#REF!</v>
      </c>
      <c r="BD61" s="238" t="e">
        <f>IF(ISBLANK('Measured Data'!#REF!),"",'Measured Data'!#REF!)</f>
        <v>#REF!</v>
      </c>
      <c r="BE61" s="238" t="e">
        <f>IF(ISBLANK('Measured Data'!#REF!),"",'Measured Data'!#REF!)</f>
        <v>#REF!</v>
      </c>
      <c r="BF61" s="238" t="e">
        <f>IF(ISBLANK('Measured Data'!#REF!),"",'Measured Data'!#REF!)</f>
        <v>#REF!</v>
      </c>
      <c r="BG61" s="238" t="e">
        <f>IF(ISBLANK('Measured Data'!#REF!),"",'Measured Data'!#REF!)</f>
        <v>#REF!</v>
      </c>
      <c r="BH61" s="238" t="e">
        <f>IF(ISBLANK('Measured Data'!#REF!),"",'Measured Data'!#REF!)</f>
        <v>#REF!</v>
      </c>
      <c r="BI61" s="238" t="e">
        <f>IF(ISBLANK('Measured Data'!#REF!),"",'Measured Data'!#REF!)</f>
        <v>#REF!</v>
      </c>
      <c r="BJ61" s="238" t="e">
        <f>IF(ISBLANK('Measured Data'!#REF!),"",'Measured Data'!#REF!)</f>
        <v>#REF!</v>
      </c>
      <c r="BK61" s="238" t="e">
        <f>IF(ISBLANK('Measured Data'!#REF!),"",'Measured Data'!#REF!)</f>
        <v>#REF!</v>
      </c>
      <c r="BL61" s="238" t="e">
        <f>IF(ISBLANK('Measured Data'!#REF!),"",'Measured Data'!#REF!)</f>
        <v>#REF!</v>
      </c>
      <c r="BM61" s="238" t="e">
        <f>IF(ISBLANK('Measured Data'!#REF!),"",'Measured Data'!#REF!)</f>
        <v>#REF!</v>
      </c>
      <c r="BN61" s="238" t="str">
        <f>IF(ISBLANK('In Process Calc.'!B54),"",ROUND('In Process Calc.'!B54,2))</f>
        <v/>
      </c>
      <c r="BO61" s="238" t="str">
        <f>IF(ISBLANK('In Process Calc.'!C54),"",ROUND('In Process Calc.'!C54,2))</f>
        <v/>
      </c>
      <c r="BP61" s="238" t="str">
        <f>IF(ISBLANK('In Process Calc.'!E54),"",'In Process Calc.'!E54)</f>
        <v/>
      </c>
      <c r="BQ61" s="238" t="str">
        <f>IF(ISBLANK('In Process Calc.'!F54),"",'In Process Calc.'!F54)</f>
        <v/>
      </c>
      <c r="BR61" s="238" t="str">
        <f>IF(ISBLANK('In Process Calc.'!H54),"",'In Process Calc.'!H54)</f>
        <v/>
      </c>
      <c r="BS61" s="238" t="str">
        <f>IF(ISBLANK('In Process Calc.'!J54),"",'In Process Calc.'!J54)</f>
        <v/>
      </c>
      <c r="BT61" s="238" t="str">
        <f>IF(ISBLANK('In Process Calc.'!K54),"",'In Process Calc.'!K54)</f>
        <v/>
      </c>
      <c r="BU61" s="238" t="str">
        <f>IF(ISBLANK('In Process Calc.'!L54),"",'In Process Calc.'!L54)</f>
        <v/>
      </c>
      <c r="BV61" s="243" t="str">
        <f>IF(ISBLANK('In Process Calc.'!M54),"",'In Process Calc.'!M54)</f>
        <v/>
      </c>
      <c r="BW61" s="243" t="str">
        <f>IF(ISBLANK('In Process Calc.'!N54),"",'In Process Calc.'!N54)</f>
        <v/>
      </c>
      <c r="BX61" s="243" t="str">
        <f>IF(ISBLANK('In Process Calc.'!O54),"",'In Process Calc.'!O54)</f>
        <v/>
      </c>
      <c r="BY61" s="243" t="str">
        <f>IF(ISBLANK('In Process Calc.'!P54),"",'In Process Calc.'!P54)</f>
        <v/>
      </c>
      <c r="BZ61" s="243" t="str">
        <f>IF(ISBLANK('In Process Calc.'!Q54),"",'In Process Calc.'!Q54)</f>
        <v/>
      </c>
      <c r="CA61" s="243" t="str">
        <f>IF(ISBLANK('In Process Calc.'!R54),"",'In Process Calc.'!R54)</f>
        <v/>
      </c>
      <c r="CB61" s="243" t="str">
        <f>IF(ISBLANK('In Process Calc.'!S54),"",'In Process Calc.'!S54)</f>
        <v/>
      </c>
      <c r="CC61" s="243" t="str">
        <f>IF(ISBLANK('In Process Calc.'!T54),"",'In Process Calc.'!T54)</f>
        <v/>
      </c>
      <c r="CD61" s="243" t="str">
        <f>IF(ISBLANK('In Process Calc.'!U54),"",'In Process Calc.'!U54)</f>
        <v/>
      </c>
      <c r="CE61" s="243" t="str">
        <f>IF(ISBLANK('In Process Calc.'!V54),"",'In Process Calc.'!V54)</f>
        <v/>
      </c>
      <c r="CF61" s="243" t="str">
        <f>IF(ISBLANK('In Process Calc.'!W54),"",'In Process Calc.'!W54)</f>
        <v/>
      </c>
      <c r="CG61" s="243" t="str">
        <f>IF(ISBLANK('In Process Calc.'!X54),"",'In Process Calc.'!X54)</f>
        <v/>
      </c>
      <c r="CH61" s="243" t="str">
        <f>IF(ISBLANK('In Process Calc.'!Y54),"",'In Process Calc.'!Y54)</f>
        <v/>
      </c>
      <c r="CI61" s="243" t="str">
        <f>IF(ISBLANK('In Process Calc.'!Z54),"",'In Process Calc.'!Z54)</f>
        <v/>
      </c>
      <c r="CJ61" s="243" t="str">
        <f>IF(ISBLANK('In Process Calc.'!AA54),"",'In Process Calc.'!AA54)</f>
        <v/>
      </c>
      <c r="CK61" s="243" t="str">
        <f>IF(ISBLANK('In Process Calc.'!AB54),"",'In Process Calc.'!AB54)</f>
        <v/>
      </c>
      <c r="CL61" s="243" t="str">
        <f>IF(ISBLANK('In Process Calc.'!AC54),"",'In Process Calc.'!AC54)</f>
        <v/>
      </c>
      <c r="CM61" s="243" t="str">
        <f>IF(ISBLANK('In Process Calc.'!AD54),"",'In Process Calc.'!AD54)</f>
        <v/>
      </c>
      <c r="CN61" s="243" t="str">
        <f>IF(ISBLANK('In Process Calc.'!AE54),"",'In Process Calc.'!AE54)</f>
        <v/>
      </c>
      <c r="CO61" s="243" t="str">
        <f>IF(ISBLANK('In Process Calc.'!AF54),"",'In Process Calc.'!AF54)</f>
        <v/>
      </c>
      <c r="CP61" s="243" t="str">
        <f>IF(ISBLANK('In Process Calc.'!AG54),"",'In Process Calc.'!AG54)</f>
        <v/>
      </c>
      <c r="CQ61" s="243" t="str">
        <f>IF(ISBLANK('In Process Calc.'!AH54),"",'In Process Calc.'!AH54)</f>
        <v/>
      </c>
      <c r="CR61" s="243" t="str">
        <f>IF(ISBLANK('In Process Calc.'!AI54),"",'In Process Calc.'!AI54)</f>
        <v/>
      </c>
      <c r="CS61" s="243" t="str">
        <f>IF(ISBLANK('In Process Calc.'!AJ54),"",'In Process Calc.'!AJ54)</f>
        <v/>
      </c>
      <c r="CT61" s="243" t="str">
        <f>IF(ISBLANK('In Process Calc.'!AK54),"",'In Process Calc.'!AK54)</f>
        <v/>
      </c>
      <c r="CU61" s="243" t="str">
        <f>IF(ISBLANK('In Process Calc.'!AL54),"",'In Process Calc.'!AL54)</f>
        <v/>
      </c>
      <c r="CV61" s="243" t="str">
        <f>IF(ISBLANK('In Process Calc.'!AM54),"",'In Process Calc.'!AM54)</f>
        <v/>
      </c>
      <c r="CW61" s="243" t="str">
        <f>IF(ISBLANK('In Process Calc.'!AN54),"",'In Process Calc.'!AN54)</f>
        <v/>
      </c>
      <c r="CX61" s="243" t="str">
        <f>IF(ISBLANK('In Process Calc.'!AO54),"",'In Process Calc.'!AO54)</f>
        <v/>
      </c>
      <c r="CY61" s="243" t="str">
        <f>IF(ISBLANK('In Process Calc.'!AP54),"",'In Process Calc.'!AP54)</f>
        <v/>
      </c>
      <c r="CZ61" s="243" t="str">
        <f>IF(ISBLANK('In Process Calc.'!AQ54),"",'In Process Calc.'!AQ54)</f>
        <v/>
      </c>
      <c r="DA61" s="243" t="str">
        <f>IF(ISBLANK('In Process Calc.'!AR54),"",'In Process Calc.'!AR54)</f>
        <v/>
      </c>
      <c r="DB61" s="243" t="str">
        <f>IF(ISBLANK('In Process Calc.'!AS54),"",'In Process Calc.'!AS54)</f>
        <v/>
      </c>
      <c r="DC61" s="243" t="str">
        <f>IF(ISBLANK('In Process Calc.'!AT54),"",'In Process Calc.'!AT54)</f>
        <v/>
      </c>
      <c r="DD61" s="243" t="str">
        <f>IF(ISBLANK('In Process Calc.'!AU54),"",'In Process Calc.'!AU54)</f>
        <v/>
      </c>
      <c r="DE61" s="243" t="str">
        <f>IF(ISBLANK('In Process Calc.'!AV54),"",'In Process Calc.'!AV54)</f>
        <v/>
      </c>
      <c r="DF61" s="243" t="str">
        <f>IF(ISBLANK('In Process Calc.'!AW54),"",'In Process Calc.'!AW54)</f>
        <v/>
      </c>
      <c r="DG61" s="243" t="str">
        <f>IF(ISBLANK('In Process Calc.'!AX54),"",'In Process Calc.'!AX54)</f>
        <v/>
      </c>
      <c r="DH61" s="243" t="str">
        <f>IF(ISBLANK('In Process Calc.'!AY54),"",'In Process Calc.'!AY54)</f>
        <v/>
      </c>
      <c r="DI61" s="243" t="str">
        <f>IF(ISBLANK('In Process Calc.'!AZ54),"",'In Process Calc.'!AZ54)</f>
        <v/>
      </c>
      <c r="DJ61" s="243" t="str">
        <f>IF(ISBLANK('In Process Calc.'!BA54),"",'In Process Calc.'!BA54)</f>
        <v/>
      </c>
      <c r="DK61" s="243" t="str">
        <f>IF(ISBLANK('In Process Calc.'!BB54),"",'In Process Calc.'!BB54)</f>
        <v/>
      </c>
      <c r="DL61" s="243" t="str">
        <f>IF(ISBLANK('In Process Calc.'!BC54),"",'In Process Calc.'!BC54)</f>
        <v/>
      </c>
      <c r="DM61" s="243" t="str">
        <f>IF(ISBLANK('In Process Calc.'!BD54),"",'In Process Calc.'!BD54)</f>
        <v/>
      </c>
      <c r="DN61" s="243" t="str">
        <f>IF(ISBLANK('In Process Calc.'!BE54),"",'In Process Calc.'!BE54)</f>
        <v/>
      </c>
      <c r="DO61" s="243" t="str">
        <f>IF(ISBLANK('In Process Calc.'!BF54),"",'In Process Calc.'!BF54)</f>
        <v/>
      </c>
      <c r="DP61" s="243" t="str">
        <f>IF(ISBLANK('In Process Calc.'!BG54),"",'In Process Calc.'!BG54)</f>
        <v/>
      </c>
      <c r="DQ61" s="243" t="str">
        <f>IF(ISBLANK('In Process Calc.'!BH54),"",'In Process Calc.'!BH54)</f>
        <v/>
      </c>
      <c r="DR61" s="243" t="str">
        <f>IF(ISBLANK('In Process Calc.'!BI54),"",'In Process Calc.'!BI54)</f>
        <v/>
      </c>
      <c r="DS61" s="243" t="str">
        <f>IF(ISBLANK('In Process Calc.'!BJ54),"",'In Process Calc.'!BJ54)</f>
        <v/>
      </c>
      <c r="DT61" s="243" t="str">
        <f>IF(ISBLANK('In Process Calc.'!BK54),"",'In Process Calc.'!BK54)</f>
        <v/>
      </c>
      <c r="DU61" s="243" t="str">
        <f>IF(ISBLANK('In Process Calc.'!BL54),"",'In Process Calc.'!BL54)</f>
        <v/>
      </c>
      <c r="DV61" s="243" t="str">
        <f>IF(ISBLANK('In Process Calc.'!BM54),"",'In Process Calc.'!BM54)</f>
        <v/>
      </c>
      <c r="DW61" s="243" t="str">
        <f>IF(ISBLANK('In Process Calc.'!BN54),"",'In Process Calc.'!BN54)</f>
        <v/>
      </c>
      <c r="DX61" s="243" t="str">
        <f>IF(ISBLANK('In Process Calc.'!BO54),"",'In Process Calc.'!BO54)</f>
        <v/>
      </c>
      <c r="DY61" s="243" t="str">
        <f>IF(ISBLANK('In Process Calc.'!BP54),"",'In Process Calc.'!BP54)</f>
        <v/>
      </c>
      <c r="DZ61" s="243" t="str">
        <f>IF(ISBLANK('In Process Calc.'!BQ54),"",'In Process Calc.'!BQ54)</f>
        <v/>
      </c>
      <c r="EA61" s="243" t="str">
        <f>IF(ISBLANK('In Process Calc.'!BR54),"",'In Process Calc.'!BR54)</f>
        <v/>
      </c>
      <c r="EB61" s="243" t="str">
        <f>IF(ISBLANK('In Process Calc.'!BS54),"",'In Process Calc.'!BS54)</f>
        <v/>
      </c>
      <c r="EC61" s="243" t="str">
        <f>IF(ISBLANK('In Process Calc.'!BT54),"",'In Process Calc.'!BT54)</f>
        <v/>
      </c>
      <c r="ED61" s="243" t="str">
        <f>IF(ISBLANK('In Process Calc.'!BU54),"",'In Process Calc.'!BU54)</f>
        <v/>
      </c>
      <c r="EE61" s="243" t="str">
        <f>IF(ISBLANK('In Process Calc.'!BV54),"",'In Process Calc.'!BV54)</f>
        <v/>
      </c>
      <c r="EF61" s="243" t="str">
        <f>IF(ISBLANK('In Process Calc.'!BW54),"",'In Process Calc.'!BW54)</f>
        <v/>
      </c>
      <c r="EG61" s="243" t="str">
        <f>IF(ISBLANK('In Process Calc.'!BX54),"",'In Process Calc.'!BX54)</f>
        <v/>
      </c>
      <c r="EH61" s="243" t="str">
        <f>IF(ISBLANK('In Process Calc.'!BY54),"",'In Process Calc.'!BY54)</f>
        <v/>
      </c>
      <c r="EI61" s="243" t="str">
        <f>IF(ISBLANK('In Process Calc.'!BZ54),"",'In Process Calc.'!BZ54)</f>
        <v/>
      </c>
      <c r="EJ61" s="243" t="str">
        <f>IF(ISBLANK('In Process Calc.'!CA54),"",'In Process Calc.'!CA54)</f>
        <v/>
      </c>
      <c r="EK61" s="243" t="str">
        <f>IF(ISBLANK('Post Process Calc.'!A61),"",'Post Process Calc.'!A61)</f>
        <v/>
      </c>
      <c r="EL61" s="243" t="str">
        <f>IF(ISBLANK('Post Process Calc.'!C61),"",'Post Process Calc.'!C61)</f>
        <v/>
      </c>
      <c r="EM61" s="243" t="str">
        <f>IF(ISBLANK('Post Process Calc.'!D61),"",'Post Process Calc.'!D61)</f>
        <v/>
      </c>
      <c r="EN61" s="243" t="str">
        <f>IF(ISBLANK('Post Process Calc.'!E61),"",'Post Process Calc.'!E61)</f>
        <v/>
      </c>
      <c r="EO61" s="243" t="str">
        <f>IF(ISBLANK('Post Process Calc.'!F61),"",'Post Process Calc.'!F61)</f>
        <v/>
      </c>
      <c r="EP61" s="243" t="str">
        <f>IF(ISBLANK('Post Process Calc.'!G61),"",'Post Process Calc.'!G61)</f>
        <v/>
      </c>
      <c r="EQ61" s="243" t="str">
        <f>IF(ISBLANK('Post Process Calc.'!H61),"",'Post Process Calc.'!H61)</f>
        <v/>
      </c>
      <c r="ER61" s="243" t="str">
        <f>IF(ISBLANK('Post Process Calc.'!I61),"",'Post Process Calc.'!I61)</f>
        <v/>
      </c>
      <c r="ES61" s="243" t="str">
        <f>IF(ISBLANK('Post Process Calc.'!J61),"",'Post Process Calc.'!J61)</f>
        <v/>
      </c>
      <c r="ET61" s="243" t="str">
        <f>IF(ISBLANK('Post Process Calc.'!K61),"",'Post Process Calc.'!K61)</f>
        <v/>
      </c>
      <c r="EU61" s="243" t="str">
        <f>IF(ISBLANK('Post Process Calc.'!L61),"",'Post Process Calc.'!L61)</f>
        <v/>
      </c>
      <c r="EV61" s="243" t="str">
        <f>IF(ISBLANK('Post Process Calc.'!M61),"",'Post Process Calc.'!M61)</f>
        <v/>
      </c>
      <c r="EW61" s="243" t="str">
        <f>IF(ISBLANK('Post Process Calc.'!N61),"",'Post Process Calc.'!N61)</f>
        <v/>
      </c>
      <c r="EX61" s="243" t="str">
        <f>IF(ISBLANK('Post Process Calc.'!O61),"",'Post Process Calc.'!O61)</f>
        <v/>
      </c>
      <c r="EY61" s="243" t="str">
        <f>IF(ISBLANK('Post Process Calc.'!P61),"",'Post Process Calc.'!P61)</f>
        <v/>
      </c>
      <c r="EZ61" s="243" t="str">
        <f>IF(ISBLANK('Post Process Calc.'!Q61),"",'Post Process Calc.'!Q61)</f>
        <v/>
      </c>
      <c r="FA61" s="243" t="str">
        <f>IF(ISBLANK('Post Process Calc.'!R61),"",'Post Process Calc.'!R61)</f>
        <v/>
      </c>
      <c r="FB61" s="243" t="str">
        <f>IF(ISBLANK('Post Process Calc.'!S61),"",'Post Process Calc.'!S61)</f>
        <v/>
      </c>
      <c r="FC61" s="243" t="str">
        <f>IF(ISBLANK('Post Process Calc.'!T61),"",'Post Process Calc.'!T61)</f>
        <v/>
      </c>
      <c r="FD61" s="243" t="str">
        <f>IF(ISBLANK('Post Process Calc.'!U61),"",'Post Process Calc.'!U61)</f>
        <v/>
      </c>
      <c r="FE61" s="243" t="str">
        <f>IF(ISBLANK('Post Process Calc.'!V61),"",'Post Process Calc.'!V61)</f>
        <v/>
      </c>
      <c r="FF61" s="243" t="str">
        <f>IF(ISBLANK('Post Process Calc.'!W61),"",'Post Process Calc.'!W61)</f>
        <v/>
      </c>
      <c r="FG61" s="243" t="str">
        <f>IF(ISBLANK('Post Process Calc.'!X61),"",'Post Process Calc.'!X61)</f>
        <v/>
      </c>
      <c r="FH61" s="243" t="str">
        <f>IF(ISBLANK('Post Process Calc.'!Y61),"",'Post Process Calc.'!Y61)</f>
        <v/>
      </c>
      <c r="FI61" s="243" t="str">
        <f>IF(ISBLANK('Post Process Calc.'!Z61),"",'Post Process Calc.'!Z61)</f>
        <v/>
      </c>
      <c r="FJ61" s="243" t="str">
        <f>IF(ISBLANK('Post Process Calc.'!AA61),"",'Post Process Calc.'!AA61)</f>
        <v/>
      </c>
      <c r="FK61" s="243" t="str">
        <f>IF(ISBLANK('Post Process Calc.'!AB61),"",'Post Process Calc.'!AB61)</f>
        <v/>
      </c>
      <c r="FL61" s="243" t="str">
        <f>IF(ISBLANK('Post Process Calc.'!AC61),"",'Post Process Calc.'!AC61)</f>
        <v/>
      </c>
      <c r="FM61" s="243" t="str">
        <f>IF(ISBLANK('Post Process Calc.'!AD61),"",'Post Process Calc.'!AD61)</f>
        <v/>
      </c>
      <c r="FN61" s="243" t="str">
        <f>IF(ISBLANK('Post Process Calc.'!AE61),"",'Post Process Calc.'!AE61)</f>
        <v/>
      </c>
      <c r="FO61" s="243" t="str">
        <f>IF(ISBLANK('Post Process Calc.'!AF61),"",'Post Process Calc.'!AF61)</f>
        <v/>
      </c>
      <c r="FP61" s="243" t="str">
        <f>IF(ISBLANK('Post Process Calc.'!AG61),"",'Post Process Calc.'!AG61)</f>
        <v/>
      </c>
      <c r="FQ61" s="243" t="str">
        <f>IF(ISBLANK('Post Process Calc.'!AH61),"",'Post Process Calc.'!AH61)</f>
        <v/>
      </c>
      <c r="FR61" s="243" t="str">
        <f>IF(ISBLANK('Post Process Calc.'!AI61),"",'Post Process Calc.'!AI61)</f>
        <v/>
      </c>
      <c r="FS61" s="243" t="str">
        <f>IF(ISBLANK('Post Process Calc.'!AJ61),"",'Post Process Calc.'!AJ61)</f>
        <v/>
      </c>
    </row>
    <row r="62" spans="1:175">
      <c r="A62" s="238" t="str">
        <f>IF('Measured Data'!B53&lt;&gt;0,'Measured Data'!$B$1,"")</f>
        <v/>
      </c>
      <c r="B62" s="238" t="str">
        <f>IF(ISBLANK('Measured Data'!A53),"",'Measured Data'!A53)</f>
        <v/>
      </c>
      <c r="C62" s="245" t="str">
        <f>IF(ISBLANK('Measured Data'!B53),"",'Measured Data'!B53)</f>
        <v/>
      </c>
      <c r="D62" s="246" t="str">
        <f>IF(ISBLANK('Measured Data'!C53),"",'Measured Data'!C53)</f>
        <v/>
      </c>
      <c r="E62" s="238" t="str">
        <f>IF(ISBLANK('Measured Data'!D53),"",'Measured Data'!D53)</f>
        <v/>
      </c>
      <c r="F62" s="238" t="str">
        <f>IF(ISBLANK('Measured Data'!E53),"",'Measured Data'!E53)</f>
        <v/>
      </c>
      <c r="G62" s="238" t="str">
        <f>IF(ISBLANK('Measured Data'!G53),"",'Measured Data'!G53)</f>
        <v/>
      </c>
      <c r="H62" s="238" t="str">
        <f>IF(ISBLANK('Measured Data'!H53),"",'Measured Data'!H53)</f>
        <v/>
      </c>
      <c r="I62" s="238" t="str">
        <f>IF(ISBLANK('Measured Data'!I53),"",'Measured Data'!I53)</f>
        <v/>
      </c>
      <c r="J62" s="238" t="str">
        <f>IF(ISBLANK('Measured Data'!J53),"",'Measured Data'!J53)</f>
        <v/>
      </c>
      <c r="K62" s="238" t="str">
        <f>IF(ISBLANK('Measured Data'!K53),"",'Measured Data'!K53)</f>
        <v/>
      </c>
      <c r="L62" s="238" t="str">
        <f>IF(ISBLANK('Measured Data'!L53),"",'Measured Data'!L53)</f>
        <v/>
      </c>
      <c r="M62" s="238" t="str">
        <f>IF(ISBLANK('Measured Data'!M53),"",'Measured Data'!M53)</f>
        <v/>
      </c>
      <c r="N62" s="238" t="str">
        <f>IF(ISBLANK('Measured Data'!N53),"",'Measured Data'!N53)</f>
        <v/>
      </c>
      <c r="O62" s="238" t="str">
        <f>IF(ISBLANK('Measured Data'!O53),"",'Measured Data'!O53)</f>
        <v/>
      </c>
      <c r="P62" s="238" t="str">
        <f>IF(ISBLANK('Measured Data'!P53),"",'Measured Data'!P53)</f>
        <v/>
      </c>
      <c r="Q62" s="238" t="str">
        <f>IF(ISBLANK('Measured Data'!Q53),"",'Measured Data'!Q53)</f>
        <v/>
      </c>
      <c r="R62" s="238" t="str">
        <f>IF(ISBLANK('Measured Data'!R53),"",'Measured Data'!R53)</f>
        <v/>
      </c>
      <c r="S62" s="238" t="str">
        <f>IF(ISBLANK('Measured Data'!S53),"",'Measured Data'!S53)</f>
        <v/>
      </c>
      <c r="T62" s="238" t="str">
        <f>IF(ISBLANK('Measured Data'!T53),"",'Measured Data'!T53)</f>
        <v/>
      </c>
      <c r="U62" s="238" t="str">
        <f>IF(ISBLANK('Measured Data'!U53),"",'Measured Data'!U53)</f>
        <v/>
      </c>
      <c r="V62" s="238" t="str">
        <f>IF(ISBLANK('Measured Data'!V53),"",'Measured Data'!V53)</f>
        <v/>
      </c>
      <c r="W62" s="238" t="str">
        <f>IF(ISBLANK('Measured Data'!W53),"",'Measured Data'!W53)</f>
        <v/>
      </c>
      <c r="X62" s="238" t="str">
        <f>IF(ISBLANK('Measured Data'!X53),"",'Measured Data'!X53)</f>
        <v/>
      </c>
      <c r="Y62" s="238" t="str">
        <f>IF(ISBLANK('Measured Data'!Y53),"",'Measured Data'!Y53)</f>
        <v/>
      </c>
      <c r="Z62" s="238" t="str">
        <f>IF(ISBLANK('Measured Data'!Z53),"",'Measured Data'!Z53)</f>
        <v/>
      </c>
      <c r="AA62" s="238" t="str">
        <f>IF(ISBLANK('Measured Data'!AA53),"",'Measured Data'!AA53)</f>
        <v/>
      </c>
      <c r="AB62" s="238" t="str">
        <f>IF(ISBLANK('Measured Data'!AB53),"",'Measured Data'!AB53)</f>
        <v/>
      </c>
      <c r="AC62" s="238" t="str">
        <f>IF(ISBLANK('Measured Data'!AC53),"",'Measured Data'!AC53)</f>
        <v/>
      </c>
      <c r="AD62" s="238" t="str">
        <f>IF(ISBLANK('Measured Data'!AD53),"",'Measured Data'!AD53)</f>
        <v/>
      </c>
      <c r="AE62" s="238" t="str">
        <f>IF(ISBLANK('Measured Data'!AE53),"",'Measured Data'!AE53)</f>
        <v/>
      </c>
      <c r="AF62" s="238" t="str">
        <f>IF(ISBLANK('Measured Data'!AF53),"",'Measured Data'!AF53)</f>
        <v/>
      </c>
      <c r="AG62" s="238" t="str">
        <f>IF(ISBLANK('Measured Data'!AG53),"",'Measured Data'!AG53)</f>
        <v/>
      </c>
      <c r="AH62" s="238" t="str">
        <f>IF(ISBLANK('Measured Data'!AH53),"",'Measured Data'!AH53)</f>
        <v/>
      </c>
      <c r="AI62" s="238" t="str">
        <f>IF(ISBLANK('Measured Data'!AI53),"",'Measured Data'!AI53)</f>
        <v/>
      </c>
      <c r="AJ62" s="238" t="str">
        <f>IF(ISBLANK('Measured Data'!AJ53),"",'Measured Data'!AJ53)</f>
        <v/>
      </c>
      <c r="AK62" s="238" t="str">
        <f>IF(ISBLANK('Measured Data'!AK53),"",'Measured Data'!AK53)</f>
        <v/>
      </c>
      <c r="AL62" s="238" t="str">
        <f>IF(ISBLANK('Measured Data'!AL53),"",'Measured Data'!AL53)</f>
        <v/>
      </c>
      <c r="AM62" s="238" t="str">
        <f>IF(ISBLANK('Measured Data'!AM53),"",'Measured Data'!AM53)</f>
        <v/>
      </c>
      <c r="AN62" s="238" t="str">
        <f>IF(ISBLANK('Measured Data'!AN53),"",'Measured Data'!AN53)</f>
        <v/>
      </c>
      <c r="AO62" s="238" t="str">
        <f>IF(ISBLANK('Measured Data'!AO53),"",'Measured Data'!AO53)</f>
        <v/>
      </c>
      <c r="AP62" s="238" t="str">
        <f>IF(ISBLANK('Measured Data'!AP53),"",'Measured Data'!AP53)</f>
        <v/>
      </c>
      <c r="AQ62" s="238" t="e">
        <f>IF(ISBLANK('Measured Data'!#REF!),"",'Measured Data'!#REF!)</f>
        <v>#REF!</v>
      </c>
      <c r="AR62" s="238" t="e">
        <f>IF(ISBLANK('Measured Data'!#REF!),"",'Measured Data'!#REF!)</f>
        <v>#REF!</v>
      </c>
      <c r="AS62" s="238" t="e">
        <f>IF(ISBLANK('Measured Data'!#REF!),"",'Measured Data'!#REF!)</f>
        <v>#REF!</v>
      </c>
      <c r="AT62" s="238" t="e">
        <f>IF(ISBLANK('Measured Data'!#REF!),"",'Measured Data'!#REF!)</f>
        <v>#REF!</v>
      </c>
      <c r="AU62" s="238" t="e">
        <f>IF(ISBLANK('Measured Data'!#REF!),"",'Measured Data'!#REF!)</f>
        <v>#REF!</v>
      </c>
      <c r="AV62" s="238" t="e">
        <f>IF(ISBLANK('Measured Data'!#REF!),"",'Measured Data'!#REF!)</f>
        <v>#REF!</v>
      </c>
      <c r="AW62" s="238" t="e">
        <f>IF(ISBLANK('Measured Data'!#REF!),"",'Measured Data'!#REF!)</f>
        <v>#REF!</v>
      </c>
      <c r="AX62" s="238" t="e">
        <f>IF(ISBLANK('Measured Data'!#REF!),"",'Measured Data'!#REF!)</f>
        <v>#REF!</v>
      </c>
      <c r="AY62" s="238" t="e">
        <f>IF(ISBLANK('Measured Data'!#REF!),"",'Measured Data'!#REF!)</f>
        <v>#REF!</v>
      </c>
      <c r="AZ62" s="238" t="e">
        <f>IF(ISBLANK('Measured Data'!#REF!),"",'Measured Data'!#REF!)</f>
        <v>#REF!</v>
      </c>
      <c r="BA62" s="238" t="e">
        <f>IF(ISBLANK('Measured Data'!#REF!),"",'Measured Data'!#REF!)</f>
        <v>#REF!</v>
      </c>
      <c r="BB62" s="238" t="e">
        <f>IF(ISBLANK('Measured Data'!#REF!),"",'Measured Data'!#REF!)</f>
        <v>#REF!</v>
      </c>
      <c r="BC62" s="238" t="e">
        <f>IF(ISBLANK('Measured Data'!#REF!),"",'Measured Data'!#REF!)</f>
        <v>#REF!</v>
      </c>
      <c r="BD62" s="238" t="e">
        <f>IF(ISBLANK('Measured Data'!#REF!),"",'Measured Data'!#REF!)</f>
        <v>#REF!</v>
      </c>
      <c r="BE62" s="238" t="e">
        <f>IF(ISBLANK('Measured Data'!#REF!),"",'Measured Data'!#REF!)</f>
        <v>#REF!</v>
      </c>
      <c r="BF62" s="238" t="e">
        <f>IF(ISBLANK('Measured Data'!#REF!),"",'Measured Data'!#REF!)</f>
        <v>#REF!</v>
      </c>
      <c r="BG62" s="238" t="e">
        <f>IF(ISBLANK('Measured Data'!#REF!),"",'Measured Data'!#REF!)</f>
        <v>#REF!</v>
      </c>
      <c r="BH62" s="238" t="e">
        <f>IF(ISBLANK('Measured Data'!#REF!),"",'Measured Data'!#REF!)</f>
        <v>#REF!</v>
      </c>
      <c r="BI62" s="238" t="e">
        <f>IF(ISBLANK('Measured Data'!#REF!),"",'Measured Data'!#REF!)</f>
        <v>#REF!</v>
      </c>
      <c r="BJ62" s="238" t="e">
        <f>IF(ISBLANK('Measured Data'!#REF!),"",'Measured Data'!#REF!)</f>
        <v>#REF!</v>
      </c>
      <c r="BK62" s="238" t="e">
        <f>IF(ISBLANK('Measured Data'!#REF!),"",'Measured Data'!#REF!)</f>
        <v>#REF!</v>
      </c>
      <c r="BL62" s="238" t="e">
        <f>IF(ISBLANK('Measured Data'!#REF!),"",'Measured Data'!#REF!)</f>
        <v>#REF!</v>
      </c>
      <c r="BM62" s="238" t="e">
        <f>IF(ISBLANK('Measured Data'!#REF!),"",'Measured Data'!#REF!)</f>
        <v>#REF!</v>
      </c>
      <c r="BN62" s="238" t="str">
        <f>IF(ISBLANK('In Process Calc.'!B55),"",ROUND('In Process Calc.'!B55,2))</f>
        <v/>
      </c>
      <c r="BO62" s="238" t="str">
        <f>IF(ISBLANK('In Process Calc.'!C55),"",ROUND('In Process Calc.'!C55,2))</f>
        <v/>
      </c>
      <c r="BP62" s="238" t="str">
        <f>IF(ISBLANK('In Process Calc.'!E55),"",'In Process Calc.'!E55)</f>
        <v/>
      </c>
      <c r="BQ62" s="238" t="str">
        <f>IF(ISBLANK('In Process Calc.'!F55),"",'In Process Calc.'!F55)</f>
        <v/>
      </c>
      <c r="BR62" s="238" t="str">
        <f>IF(ISBLANK('In Process Calc.'!H55),"",'In Process Calc.'!H55)</f>
        <v/>
      </c>
      <c r="BS62" s="238" t="str">
        <f>IF(ISBLANK('In Process Calc.'!J55),"",'In Process Calc.'!J55)</f>
        <v/>
      </c>
      <c r="BT62" s="238" t="str">
        <f>IF(ISBLANK('In Process Calc.'!K55),"",'In Process Calc.'!K55)</f>
        <v/>
      </c>
      <c r="BU62" s="238" t="str">
        <f>IF(ISBLANK('In Process Calc.'!L55),"",'In Process Calc.'!L55)</f>
        <v/>
      </c>
      <c r="BV62" s="243" t="str">
        <f>IF(ISBLANK('In Process Calc.'!M55),"",'In Process Calc.'!M55)</f>
        <v/>
      </c>
      <c r="BW62" s="243" t="str">
        <f>IF(ISBLANK('In Process Calc.'!N55),"",'In Process Calc.'!N55)</f>
        <v/>
      </c>
      <c r="BX62" s="243" t="str">
        <f>IF(ISBLANK('In Process Calc.'!O55),"",'In Process Calc.'!O55)</f>
        <v/>
      </c>
      <c r="BY62" s="243" t="str">
        <f>IF(ISBLANK('In Process Calc.'!P55),"",'In Process Calc.'!P55)</f>
        <v/>
      </c>
      <c r="BZ62" s="243" t="str">
        <f>IF(ISBLANK('In Process Calc.'!Q55),"",'In Process Calc.'!Q55)</f>
        <v/>
      </c>
      <c r="CA62" s="243" t="str">
        <f>IF(ISBLANK('In Process Calc.'!R55),"",'In Process Calc.'!R55)</f>
        <v/>
      </c>
      <c r="CB62" s="243" t="str">
        <f>IF(ISBLANK('In Process Calc.'!S55),"",'In Process Calc.'!S55)</f>
        <v/>
      </c>
      <c r="CC62" s="243" t="str">
        <f>IF(ISBLANK('In Process Calc.'!T55),"",'In Process Calc.'!T55)</f>
        <v/>
      </c>
      <c r="CD62" s="243" t="str">
        <f>IF(ISBLANK('In Process Calc.'!U55),"",'In Process Calc.'!U55)</f>
        <v/>
      </c>
      <c r="CE62" s="243" t="str">
        <f>IF(ISBLANK('In Process Calc.'!V55),"",'In Process Calc.'!V55)</f>
        <v/>
      </c>
      <c r="CF62" s="243" t="str">
        <f>IF(ISBLANK('In Process Calc.'!W55),"",'In Process Calc.'!W55)</f>
        <v/>
      </c>
      <c r="CG62" s="243" t="str">
        <f>IF(ISBLANK('In Process Calc.'!X55),"",'In Process Calc.'!X55)</f>
        <v/>
      </c>
      <c r="CH62" s="243" t="str">
        <f>IF(ISBLANK('In Process Calc.'!Y55),"",'In Process Calc.'!Y55)</f>
        <v/>
      </c>
      <c r="CI62" s="243" t="str">
        <f>IF(ISBLANK('In Process Calc.'!Z55),"",'In Process Calc.'!Z55)</f>
        <v/>
      </c>
      <c r="CJ62" s="243" t="str">
        <f>IF(ISBLANK('In Process Calc.'!AA55),"",'In Process Calc.'!AA55)</f>
        <v/>
      </c>
      <c r="CK62" s="243" t="str">
        <f>IF(ISBLANK('In Process Calc.'!AB55),"",'In Process Calc.'!AB55)</f>
        <v/>
      </c>
      <c r="CL62" s="243" t="str">
        <f>IF(ISBLANK('In Process Calc.'!AC55),"",'In Process Calc.'!AC55)</f>
        <v/>
      </c>
      <c r="CM62" s="243" t="str">
        <f>IF(ISBLANK('In Process Calc.'!AD55),"",'In Process Calc.'!AD55)</f>
        <v/>
      </c>
      <c r="CN62" s="243" t="str">
        <f>IF(ISBLANK('In Process Calc.'!AE55),"",'In Process Calc.'!AE55)</f>
        <v/>
      </c>
      <c r="CO62" s="243" t="str">
        <f>IF(ISBLANK('In Process Calc.'!AF55),"",'In Process Calc.'!AF55)</f>
        <v/>
      </c>
      <c r="CP62" s="243" t="str">
        <f>IF(ISBLANK('In Process Calc.'!AG55),"",'In Process Calc.'!AG55)</f>
        <v/>
      </c>
      <c r="CQ62" s="243" t="str">
        <f>IF(ISBLANK('In Process Calc.'!AH55),"",'In Process Calc.'!AH55)</f>
        <v/>
      </c>
      <c r="CR62" s="243" t="str">
        <f>IF(ISBLANK('In Process Calc.'!AI55),"",'In Process Calc.'!AI55)</f>
        <v/>
      </c>
      <c r="CS62" s="243" t="str">
        <f>IF(ISBLANK('In Process Calc.'!AJ55),"",'In Process Calc.'!AJ55)</f>
        <v/>
      </c>
      <c r="CT62" s="243" t="str">
        <f>IF(ISBLANK('In Process Calc.'!AK55),"",'In Process Calc.'!AK55)</f>
        <v/>
      </c>
      <c r="CU62" s="243" t="str">
        <f>IF(ISBLANK('In Process Calc.'!AL55),"",'In Process Calc.'!AL55)</f>
        <v/>
      </c>
      <c r="CV62" s="243" t="str">
        <f>IF(ISBLANK('In Process Calc.'!AM55),"",'In Process Calc.'!AM55)</f>
        <v/>
      </c>
      <c r="CW62" s="243" t="str">
        <f>IF(ISBLANK('In Process Calc.'!AN55),"",'In Process Calc.'!AN55)</f>
        <v/>
      </c>
      <c r="CX62" s="243" t="str">
        <f>IF(ISBLANK('In Process Calc.'!AO55),"",'In Process Calc.'!AO55)</f>
        <v/>
      </c>
      <c r="CY62" s="243" t="str">
        <f>IF(ISBLANK('In Process Calc.'!AP55),"",'In Process Calc.'!AP55)</f>
        <v/>
      </c>
      <c r="CZ62" s="243" t="str">
        <f>IF(ISBLANK('In Process Calc.'!AQ55),"",'In Process Calc.'!AQ55)</f>
        <v/>
      </c>
      <c r="DA62" s="243" t="str">
        <f>IF(ISBLANK('In Process Calc.'!AR55),"",'In Process Calc.'!AR55)</f>
        <v/>
      </c>
      <c r="DB62" s="243" t="str">
        <f>IF(ISBLANK('In Process Calc.'!AS55),"",'In Process Calc.'!AS55)</f>
        <v/>
      </c>
      <c r="DC62" s="243" t="str">
        <f>IF(ISBLANK('In Process Calc.'!AT55),"",'In Process Calc.'!AT55)</f>
        <v/>
      </c>
      <c r="DD62" s="243" t="str">
        <f>IF(ISBLANK('In Process Calc.'!AU55),"",'In Process Calc.'!AU55)</f>
        <v/>
      </c>
      <c r="DE62" s="243" t="str">
        <f>IF(ISBLANK('In Process Calc.'!AV55),"",'In Process Calc.'!AV55)</f>
        <v/>
      </c>
      <c r="DF62" s="243" t="str">
        <f>IF(ISBLANK('In Process Calc.'!AW55),"",'In Process Calc.'!AW55)</f>
        <v/>
      </c>
      <c r="DG62" s="243" t="str">
        <f>IF(ISBLANK('In Process Calc.'!AX55),"",'In Process Calc.'!AX55)</f>
        <v/>
      </c>
      <c r="DH62" s="243" t="str">
        <f>IF(ISBLANK('In Process Calc.'!AY55),"",'In Process Calc.'!AY55)</f>
        <v/>
      </c>
      <c r="DI62" s="243" t="str">
        <f>IF(ISBLANK('In Process Calc.'!AZ55),"",'In Process Calc.'!AZ55)</f>
        <v/>
      </c>
      <c r="DJ62" s="243" t="str">
        <f>IF(ISBLANK('In Process Calc.'!BA55),"",'In Process Calc.'!BA55)</f>
        <v/>
      </c>
      <c r="DK62" s="243" t="str">
        <f>IF(ISBLANK('In Process Calc.'!BB55),"",'In Process Calc.'!BB55)</f>
        <v/>
      </c>
      <c r="DL62" s="243" t="str">
        <f>IF(ISBLANK('In Process Calc.'!BC55),"",'In Process Calc.'!BC55)</f>
        <v/>
      </c>
      <c r="DM62" s="243" t="str">
        <f>IF(ISBLANK('In Process Calc.'!BD55),"",'In Process Calc.'!BD55)</f>
        <v/>
      </c>
      <c r="DN62" s="243" t="str">
        <f>IF(ISBLANK('In Process Calc.'!BE55),"",'In Process Calc.'!BE55)</f>
        <v/>
      </c>
      <c r="DO62" s="243" t="str">
        <f>IF(ISBLANK('In Process Calc.'!BF55),"",'In Process Calc.'!BF55)</f>
        <v/>
      </c>
      <c r="DP62" s="243" t="str">
        <f>IF(ISBLANK('In Process Calc.'!BG55),"",'In Process Calc.'!BG55)</f>
        <v/>
      </c>
      <c r="DQ62" s="243" t="str">
        <f>IF(ISBLANK('In Process Calc.'!BH55),"",'In Process Calc.'!BH55)</f>
        <v/>
      </c>
      <c r="DR62" s="243" t="str">
        <f>IF(ISBLANK('In Process Calc.'!BI55),"",'In Process Calc.'!BI55)</f>
        <v/>
      </c>
      <c r="DS62" s="243" t="str">
        <f>IF(ISBLANK('In Process Calc.'!BJ55),"",'In Process Calc.'!BJ55)</f>
        <v/>
      </c>
      <c r="DT62" s="243" t="str">
        <f>IF(ISBLANK('In Process Calc.'!BK55),"",'In Process Calc.'!BK55)</f>
        <v/>
      </c>
      <c r="DU62" s="243" t="str">
        <f>IF(ISBLANK('In Process Calc.'!BL55),"",'In Process Calc.'!BL55)</f>
        <v/>
      </c>
      <c r="DV62" s="243" t="str">
        <f>IF(ISBLANK('In Process Calc.'!BM55),"",'In Process Calc.'!BM55)</f>
        <v/>
      </c>
      <c r="DW62" s="243" t="str">
        <f>IF(ISBLANK('In Process Calc.'!BN55),"",'In Process Calc.'!BN55)</f>
        <v/>
      </c>
      <c r="DX62" s="243" t="str">
        <f>IF(ISBLANK('In Process Calc.'!BO55),"",'In Process Calc.'!BO55)</f>
        <v/>
      </c>
      <c r="DY62" s="243" t="str">
        <f>IF(ISBLANK('In Process Calc.'!BP55),"",'In Process Calc.'!BP55)</f>
        <v/>
      </c>
      <c r="DZ62" s="243" t="str">
        <f>IF(ISBLANK('In Process Calc.'!BQ55),"",'In Process Calc.'!BQ55)</f>
        <v/>
      </c>
      <c r="EA62" s="243" t="str">
        <f>IF(ISBLANK('In Process Calc.'!BR55),"",'In Process Calc.'!BR55)</f>
        <v/>
      </c>
      <c r="EB62" s="243" t="str">
        <f>IF(ISBLANK('In Process Calc.'!BS55),"",'In Process Calc.'!BS55)</f>
        <v/>
      </c>
      <c r="EC62" s="243" t="str">
        <f>IF(ISBLANK('In Process Calc.'!BT55),"",'In Process Calc.'!BT55)</f>
        <v/>
      </c>
      <c r="ED62" s="243" t="str">
        <f>IF(ISBLANK('In Process Calc.'!BU55),"",'In Process Calc.'!BU55)</f>
        <v/>
      </c>
      <c r="EE62" s="243" t="str">
        <f>IF(ISBLANK('In Process Calc.'!BV55),"",'In Process Calc.'!BV55)</f>
        <v/>
      </c>
      <c r="EF62" s="243" t="str">
        <f>IF(ISBLANK('In Process Calc.'!BW55),"",'In Process Calc.'!BW55)</f>
        <v/>
      </c>
      <c r="EG62" s="243" t="str">
        <f>IF(ISBLANK('In Process Calc.'!BX55),"",'In Process Calc.'!BX55)</f>
        <v/>
      </c>
      <c r="EH62" s="243" t="str">
        <f>IF(ISBLANK('In Process Calc.'!BY55),"",'In Process Calc.'!BY55)</f>
        <v/>
      </c>
      <c r="EI62" s="243" t="str">
        <f>IF(ISBLANK('In Process Calc.'!BZ55),"",'In Process Calc.'!BZ55)</f>
        <v/>
      </c>
      <c r="EJ62" s="243" t="str">
        <f>IF(ISBLANK('In Process Calc.'!CA55),"",'In Process Calc.'!CA55)</f>
        <v/>
      </c>
      <c r="EK62" s="243" t="str">
        <f>IF(ISBLANK('Post Process Calc.'!A62),"",'Post Process Calc.'!A62)</f>
        <v/>
      </c>
      <c r="EL62" s="243" t="str">
        <f>IF(ISBLANK('Post Process Calc.'!C62),"",'Post Process Calc.'!C62)</f>
        <v/>
      </c>
      <c r="EM62" s="243" t="str">
        <f>IF(ISBLANK('Post Process Calc.'!D62),"",'Post Process Calc.'!D62)</f>
        <v/>
      </c>
      <c r="EN62" s="243" t="str">
        <f>IF(ISBLANK('Post Process Calc.'!E62),"",'Post Process Calc.'!E62)</f>
        <v/>
      </c>
      <c r="EO62" s="243" t="str">
        <f>IF(ISBLANK('Post Process Calc.'!F62),"",'Post Process Calc.'!F62)</f>
        <v/>
      </c>
      <c r="EP62" s="243" t="str">
        <f>IF(ISBLANK('Post Process Calc.'!G62),"",'Post Process Calc.'!G62)</f>
        <v/>
      </c>
      <c r="EQ62" s="243" t="str">
        <f>IF(ISBLANK('Post Process Calc.'!H62),"",'Post Process Calc.'!H62)</f>
        <v/>
      </c>
      <c r="ER62" s="243" t="str">
        <f>IF(ISBLANK('Post Process Calc.'!I62),"",'Post Process Calc.'!I62)</f>
        <v/>
      </c>
      <c r="ES62" s="243" t="str">
        <f>IF(ISBLANK('Post Process Calc.'!J62),"",'Post Process Calc.'!J62)</f>
        <v/>
      </c>
      <c r="ET62" s="243" t="str">
        <f>IF(ISBLANK('Post Process Calc.'!K62),"",'Post Process Calc.'!K62)</f>
        <v/>
      </c>
      <c r="EU62" s="243" t="str">
        <f>IF(ISBLANK('Post Process Calc.'!L62),"",'Post Process Calc.'!L62)</f>
        <v/>
      </c>
      <c r="EV62" s="243" t="str">
        <f>IF(ISBLANK('Post Process Calc.'!M62),"",'Post Process Calc.'!M62)</f>
        <v/>
      </c>
      <c r="EW62" s="243" t="str">
        <f>IF(ISBLANK('Post Process Calc.'!N62),"",'Post Process Calc.'!N62)</f>
        <v/>
      </c>
      <c r="EX62" s="243" t="str">
        <f>IF(ISBLANK('Post Process Calc.'!O62),"",'Post Process Calc.'!O62)</f>
        <v/>
      </c>
      <c r="EY62" s="243" t="str">
        <f>IF(ISBLANK('Post Process Calc.'!P62),"",'Post Process Calc.'!P62)</f>
        <v/>
      </c>
      <c r="EZ62" s="243" t="str">
        <f>IF(ISBLANK('Post Process Calc.'!Q62),"",'Post Process Calc.'!Q62)</f>
        <v/>
      </c>
      <c r="FA62" s="243" t="str">
        <f>IF(ISBLANK('Post Process Calc.'!R62),"",'Post Process Calc.'!R62)</f>
        <v/>
      </c>
      <c r="FB62" s="243" t="str">
        <f>IF(ISBLANK('Post Process Calc.'!S62),"",'Post Process Calc.'!S62)</f>
        <v/>
      </c>
      <c r="FC62" s="243" t="str">
        <f>IF(ISBLANK('Post Process Calc.'!T62),"",'Post Process Calc.'!T62)</f>
        <v/>
      </c>
      <c r="FD62" s="243" t="str">
        <f>IF(ISBLANK('Post Process Calc.'!U62),"",'Post Process Calc.'!U62)</f>
        <v/>
      </c>
      <c r="FE62" s="243" t="str">
        <f>IF(ISBLANK('Post Process Calc.'!V62),"",'Post Process Calc.'!V62)</f>
        <v/>
      </c>
      <c r="FF62" s="243" t="str">
        <f>IF(ISBLANK('Post Process Calc.'!W62),"",'Post Process Calc.'!W62)</f>
        <v/>
      </c>
      <c r="FG62" s="243" t="str">
        <f>IF(ISBLANK('Post Process Calc.'!X62),"",'Post Process Calc.'!X62)</f>
        <v/>
      </c>
      <c r="FH62" s="243" t="str">
        <f>IF(ISBLANK('Post Process Calc.'!Y62),"",'Post Process Calc.'!Y62)</f>
        <v/>
      </c>
      <c r="FI62" s="243" t="str">
        <f>IF(ISBLANK('Post Process Calc.'!Z62),"",'Post Process Calc.'!Z62)</f>
        <v/>
      </c>
      <c r="FJ62" s="243" t="str">
        <f>IF(ISBLANK('Post Process Calc.'!AA62),"",'Post Process Calc.'!AA62)</f>
        <v/>
      </c>
      <c r="FK62" s="243" t="str">
        <f>IF(ISBLANK('Post Process Calc.'!AB62),"",'Post Process Calc.'!AB62)</f>
        <v/>
      </c>
      <c r="FL62" s="243" t="str">
        <f>IF(ISBLANK('Post Process Calc.'!AC62),"",'Post Process Calc.'!AC62)</f>
        <v/>
      </c>
      <c r="FM62" s="243" t="str">
        <f>IF(ISBLANK('Post Process Calc.'!AD62),"",'Post Process Calc.'!AD62)</f>
        <v/>
      </c>
      <c r="FN62" s="243" t="str">
        <f>IF(ISBLANK('Post Process Calc.'!AE62),"",'Post Process Calc.'!AE62)</f>
        <v/>
      </c>
      <c r="FO62" s="243" t="str">
        <f>IF(ISBLANK('Post Process Calc.'!AF62),"",'Post Process Calc.'!AF62)</f>
        <v/>
      </c>
      <c r="FP62" s="243" t="str">
        <f>IF(ISBLANK('Post Process Calc.'!AG62),"",'Post Process Calc.'!AG62)</f>
        <v/>
      </c>
      <c r="FQ62" s="243" t="str">
        <f>IF(ISBLANK('Post Process Calc.'!AH62),"",'Post Process Calc.'!AH62)</f>
        <v/>
      </c>
      <c r="FR62" s="243" t="str">
        <f>IF(ISBLANK('Post Process Calc.'!AI62),"",'Post Process Calc.'!AI62)</f>
        <v/>
      </c>
      <c r="FS62" s="243" t="str">
        <f>IF(ISBLANK('Post Process Calc.'!AJ62),"",'Post Process Calc.'!AJ62)</f>
        <v/>
      </c>
    </row>
    <row r="63" spans="1:175">
      <c r="A63" s="238" t="str">
        <f>IF('Measured Data'!B54&lt;&gt;0,'Measured Data'!$B$1,"")</f>
        <v/>
      </c>
      <c r="B63" s="238" t="str">
        <f>IF(ISBLANK('Measured Data'!A54),"",'Measured Data'!A54)</f>
        <v/>
      </c>
      <c r="C63" s="245" t="str">
        <f>IF(ISBLANK('Measured Data'!B54),"",'Measured Data'!B54)</f>
        <v/>
      </c>
      <c r="D63" s="246" t="str">
        <f>IF(ISBLANK('Measured Data'!C54),"",'Measured Data'!C54)</f>
        <v/>
      </c>
      <c r="E63" s="238" t="str">
        <f>IF(ISBLANK('Measured Data'!D54),"",'Measured Data'!D54)</f>
        <v/>
      </c>
      <c r="F63" s="238" t="str">
        <f>IF(ISBLANK('Measured Data'!E54),"",'Measured Data'!E54)</f>
        <v/>
      </c>
      <c r="G63" s="238" t="str">
        <f>IF(ISBLANK('Measured Data'!G54),"",'Measured Data'!G54)</f>
        <v/>
      </c>
      <c r="H63" s="238" t="str">
        <f>IF(ISBLANK('Measured Data'!H54),"",'Measured Data'!H54)</f>
        <v/>
      </c>
      <c r="I63" s="238" t="str">
        <f>IF(ISBLANK('Measured Data'!I54),"",'Measured Data'!I54)</f>
        <v/>
      </c>
      <c r="J63" s="238" t="str">
        <f>IF(ISBLANK('Measured Data'!J54),"",'Measured Data'!J54)</f>
        <v/>
      </c>
      <c r="K63" s="238" t="str">
        <f>IF(ISBLANK('Measured Data'!K54),"",'Measured Data'!K54)</f>
        <v/>
      </c>
      <c r="L63" s="238" t="str">
        <f>IF(ISBLANK('Measured Data'!L54),"",'Measured Data'!L54)</f>
        <v/>
      </c>
      <c r="M63" s="238" t="str">
        <f>IF(ISBLANK('Measured Data'!M54),"",'Measured Data'!M54)</f>
        <v/>
      </c>
      <c r="N63" s="238" t="str">
        <f>IF(ISBLANK('Measured Data'!N54),"",'Measured Data'!N54)</f>
        <v/>
      </c>
      <c r="O63" s="238" t="str">
        <f>IF(ISBLANK('Measured Data'!O54),"",'Measured Data'!O54)</f>
        <v/>
      </c>
      <c r="P63" s="238" t="str">
        <f>IF(ISBLANK('Measured Data'!P54),"",'Measured Data'!P54)</f>
        <v/>
      </c>
      <c r="Q63" s="238" t="str">
        <f>IF(ISBLANK('Measured Data'!Q54),"",'Measured Data'!Q54)</f>
        <v/>
      </c>
      <c r="R63" s="238" t="str">
        <f>IF(ISBLANK('Measured Data'!R54),"",'Measured Data'!R54)</f>
        <v/>
      </c>
      <c r="S63" s="238" t="str">
        <f>IF(ISBLANK('Measured Data'!S54),"",'Measured Data'!S54)</f>
        <v/>
      </c>
      <c r="T63" s="238" t="str">
        <f>IF(ISBLANK('Measured Data'!T54),"",'Measured Data'!T54)</f>
        <v/>
      </c>
      <c r="U63" s="238" t="str">
        <f>IF(ISBLANK('Measured Data'!U54),"",'Measured Data'!U54)</f>
        <v/>
      </c>
      <c r="V63" s="238" t="str">
        <f>IF(ISBLANK('Measured Data'!V54),"",'Measured Data'!V54)</f>
        <v/>
      </c>
      <c r="W63" s="238" t="str">
        <f>IF(ISBLANK('Measured Data'!W54),"",'Measured Data'!W54)</f>
        <v/>
      </c>
      <c r="X63" s="238" t="str">
        <f>IF(ISBLANK('Measured Data'!X54),"",'Measured Data'!X54)</f>
        <v/>
      </c>
      <c r="Y63" s="238" t="str">
        <f>IF(ISBLANK('Measured Data'!Y54),"",'Measured Data'!Y54)</f>
        <v/>
      </c>
      <c r="Z63" s="238" t="str">
        <f>IF(ISBLANK('Measured Data'!Z54),"",'Measured Data'!Z54)</f>
        <v/>
      </c>
      <c r="AA63" s="238" t="str">
        <f>IF(ISBLANK('Measured Data'!AA54),"",'Measured Data'!AA54)</f>
        <v/>
      </c>
      <c r="AB63" s="238" t="str">
        <f>IF(ISBLANK('Measured Data'!AB54),"",'Measured Data'!AB54)</f>
        <v/>
      </c>
      <c r="AC63" s="238" t="str">
        <f>IF(ISBLANK('Measured Data'!AC54),"",'Measured Data'!AC54)</f>
        <v/>
      </c>
      <c r="AD63" s="238" t="str">
        <f>IF(ISBLANK('Measured Data'!AD54),"",'Measured Data'!AD54)</f>
        <v/>
      </c>
      <c r="AE63" s="238" t="str">
        <f>IF(ISBLANK('Measured Data'!AE54),"",'Measured Data'!AE54)</f>
        <v/>
      </c>
      <c r="AF63" s="238" t="str">
        <f>IF(ISBLANK('Measured Data'!AF54),"",'Measured Data'!AF54)</f>
        <v/>
      </c>
      <c r="AG63" s="238" t="str">
        <f>IF(ISBLANK('Measured Data'!AG54),"",'Measured Data'!AG54)</f>
        <v/>
      </c>
      <c r="AH63" s="238" t="str">
        <f>IF(ISBLANK('Measured Data'!AH54),"",'Measured Data'!AH54)</f>
        <v/>
      </c>
      <c r="AI63" s="238" t="str">
        <f>IF(ISBLANK('Measured Data'!AI54),"",'Measured Data'!AI54)</f>
        <v/>
      </c>
      <c r="AJ63" s="238" t="str">
        <f>IF(ISBLANK('Measured Data'!AJ54),"",'Measured Data'!AJ54)</f>
        <v/>
      </c>
      <c r="AK63" s="238" t="str">
        <f>IF(ISBLANK('Measured Data'!AK54),"",'Measured Data'!AK54)</f>
        <v/>
      </c>
      <c r="AL63" s="238" t="str">
        <f>IF(ISBLANK('Measured Data'!AL54),"",'Measured Data'!AL54)</f>
        <v/>
      </c>
      <c r="AM63" s="238" t="str">
        <f>IF(ISBLANK('Measured Data'!AM54),"",'Measured Data'!AM54)</f>
        <v/>
      </c>
      <c r="AN63" s="238" t="str">
        <f>IF(ISBLANK('Measured Data'!AN54),"",'Measured Data'!AN54)</f>
        <v/>
      </c>
      <c r="AO63" s="238" t="str">
        <f>IF(ISBLANK('Measured Data'!AO54),"",'Measured Data'!AO54)</f>
        <v/>
      </c>
      <c r="AP63" s="238" t="str">
        <f>IF(ISBLANK('Measured Data'!AP54),"",'Measured Data'!AP54)</f>
        <v/>
      </c>
      <c r="AQ63" s="238" t="e">
        <f>IF(ISBLANK('Measured Data'!#REF!),"",'Measured Data'!#REF!)</f>
        <v>#REF!</v>
      </c>
      <c r="AR63" s="238" t="e">
        <f>IF(ISBLANK('Measured Data'!#REF!),"",'Measured Data'!#REF!)</f>
        <v>#REF!</v>
      </c>
      <c r="AS63" s="238" t="e">
        <f>IF(ISBLANK('Measured Data'!#REF!),"",'Measured Data'!#REF!)</f>
        <v>#REF!</v>
      </c>
      <c r="AT63" s="238" t="e">
        <f>IF(ISBLANK('Measured Data'!#REF!),"",'Measured Data'!#REF!)</f>
        <v>#REF!</v>
      </c>
      <c r="AU63" s="238" t="e">
        <f>IF(ISBLANK('Measured Data'!#REF!),"",'Measured Data'!#REF!)</f>
        <v>#REF!</v>
      </c>
      <c r="AV63" s="238" t="e">
        <f>IF(ISBLANK('Measured Data'!#REF!),"",'Measured Data'!#REF!)</f>
        <v>#REF!</v>
      </c>
      <c r="AW63" s="238" t="e">
        <f>IF(ISBLANK('Measured Data'!#REF!),"",'Measured Data'!#REF!)</f>
        <v>#REF!</v>
      </c>
      <c r="AX63" s="238" t="e">
        <f>IF(ISBLANK('Measured Data'!#REF!),"",'Measured Data'!#REF!)</f>
        <v>#REF!</v>
      </c>
      <c r="AY63" s="238" t="e">
        <f>IF(ISBLANK('Measured Data'!#REF!),"",'Measured Data'!#REF!)</f>
        <v>#REF!</v>
      </c>
      <c r="AZ63" s="238" t="e">
        <f>IF(ISBLANK('Measured Data'!#REF!),"",'Measured Data'!#REF!)</f>
        <v>#REF!</v>
      </c>
      <c r="BA63" s="238" t="e">
        <f>IF(ISBLANK('Measured Data'!#REF!),"",'Measured Data'!#REF!)</f>
        <v>#REF!</v>
      </c>
      <c r="BB63" s="238" t="e">
        <f>IF(ISBLANK('Measured Data'!#REF!),"",'Measured Data'!#REF!)</f>
        <v>#REF!</v>
      </c>
      <c r="BC63" s="238" t="e">
        <f>IF(ISBLANK('Measured Data'!#REF!),"",'Measured Data'!#REF!)</f>
        <v>#REF!</v>
      </c>
      <c r="BD63" s="238" t="e">
        <f>IF(ISBLANK('Measured Data'!#REF!),"",'Measured Data'!#REF!)</f>
        <v>#REF!</v>
      </c>
      <c r="BE63" s="238" t="e">
        <f>IF(ISBLANK('Measured Data'!#REF!),"",'Measured Data'!#REF!)</f>
        <v>#REF!</v>
      </c>
      <c r="BF63" s="238" t="e">
        <f>IF(ISBLANK('Measured Data'!#REF!),"",'Measured Data'!#REF!)</f>
        <v>#REF!</v>
      </c>
      <c r="BG63" s="238" t="e">
        <f>IF(ISBLANK('Measured Data'!#REF!),"",'Measured Data'!#REF!)</f>
        <v>#REF!</v>
      </c>
      <c r="BH63" s="238" t="e">
        <f>IF(ISBLANK('Measured Data'!#REF!),"",'Measured Data'!#REF!)</f>
        <v>#REF!</v>
      </c>
      <c r="BI63" s="238" t="e">
        <f>IF(ISBLANK('Measured Data'!#REF!),"",'Measured Data'!#REF!)</f>
        <v>#REF!</v>
      </c>
      <c r="BJ63" s="238" t="e">
        <f>IF(ISBLANK('Measured Data'!#REF!),"",'Measured Data'!#REF!)</f>
        <v>#REF!</v>
      </c>
      <c r="BK63" s="238" t="e">
        <f>IF(ISBLANK('Measured Data'!#REF!),"",'Measured Data'!#REF!)</f>
        <v>#REF!</v>
      </c>
      <c r="BL63" s="238" t="e">
        <f>IF(ISBLANK('Measured Data'!#REF!),"",'Measured Data'!#REF!)</f>
        <v>#REF!</v>
      </c>
      <c r="BM63" s="238" t="e">
        <f>IF(ISBLANK('Measured Data'!#REF!),"",'Measured Data'!#REF!)</f>
        <v>#REF!</v>
      </c>
      <c r="BN63" s="238" t="str">
        <f>IF(ISBLANK('In Process Calc.'!B56),"",ROUND('In Process Calc.'!B56,2))</f>
        <v/>
      </c>
      <c r="BO63" s="238" t="str">
        <f>IF(ISBLANK('In Process Calc.'!C56),"",ROUND('In Process Calc.'!C56,2))</f>
        <v/>
      </c>
      <c r="BP63" s="238" t="str">
        <f>IF(ISBLANK('In Process Calc.'!E56),"",'In Process Calc.'!E56)</f>
        <v/>
      </c>
      <c r="BQ63" s="238" t="str">
        <f>IF(ISBLANK('In Process Calc.'!F56),"",'In Process Calc.'!F56)</f>
        <v/>
      </c>
      <c r="BR63" s="238" t="str">
        <f>IF(ISBLANK('In Process Calc.'!H56),"",'In Process Calc.'!H56)</f>
        <v/>
      </c>
      <c r="BS63" s="238" t="str">
        <f>IF(ISBLANK('In Process Calc.'!J56),"",'In Process Calc.'!J56)</f>
        <v/>
      </c>
      <c r="BT63" s="238" t="str">
        <f>IF(ISBLANK('In Process Calc.'!K56),"",'In Process Calc.'!K56)</f>
        <v/>
      </c>
      <c r="BU63" s="238" t="str">
        <f>IF(ISBLANK('In Process Calc.'!L56),"",'In Process Calc.'!L56)</f>
        <v/>
      </c>
      <c r="BV63" s="243" t="str">
        <f>IF(ISBLANK('In Process Calc.'!M56),"",'In Process Calc.'!M56)</f>
        <v/>
      </c>
      <c r="BW63" s="243" t="str">
        <f>IF(ISBLANK('In Process Calc.'!N56),"",'In Process Calc.'!N56)</f>
        <v/>
      </c>
      <c r="BX63" s="243" t="str">
        <f>IF(ISBLANK('In Process Calc.'!O56),"",'In Process Calc.'!O56)</f>
        <v/>
      </c>
      <c r="BY63" s="243" t="str">
        <f>IF(ISBLANK('In Process Calc.'!P56),"",'In Process Calc.'!P56)</f>
        <v/>
      </c>
      <c r="BZ63" s="243" t="str">
        <f>IF(ISBLANK('In Process Calc.'!Q56),"",'In Process Calc.'!Q56)</f>
        <v/>
      </c>
      <c r="CA63" s="243" t="str">
        <f>IF(ISBLANK('In Process Calc.'!R56),"",'In Process Calc.'!R56)</f>
        <v/>
      </c>
      <c r="CB63" s="243" t="str">
        <f>IF(ISBLANK('In Process Calc.'!S56),"",'In Process Calc.'!S56)</f>
        <v/>
      </c>
      <c r="CC63" s="243" t="str">
        <f>IF(ISBLANK('In Process Calc.'!T56),"",'In Process Calc.'!T56)</f>
        <v/>
      </c>
      <c r="CD63" s="243" t="str">
        <f>IF(ISBLANK('In Process Calc.'!U56),"",'In Process Calc.'!U56)</f>
        <v/>
      </c>
      <c r="CE63" s="243" t="str">
        <f>IF(ISBLANK('In Process Calc.'!V56),"",'In Process Calc.'!V56)</f>
        <v/>
      </c>
      <c r="CF63" s="243" t="str">
        <f>IF(ISBLANK('In Process Calc.'!W56),"",'In Process Calc.'!W56)</f>
        <v/>
      </c>
      <c r="CG63" s="243" t="str">
        <f>IF(ISBLANK('In Process Calc.'!X56),"",'In Process Calc.'!X56)</f>
        <v/>
      </c>
      <c r="CH63" s="243" t="str">
        <f>IF(ISBLANK('In Process Calc.'!Y56),"",'In Process Calc.'!Y56)</f>
        <v/>
      </c>
      <c r="CI63" s="243" t="str">
        <f>IF(ISBLANK('In Process Calc.'!Z56),"",'In Process Calc.'!Z56)</f>
        <v/>
      </c>
      <c r="CJ63" s="243" t="str">
        <f>IF(ISBLANK('In Process Calc.'!AA56),"",'In Process Calc.'!AA56)</f>
        <v/>
      </c>
      <c r="CK63" s="243" t="str">
        <f>IF(ISBLANK('In Process Calc.'!AB56),"",'In Process Calc.'!AB56)</f>
        <v/>
      </c>
      <c r="CL63" s="243" t="str">
        <f>IF(ISBLANK('In Process Calc.'!AC56),"",'In Process Calc.'!AC56)</f>
        <v/>
      </c>
      <c r="CM63" s="243" t="str">
        <f>IF(ISBLANK('In Process Calc.'!AD56),"",'In Process Calc.'!AD56)</f>
        <v/>
      </c>
      <c r="CN63" s="243" t="str">
        <f>IF(ISBLANK('In Process Calc.'!AE56),"",'In Process Calc.'!AE56)</f>
        <v/>
      </c>
      <c r="CO63" s="243" t="str">
        <f>IF(ISBLANK('In Process Calc.'!AF56),"",'In Process Calc.'!AF56)</f>
        <v/>
      </c>
      <c r="CP63" s="243" t="str">
        <f>IF(ISBLANK('In Process Calc.'!AG56),"",'In Process Calc.'!AG56)</f>
        <v/>
      </c>
      <c r="CQ63" s="243" t="str">
        <f>IF(ISBLANK('In Process Calc.'!AH56),"",'In Process Calc.'!AH56)</f>
        <v/>
      </c>
      <c r="CR63" s="243" t="str">
        <f>IF(ISBLANK('In Process Calc.'!AI56),"",'In Process Calc.'!AI56)</f>
        <v/>
      </c>
      <c r="CS63" s="243" t="str">
        <f>IF(ISBLANK('In Process Calc.'!AJ56),"",'In Process Calc.'!AJ56)</f>
        <v/>
      </c>
      <c r="CT63" s="243" t="str">
        <f>IF(ISBLANK('In Process Calc.'!AK56),"",'In Process Calc.'!AK56)</f>
        <v/>
      </c>
      <c r="CU63" s="243" t="str">
        <f>IF(ISBLANK('In Process Calc.'!AL56),"",'In Process Calc.'!AL56)</f>
        <v/>
      </c>
      <c r="CV63" s="243" t="str">
        <f>IF(ISBLANK('In Process Calc.'!AM56),"",'In Process Calc.'!AM56)</f>
        <v/>
      </c>
      <c r="CW63" s="243" t="str">
        <f>IF(ISBLANK('In Process Calc.'!AN56),"",'In Process Calc.'!AN56)</f>
        <v/>
      </c>
      <c r="CX63" s="243" t="str">
        <f>IF(ISBLANK('In Process Calc.'!AO56),"",'In Process Calc.'!AO56)</f>
        <v/>
      </c>
      <c r="CY63" s="243" t="str">
        <f>IF(ISBLANK('In Process Calc.'!AP56),"",'In Process Calc.'!AP56)</f>
        <v/>
      </c>
      <c r="CZ63" s="243" t="str">
        <f>IF(ISBLANK('In Process Calc.'!AQ56),"",'In Process Calc.'!AQ56)</f>
        <v/>
      </c>
      <c r="DA63" s="243" t="str">
        <f>IF(ISBLANK('In Process Calc.'!AR56),"",'In Process Calc.'!AR56)</f>
        <v/>
      </c>
      <c r="DB63" s="243" t="str">
        <f>IF(ISBLANK('In Process Calc.'!AS56),"",'In Process Calc.'!AS56)</f>
        <v/>
      </c>
      <c r="DC63" s="243" t="str">
        <f>IF(ISBLANK('In Process Calc.'!AT56),"",'In Process Calc.'!AT56)</f>
        <v/>
      </c>
      <c r="DD63" s="243" t="str">
        <f>IF(ISBLANK('In Process Calc.'!AU56),"",'In Process Calc.'!AU56)</f>
        <v/>
      </c>
      <c r="DE63" s="243" t="str">
        <f>IF(ISBLANK('In Process Calc.'!AV56),"",'In Process Calc.'!AV56)</f>
        <v/>
      </c>
      <c r="DF63" s="243" t="str">
        <f>IF(ISBLANK('In Process Calc.'!AW56),"",'In Process Calc.'!AW56)</f>
        <v/>
      </c>
      <c r="DG63" s="243" t="str">
        <f>IF(ISBLANK('In Process Calc.'!AX56),"",'In Process Calc.'!AX56)</f>
        <v/>
      </c>
      <c r="DH63" s="243" t="str">
        <f>IF(ISBLANK('In Process Calc.'!AY56),"",'In Process Calc.'!AY56)</f>
        <v/>
      </c>
      <c r="DI63" s="243" t="str">
        <f>IF(ISBLANK('In Process Calc.'!AZ56),"",'In Process Calc.'!AZ56)</f>
        <v/>
      </c>
      <c r="DJ63" s="243" t="str">
        <f>IF(ISBLANK('In Process Calc.'!BA56),"",'In Process Calc.'!BA56)</f>
        <v/>
      </c>
      <c r="DK63" s="243" t="str">
        <f>IF(ISBLANK('In Process Calc.'!BB56),"",'In Process Calc.'!BB56)</f>
        <v/>
      </c>
      <c r="DL63" s="243" t="str">
        <f>IF(ISBLANK('In Process Calc.'!BC56),"",'In Process Calc.'!BC56)</f>
        <v/>
      </c>
      <c r="DM63" s="243" t="str">
        <f>IF(ISBLANK('In Process Calc.'!BD56),"",'In Process Calc.'!BD56)</f>
        <v/>
      </c>
      <c r="DN63" s="243" t="str">
        <f>IF(ISBLANK('In Process Calc.'!BE56),"",'In Process Calc.'!BE56)</f>
        <v/>
      </c>
      <c r="DO63" s="243" t="str">
        <f>IF(ISBLANK('In Process Calc.'!BF56),"",'In Process Calc.'!BF56)</f>
        <v/>
      </c>
      <c r="DP63" s="243" t="str">
        <f>IF(ISBLANK('In Process Calc.'!BG56),"",'In Process Calc.'!BG56)</f>
        <v/>
      </c>
      <c r="DQ63" s="243" t="str">
        <f>IF(ISBLANK('In Process Calc.'!BH56),"",'In Process Calc.'!BH56)</f>
        <v/>
      </c>
      <c r="DR63" s="243" t="str">
        <f>IF(ISBLANK('In Process Calc.'!BI56),"",'In Process Calc.'!BI56)</f>
        <v/>
      </c>
      <c r="DS63" s="243" t="str">
        <f>IF(ISBLANK('In Process Calc.'!BJ56),"",'In Process Calc.'!BJ56)</f>
        <v/>
      </c>
      <c r="DT63" s="243" t="str">
        <f>IF(ISBLANK('In Process Calc.'!BK56),"",'In Process Calc.'!BK56)</f>
        <v/>
      </c>
      <c r="DU63" s="243" t="str">
        <f>IF(ISBLANK('In Process Calc.'!BL56),"",'In Process Calc.'!BL56)</f>
        <v/>
      </c>
      <c r="DV63" s="243" t="str">
        <f>IF(ISBLANK('In Process Calc.'!BM56),"",'In Process Calc.'!BM56)</f>
        <v/>
      </c>
      <c r="DW63" s="243" t="str">
        <f>IF(ISBLANK('In Process Calc.'!BN56),"",'In Process Calc.'!BN56)</f>
        <v/>
      </c>
      <c r="DX63" s="243" t="str">
        <f>IF(ISBLANK('In Process Calc.'!BO56),"",'In Process Calc.'!BO56)</f>
        <v/>
      </c>
      <c r="DY63" s="243" t="str">
        <f>IF(ISBLANK('In Process Calc.'!BP56),"",'In Process Calc.'!BP56)</f>
        <v/>
      </c>
      <c r="DZ63" s="243" t="str">
        <f>IF(ISBLANK('In Process Calc.'!BQ56),"",'In Process Calc.'!BQ56)</f>
        <v/>
      </c>
      <c r="EA63" s="243" t="str">
        <f>IF(ISBLANK('In Process Calc.'!BR56),"",'In Process Calc.'!BR56)</f>
        <v/>
      </c>
      <c r="EB63" s="243" t="str">
        <f>IF(ISBLANK('In Process Calc.'!BS56),"",'In Process Calc.'!BS56)</f>
        <v/>
      </c>
      <c r="EC63" s="243" t="str">
        <f>IF(ISBLANK('In Process Calc.'!BT56),"",'In Process Calc.'!BT56)</f>
        <v/>
      </c>
      <c r="ED63" s="243" t="str">
        <f>IF(ISBLANK('In Process Calc.'!BU56),"",'In Process Calc.'!BU56)</f>
        <v/>
      </c>
      <c r="EE63" s="243" t="str">
        <f>IF(ISBLANK('In Process Calc.'!BV56),"",'In Process Calc.'!BV56)</f>
        <v/>
      </c>
      <c r="EF63" s="243" t="str">
        <f>IF(ISBLANK('In Process Calc.'!BW56),"",'In Process Calc.'!BW56)</f>
        <v/>
      </c>
      <c r="EG63" s="243" t="str">
        <f>IF(ISBLANK('In Process Calc.'!BX56),"",'In Process Calc.'!BX56)</f>
        <v/>
      </c>
      <c r="EH63" s="243" t="str">
        <f>IF(ISBLANK('In Process Calc.'!BY56),"",'In Process Calc.'!BY56)</f>
        <v/>
      </c>
      <c r="EI63" s="243" t="str">
        <f>IF(ISBLANK('In Process Calc.'!BZ56),"",'In Process Calc.'!BZ56)</f>
        <v/>
      </c>
      <c r="EJ63" s="243" t="str">
        <f>IF(ISBLANK('In Process Calc.'!CA56),"",'In Process Calc.'!CA56)</f>
        <v/>
      </c>
      <c r="EK63" s="243" t="str">
        <f>IF(ISBLANK('Post Process Calc.'!A63),"",'Post Process Calc.'!A63)</f>
        <v/>
      </c>
      <c r="EL63" s="243" t="str">
        <f>IF(ISBLANK('Post Process Calc.'!C63),"",'Post Process Calc.'!C63)</f>
        <v/>
      </c>
      <c r="EM63" s="243" t="str">
        <f>IF(ISBLANK('Post Process Calc.'!D63),"",'Post Process Calc.'!D63)</f>
        <v/>
      </c>
      <c r="EN63" s="243" t="str">
        <f>IF(ISBLANK('Post Process Calc.'!E63),"",'Post Process Calc.'!E63)</f>
        <v/>
      </c>
      <c r="EO63" s="243" t="str">
        <f>IF(ISBLANK('Post Process Calc.'!F63),"",'Post Process Calc.'!F63)</f>
        <v/>
      </c>
      <c r="EP63" s="243" t="str">
        <f>IF(ISBLANK('Post Process Calc.'!G63),"",'Post Process Calc.'!G63)</f>
        <v/>
      </c>
      <c r="EQ63" s="243" t="str">
        <f>IF(ISBLANK('Post Process Calc.'!H63),"",'Post Process Calc.'!H63)</f>
        <v/>
      </c>
      <c r="ER63" s="243" t="str">
        <f>IF(ISBLANK('Post Process Calc.'!I63),"",'Post Process Calc.'!I63)</f>
        <v/>
      </c>
      <c r="ES63" s="243" t="str">
        <f>IF(ISBLANK('Post Process Calc.'!J63),"",'Post Process Calc.'!J63)</f>
        <v/>
      </c>
      <c r="ET63" s="243" t="str">
        <f>IF(ISBLANK('Post Process Calc.'!K63),"",'Post Process Calc.'!K63)</f>
        <v/>
      </c>
      <c r="EU63" s="243" t="str">
        <f>IF(ISBLANK('Post Process Calc.'!L63),"",'Post Process Calc.'!L63)</f>
        <v/>
      </c>
      <c r="EV63" s="243" t="str">
        <f>IF(ISBLANK('Post Process Calc.'!M63),"",'Post Process Calc.'!M63)</f>
        <v/>
      </c>
      <c r="EW63" s="243" t="str">
        <f>IF(ISBLANK('Post Process Calc.'!N63),"",'Post Process Calc.'!N63)</f>
        <v/>
      </c>
      <c r="EX63" s="243" t="str">
        <f>IF(ISBLANK('Post Process Calc.'!O63),"",'Post Process Calc.'!O63)</f>
        <v/>
      </c>
      <c r="EY63" s="243" t="str">
        <f>IF(ISBLANK('Post Process Calc.'!P63),"",'Post Process Calc.'!P63)</f>
        <v/>
      </c>
      <c r="EZ63" s="243" t="str">
        <f>IF(ISBLANK('Post Process Calc.'!Q63),"",'Post Process Calc.'!Q63)</f>
        <v/>
      </c>
      <c r="FA63" s="243" t="str">
        <f>IF(ISBLANK('Post Process Calc.'!R63),"",'Post Process Calc.'!R63)</f>
        <v/>
      </c>
      <c r="FB63" s="243" t="str">
        <f>IF(ISBLANK('Post Process Calc.'!S63),"",'Post Process Calc.'!S63)</f>
        <v/>
      </c>
      <c r="FC63" s="243" t="str">
        <f>IF(ISBLANK('Post Process Calc.'!T63),"",'Post Process Calc.'!T63)</f>
        <v/>
      </c>
      <c r="FD63" s="243" t="str">
        <f>IF(ISBLANK('Post Process Calc.'!U63),"",'Post Process Calc.'!U63)</f>
        <v/>
      </c>
      <c r="FE63" s="243" t="str">
        <f>IF(ISBLANK('Post Process Calc.'!V63),"",'Post Process Calc.'!V63)</f>
        <v/>
      </c>
      <c r="FF63" s="243" t="str">
        <f>IF(ISBLANK('Post Process Calc.'!W63),"",'Post Process Calc.'!W63)</f>
        <v/>
      </c>
      <c r="FG63" s="243" t="str">
        <f>IF(ISBLANK('Post Process Calc.'!X63),"",'Post Process Calc.'!X63)</f>
        <v/>
      </c>
      <c r="FH63" s="243" t="str">
        <f>IF(ISBLANK('Post Process Calc.'!Y63),"",'Post Process Calc.'!Y63)</f>
        <v/>
      </c>
      <c r="FI63" s="243" t="str">
        <f>IF(ISBLANK('Post Process Calc.'!Z63),"",'Post Process Calc.'!Z63)</f>
        <v/>
      </c>
      <c r="FJ63" s="243" t="str">
        <f>IF(ISBLANK('Post Process Calc.'!AA63),"",'Post Process Calc.'!AA63)</f>
        <v/>
      </c>
      <c r="FK63" s="243" t="str">
        <f>IF(ISBLANK('Post Process Calc.'!AB63),"",'Post Process Calc.'!AB63)</f>
        <v/>
      </c>
      <c r="FL63" s="243" t="str">
        <f>IF(ISBLANK('Post Process Calc.'!AC63),"",'Post Process Calc.'!AC63)</f>
        <v/>
      </c>
      <c r="FM63" s="243" t="str">
        <f>IF(ISBLANK('Post Process Calc.'!AD63),"",'Post Process Calc.'!AD63)</f>
        <v/>
      </c>
      <c r="FN63" s="243" t="str">
        <f>IF(ISBLANK('Post Process Calc.'!AE63),"",'Post Process Calc.'!AE63)</f>
        <v/>
      </c>
      <c r="FO63" s="243" t="str">
        <f>IF(ISBLANK('Post Process Calc.'!AF63),"",'Post Process Calc.'!AF63)</f>
        <v/>
      </c>
      <c r="FP63" s="243" t="str">
        <f>IF(ISBLANK('Post Process Calc.'!AG63),"",'Post Process Calc.'!AG63)</f>
        <v/>
      </c>
      <c r="FQ63" s="243" t="str">
        <f>IF(ISBLANK('Post Process Calc.'!AH63),"",'Post Process Calc.'!AH63)</f>
        <v/>
      </c>
      <c r="FR63" s="243" t="str">
        <f>IF(ISBLANK('Post Process Calc.'!AI63),"",'Post Process Calc.'!AI63)</f>
        <v/>
      </c>
      <c r="FS63" s="243" t="str">
        <f>IF(ISBLANK('Post Process Calc.'!AJ63),"",'Post Process Calc.'!AJ63)</f>
        <v/>
      </c>
    </row>
    <row r="64" spans="1:175">
      <c r="A64" s="238" t="str">
        <f>IF('Measured Data'!B55&lt;&gt;0,'Measured Data'!$B$1,"")</f>
        <v/>
      </c>
      <c r="B64" s="238" t="str">
        <f>IF(ISBLANK('Measured Data'!A55),"",'Measured Data'!A55)</f>
        <v/>
      </c>
      <c r="C64" s="245" t="str">
        <f>IF(ISBLANK('Measured Data'!B55),"",'Measured Data'!B55)</f>
        <v/>
      </c>
      <c r="D64" s="246" t="str">
        <f>IF(ISBLANK('Measured Data'!C55),"",'Measured Data'!C55)</f>
        <v/>
      </c>
      <c r="E64" s="238" t="str">
        <f>IF(ISBLANK('Measured Data'!D55),"",'Measured Data'!D55)</f>
        <v/>
      </c>
      <c r="F64" s="238" t="str">
        <f>IF(ISBLANK('Measured Data'!E55),"",'Measured Data'!E55)</f>
        <v/>
      </c>
      <c r="G64" s="238" t="str">
        <f>IF(ISBLANK('Measured Data'!G55),"",'Measured Data'!G55)</f>
        <v/>
      </c>
      <c r="H64" s="238" t="str">
        <f>IF(ISBLANK('Measured Data'!H55),"",'Measured Data'!H55)</f>
        <v/>
      </c>
      <c r="I64" s="238" t="str">
        <f>IF(ISBLANK('Measured Data'!I55),"",'Measured Data'!I55)</f>
        <v/>
      </c>
      <c r="J64" s="238" t="str">
        <f>IF(ISBLANK('Measured Data'!J55),"",'Measured Data'!J55)</f>
        <v/>
      </c>
      <c r="K64" s="238" t="str">
        <f>IF(ISBLANK('Measured Data'!K55),"",'Measured Data'!K55)</f>
        <v/>
      </c>
      <c r="L64" s="238" t="str">
        <f>IF(ISBLANK('Measured Data'!L55),"",'Measured Data'!L55)</f>
        <v/>
      </c>
      <c r="M64" s="238" t="str">
        <f>IF(ISBLANK('Measured Data'!M55),"",'Measured Data'!M55)</f>
        <v/>
      </c>
      <c r="N64" s="238" t="str">
        <f>IF(ISBLANK('Measured Data'!N55),"",'Measured Data'!N55)</f>
        <v/>
      </c>
      <c r="O64" s="238" t="str">
        <f>IF(ISBLANK('Measured Data'!O55),"",'Measured Data'!O55)</f>
        <v/>
      </c>
      <c r="P64" s="238" t="str">
        <f>IF(ISBLANK('Measured Data'!P55),"",'Measured Data'!P55)</f>
        <v/>
      </c>
      <c r="Q64" s="238" t="str">
        <f>IF(ISBLANK('Measured Data'!Q55),"",'Measured Data'!Q55)</f>
        <v/>
      </c>
      <c r="R64" s="238" t="str">
        <f>IF(ISBLANK('Measured Data'!R55),"",'Measured Data'!R55)</f>
        <v/>
      </c>
      <c r="S64" s="238" t="str">
        <f>IF(ISBLANK('Measured Data'!S55),"",'Measured Data'!S55)</f>
        <v/>
      </c>
      <c r="T64" s="238" t="str">
        <f>IF(ISBLANK('Measured Data'!T55),"",'Measured Data'!T55)</f>
        <v/>
      </c>
      <c r="U64" s="238" t="str">
        <f>IF(ISBLANK('Measured Data'!U55),"",'Measured Data'!U55)</f>
        <v/>
      </c>
      <c r="V64" s="238" t="str">
        <f>IF(ISBLANK('Measured Data'!V55),"",'Measured Data'!V55)</f>
        <v/>
      </c>
      <c r="W64" s="238" t="str">
        <f>IF(ISBLANK('Measured Data'!W55),"",'Measured Data'!W55)</f>
        <v/>
      </c>
      <c r="X64" s="238" t="str">
        <f>IF(ISBLANK('Measured Data'!X55),"",'Measured Data'!X55)</f>
        <v/>
      </c>
      <c r="Y64" s="238" t="str">
        <f>IF(ISBLANK('Measured Data'!Y55),"",'Measured Data'!Y55)</f>
        <v/>
      </c>
      <c r="Z64" s="238" t="str">
        <f>IF(ISBLANK('Measured Data'!Z55),"",'Measured Data'!Z55)</f>
        <v/>
      </c>
      <c r="AA64" s="238" t="str">
        <f>IF(ISBLANK('Measured Data'!AA55),"",'Measured Data'!AA55)</f>
        <v/>
      </c>
      <c r="AB64" s="238" t="str">
        <f>IF(ISBLANK('Measured Data'!AB55),"",'Measured Data'!AB55)</f>
        <v/>
      </c>
      <c r="AC64" s="238" t="str">
        <f>IF(ISBLANK('Measured Data'!AC55),"",'Measured Data'!AC55)</f>
        <v/>
      </c>
      <c r="AD64" s="238" t="str">
        <f>IF(ISBLANK('Measured Data'!AD55),"",'Measured Data'!AD55)</f>
        <v/>
      </c>
      <c r="AE64" s="238" t="str">
        <f>IF(ISBLANK('Measured Data'!AE55),"",'Measured Data'!AE55)</f>
        <v/>
      </c>
      <c r="AF64" s="238" t="str">
        <f>IF(ISBLANK('Measured Data'!AF55),"",'Measured Data'!AF55)</f>
        <v/>
      </c>
      <c r="AG64" s="238" t="str">
        <f>IF(ISBLANK('Measured Data'!AG55),"",'Measured Data'!AG55)</f>
        <v/>
      </c>
      <c r="AH64" s="238" t="str">
        <f>IF(ISBLANK('Measured Data'!AH55),"",'Measured Data'!AH55)</f>
        <v/>
      </c>
      <c r="AI64" s="238" t="str">
        <f>IF(ISBLANK('Measured Data'!AI55),"",'Measured Data'!AI55)</f>
        <v/>
      </c>
      <c r="AJ64" s="238" t="str">
        <f>IF(ISBLANK('Measured Data'!AJ55),"",'Measured Data'!AJ55)</f>
        <v/>
      </c>
      <c r="AK64" s="238" t="str">
        <f>IF(ISBLANK('Measured Data'!AK55),"",'Measured Data'!AK55)</f>
        <v/>
      </c>
      <c r="AL64" s="238" t="str">
        <f>IF(ISBLANK('Measured Data'!AL55),"",'Measured Data'!AL55)</f>
        <v/>
      </c>
      <c r="AM64" s="238" t="str">
        <f>IF(ISBLANK('Measured Data'!AM55),"",'Measured Data'!AM55)</f>
        <v/>
      </c>
      <c r="AN64" s="238" t="str">
        <f>IF(ISBLANK('Measured Data'!AN55),"",'Measured Data'!AN55)</f>
        <v/>
      </c>
      <c r="AO64" s="238" t="str">
        <f>IF(ISBLANK('Measured Data'!AO55),"",'Measured Data'!AO55)</f>
        <v/>
      </c>
      <c r="AP64" s="238" t="str">
        <f>IF(ISBLANK('Measured Data'!AP55),"",'Measured Data'!AP55)</f>
        <v/>
      </c>
      <c r="AQ64" s="238" t="e">
        <f>IF(ISBLANK('Measured Data'!#REF!),"",'Measured Data'!#REF!)</f>
        <v>#REF!</v>
      </c>
      <c r="AR64" s="238" t="e">
        <f>IF(ISBLANK('Measured Data'!#REF!),"",'Measured Data'!#REF!)</f>
        <v>#REF!</v>
      </c>
      <c r="AS64" s="238" t="e">
        <f>IF(ISBLANK('Measured Data'!#REF!),"",'Measured Data'!#REF!)</f>
        <v>#REF!</v>
      </c>
      <c r="AT64" s="238" t="e">
        <f>IF(ISBLANK('Measured Data'!#REF!),"",'Measured Data'!#REF!)</f>
        <v>#REF!</v>
      </c>
      <c r="AU64" s="238" t="e">
        <f>IF(ISBLANK('Measured Data'!#REF!),"",'Measured Data'!#REF!)</f>
        <v>#REF!</v>
      </c>
      <c r="AV64" s="238" t="e">
        <f>IF(ISBLANK('Measured Data'!#REF!),"",'Measured Data'!#REF!)</f>
        <v>#REF!</v>
      </c>
      <c r="AW64" s="238" t="e">
        <f>IF(ISBLANK('Measured Data'!#REF!),"",'Measured Data'!#REF!)</f>
        <v>#REF!</v>
      </c>
      <c r="AX64" s="238" t="e">
        <f>IF(ISBLANK('Measured Data'!#REF!),"",'Measured Data'!#REF!)</f>
        <v>#REF!</v>
      </c>
      <c r="AY64" s="238" t="e">
        <f>IF(ISBLANK('Measured Data'!#REF!),"",'Measured Data'!#REF!)</f>
        <v>#REF!</v>
      </c>
      <c r="AZ64" s="238" t="e">
        <f>IF(ISBLANK('Measured Data'!#REF!),"",'Measured Data'!#REF!)</f>
        <v>#REF!</v>
      </c>
      <c r="BA64" s="238" t="e">
        <f>IF(ISBLANK('Measured Data'!#REF!),"",'Measured Data'!#REF!)</f>
        <v>#REF!</v>
      </c>
      <c r="BB64" s="238" t="e">
        <f>IF(ISBLANK('Measured Data'!#REF!),"",'Measured Data'!#REF!)</f>
        <v>#REF!</v>
      </c>
      <c r="BC64" s="238" t="e">
        <f>IF(ISBLANK('Measured Data'!#REF!),"",'Measured Data'!#REF!)</f>
        <v>#REF!</v>
      </c>
      <c r="BD64" s="238" t="e">
        <f>IF(ISBLANK('Measured Data'!#REF!),"",'Measured Data'!#REF!)</f>
        <v>#REF!</v>
      </c>
      <c r="BE64" s="238" t="e">
        <f>IF(ISBLANK('Measured Data'!#REF!),"",'Measured Data'!#REF!)</f>
        <v>#REF!</v>
      </c>
      <c r="BF64" s="238" t="e">
        <f>IF(ISBLANK('Measured Data'!#REF!),"",'Measured Data'!#REF!)</f>
        <v>#REF!</v>
      </c>
      <c r="BG64" s="238" t="e">
        <f>IF(ISBLANK('Measured Data'!#REF!),"",'Measured Data'!#REF!)</f>
        <v>#REF!</v>
      </c>
      <c r="BH64" s="238" t="e">
        <f>IF(ISBLANK('Measured Data'!#REF!),"",'Measured Data'!#REF!)</f>
        <v>#REF!</v>
      </c>
      <c r="BI64" s="238" t="e">
        <f>IF(ISBLANK('Measured Data'!#REF!),"",'Measured Data'!#REF!)</f>
        <v>#REF!</v>
      </c>
      <c r="BJ64" s="238" t="e">
        <f>IF(ISBLANK('Measured Data'!#REF!),"",'Measured Data'!#REF!)</f>
        <v>#REF!</v>
      </c>
      <c r="BK64" s="238" t="e">
        <f>IF(ISBLANK('Measured Data'!#REF!),"",'Measured Data'!#REF!)</f>
        <v>#REF!</v>
      </c>
      <c r="BL64" s="238" t="e">
        <f>IF(ISBLANK('Measured Data'!#REF!),"",'Measured Data'!#REF!)</f>
        <v>#REF!</v>
      </c>
      <c r="BM64" s="238" t="e">
        <f>IF(ISBLANK('Measured Data'!#REF!),"",'Measured Data'!#REF!)</f>
        <v>#REF!</v>
      </c>
      <c r="BN64" s="238" t="str">
        <f>IF(ISBLANK('In Process Calc.'!B57),"",ROUND('In Process Calc.'!B57,2))</f>
        <v/>
      </c>
      <c r="BO64" s="238" t="str">
        <f>IF(ISBLANK('In Process Calc.'!C57),"",ROUND('In Process Calc.'!C57,2))</f>
        <v/>
      </c>
      <c r="BP64" s="238" t="str">
        <f>IF(ISBLANK('In Process Calc.'!E57),"",'In Process Calc.'!E57)</f>
        <v/>
      </c>
      <c r="BQ64" s="238" t="str">
        <f>IF(ISBLANK('In Process Calc.'!F57),"",'In Process Calc.'!F57)</f>
        <v/>
      </c>
      <c r="BR64" s="238" t="str">
        <f>IF(ISBLANK('In Process Calc.'!H57),"",'In Process Calc.'!H57)</f>
        <v/>
      </c>
      <c r="BS64" s="238" t="str">
        <f>IF(ISBLANK('In Process Calc.'!J57),"",'In Process Calc.'!J57)</f>
        <v/>
      </c>
      <c r="BT64" s="238" t="str">
        <f>IF(ISBLANK('In Process Calc.'!K57),"",'In Process Calc.'!K57)</f>
        <v/>
      </c>
      <c r="BU64" s="238" t="str">
        <f>IF(ISBLANK('In Process Calc.'!L57),"",'In Process Calc.'!L57)</f>
        <v/>
      </c>
      <c r="BV64" s="243" t="str">
        <f>IF(ISBLANK('In Process Calc.'!M57),"",'In Process Calc.'!M57)</f>
        <v/>
      </c>
      <c r="BW64" s="243" t="str">
        <f>IF(ISBLANK('In Process Calc.'!N57),"",'In Process Calc.'!N57)</f>
        <v/>
      </c>
      <c r="BX64" s="243" t="str">
        <f>IF(ISBLANK('In Process Calc.'!O57),"",'In Process Calc.'!O57)</f>
        <v/>
      </c>
      <c r="BY64" s="243" t="str">
        <f>IF(ISBLANK('In Process Calc.'!P57),"",'In Process Calc.'!P57)</f>
        <v/>
      </c>
      <c r="BZ64" s="243" t="str">
        <f>IF(ISBLANK('In Process Calc.'!Q57),"",'In Process Calc.'!Q57)</f>
        <v/>
      </c>
      <c r="CA64" s="243" t="str">
        <f>IF(ISBLANK('In Process Calc.'!R57),"",'In Process Calc.'!R57)</f>
        <v/>
      </c>
      <c r="CB64" s="243" t="str">
        <f>IF(ISBLANK('In Process Calc.'!S57),"",'In Process Calc.'!S57)</f>
        <v/>
      </c>
      <c r="CC64" s="243" t="str">
        <f>IF(ISBLANK('In Process Calc.'!T57),"",'In Process Calc.'!T57)</f>
        <v/>
      </c>
      <c r="CD64" s="243" t="str">
        <f>IF(ISBLANK('In Process Calc.'!U57),"",'In Process Calc.'!U57)</f>
        <v/>
      </c>
      <c r="CE64" s="243" t="str">
        <f>IF(ISBLANK('In Process Calc.'!V57),"",'In Process Calc.'!V57)</f>
        <v/>
      </c>
      <c r="CF64" s="243" t="str">
        <f>IF(ISBLANK('In Process Calc.'!W57),"",'In Process Calc.'!W57)</f>
        <v/>
      </c>
      <c r="CG64" s="243" t="str">
        <f>IF(ISBLANK('In Process Calc.'!X57),"",'In Process Calc.'!X57)</f>
        <v/>
      </c>
      <c r="CH64" s="243" t="str">
        <f>IF(ISBLANK('In Process Calc.'!Y57),"",'In Process Calc.'!Y57)</f>
        <v/>
      </c>
      <c r="CI64" s="243" t="str">
        <f>IF(ISBLANK('In Process Calc.'!Z57),"",'In Process Calc.'!Z57)</f>
        <v/>
      </c>
      <c r="CJ64" s="243" t="str">
        <f>IF(ISBLANK('In Process Calc.'!AA57),"",'In Process Calc.'!AA57)</f>
        <v/>
      </c>
      <c r="CK64" s="243" t="str">
        <f>IF(ISBLANK('In Process Calc.'!AB57),"",'In Process Calc.'!AB57)</f>
        <v/>
      </c>
      <c r="CL64" s="243" t="str">
        <f>IF(ISBLANK('In Process Calc.'!AC57),"",'In Process Calc.'!AC57)</f>
        <v/>
      </c>
      <c r="CM64" s="243" t="str">
        <f>IF(ISBLANK('In Process Calc.'!AD57),"",'In Process Calc.'!AD57)</f>
        <v/>
      </c>
      <c r="CN64" s="243" t="str">
        <f>IF(ISBLANK('In Process Calc.'!AE57),"",'In Process Calc.'!AE57)</f>
        <v/>
      </c>
      <c r="CO64" s="243" t="str">
        <f>IF(ISBLANK('In Process Calc.'!AF57),"",'In Process Calc.'!AF57)</f>
        <v/>
      </c>
      <c r="CP64" s="243" t="str">
        <f>IF(ISBLANK('In Process Calc.'!AG57),"",'In Process Calc.'!AG57)</f>
        <v/>
      </c>
      <c r="CQ64" s="243" t="str">
        <f>IF(ISBLANK('In Process Calc.'!AH57),"",'In Process Calc.'!AH57)</f>
        <v/>
      </c>
      <c r="CR64" s="243" t="str">
        <f>IF(ISBLANK('In Process Calc.'!AI57),"",'In Process Calc.'!AI57)</f>
        <v/>
      </c>
      <c r="CS64" s="243" t="str">
        <f>IF(ISBLANK('In Process Calc.'!AJ57),"",'In Process Calc.'!AJ57)</f>
        <v/>
      </c>
      <c r="CT64" s="243" t="str">
        <f>IF(ISBLANK('In Process Calc.'!AK57),"",'In Process Calc.'!AK57)</f>
        <v/>
      </c>
      <c r="CU64" s="243" t="str">
        <f>IF(ISBLANK('In Process Calc.'!AL57),"",'In Process Calc.'!AL57)</f>
        <v/>
      </c>
      <c r="CV64" s="243" t="str">
        <f>IF(ISBLANK('In Process Calc.'!AM57),"",'In Process Calc.'!AM57)</f>
        <v/>
      </c>
      <c r="CW64" s="243" t="str">
        <f>IF(ISBLANK('In Process Calc.'!AN57),"",'In Process Calc.'!AN57)</f>
        <v/>
      </c>
      <c r="CX64" s="243" t="str">
        <f>IF(ISBLANK('In Process Calc.'!AO57),"",'In Process Calc.'!AO57)</f>
        <v/>
      </c>
      <c r="CY64" s="243" t="str">
        <f>IF(ISBLANK('In Process Calc.'!AP57),"",'In Process Calc.'!AP57)</f>
        <v/>
      </c>
      <c r="CZ64" s="243" t="str">
        <f>IF(ISBLANK('In Process Calc.'!AQ57),"",'In Process Calc.'!AQ57)</f>
        <v/>
      </c>
      <c r="DA64" s="243" t="str">
        <f>IF(ISBLANK('In Process Calc.'!AR57),"",'In Process Calc.'!AR57)</f>
        <v/>
      </c>
      <c r="DB64" s="243" t="str">
        <f>IF(ISBLANK('In Process Calc.'!AS57),"",'In Process Calc.'!AS57)</f>
        <v/>
      </c>
      <c r="DC64" s="243" t="str">
        <f>IF(ISBLANK('In Process Calc.'!AT57),"",'In Process Calc.'!AT57)</f>
        <v/>
      </c>
      <c r="DD64" s="243" t="str">
        <f>IF(ISBLANK('In Process Calc.'!AU57),"",'In Process Calc.'!AU57)</f>
        <v/>
      </c>
      <c r="DE64" s="243" t="str">
        <f>IF(ISBLANK('In Process Calc.'!AV57),"",'In Process Calc.'!AV57)</f>
        <v/>
      </c>
      <c r="DF64" s="243" t="str">
        <f>IF(ISBLANK('In Process Calc.'!AW57),"",'In Process Calc.'!AW57)</f>
        <v/>
      </c>
      <c r="DG64" s="243" t="str">
        <f>IF(ISBLANK('In Process Calc.'!AX57),"",'In Process Calc.'!AX57)</f>
        <v/>
      </c>
      <c r="DH64" s="243" t="str">
        <f>IF(ISBLANK('In Process Calc.'!AY57),"",'In Process Calc.'!AY57)</f>
        <v/>
      </c>
      <c r="DI64" s="243" t="str">
        <f>IF(ISBLANK('In Process Calc.'!AZ57),"",'In Process Calc.'!AZ57)</f>
        <v/>
      </c>
      <c r="DJ64" s="243" t="str">
        <f>IF(ISBLANK('In Process Calc.'!BA57),"",'In Process Calc.'!BA57)</f>
        <v/>
      </c>
      <c r="DK64" s="243" t="str">
        <f>IF(ISBLANK('In Process Calc.'!BB57),"",'In Process Calc.'!BB57)</f>
        <v/>
      </c>
      <c r="DL64" s="243" t="str">
        <f>IF(ISBLANK('In Process Calc.'!BC57),"",'In Process Calc.'!BC57)</f>
        <v/>
      </c>
      <c r="DM64" s="243" t="str">
        <f>IF(ISBLANK('In Process Calc.'!BD57),"",'In Process Calc.'!BD57)</f>
        <v/>
      </c>
      <c r="DN64" s="243" t="str">
        <f>IF(ISBLANK('In Process Calc.'!BE57),"",'In Process Calc.'!BE57)</f>
        <v/>
      </c>
      <c r="DO64" s="243" t="str">
        <f>IF(ISBLANK('In Process Calc.'!BF57),"",'In Process Calc.'!BF57)</f>
        <v/>
      </c>
      <c r="DP64" s="243" t="str">
        <f>IF(ISBLANK('In Process Calc.'!BG57),"",'In Process Calc.'!BG57)</f>
        <v/>
      </c>
      <c r="DQ64" s="243" t="str">
        <f>IF(ISBLANK('In Process Calc.'!BH57),"",'In Process Calc.'!BH57)</f>
        <v/>
      </c>
      <c r="DR64" s="243" t="str">
        <f>IF(ISBLANK('In Process Calc.'!BI57),"",'In Process Calc.'!BI57)</f>
        <v/>
      </c>
      <c r="DS64" s="243" t="str">
        <f>IF(ISBLANK('In Process Calc.'!BJ57),"",'In Process Calc.'!BJ57)</f>
        <v/>
      </c>
      <c r="DT64" s="243" t="str">
        <f>IF(ISBLANK('In Process Calc.'!BK57),"",'In Process Calc.'!BK57)</f>
        <v/>
      </c>
      <c r="DU64" s="243" t="str">
        <f>IF(ISBLANK('In Process Calc.'!BL57),"",'In Process Calc.'!BL57)</f>
        <v/>
      </c>
      <c r="DV64" s="243" t="str">
        <f>IF(ISBLANK('In Process Calc.'!BM57),"",'In Process Calc.'!BM57)</f>
        <v/>
      </c>
      <c r="DW64" s="243" t="str">
        <f>IF(ISBLANK('In Process Calc.'!BN57),"",'In Process Calc.'!BN57)</f>
        <v/>
      </c>
      <c r="DX64" s="243" t="str">
        <f>IF(ISBLANK('In Process Calc.'!BO57),"",'In Process Calc.'!BO57)</f>
        <v/>
      </c>
      <c r="DY64" s="243" t="str">
        <f>IF(ISBLANK('In Process Calc.'!BP57),"",'In Process Calc.'!BP57)</f>
        <v/>
      </c>
      <c r="DZ64" s="243" t="str">
        <f>IF(ISBLANK('In Process Calc.'!BQ57),"",'In Process Calc.'!BQ57)</f>
        <v/>
      </c>
      <c r="EA64" s="243" t="str">
        <f>IF(ISBLANK('In Process Calc.'!BR57),"",'In Process Calc.'!BR57)</f>
        <v/>
      </c>
      <c r="EB64" s="243" t="str">
        <f>IF(ISBLANK('In Process Calc.'!BS57),"",'In Process Calc.'!BS57)</f>
        <v/>
      </c>
      <c r="EC64" s="243" t="str">
        <f>IF(ISBLANK('In Process Calc.'!BT57),"",'In Process Calc.'!BT57)</f>
        <v/>
      </c>
      <c r="ED64" s="243" t="str">
        <f>IF(ISBLANK('In Process Calc.'!BU57),"",'In Process Calc.'!BU57)</f>
        <v/>
      </c>
      <c r="EE64" s="243" t="str">
        <f>IF(ISBLANK('In Process Calc.'!BV57),"",'In Process Calc.'!BV57)</f>
        <v/>
      </c>
      <c r="EF64" s="243" t="str">
        <f>IF(ISBLANK('In Process Calc.'!BW57),"",'In Process Calc.'!BW57)</f>
        <v/>
      </c>
      <c r="EG64" s="243" t="str">
        <f>IF(ISBLANK('In Process Calc.'!BX57),"",'In Process Calc.'!BX57)</f>
        <v/>
      </c>
      <c r="EH64" s="243" t="str">
        <f>IF(ISBLANK('In Process Calc.'!BY57),"",'In Process Calc.'!BY57)</f>
        <v/>
      </c>
      <c r="EI64" s="243" t="str">
        <f>IF(ISBLANK('In Process Calc.'!BZ57),"",'In Process Calc.'!BZ57)</f>
        <v/>
      </c>
      <c r="EJ64" s="243" t="str">
        <f>IF(ISBLANK('In Process Calc.'!CA57),"",'In Process Calc.'!CA57)</f>
        <v/>
      </c>
      <c r="EK64" s="243" t="str">
        <f>IF(ISBLANK('Post Process Calc.'!A64),"",'Post Process Calc.'!A64)</f>
        <v/>
      </c>
      <c r="EL64" s="243" t="str">
        <f>IF(ISBLANK('Post Process Calc.'!C64),"",'Post Process Calc.'!C64)</f>
        <v/>
      </c>
      <c r="EM64" s="243" t="str">
        <f>IF(ISBLANK('Post Process Calc.'!D64),"",'Post Process Calc.'!D64)</f>
        <v/>
      </c>
      <c r="EN64" s="243" t="str">
        <f>IF(ISBLANK('Post Process Calc.'!E64),"",'Post Process Calc.'!E64)</f>
        <v/>
      </c>
      <c r="EO64" s="243" t="str">
        <f>IF(ISBLANK('Post Process Calc.'!F64),"",'Post Process Calc.'!F64)</f>
        <v/>
      </c>
      <c r="EP64" s="243" t="str">
        <f>IF(ISBLANK('Post Process Calc.'!G64),"",'Post Process Calc.'!G64)</f>
        <v/>
      </c>
      <c r="EQ64" s="243" t="str">
        <f>IF(ISBLANK('Post Process Calc.'!H64),"",'Post Process Calc.'!H64)</f>
        <v/>
      </c>
      <c r="ER64" s="243" t="str">
        <f>IF(ISBLANK('Post Process Calc.'!I64),"",'Post Process Calc.'!I64)</f>
        <v/>
      </c>
      <c r="ES64" s="243" t="str">
        <f>IF(ISBLANK('Post Process Calc.'!J64),"",'Post Process Calc.'!J64)</f>
        <v/>
      </c>
      <c r="ET64" s="243" t="str">
        <f>IF(ISBLANK('Post Process Calc.'!K64),"",'Post Process Calc.'!K64)</f>
        <v/>
      </c>
      <c r="EU64" s="243" t="str">
        <f>IF(ISBLANK('Post Process Calc.'!L64),"",'Post Process Calc.'!L64)</f>
        <v/>
      </c>
      <c r="EV64" s="243" t="str">
        <f>IF(ISBLANK('Post Process Calc.'!M64),"",'Post Process Calc.'!M64)</f>
        <v/>
      </c>
      <c r="EW64" s="243" t="str">
        <f>IF(ISBLANK('Post Process Calc.'!N64),"",'Post Process Calc.'!N64)</f>
        <v/>
      </c>
      <c r="EX64" s="243" t="str">
        <f>IF(ISBLANK('Post Process Calc.'!O64),"",'Post Process Calc.'!O64)</f>
        <v/>
      </c>
      <c r="EY64" s="243" t="str">
        <f>IF(ISBLANK('Post Process Calc.'!P64),"",'Post Process Calc.'!P64)</f>
        <v/>
      </c>
      <c r="EZ64" s="243" t="str">
        <f>IF(ISBLANK('Post Process Calc.'!Q64),"",'Post Process Calc.'!Q64)</f>
        <v/>
      </c>
      <c r="FA64" s="243" t="str">
        <f>IF(ISBLANK('Post Process Calc.'!R64),"",'Post Process Calc.'!R64)</f>
        <v/>
      </c>
      <c r="FB64" s="243" t="str">
        <f>IF(ISBLANK('Post Process Calc.'!S64),"",'Post Process Calc.'!S64)</f>
        <v/>
      </c>
      <c r="FC64" s="243" t="str">
        <f>IF(ISBLANK('Post Process Calc.'!T64),"",'Post Process Calc.'!T64)</f>
        <v/>
      </c>
      <c r="FD64" s="243" t="str">
        <f>IF(ISBLANK('Post Process Calc.'!U64),"",'Post Process Calc.'!U64)</f>
        <v/>
      </c>
      <c r="FE64" s="243" t="str">
        <f>IF(ISBLANK('Post Process Calc.'!V64),"",'Post Process Calc.'!V64)</f>
        <v/>
      </c>
      <c r="FF64" s="243" t="str">
        <f>IF(ISBLANK('Post Process Calc.'!W64),"",'Post Process Calc.'!W64)</f>
        <v/>
      </c>
      <c r="FG64" s="243" t="str">
        <f>IF(ISBLANK('Post Process Calc.'!X64),"",'Post Process Calc.'!X64)</f>
        <v/>
      </c>
      <c r="FH64" s="243" t="str">
        <f>IF(ISBLANK('Post Process Calc.'!Y64),"",'Post Process Calc.'!Y64)</f>
        <v/>
      </c>
      <c r="FI64" s="243" t="str">
        <f>IF(ISBLANK('Post Process Calc.'!Z64),"",'Post Process Calc.'!Z64)</f>
        <v/>
      </c>
      <c r="FJ64" s="243" t="str">
        <f>IF(ISBLANK('Post Process Calc.'!AA64),"",'Post Process Calc.'!AA64)</f>
        <v/>
      </c>
      <c r="FK64" s="243" t="str">
        <f>IF(ISBLANK('Post Process Calc.'!AB64),"",'Post Process Calc.'!AB64)</f>
        <v/>
      </c>
      <c r="FL64" s="243" t="str">
        <f>IF(ISBLANK('Post Process Calc.'!AC64),"",'Post Process Calc.'!AC64)</f>
        <v/>
      </c>
      <c r="FM64" s="243" t="str">
        <f>IF(ISBLANK('Post Process Calc.'!AD64),"",'Post Process Calc.'!AD64)</f>
        <v/>
      </c>
      <c r="FN64" s="243" t="str">
        <f>IF(ISBLANK('Post Process Calc.'!AE64),"",'Post Process Calc.'!AE64)</f>
        <v/>
      </c>
      <c r="FO64" s="243" t="str">
        <f>IF(ISBLANK('Post Process Calc.'!AF64),"",'Post Process Calc.'!AF64)</f>
        <v/>
      </c>
      <c r="FP64" s="243" t="str">
        <f>IF(ISBLANK('Post Process Calc.'!AG64),"",'Post Process Calc.'!AG64)</f>
        <v/>
      </c>
      <c r="FQ64" s="243" t="str">
        <f>IF(ISBLANK('Post Process Calc.'!AH64),"",'Post Process Calc.'!AH64)</f>
        <v/>
      </c>
      <c r="FR64" s="243" t="str">
        <f>IF(ISBLANK('Post Process Calc.'!AI64),"",'Post Process Calc.'!AI64)</f>
        <v/>
      </c>
      <c r="FS64" s="243" t="str">
        <f>IF(ISBLANK('Post Process Calc.'!AJ64),"",'Post Process Calc.'!AJ64)</f>
        <v/>
      </c>
    </row>
    <row r="65" spans="1:175">
      <c r="A65" s="238" t="str">
        <f>IF('Measured Data'!B56&lt;&gt;0,'Measured Data'!$B$1,"")</f>
        <v/>
      </c>
      <c r="B65" s="238" t="str">
        <f>IF(ISBLANK('Measured Data'!A56),"",'Measured Data'!A56)</f>
        <v/>
      </c>
      <c r="C65" s="245" t="str">
        <f>IF(ISBLANK('Measured Data'!B56),"",'Measured Data'!B56)</f>
        <v/>
      </c>
      <c r="D65" s="246" t="str">
        <f>IF(ISBLANK('Measured Data'!C56),"",'Measured Data'!C56)</f>
        <v/>
      </c>
      <c r="E65" s="238" t="str">
        <f>IF(ISBLANK('Measured Data'!D56),"",'Measured Data'!D56)</f>
        <v/>
      </c>
      <c r="F65" s="238" t="str">
        <f>IF(ISBLANK('Measured Data'!E56),"",'Measured Data'!E56)</f>
        <v/>
      </c>
      <c r="G65" s="238" t="str">
        <f>IF(ISBLANK('Measured Data'!G56),"",'Measured Data'!G56)</f>
        <v/>
      </c>
      <c r="H65" s="238" t="str">
        <f>IF(ISBLANK('Measured Data'!H56),"",'Measured Data'!H56)</f>
        <v/>
      </c>
      <c r="I65" s="238" t="str">
        <f>IF(ISBLANK('Measured Data'!I56),"",'Measured Data'!I56)</f>
        <v/>
      </c>
      <c r="J65" s="238" t="str">
        <f>IF(ISBLANK('Measured Data'!J56),"",'Measured Data'!J56)</f>
        <v/>
      </c>
      <c r="K65" s="238" t="str">
        <f>IF(ISBLANK('Measured Data'!K56),"",'Measured Data'!K56)</f>
        <v/>
      </c>
      <c r="L65" s="238" t="str">
        <f>IF(ISBLANK('Measured Data'!L56),"",'Measured Data'!L56)</f>
        <v/>
      </c>
      <c r="M65" s="238" t="str">
        <f>IF(ISBLANK('Measured Data'!M56),"",'Measured Data'!M56)</f>
        <v/>
      </c>
      <c r="N65" s="238" t="str">
        <f>IF(ISBLANK('Measured Data'!N56),"",'Measured Data'!N56)</f>
        <v/>
      </c>
      <c r="O65" s="238" t="str">
        <f>IF(ISBLANK('Measured Data'!O56),"",'Measured Data'!O56)</f>
        <v/>
      </c>
      <c r="P65" s="238" t="str">
        <f>IF(ISBLANK('Measured Data'!P56),"",'Measured Data'!P56)</f>
        <v/>
      </c>
      <c r="Q65" s="238" t="str">
        <f>IF(ISBLANK('Measured Data'!Q56),"",'Measured Data'!Q56)</f>
        <v/>
      </c>
      <c r="R65" s="238" t="str">
        <f>IF(ISBLANK('Measured Data'!R56),"",'Measured Data'!R56)</f>
        <v/>
      </c>
      <c r="S65" s="238" t="str">
        <f>IF(ISBLANK('Measured Data'!S56),"",'Measured Data'!S56)</f>
        <v/>
      </c>
      <c r="T65" s="238" t="str">
        <f>IF(ISBLANK('Measured Data'!T56),"",'Measured Data'!T56)</f>
        <v/>
      </c>
      <c r="U65" s="238" t="str">
        <f>IF(ISBLANK('Measured Data'!U56),"",'Measured Data'!U56)</f>
        <v/>
      </c>
      <c r="V65" s="238" t="str">
        <f>IF(ISBLANK('Measured Data'!V56),"",'Measured Data'!V56)</f>
        <v/>
      </c>
      <c r="W65" s="238" t="str">
        <f>IF(ISBLANK('Measured Data'!W56),"",'Measured Data'!W56)</f>
        <v/>
      </c>
      <c r="X65" s="238" t="str">
        <f>IF(ISBLANK('Measured Data'!X56),"",'Measured Data'!X56)</f>
        <v/>
      </c>
      <c r="Y65" s="238" t="str">
        <f>IF(ISBLANK('Measured Data'!Y56),"",'Measured Data'!Y56)</f>
        <v/>
      </c>
      <c r="Z65" s="238" t="str">
        <f>IF(ISBLANK('Measured Data'!Z56),"",'Measured Data'!Z56)</f>
        <v/>
      </c>
      <c r="AA65" s="238" t="str">
        <f>IF(ISBLANK('Measured Data'!AA56),"",'Measured Data'!AA56)</f>
        <v/>
      </c>
      <c r="AB65" s="238" t="str">
        <f>IF(ISBLANK('Measured Data'!AB56),"",'Measured Data'!AB56)</f>
        <v/>
      </c>
      <c r="AC65" s="238" t="str">
        <f>IF(ISBLANK('Measured Data'!AC56),"",'Measured Data'!AC56)</f>
        <v/>
      </c>
      <c r="AD65" s="238" t="str">
        <f>IF(ISBLANK('Measured Data'!AD56),"",'Measured Data'!AD56)</f>
        <v/>
      </c>
      <c r="AE65" s="238" t="str">
        <f>IF(ISBLANK('Measured Data'!AE56),"",'Measured Data'!AE56)</f>
        <v/>
      </c>
      <c r="AF65" s="238" t="str">
        <f>IF(ISBLANK('Measured Data'!AF56),"",'Measured Data'!AF56)</f>
        <v/>
      </c>
      <c r="AG65" s="238" t="str">
        <f>IF(ISBLANK('Measured Data'!AG56),"",'Measured Data'!AG56)</f>
        <v/>
      </c>
      <c r="AH65" s="238" t="str">
        <f>IF(ISBLANK('Measured Data'!AH56),"",'Measured Data'!AH56)</f>
        <v/>
      </c>
      <c r="AI65" s="238" t="str">
        <f>IF(ISBLANK('Measured Data'!AI56),"",'Measured Data'!AI56)</f>
        <v/>
      </c>
      <c r="AJ65" s="238" t="str">
        <f>IF(ISBLANK('Measured Data'!AJ56),"",'Measured Data'!AJ56)</f>
        <v/>
      </c>
      <c r="AK65" s="238" t="str">
        <f>IF(ISBLANK('Measured Data'!AK56),"",'Measured Data'!AK56)</f>
        <v/>
      </c>
      <c r="AL65" s="238" t="str">
        <f>IF(ISBLANK('Measured Data'!AL56),"",'Measured Data'!AL56)</f>
        <v/>
      </c>
      <c r="AM65" s="238" t="str">
        <f>IF(ISBLANK('Measured Data'!AM56),"",'Measured Data'!AM56)</f>
        <v/>
      </c>
      <c r="AN65" s="238" t="str">
        <f>IF(ISBLANK('Measured Data'!AN56),"",'Measured Data'!AN56)</f>
        <v/>
      </c>
      <c r="AO65" s="238" t="str">
        <f>IF(ISBLANK('Measured Data'!AO56),"",'Measured Data'!AO56)</f>
        <v/>
      </c>
      <c r="AP65" s="238" t="str">
        <f>IF(ISBLANK('Measured Data'!AP56),"",'Measured Data'!AP56)</f>
        <v/>
      </c>
      <c r="AQ65" s="238" t="e">
        <f>IF(ISBLANK('Measured Data'!#REF!),"",'Measured Data'!#REF!)</f>
        <v>#REF!</v>
      </c>
      <c r="AR65" s="238" t="e">
        <f>IF(ISBLANK('Measured Data'!#REF!),"",'Measured Data'!#REF!)</f>
        <v>#REF!</v>
      </c>
      <c r="AS65" s="238" t="e">
        <f>IF(ISBLANK('Measured Data'!#REF!),"",'Measured Data'!#REF!)</f>
        <v>#REF!</v>
      </c>
      <c r="AT65" s="238" t="e">
        <f>IF(ISBLANK('Measured Data'!#REF!),"",'Measured Data'!#REF!)</f>
        <v>#REF!</v>
      </c>
      <c r="AU65" s="238" t="e">
        <f>IF(ISBLANK('Measured Data'!#REF!),"",'Measured Data'!#REF!)</f>
        <v>#REF!</v>
      </c>
      <c r="AV65" s="238" t="e">
        <f>IF(ISBLANK('Measured Data'!#REF!),"",'Measured Data'!#REF!)</f>
        <v>#REF!</v>
      </c>
      <c r="AW65" s="238" t="e">
        <f>IF(ISBLANK('Measured Data'!#REF!),"",'Measured Data'!#REF!)</f>
        <v>#REF!</v>
      </c>
      <c r="AX65" s="238" t="e">
        <f>IF(ISBLANK('Measured Data'!#REF!),"",'Measured Data'!#REF!)</f>
        <v>#REF!</v>
      </c>
      <c r="AY65" s="238" t="e">
        <f>IF(ISBLANK('Measured Data'!#REF!),"",'Measured Data'!#REF!)</f>
        <v>#REF!</v>
      </c>
      <c r="AZ65" s="238" t="e">
        <f>IF(ISBLANK('Measured Data'!#REF!),"",'Measured Data'!#REF!)</f>
        <v>#REF!</v>
      </c>
      <c r="BA65" s="238" t="e">
        <f>IF(ISBLANK('Measured Data'!#REF!),"",'Measured Data'!#REF!)</f>
        <v>#REF!</v>
      </c>
      <c r="BB65" s="238" t="e">
        <f>IF(ISBLANK('Measured Data'!#REF!),"",'Measured Data'!#REF!)</f>
        <v>#REF!</v>
      </c>
      <c r="BC65" s="238" t="e">
        <f>IF(ISBLANK('Measured Data'!#REF!),"",'Measured Data'!#REF!)</f>
        <v>#REF!</v>
      </c>
      <c r="BD65" s="238" t="e">
        <f>IF(ISBLANK('Measured Data'!#REF!),"",'Measured Data'!#REF!)</f>
        <v>#REF!</v>
      </c>
      <c r="BE65" s="238" t="e">
        <f>IF(ISBLANK('Measured Data'!#REF!),"",'Measured Data'!#REF!)</f>
        <v>#REF!</v>
      </c>
      <c r="BF65" s="238" t="e">
        <f>IF(ISBLANK('Measured Data'!#REF!),"",'Measured Data'!#REF!)</f>
        <v>#REF!</v>
      </c>
      <c r="BG65" s="238" t="e">
        <f>IF(ISBLANK('Measured Data'!#REF!),"",'Measured Data'!#REF!)</f>
        <v>#REF!</v>
      </c>
      <c r="BH65" s="238" t="e">
        <f>IF(ISBLANK('Measured Data'!#REF!),"",'Measured Data'!#REF!)</f>
        <v>#REF!</v>
      </c>
      <c r="BI65" s="238" t="e">
        <f>IF(ISBLANK('Measured Data'!#REF!),"",'Measured Data'!#REF!)</f>
        <v>#REF!</v>
      </c>
      <c r="BJ65" s="238" t="e">
        <f>IF(ISBLANK('Measured Data'!#REF!),"",'Measured Data'!#REF!)</f>
        <v>#REF!</v>
      </c>
      <c r="BK65" s="238" t="e">
        <f>IF(ISBLANK('Measured Data'!#REF!),"",'Measured Data'!#REF!)</f>
        <v>#REF!</v>
      </c>
      <c r="BL65" s="238" t="e">
        <f>IF(ISBLANK('Measured Data'!#REF!),"",'Measured Data'!#REF!)</f>
        <v>#REF!</v>
      </c>
      <c r="BM65" s="238" t="e">
        <f>IF(ISBLANK('Measured Data'!#REF!),"",'Measured Data'!#REF!)</f>
        <v>#REF!</v>
      </c>
      <c r="BN65" s="238" t="str">
        <f>IF(ISBLANK('In Process Calc.'!B58),"",ROUND('In Process Calc.'!B58,2))</f>
        <v/>
      </c>
      <c r="BO65" s="238" t="str">
        <f>IF(ISBLANK('In Process Calc.'!C58),"",ROUND('In Process Calc.'!C58,2))</f>
        <v/>
      </c>
      <c r="BP65" s="238" t="str">
        <f>IF(ISBLANK('In Process Calc.'!E58),"",'In Process Calc.'!E58)</f>
        <v/>
      </c>
      <c r="BQ65" s="238" t="str">
        <f>IF(ISBLANK('In Process Calc.'!F58),"",'In Process Calc.'!F58)</f>
        <v/>
      </c>
      <c r="BR65" s="238" t="str">
        <f>IF(ISBLANK('In Process Calc.'!H58),"",'In Process Calc.'!H58)</f>
        <v/>
      </c>
      <c r="BS65" s="238" t="str">
        <f>IF(ISBLANK('In Process Calc.'!J58),"",'In Process Calc.'!J58)</f>
        <v/>
      </c>
      <c r="BT65" s="238" t="str">
        <f>IF(ISBLANK('In Process Calc.'!K58),"",'In Process Calc.'!K58)</f>
        <v/>
      </c>
      <c r="BU65" s="238" t="str">
        <f>IF(ISBLANK('In Process Calc.'!L58),"",'In Process Calc.'!L58)</f>
        <v/>
      </c>
      <c r="BV65" s="243" t="str">
        <f>IF(ISBLANK('In Process Calc.'!M58),"",'In Process Calc.'!M58)</f>
        <v/>
      </c>
      <c r="BW65" s="243" t="str">
        <f>IF(ISBLANK('In Process Calc.'!N58),"",'In Process Calc.'!N58)</f>
        <v/>
      </c>
      <c r="BX65" s="243" t="str">
        <f>IF(ISBLANK('In Process Calc.'!O58),"",'In Process Calc.'!O58)</f>
        <v/>
      </c>
      <c r="BY65" s="243" t="str">
        <f>IF(ISBLANK('In Process Calc.'!P58),"",'In Process Calc.'!P58)</f>
        <v/>
      </c>
      <c r="BZ65" s="243" t="str">
        <f>IF(ISBLANK('In Process Calc.'!Q58),"",'In Process Calc.'!Q58)</f>
        <v/>
      </c>
      <c r="CA65" s="243" t="str">
        <f>IF(ISBLANK('In Process Calc.'!R58),"",'In Process Calc.'!R58)</f>
        <v/>
      </c>
      <c r="CB65" s="243" t="str">
        <f>IF(ISBLANK('In Process Calc.'!S58),"",'In Process Calc.'!S58)</f>
        <v/>
      </c>
      <c r="CC65" s="243" t="str">
        <f>IF(ISBLANK('In Process Calc.'!T58),"",'In Process Calc.'!T58)</f>
        <v/>
      </c>
      <c r="CD65" s="243" t="str">
        <f>IF(ISBLANK('In Process Calc.'!U58),"",'In Process Calc.'!U58)</f>
        <v/>
      </c>
      <c r="CE65" s="243" t="str">
        <f>IF(ISBLANK('In Process Calc.'!V58),"",'In Process Calc.'!V58)</f>
        <v/>
      </c>
      <c r="CF65" s="243" t="str">
        <f>IF(ISBLANK('In Process Calc.'!W58),"",'In Process Calc.'!W58)</f>
        <v/>
      </c>
      <c r="CG65" s="243" t="str">
        <f>IF(ISBLANK('In Process Calc.'!X58),"",'In Process Calc.'!X58)</f>
        <v/>
      </c>
      <c r="CH65" s="243" t="str">
        <f>IF(ISBLANK('In Process Calc.'!Y58),"",'In Process Calc.'!Y58)</f>
        <v/>
      </c>
      <c r="CI65" s="243" t="str">
        <f>IF(ISBLANK('In Process Calc.'!Z58),"",'In Process Calc.'!Z58)</f>
        <v/>
      </c>
      <c r="CJ65" s="243" t="str">
        <f>IF(ISBLANK('In Process Calc.'!AA58),"",'In Process Calc.'!AA58)</f>
        <v/>
      </c>
      <c r="CK65" s="243" t="str">
        <f>IF(ISBLANK('In Process Calc.'!AB58),"",'In Process Calc.'!AB58)</f>
        <v/>
      </c>
      <c r="CL65" s="243" t="str">
        <f>IF(ISBLANK('In Process Calc.'!AC58),"",'In Process Calc.'!AC58)</f>
        <v/>
      </c>
      <c r="CM65" s="243" t="str">
        <f>IF(ISBLANK('In Process Calc.'!AD58),"",'In Process Calc.'!AD58)</f>
        <v/>
      </c>
      <c r="CN65" s="243" t="str">
        <f>IF(ISBLANK('In Process Calc.'!AE58),"",'In Process Calc.'!AE58)</f>
        <v/>
      </c>
      <c r="CO65" s="243" t="str">
        <f>IF(ISBLANK('In Process Calc.'!AF58),"",'In Process Calc.'!AF58)</f>
        <v/>
      </c>
      <c r="CP65" s="243" t="str">
        <f>IF(ISBLANK('In Process Calc.'!AG58),"",'In Process Calc.'!AG58)</f>
        <v/>
      </c>
      <c r="CQ65" s="243" t="str">
        <f>IF(ISBLANK('In Process Calc.'!AH58),"",'In Process Calc.'!AH58)</f>
        <v/>
      </c>
      <c r="CR65" s="243" t="str">
        <f>IF(ISBLANK('In Process Calc.'!AI58),"",'In Process Calc.'!AI58)</f>
        <v/>
      </c>
      <c r="CS65" s="243" t="str">
        <f>IF(ISBLANK('In Process Calc.'!AJ58),"",'In Process Calc.'!AJ58)</f>
        <v/>
      </c>
      <c r="CT65" s="243" t="str">
        <f>IF(ISBLANK('In Process Calc.'!AK58),"",'In Process Calc.'!AK58)</f>
        <v/>
      </c>
      <c r="CU65" s="243" t="str">
        <f>IF(ISBLANK('In Process Calc.'!AL58),"",'In Process Calc.'!AL58)</f>
        <v/>
      </c>
      <c r="CV65" s="243" t="str">
        <f>IF(ISBLANK('In Process Calc.'!AM58),"",'In Process Calc.'!AM58)</f>
        <v/>
      </c>
      <c r="CW65" s="243" t="str">
        <f>IF(ISBLANK('In Process Calc.'!AN58),"",'In Process Calc.'!AN58)</f>
        <v/>
      </c>
      <c r="CX65" s="243" t="str">
        <f>IF(ISBLANK('In Process Calc.'!AO58),"",'In Process Calc.'!AO58)</f>
        <v/>
      </c>
      <c r="CY65" s="243" t="str">
        <f>IF(ISBLANK('In Process Calc.'!AP58),"",'In Process Calc.'!AP58)</f>
        <v/>
      </c>
      <c r="CZ65" s="243" t="str">
        <f>IF(ISBLANK('In Process Calc.'!AQ58),"",'In Process Calc.'!AQ58)</f>
        <v/>
      </c>
      <c r="DA65" s="243" t="str">
        <f>IF(ISBLANK('In Process Calc.'!AR58),"",'In Process Calc.'!AR58)</f>
        <v/>
      </c>
      <c r="DB65" s="243" t="str">
        <f>IF(ISBLANK('In Process Calc.'!AS58),"",'In Process Calc.'!AS58)</f>
        <v/>
      </c>
      <c r="DC65" s="243" t="str">
        <f>IF(ISBLANK('In Process Calc.'!AT58),"",'In Process Calc.'!AT58)</f>
        <v/>
      </c>
      <c r="DD65" s="243" t="str">
        <f>IF(ISBLANK('In Process Calc.'!AU58),"",'In Process Calc.'!AU58)</f>
        <v/>
      </c>
      <c r="DE65" s="243" t="str">
        <f>IF(ISBLANK('In Process Calc.'!AV58),"",'In Process Calc.'!AV58)</f>
        <v/>
      </c>
      <c r="DF65" s="243" t="str">
        <f>IF(ISBLANK('In Process Calc.'!AW58),"",'In Process Calc.'!AW58)</f>
        <v/>
      </c>
      <c r="DG65" s="243" t="str">
        <f>IF(ISBLANK('In Process Calc.'!AX58),"",'In Process Calc.'!AX58)</f>
        <v/>
      </c>
      <c r="DH65" s="243" t="str">
        <f>IF(ISBLANK('In Process Calc.'!AY58),"",'In Process Calc.'!AY58)</f>
        <v/>
      </c>
      <c r="DI65" s="243" t="str">
        <f>IF(ISBLANK('In Process Calc.'!AZ58),"",'In Process Calc.'!AZ58)</f>
        <v/>
      </c>
      <c r="DJ65" s="243" t="str">
        <f>IF(ISBLANK('In Process Calc.'!BA58),"",'In Process Calc.'!BA58)</f>
        <v/>
      </c>
      <c r="DK65" s="243" t="str">
        <f>IF(ISBLANK('In Process Calc.'!BB58),"",'In Process Calc.'!BB58)</f>
        <v/>
      </c>
      <c r="DL65" s="243" t="str">
        <f>IF(ISBLANK('In Process Calc.'!BC58),"",'In Process Calc.'!BC58)</f>
        <v/>
      </c>
      <c r="DM65" s="243" t="str">
        <f>IF(ISBLANK('In Process Calc.'!BD58),"",'In Process Calc.'!BD58)</f>
        <v/>
      </c>
      <c r="DN65" s="243" t="str">
        <f>IF(ISBLANK('In Process Calc.'!BE58),"",'In Process Calc.'!BE58)</f>
        <v/>
      </c>
      <c r="DO65" s="243" t="str">
        <f>IF(ISBLANK('In Process Calc.'!BF58),"",'In Process Calc.'!BF58)</f>
        <v/>
      </c>
      <c r="DP65" s="243" t="str">
        <f>IF(ISBLANK('In Process Calc.'!BG58),"",'In Process Calc.'!BG58)</f>
        <v/>
      </c>
      <c r="DQ65" s="243" t="str">
        <f>IF(ISBLANK('In Process Calc.'!BH58),"",'In Process Calc.'!BH58)</f>
        <v/>
      </c>
      <c r="DR65" s="243" t="str">
        <f>IF(ISBLANK('In Process Calc.'!BI58),"",'In Process Calc.'!BI58)</f>
        <v/>
      </c>
      <c r="DS65" s="243" t="str">
        <f>IF(ISBLANK('In Process Calc.'!BJ58),"",'In Process Calc.'!BJ58)</f>
        <v/>
      </c>
      <c r="DT65" s="243" t="str">
        <f>IF(ISBLANK('In Process Calc.'!BK58),"",'In Process Calc.'!BK58)</f>
        <v/>
      </c>
      <c r="DU65" s="243" t="str">
        <f>IF(ISBLANK('In Process Calc.'!BL58),"",'In Process Calc.'!BL58)</f>
        <v/>
      </c>
      <c r="DV65" s="243" t="str">
        <f>IF(ISBLANK('In Process Calc.'!BM58),"",'In Process Calc.'!BM58)</f>
        <v/>
      </c>
      <c r="DW65" s="243" t="str">
        <f>IF(ISBLANK('In Process Calc.'!BN58),"",'In Process Calc.'!BN58)</f>
        <v/>
      </c>
      <c r="DX65" s="243" t="str">
        <f>IF(ISBLANK('In Process Calc.'!BO58),"",'In Process Calc.'!BO58)</f>
        <v/>
      </c>
      <c r="DY65" s="243" t="str">
        <f>IF(ISBLANK('In Process Calc.'!BP58),"",'In Process Calc.'!BP58)</f>
        <v/>
      </c>
      <c r="DZ65" s="243" t="str">
        <f>IF(ISBLANK('In Process Calc.'!BQ58),"",'In Process Calc.'!BQ58)</f>
        <v/>
      </c>
      <c r="EA65" s="243" t="str">
        <f>IF(ISBLANK('In Process Calc.'!BR58),"",'In Process Calc.'!BR58)</f>
        <v/>
      </c>
      <c r="EB65" s="243" t="str">
        <f>IF(ISBLANK('In Process Calc.'!BS58),"",'In Process Calc.'!BS58)</f>
        <v/>
      </c>
      <c r="EC65" s="243" t="str">
        <f>IF(ISBLANK('In Process Calc.'!BT58),"",'In Process Calc.'!BT58)</f>
        <v/>
      </c>
      <c r="ED65" s="243" t="str">
        <f>IF(ISBLANK('In Process Calc.'!BU58),"",'In Process Calc.'!BU58)</f>
        <v/>
      </c>
      <c r="EE65" s="243" t="str">
        <f>IF(ISBLANK('In Process Calc.'!BV58),"",'In Process Calc.'!BV58)</f>
        <v/>
      </c>
      <c r="EF65" s="243" t="str">
        <f>IF(ISBLANK('In Process Calc.'!BW58),"",'In Process Calc.'!BW58)</f>
        <v/>
      </c>
      <c r="EG65" s="243" t="str">
        <f>IF(ISBLANK('In Process Calc.'!BX58),"",'In Process Calc.'!BX58)</f>
        <v/>
      </c>
      <c r="EH65" s="243" t="str">
        <f>IF(ISBLANK('In Process Calc.'!BY58),"",'In Process Calc.'!BY58)</f>
        <v/>
      </c>
      <c r="EI65" s="243" t="str">
        <f>IF(ISBLANK('In Process Calc.'!BZ58),"",'In Process Calc.'!BZ58)</f>
        <v/>
      </c>
      <c r="EJ65" s="243" t="str">
        <f>IF(ISBLANK('In Process Calc.'!CA58),"",'In Process Calc.'!CA58)</f>
        <v/>
      </c>
      <c r="EK65" s="243" t="str">
        <f>IF(ISBLANK('Post Process Calc.'!A65),"",'Post Process Calc.'!A65)</f>
        <v/>
      </c>
      <c r="EL65" s="243" t="str">
        <f>IF(ISBLANK('Post Process Calc.'!C65),"",'Post Process Calc.'!C65)</f>
        <v/>
      </c>
      <c r="EM65" s="243" t="str">
        <f>IF(ISBLANK('Post Process Calc.'!D65),"",'Post Process Calc.'!D65)</f>
        <v/>
      </c>
      <c r="EN65" s="243" t="str">
        <f>IF(ISBLANK('Post Process Calc.'!E65),"",'Post Process Calc.'!E65)</f>
        <v/>
      </c>
      <c r="EO65" s="243" t="str">
        <f>IF(ISBLANK('Post Process Calc.'!F65),"",'Post Process Calc.'!F65)</f>
        <v/>
      </c>
      <c r="EP65" s="243" t="str">
        <f>IF(ISBLANK('Post Process Calc.'!G65),"",'Post Process Calc.'!G65)</f>
        <v/>
      </c>
      <c r="EQ65" s="243" t="str">
        <f>IF(ISBLANK('Post Process Calc.'!H65),"",'Post Process Calc.'!H65)</f>
        <v/>
      </c>
      <c r="ER65" s="243" t="str">
        <f>IF(ISBLANK('Post Process Calc.'!I65),"",'Post Process Calc.'!I65)</f>
        <v/>
      </c>
      <c r="ES65" s="243" t="str">
        <f>IF(ISBLANK('Post Process Calc.'!J65),"",'Post Process Calc.'!J65)</f>
        <v/>
      </c>
      <c r="ET65" s="243" t="str">
        <f>IF(ISBLANK('Post Process Calc.'!K65),"",'Post Process Calc.'!K65)</f>
        <v/>
      </c>
      <c r="EU65" s="243" t="str">
        <f>IF(ISBLANK('Post Process Calc.'!L65),"",'Post Process Calc.'!L65)</f>
        <v/>
      </c>
      <c r="EV65" s="243" t="str">
        <f>IF(ISBLANK('Post Process Calc.'!M65),"",'Post Process Calc.'!M65)</f>
        <v/>
      </c>
      <c r="EW65" s="243" t="str">
        <f>IF(ISBLANK('Post Process Calc.'!N65),"",'Post Process Calc.'!N65)</f>
        <v/>
      </c>
      <c r="EX65" s="243" t="str">
        <f>IF(ISBLANK('Post Process Calc.'!O65),"",'Post Process Calc.'!O65)</f>
        <v/>
      </c>
      <c r="EY65" s="243" t="str">
        <f>IF(ISBLANK('Post Process Calc.'!P65),"",'Post Process Calc.'!P65)</f>
        <v/>
      </c>
      <c r="EZ65" s="243" t="str">
        <f>IF(ISBLANK('Post Process Calc.'!Q65),"",'Post Process Calc.'!Q65)</f>
        <v/>
      </c>
      <c r="FA65" s="243" t="str">
        <f>IF(ISBLANK('Post Process Calc.'!R65),"",'Post Process Calc.'!R65)</f>
        <v/>
      </c>
      <c r="FB65" s="243" t="str">
        <f>IF(ISBLANK('Post Process Calc.'!S65),"",'Post Process Calc.'!S65)</f>
        <v/>
      </c>
      <c r="FC65" s="243" t="str">
        <f>IF(ISBLANK('Post Process Calc.'!T65),"",'Post Process Calc.'!T65)</f>
        <v/>
      </c>
      <c r="FD65" s="243" t="str">
        <f>IF(ISBLANK('Post Process Calc.'!U65),"",'Post Process Calc.'!U65)</f>
        <v/>
      </c>
      <c r="FE65" s="243" t="str">
        <f>IF(ISBLANK('Post Process Calc.'!V65),"",'Post Process Calc.'!V65)</f>
        <v/>
      </c>
      <c r="FF65" s="243" t="str">
        <f>IF(ISBLANK('Post Process Calc.'!W65),"",'Post Process Calc.'!W65)</f>
        <v/>
      </c>
      <c r="FG65" s="243" t="str">
        <f>IF(ISBLANK('Post Process Calc.'!X65),"",'Post Process Calc.'!X65)</f>
        <v/>
      </c>
      <c r="FH65" s="243" t="str">
        <f>IF(ISBLANK('Post Process Calc.'!Y65),"",'Post Process Calc.'!Y65)</f>
        <v/>
      </c>
      <c r="FI65" s="243" t="str">
        <f>IF(ISBLANK('Post Process Calc.'!Z65),"",'Post Process Calc.'!Z65)</f>
        <v/>
      </c>
      <c r="FJ65" s="243" t="str">
        <f>IF(ISBLANK('Post Process Calc.'!AA65),"",'Post Process Calc.'!AA65)</f>
        <v/>
      </c>
      <c r="FK65" s="243" t="str">
        <f>IF(ISBLANK('Post Process Calc.'!AB65),"",'Post Process Calc.'!AB65)</f>
        <v/>
      </c>
      <c r="FL65" s="243" t="str">
        <f>IF(ISBLANK('Post Process Calc.'!AC65),"",'Post Process Calc.'!AC65)</f>
        <v/>
      </c>
      <c r="FM65" s="243" t="str">
        <f>IF(ISBLANK('Post Process Calc.'!AD65),"",'Post Process Calc.'!AD65)</f>
        <v/>
      </c>
      <c r="FN65" s="243" t="str">
        <f>IF(ISBLANK('Post Process Calc.'!AE65),"",'Post Process Calc.'!AE65)</f>
        <v/>
      </c>
      <c r="FO65" s="243" t="str">
        <f>IF(ISBLANK('Post Process Calc.'!AF65),"",'Post Process Calc.'!AF65)</f>
        <v/>
      </c>
      <c r="FP65" s="243" t="str">
        <f>IF(ISBLANK('Post Process Calc.'!AG65),"",'Post Process Calc.'!AG65)</f>
        <v/>
      </c>
      <c r="FQ65" s="243" t="str">
        <f>IF(ISBLANK('Post Process Calc.'!AH65),"",'Post Process Calc.'!AH65)</f>
        <v/>
      </c>
      <c r="FR65" s="243" t="str">
        <f>IF(ISBLANK('Post Process Calc.'!AI65),"",'Post Process Calc.'!AI65)</f>
        <v/>
      </c>
      <c r="FS65" s="243" t="str">
        <f>IF(ISBLANK('Post Process Calc.'!AJ65),"",'Post Process Calc.'!AJ65)</f>
        <v/>
      </c>
    </row>
    <row r="66" spans="1:175">
      <c r="A66" s="238" t="str">
        <f>IF('Measured Data'!B57&lt;&gt;0,'Measured Data'!$B$1,"")</f>
        <v/>
      </c>
      <c r="B66" s="238" t="str">
        <f>IF(ISBLANK('Measured Data'!A57),"",'Measured Data'!A57)</f>
        <v/>
      </c>
      <c r="C66" s="245" t="str">
        <f>IF(ISBLANK('Measured Data'!B57),"",'Measured Data'!B57)</f>
        <v/>
      </c>
      <c r="D66" s="246" t="str">
        <f>IF(ISBLANK('Measured Data'!C57),"",'Measured Data'!C57)</f>
        <v/>
      </c>
      <c r="E66" s="238" t="str">
        <f>IF(ISBLANK('Measured Data'!D57),"",'Measured Data'!D57)</f>
        <v/>
      </c>
      <c r="F66" s="238" t="str">
        <f>IF(ISBLANK('Measured Data'!E57),"",'Measured Data'!E57)</f>
        <v/>
      </c>
      <c r="G66" s="238" t="str">
        <f>IF(ISBLANK('Measured Data'!G57),"",'Measured Data'!G57)</f>
        <v/>
      </c>
      <c r="H66" s="238" t="str">
        <f>IF(ISBLANK('Measured Data'!H57),"",'Measured Data'!H57)</f>
        <v/>
      </c>
      <c r="I66" s="238" t="str">
        <f>IF(ISBLANK('Measured Data'!I57),"",'Measured Data'!I57)</f>
        <v/>
      </c>
      <c r="J66" s="238" t="str">
        <f>IF(ISBLANK('Measured Data'!J57),"",'Measured Data'!J57)</f>
        <v/>
      </c>
      <c r="K66" s="238" t="str">
        <f>IF(ISBLANK('Measured Data'!K57),"",'Measured Data'!K57)</f>
        <v/>
      </c>
      <c r="L66" s="238" t="str">
        <f>IF(ISBLANK('Measured Data'!L57),"",'Measured Data'!L57)</f>
        <v/>
      </c>
      <c r="M66" s="238" t="str">
        <f>IF(ISBLANK('Measured Data'!M57),"",'Measured Data'!M57)</f>
        <v/>
      </c>
      <c r="N66" s="238" t="str">
        <f>IF(ISBLANK('Measured Data'!N57),"",'Measured Data'!N57)</f>
        <v/>
      </c>
      <c r="O66" s="238" t="str">
        <f>IF(ISBLANK('Measured Data'!O57),"",'Measured Data'!O57)</f>
        <v/>
      </c>
      <c r="P66" s="238" t="str">
        <f>IF(ISBLANK('Measured Data'!P57),"",'Measured Data'!P57)</f>
        <v/>
      </c>
      <c r="Q66" s="238" t="str">
        <f>IF(ISBLANK('Measured Data'!Q57),"",'Measured Data'!Q57)</f>
        <v/>
      </c>
      <c r="R66" s="238" t="str">
        <f>IF(ISBLANK('Measured Data'!R57),"",'Measured Data'!R57)</f>
        <v/>
      </c>
      <c r="S66" s="238" t="str">
        <f>IF(ISBLANK('Measured Data'!S57),"",'Measured Data'!S57)</f>
        <v/>
      </c>
      <c r="T66" s="238" t="str">
        <f>IF(ISBLANK('Measured Data'!T57),"",'Measured Data'!T57)</f>
        <v/>
      </c>
      <c r="U66" s="238" t="str">
        <f>IF(ISBLANK('Measured Data'!U57),"",'Measured Data'!U57)</f>
        <v/>
      </c>
      <c r="V66" s="238" t="str">
        <f>IF(ISBLANK('Measured Data'!V57),"",'Measured Data'!V57)</f>
        <v/>
      </c>
      <c r="W66" s="238" t="str">
        <f>IF(ISBLANK('Measured Data'!W57),"",'Measured Data'!W57)</f>
        <v/>
      </c>
      <c r="X66" s="238" t="str">
        <f>IF(ISBLANK('Measured Data'!X57),"",'Measured Data'!X57)</f>
        <v/>
      </c>
      <c r="Y66" s="238" t="str">
        <f>IF(ISBLANK('Measured Data'!Y57),"",'Measured Data'!Y57)</f>
        <v/>
      </c>
      <c r="Z66" s="238" t="str">
        <f>IF(ISBLANK('Measured Data'!Z57),"",'Measured Data'!Z57)</f>
        <v/>
      </c>
      <c r="AA66" s="238" t="str">
        <f>IF(ISBLANK('Measured Data'!AA57),"",'Measured Data'!AA57)</f>
        <v/>
      </c>
      <c r="AB66" s="238" t="str">
        <f>IF(ISBLANK('Measured Data'!AB57),"",'Measured Data'!AB57)</f>
        <v/>
      </c>
      <c r="AC66" s="238" t="str">
        <f>IF(ISBLANK('Measured Data'!AC57),"",'Measured Data'!AC57)</f>
        <v/>
      </c>
      <c r="AD66" s="238" t="str">
        <f>IF(ISBLANK('Measured Data'!AD57),"",'Measured Data'!AD57)</f>
        <v/>
      </c>
      <c r="AE66" s="238" t="str">
        <f>IF(ISBLANK('Measured Data'!AE57),"",'Measured Data'!AE57)</f>
        <v/>
      </c>
      <c r="AF66" s="238" t="str">
        <f>IF(ISBLANK('Measured Data'!AF57),"",'Measured Data'!AF57)</f>
        <v/>
      </c>
      <c r="AG66" s="238" t="str">
        <f>IF(ISBLANK('Measured Data'!AG57),"",'Measured Data'!AG57)</f>
        <v/>
      </c>
      <c r="AH66" s="238" t="str">
        <f>IF(ISBLANK('Measured Data'!AH57),"",'Measured Data'!AH57)</f>
        <v/>
      </c>
      <c r="AI66" s="238" t="str">
        <f>IF(ISBLANK('Measured Data'!AI57),"",'Measured Data'!AI57)</f>
        <v/>
      </c>
      <c r="AJ66" s="238" t="str">
        <f>IF(ISBLANK('Measured Data'!AJ57),"",'Measured Data'!AJ57)</f>
        <v/>
      </c>
      <c r="AK66" s="238" t="str">
        <f>IF(ISBLANK('Measured Data'!AK57),"",'Measured Data'!AK57)</f>
        <v/>
      </c>
      <c r="AL66" s="238" t="str">
        <f>IF(ISBLANK('Measured Data'!AL57),"",'Measured Data'!AL57)</f>
        <v/>
      </c>
      <c r="AM66" s="238" t="str">
        <f>IF(ISBLANK('Measured Data'!AM57),"",'Measured Data'!AM57)</f>
        <v/>
      </c>
      <c r="AN66" s="238" t="str">
        <f>IF(ISBLANK('Measured Data'!AN57),"",'Measured Data'!AN57)</f>
        <v/>
      </c>
      <c r="AO66" s="238" t="str">
        <f>IF(ISBLANK('Measured Data'!AO57),"",'Measured Data'!AO57)</f>
        <v/>
      </c>
      <c r="AP66" s="238" t="str">
        <f>IF(ISBLANK('Measured Data'!AP57),"",'Measured Data'!AP57)</f>
        <v/>
      </c>
      <c r="AQ66" s="238" t="e">
        <f>IF(ISBLANK('Measured Data'!#REF!),"",'Measured Data'!#REF!)</f>
        <v>#REF!</v>
      </c>
      <c r="AR66" s="238" t="e">
        <f>IF(ISBLANK('Measured Data'!#REF!),"",'Measured Data'!#REF!)</f>
        <v>#REF!</v>
      </c>
      <c r="AS66" s="238" t="e">
        <f>IF(ISBLANK('Measured Data'!#REF!),"",'Measured Data'!#REF!)</f>
        <v>#REF!</v>
      </c>
      <c r="AT66" s="238" t="e">
        <f>IF(ISBLANK('Measured Data'!#REF!),"",'Measured Data'!#REF!)</f>
        <v>#REF!</v>
      </c>
      <c r="AU66" s="238" t="e">
        <f>IF(ISBLANK('Measured Data'!#REF!),"",'Measured Data'!#REF!)</f>
        <v>#REF!</v>
      </c>
      <c r="AV66" s="238" t="e">
        <f>IF(ISBLANK('Measured Data'!#REF!),"",'Measured Data'!#REF!)</f>
        <v>#REF!</v>
      </c>
      <c r="AW66" s="238" t="e">
        <f>IF(ISBLANK('Measured Data'!#REF!),"",'Measured Data'!#REF!)</f>
        <v>#REF!</v>
      </c>
      <c r="AX66" s="238" t="e">
        <f>IF(ISBLANK('Measured Data'!#REF!),"",'Measured Data'!#REF!)</f>
        <v>#REF!</v>
      </c>
      <c r="AY66" s="238" t="e">
        <f>IF(ISBLANK('Measured Data'!#REF!),"",'Measured Data'!#REF!)</f>
        <v>#REF!</v>
      </c>
      <c r="AZ66" s="238" t="e">
        <f>IF(ISBLANK('Measured Data'!#REF!),"",'Measured Data'!#REF!)</f>
        <v>#REF!</v>
      </c>
      <c r="BA66" s="238" t="e">
        <f>IF(ISBLANK('Measured Data'!#REF!),"",'Measured Data'!#REF!)</f>
        <v>#REF!</v>
      </c>
      <c r="BB66" s="238" t="e">
        <f>IF(ISBLANK('Measured Data'!#REF!),"",'Measured Data'!#REF!)</f>
        <v>#REF!</v>
      </c>
      <c r="BC66" s="238" t="e">
        <f>IF(ISBLANK('Measured Data'!#REF!),"",'Measured Data'!#REF!)</f>
        <v>#REF!</v>
      </c>
      <c r="BD66" s="238" t="e">
        <f>IF(ISBLANK('Measured Data'!#REF!),"",'Measured Data'!#REF!)</f>
        <v>#REF!</v>
      </c>
      <c r="BE66" s="238" t="e">
        <f>IF(ISBLANK('Measured Data'!#REF!),"",'Measured Data'!#REF!)</f>
        <v>#REF!</v>
      </c>
      <c r="BF66" s="238" t="e">
        <f>IF(ISBLANK('Measured Data'!#REF!),"",'Measured Data'!#REF!)</f>
        <v>#REF!</v>
      </c>
      <c r="BG66" s="238" t="e">
        <f>IF(ISBLANK('Measured Data'!#REF!),"",'Measured Data'!#REF!)</f>
        <v>#REF!</v>
      </c>
      <c r="BH66" s="238" t="e">
        <f>IF(ISBLANK('Measured Data'!#REF!),"",'Measured Data'!#REF!)</f>
        <v>#REF!</v>
      </c>
      <c r="BI66" s="238" t="e">
        <f>IF(ISBLANK('Measured Data'!#REF!),"",'Measured Data'!#REF!)</f>
        <v>#REF!</v>
      </c>
      <c r="BJ66" s="238" t="e">
        <f>IF(ISBLANK('Measured Data'!#REF!),"",'Measured Data'!#REF!)</f>
        <v>#REF!</v>
      </c>
      <c r="BK66" s="238" t="e">
        <f>IF(ISBLANK('Measured Data'!#REF!),"",'Measured Data'!#REF!)</f>
        <v>#REF!</v>
      </c>
      <c r="BL66" s="238" t="e">
        <f>IF(ISBLANK('Measured Data'!#REF!),"",'Measured Data'!#REF!)</f>
        <v>#REF!</v>
      </c>
      <c r="BM66" s="238" t="e">
        <f>IF(ISBLANK('Measured Data'!#REF!),"",'Measured Data'!#REF!)</f>
        <v>#REF!</v>
      </c>
      <c r="BN66" s="238" t="str">
        <f>IF(ISBLANK('In Process Calc.'!B59),"",ROUND('In Process Calc.'!B59,2))</f>
        <v/>
      </c>
      <c r="BO66" s="238" t="str">
        <f>IF(ISBLANK('In Process Calc.'!C59),"",ROUND('In Process Calc.'!C59,2))</f>
        <v/>
      </c>
      <c r="BP66" s="238" t="str">
        <f>IF(ISBLANK('In Process Calc.'!E59),"",'In Process Calc.'!E59)</f>
        <v/>
      </c>
      <c r="BQ66" s="238" t="str">
        <f>IF(ISBLANK('In Process Calc.'!F59),"",'In Process Calc.'!F59)</f>
        <v/>
      </c>
      <c r="BR66" s="238" t="str">
        <f>IF(ISBLANK('In Process Calc.'!H59),"",'In Process Calc.'!H59)</f>
        <v/>
      </c>
      <c r="BS66" s="238" t="str">
        <f>IF(ISBLANK('In Process Calc.'!J59),"",'In Process Calc.'!J59)</f>
        <v/>
      </c>
      <c r="BT66" s="238" t="str">
        <f>IF(ISBLANK('In Process Calc.'!K59),"",'In Process Calc.'!K59)</f>
        <v/>
      </c>
      <c r="BU66" s="238" t="str">
        <f>IF(ISBLANK('In Process Calc.'!L59),"",'In Process Calc.'!L59)</f>
        <v/>
      </c>
      <c r="BV66" s="243" t="str">
        <f>IF(ISBLANK('In Process Calc.'!M59),"",'In Process Calc.'!M59)</f>
        <v/>
      </c>
      <c r="BW66" s="243" t="str">
        <f>IF(ISBLANK('In Process Calc.'!N59),"",'In Process Calc.'!N59)</f>
        <v/>
      </c>
      <c r="BX66" s="243" t="str">
        <f>IF(ISBLANK('In Process Calc.'!O59),"",'In Process Calc.'!O59)</f>
        <v/>
      </c>
      <c r="BY66" s="243" t="str">
        <f>IF(ISBLANK('In Process Calc.'!P59),"",'In Process Calc.'!P59)</f>
        <v/>
      </c>
      <c r="BZ66" s="243" t="str">
        <f>IF(ISBLANK('In Process Calc.'!Q59),"",'In Process Calc.'!Q59)</f>
        <v/>
      </c>
      <c r="CA66" s="243" t="str">
        <f>IF(ISBLANK('In Process Calc.'!R59),"",'In Process Calc.'!R59)</f>
        <v/>
      </c>
      <c r="CB66" s="243" t="str">
        <f>IF(ISBLANK('In Process Calc.'!S59),"",'In Process Calc.'!S59)</f>
        <v/>
      </c>
      <c r="CC66" s="243" t="str">
        <f>IF(ISBLANK('In Process Calc.'!T59),"",'In Process Calc.'!T59)</f>
        <v/>
      </c>
      <c r="CD66" s="243" t="str">
        <f>IF(ISBLANK('In Process Calc.'!U59),"",'In Process Calc.'!U59)</f>
        <v/>
      </c>
      <c r="CE66" s="243" t="str">
        <f>IF(ISBLANK('In Process Calc.'!V59),"",'In Process Calc.'!V59)</f>
        <v/>
      </c>
      <c r="CF66" s="243" t="str">
        <f>IF(ISBLANK('In Process Calc.'!W59),"",'In Process Calc.'!W59)</f>
        <v/>
      </c>
      <c r="CG66" s="243" t="str">
        <f>IF(ISBLANK('In Process Calc.'!X59),"",'In Process Calc.'!X59)</f>
        <v/>
      </c>
      <c r="CH66" s="243" t="str">
        <f>IF(ISBLANK('In Process Calc.'!Y59),"",'In Process Calc.'!Y59)</f>
        <v/>
      </c>
      <c r="CI66" s="243" t="str">
        <f>IF(ISBLANK('In Process Calc.'!Z59),"",'In Process Calc.'!Z59)</f>
        <v/>
      </c>
      <c r="CJ66" s="243" t="str">
        <f>IF(ISBLANK('In Process Calc.'!AA59),"",'In Process Calc.'!AA59)</f>
        <v/>
      </c>
      <c r="CK66" s="243" t="str">
        <f>IF(ISBLANK('In Process Calc.'!AB59),"",'In Process Calc.'!AB59)</f>
        <v/>
      </c>
      <c r="CL66" s="243" t="str">
        <f>IF(ISBLANK('In Process Calc.'!AC59),"",'In Process Calc.'!AC59)</f>
        <v/>
      </c>
      <c r="CM66" s="243" t="str">
        <f>IF(ISBLANK('In Process Calc.'!AD59),"",'In Process Calc.'!AD59)</f>
        <v/>
      </c>
      <c r="CN66" s="243" t="str">
        <f>IF(ISBLANK('In Process Calc.'!AE59),"",'In Process Calc.'!AE59)</f>
        <v/>
      </c>
      <c r="CO66" s="243" t="str">
        <f>IF(ISBLANK('In Process Calc.'!AF59),"",'In Process Calc.'!AF59)</f>
        <v/>
      </c>
      <c r="CP66" s="243" t="str">
        <f>IF(ISBLANK('In Process Calc.'!AG59),"",'In Process Calc.'!AG59)</f>
        <v/>
      </c>
      <c r="CQ66" s="243" t="str">
        <f>IF(ISBLANK('In Process Calc.'!AH59),"",'In Process Calc.'!AH59)</f>
        <v/>
      </c>
      <c r="CR66" s="243" t="str">
        <f>IF(ISBLANK('In Process Calc.'!AI59),"",'In Process Calc.'!AI59)</f>
        <v/>
      </c>
      <c r="CS66" s="243" t="str">
        <f>IF(ISBLANK('In Process Calc.'!AJ59),"",'In Process Calc.'!AJ59)</f>
        <v/>
      </c>
      <c r="CT66" s="243" t="str">
        <f>IF(ISBLANK('In Process Calc.'!AK59),"",'In Process Calc.'!AK59)</f>
        <v/>
      </c>
      <c r="CU66" s="243" t="str">
        <f>IF(ISBLANK('In Process Calc.'!AL59),"",'In Process Calc.'!AL59)</f>
        <v/>
      </c>
      <c r="CV66" s="243" t="str">
        <f>IF(ISBLANK('In Process Calc.'!AM59),"",'In Process Calc.'!AM59)</f>
        <v/>
      </c>
      <c r="CW66" s="243" t="str">
        <f>IF(ISBLANK('In Process Calc.'!AN59),"",'In Process Calc.'!AN59)</f>
        <v/>
      </c>
      <c r="CX66" s="243" t="str">
        <f>IF(ISBLANK('In Process Calc.'!AO59),"",'In Process Calc.'!AO59)</f>
        <v/>
      </c>
      <c r="CY66" s="243" t="str">
        <f>IF(ISBLANK('In Process Calc.'!AP59),"",'In Process Calc.'!AP59)</f>
        <v/>
      </c>
      <c r="CZ66" s="243" t="str">
        <f>IF(ISBLANK('In Process Calc.'!AQ59),"",'In Process Calc.'!AQ59)</f>
        <v/>
      </c>
      <c r="DA66" s="243" t="str">
        <f>IF(ISBLANK('In Process Calc.'!AR59),"",'In Process Calc.'!AR59)</f>
        <v/>
      </c>
      <c r="DB66" s="243" t="str">
        <f>IF(ISBLANK('In Process Calc.'!AS59),"",'In Process Calc.'!AS59)</f>
        <v/>
      </c>
      <c r="DC66" s="243" t="str">
        <f>IF(ISBLANK('In Process Calc.'!AT59),"",'In Process Calc.'!AT59)</f>
        <v/>
      </c>
      <c r="DD66" s="243" t="str">
        <f>IF(ISBLANK('In Process Calc.'!AU59),"",'In Process Calc.'!AU59)</f>
        <v/>
      </c>
      <c r="DE66" s="243" t="str">
        <f>IF(ISBLANK('In Process Calc.'!AV59),"",'In Process Calc.'!AV59)</f>
        <v/>
      </c>
      <c r="DF66" s="243" t="str">
        <f>IF(ISBLANK('In Process Calc.'!AW59),"",'In Process Calc.'!AW59)</f>
        <v/>
      </c>
      <c r="DG66" s="243" t="str">
        <f>IF(ISBLANK('In Process Calc.'!AX59),"",'In Process Calc.'!AX59)</f>
        <v/>
      </c>
      <c r="DH66" s="243" t="str">
        <f>IF(ISBLANK('In Process Calc.'!AY59),"",'In Process Calc.'!AY59)</f>
        <v/>
      </c>
      <c r="DI66" s="243" t="str">
        <f>IF(ISBLANK('In Process Calc.'!AZ59),"",'In Process Calc.'!AZ59)</f>
        <v/>
      </c>
      <c r="DJ66" s="243" t="str">
        <f>IF(ISBLANK('In Process Calc.'!BA59),"",'In Process Calc.'!BA59)</f>
        <v/>
      </c>
      <c r="DK66" s="243" t="str">
        <f>IF(ISBLANK('In Process Calc.'!BB59),"",'In Process Calc.'!BB59)</f>
        <v/>
      </c>
      <c r="DL66" s="243" t="str">
        <f>IF(ISBLANK('In Process Calc.'!BC59),"",'In Process Calc.'!BC59)</f>
        <v/>
      </c>
      <c r="DM66" s="243" t="str">
        <f>IF(ISBLANK('In Process Calc.'!BD59),"",'In Process Calc.'!BD59)</f>
        <v/>
      </c>
      <c r="DN66" s="243" t="str">
        <f>IF(ISBLANK('In Process Calc.'!BE59),"",'In Process Calc.'!BE59)</f>
        <v/>
      </c>
      <c r="DO66" s="243" t="str">
        <f>IF(ISBLANK('In Process Calc.'!BF59),"",'In Process Calc.'!BF59)</f>
        <v/>
      </c>
      <c r="DP66" s="243" t="str">
        <f>IF(ISBLANK('In Process Calc.'!BG59),"",'In Process Calc.'!BG59)</f>
        <v/>
      </c>
      <c r="DQ66" s="243" t="str">
        <f>IF(ISBLANK('In Process Calc.'!BH59),"",'In Process Calc.'!BH59)</f>
        <v/>
      </c>
      <c r="DR66" s="243" t="str">
        <f>IF(ISBLANK('In Process Calc.'!BI59),"",'In Process Calc.'!BI59)</f>
        <v/>
      </c>
      <c r="DS66" s="243" t="str">
        <f>IF(ISBLANK('In Process Calc.'!BJ59),"",'In Process Calc.'!BJ59)</f>
        <v/>
      </c>
      <c r="DT66" s="243" t="str">
        <f>IF(ISBLANK('In Process Calc.'!BK59),"",'In Process Calc.'!BK59)</f>
        <v/>
      </c>
      <c r="DU66" s="243" t="str">
        <f>IF(ISBLANK('In Process Calc.'!BL59),"",'In Process Calc.'!BL59)</f>
        <v/>
      </c>
      <c r="DV66" s="243" t="str">
        <f>IF(ISBLANK('In Process Calc.'!BM59),"",'In Process Calc.'!BM59)</f>
        <v/>
      </c>
      <c r="DW66" s="243" t="str">
        <f>IF(ISBLANK('In Process Calc.'!BN59),"",'In Process Calc.'!BN59)</f>
        <v/>
      </c>
      <c r="DX66" s="243" t="str">
        <f>IF(ISBLANK('In Process Calc.'!BO59),"",'In Process Calc.'!BO59)</f>
        <v/>
      </c>
      <c r="DY66" s="243" t="str">
        <f>IF(ISBLANK('In Process Calc.'!BP59),"",'In Process Calc.'!BP59)</f>
        <v/>
      </c>
      <c r="DZ66" s="243" t="str">
        <f>IF(ISBLANK('In Process Calc.'!BQ59),"",'In Process Calc.'!BQ59)</f>
        <v/>
      </c>
      <c r="EA66" s="243" t="str">
        <f>IF(ISBLANK('In Process Calc.'!BR59),"",'In Process Calc.'!BR59)</f>
        <v/>
      </c>
      <c r="EB66" s="243" t="str">
        <f>IF(ISBLANK('In Process Calc.'!BS59),"",'In Process Calc.'!BS59)</f>
        <v/>
      </c>
      <c r="EC66" s="243" t="str">
        <f>IF(ISBLANK('In Process Calc.'!BT59),"",'In Process Calc.'!BT59)</f>
        <v/>
      </c>
      <c r="ED66" s="243" t="str">
        <f>IF(ISBLANK('In Process Calc.'!BU59),"",'In Process Calc.'!BU59)</f>
        <v/>
      </c>
      <c r="EE66" s="243" t="str">
        <f>IF(ISBLANK('In Process Calc.'!BV59),"",'In Process Calc.'!BV59)</f>
        <v/>
      </c>
      <c r="EF66" s="243" t="str">
        <f>IF(ISBLANK('In Process Calc.'!BW59),"",'In Process Calc.'!BW59)</f>
        <v/>
      </c>
      <c r="EG66" s="243" t="str">
        <f>IF(ISBLANK('In Process Calc.'!BX59),"",'In Process Calc.'!BX59)</f>
        <v/>
      </c>
      <c r="EH66" s="243" t="str">
        <f>IF(ISBLANK('In Process Calc.'!BY59),"",'In Process Calc.'!BY59)</f>
        <v/>
      </c>
      <c r="EI66" s="243" t="str">
        <f>IF(ISBLANK('In Process Calc.'!BZ59),"",'In Process Calc.'!BZ59)</f>
        <v/>
      </c>
      <c r="EJ66" s="243" t="str">
        <f>IF(ISBLANK('In Process Calc.'!CA59),"",'In Process Calc.'!CA59)</f>
        <v/>
      </c>
      <c r="EK66" s="243" t="str">
        <f>IF(ISBLANK('Post Process Calc.'!A66),"",'Post Process Calc.'!A66)</f>
        <v/>
      </c>
      <c r="EL66" s="243" t="str">
        <f>IF(ISBLANK('Post Process Calc.'!C66),"",'Post Process Calc.'!C66)</f>
        <v/>
      </c>
      <c r="EM66" s="243" t="str">
        <f>IF(ISBLANK('Post Process Calc.'!D66),"",'Post Process Calc.'!D66)</f>
        <v/>
      </c>
      <c r="EN66" s="243" t="str">
        <f>IF(ISBLANK('Post Process Calc.'!E66),"",'Post Process Calc.'!E66)</f>
        <v/>
      </c>
      <c r="EO66" s="243" t="str">
        <f>IF(ISBLANK('Post Process Calc.'!F66),"",'Post Process Calc.'!F66)</f>
        <v/>
      </c>
      <c r="EP66" s="243" t="str">
        <f>IF(ISBLANK('Post Process Calc.'!G66),"",'Post Process Calc.'!G66)</f>
        <v/>
      </c>
      <c r="EQ66" s="243" t="str">
        <f>IF(ISBLANK('Post Process Calc.'!H66),"",'Post Process Calc.'!H66)</f>
        <v/>
      </c>
      <c r="ER66" s="243" t="str">
        <f>IF(ISBLANK('Post Process Calc.'!I66),"",'Post Process Calc.'!I66)</f>
        <v/>
      </c>
      <c r="ES66" s="243" t="str">
        <f>IF(ISBLANK('Post Process Calc.'!J66),"",'Post Process Calc.'!J66)</f>
        <v/>
      </c>
      <c r="ET66" s="243" t="str">
        <f>IF(ISBLANK('Post Process Calc.'!K66),"",'Post Process Calc.'!K66)</f>
        <v/>
      </c>
      <c r="EU66" s="243" t="str">
        <f>IF(ISBLANK('Post Process Calc.'!L66),"",'Post Process Calc.'!L66)</f>
        <v/>
      </c>
      <c r="EV66" s="243" t="str">
        <f>IF(ISBLANK('Post Process Calc.'!M66),"",'Post Process Calc.'!M66)</f>
        <v/>
      </c>
      <c r="EW66" s="243" t="str">
        <f>IF(ISBLANK('Post Process Calc.'!N66),"",'Post Process Calc.'!N66)</f>
        <v/>
      </c>
      <c r="EX66" s="243" t="str">
        <f>IF(ISBLANK('Post Process Calc.'!O66),"",'Post Process Calc.'!O66)</f>
        <v/>
      </c>
      <c r="EY66" s="243" t="str">
        <f>IF(ISBLANK('Post Process Calc.'!P66),"",'Post Process Calc.'!P66)</f>
        <v/>
      </c>
      <c r="EZ66" s="243" t="str">
        <f>IF(ISBLANK('Post Process Calc.'!Q66),"",'Post Process Calc.'!Q66)</f>
        <v/>
      </c>
      <c r="FA66" s="243" t="str">
        <f>IF(ISBLANK('Post Process Calc.'!R66),"",'Post Process Calc.'!R66)</f>
        <v/>
      </c>
      <c r="FB66" s="243" t="str">
        <f>IF(ISBLANK('Post Process Calc.'!S66),"",'Post Process Calc.'!S66)</f>
        <v/>
      </c>
      <c r="FC66" s="243" t="str">
        <f>IF(ISBLANK('Post Process Calc.'!T66),"",'Post Process Calc.'!T66)</f>
        <v/>
      </c>
      <c r="FD66" s="243" t="str">
        <f>IF(ISBLANK('Post Process Calc.'!U66),"",'Post Process Calc.'!U66)</f>
        <v/>
      </c>
      <c r="FE66" s="243" t="str">
        <f>IF(ISBLANK('Post Process Calc.'!V66),"",'Post Process Calc.'!V66)</f>
        <v/>
      </c>
      <c r="FF66" s="243" t="str">
        <f>IF(ISBLANK('Post Process Calc.'!W66),"",'Post Process Calc.'!W66)</f>
        <v/>
      </c>
      <c r="FG66" s="243" t="str">
        <f>IF(ISBLANK('Post Process Calc.'!X66),"",'Post Process Calc.'!X66)</f>
        <v/>
      </c>
      <c r="FH66" s="243" t="str">
        <f>IF(ISBLANK('Post Process Calc.'!Y66),"",'Post Process Calc.'!Y66)</f>
        <v/>
      </c>
      <c r="FI66" s="243" t="str">
        <f>IF(ISBLANK('Post Process Calc.'!Z66),"",'Post Process Calc.'!Z66)</f>
        <v/>
      </c>
      <c r="FJ66" s="243" t="str">
        <f>IF(ISBLANK('Post Process Calc.'!AA66),"",'Post Process Calc.'!AA66)</f>
        <v/>
      </c>
      <c r="FK66" s="243" t="str">
        <f>IF(ISBLANK('Post Process Calc.'!AB66),"",'Post Process Calc.'!AB66)</f>
        <v/>
      </c>
      <c r="FL66" s="243" t="str">
        <f>IF(ISBLANK('Post Process Calc.'!AC66),"",'Post Process Calc.'!AC66)</f>
        <v/>
      </c>
      <c r="FM66" s="243" t="str">
        <f>IF(ISBLANK('Post Process Calc.'!AD66),"",'Post Process Calc.'!AD66)</f>
        <v/>
      </c>
      <c r="FN66" s="243" t="str">
        <f>IF(ISBLANK('Post Process Calc.'!AE66),"",'Post Process Calc.'!AE66)</f>
        <v/>
      </c>
      <c r="FO66" s="243" t="str">
        <f>IF(ISBLANK('Post Process Calc.'!AF66),"",'Post Process Calc.'!AF66)</f>
        <v/>
      </c>
      <c r="FP66" s="243" t="str">
        <f>IF(ISBLANK('Post Process Calc.'!AG66),"",'Post Process Calc.'!AG66)</f>
        <v/>
      </c>
      <c r="FQ66" s="243" t="str">
        <f>IF(ISBLANK('Post Process Calc.'!AH66),"",'Post Process Calc.'!AH66)</f>
        <v/>
      </c>
      <c r="FR66" s="243" t="str">
        <f>IF(ISBLANK('Post Process Calc.'!AI66),"",'Post Process Calc.'!AI66)</f>
        <v/>
      </c>
      <c r="FS66" s="243" t="str">
        <f>IF(ISBLANK('Post Process Calc.'!AJ66),"",'Post Process Calc.'!AJ66)</f>
        <v/>
      </c>
    </row>
    <row r="67" spans="1:175">
      <c r="A67" s="238" t="str">
        <f>IF('Measured Data'!B58&lt;&gt;0,'Measured Data'!$B$1,"")</f>
        <v/>
      </c>
      <c r="B67" s="238" t="str">
        <f>IF(ISBLANK('Measured Data'!A58),"",'Measured Data'!A58)</f>
        <v/>
      </c>
      <c r="C67" s="245" t="str">
        <f>IF(ISBLANK('Measured Data'!B58),"",'Measured Data'!B58)</f>
        <v/>
      </c>
      <c r="D67" s="246" t="str">
        <f>IF(ISBLANK('Measured Data'!C58),"",'Measured Data'!C58)</f>
        <v/>
      </c>
      <c r="E67" s="238" t="str">
        <f>IF(ISBLANK('Measured Data'!D58),"",'Measured Data'!D58)</f>
        <v/>
      </c>
      <c r="F67" s="238" t="str">
        <f>IF(ISBLANK('Measured Data'!E58),"",'Measured Data'!E58)</f>
        <v/>
      </c>
      <c r="G67" s="238" t="str">
        <f>IF(ISBLANK('Measured Data'!G58),"",'Measured Data'!G58)</f>
        <v/>
      </c>
      <c r="H67" s="238" t="str">
        <f>IF(ISBLANK('Measured Data'!H58),"",'Measured Data'!H58)</f>
        <v/>
      </c>
      <c r="I67" s="238" t="str">
        <f>IF(ISBLANK('Measured Data'!I58),"",'Measured Data'!I58)</f>
        <v/>
      </c>
      <c r="J67" s="238" t="str">
        <f>IF(ISBLANK('Measured Data'!J58),"",'Measured Data'!J58)</f>
        <v/>
      </c>
      <c r="K67" s="238" t="str">
        <f>IF(ISBLANK('Measured Data'!K58),"",'Measured Data'!K58)</f>
        <v/>
      </c>
      <c r="L67" s="238" t="str">
        <f>IF(ISBLANK('Measured Data'!L58),"",'Measured Data'!L58)</f>
        <v/>
      </c>
      <c r="M67" s="238" t="str">
        <f>IF(ISBLANK('Measured Data'!M58),"",'Measured Data'!M58)</f>
        <v/>
      </c>
      <c r="N67" s="238" t="str">
        <f>IF(ISBLANK('Measured Data'!N58),"",'Measured Data'!N58)</f>
        <v/>
      </c>
      <c r="O67" s="238" t="str">
        <f>IF(ISBLANK('Measured Data'!O58),"",'Measured Data'!O58)</f>
        <v/>
      </c>
      <c r="P67" s="238" t="str">
        <f>IF(ISBLANK('Measured Data'!P58),"",'Measured Data'!P58)</f>
        <v/>
      </c>
      <c r="Q67" s="238" t="str">
        <f>IF(ISBLANK('Measured Data'!Q58),"",'Measured Data'!Q58)</f>
        <v/>
      </c>
      <c r="R67" s="238" t="str">
        <f>IF(ISBLANK('Measured Data'!R58),"",'Measured Data'!R58)</f>
        <v/>
      </c>
      <c r="S67" s="238" t="str">
        <f>IF(ISBLANK('Measured Data'!S58),"",'Measured Data'!S58)</f>
        <v/>
      </c>
      <c r="T67" s="238" t="str">
        <f>IF(ISBLANK('Measured Data'!T58),"",'Measured Data'!T58)</f>
        <v/>
      </c>
      <c r="U67" s="238" t="str">
        <f>IF(ISBLANK('Measured Data'!U58),"",'Measured Data'!U58)</f>
        <v/>
      </c>
      <c r="V67" s="238" t="str">
        <f>IF(ISBLANK('Measured Data'!V58),"",'Measured Data'!V58)</f>
        <v/>
      </c>
      <c r="W67" s="238" t="str">
        <f>IF(ISBLANK('Measured Data'!W58),"",'Measured Data'!W58)</f>
        <v/>
      </c>
      <c r="X67" s="238" t="str">
        <f>IF(ISBLANK('Measured Data'!X58),"",'Measured Data'!X58)</f>
        <v/>
      </c>
      <c r="Y67" s="238" t="str">
        <f>IF(ISBLANK('Measured Data'!Y58),"",'Measured Data'!Y58)</f>
        <v/>
      </c>
      <c r="Z67" s="238" t="str">
        <f>IF(ISBLANK('Measured Data'!Z58),"",'Measured Data'!Z58)</f>
        <v/>
      </c>
      <c r="AA67" s="238" t="str">
        <f>IF(ISBLANK('Measured Data'!AA58),"",'Measured Data'!AA58)</f>
        <v/>
      </c>
      <c r="AB67" s="238" t="str">
        <f>IF(ISBLANK('Measured Data'!AB58),"",'Measured Data'!AB58)</f>
        <v/>
      </c>
      <c r="AC67" s="238" t="str">
        <f>IF(ISBLANK('Measured Data'!AC58),"",'Measured Data'!AC58)</f>
        <v/>
      </c>
      <c r="AD67" s="238" t="str">
        <f>IF(ISBLANK('Measured Data'!AD58),"",'Measured Data'!AD58)</f>
        <v/>
      </c>
      <c r="AE67" s="238" t="str">
        <f>IF(ISBLANK('Measured Data'!AE58),"",'Measured Data'!AE58)</f>
        <v/>
      </c>
      <c r="AF67" s="238" t="str">
        <f>IF(ISBLANK('Measured Data'!AF58),"",'Measured Data'!AF58)</f>
        <v/>
      </c>
      <c r="AG67" s="238" t="str">
        <f>IF(ISBLANK('Measured Data'!AG58),"",'Measured Data'!AG58)</f>
        <v/>
      </c>
      <c r="AH67" s="238" t="str">
        <f>IF(ISBLANK('Measured Data'!AH58),"",'Measured Data'!AH58)</f>
        <v/>
      </c>
      <c r="AI67" s="238" t="str">
        <f>IF(ISBLANK('Measured Data'!AI58),"",'Measured Data'!AI58)</f>
        <v/>
      </c>
      <c r="AJ67" s="238" t="str">
        <f>IF(ISBLANK('Measured Data'!AJ58),"",'Measured Data'!AJ58)</f>
        <v/>
      </c>
      <c r="AK67" s="238" t="str">
        <f>IF(ISBLANK('Measured Data'!AK58),"",'Measured Data'!AK58)</f>
        <v/>
      </c>
      <c r="AL67" s="238" t="str">
        <f>IF(ISBLANK('Measured Data'!AL58),"",'Measured Data'!AL58)</f>
        <v/>
      </c>
      <c r="AM67" s="238" t="str">
        <f>IF(ISBLANK('Measured Data'!AM58),"",'Measured Data'!AM58)</f>
        <v/>
      </c>
      <c r="AN67" s="238" t="str">
        <f>IF(ISBLANK('Measured Data'!AN58),"",'Measured Data'!AN58)</f>
        <v/>
      </c>
      <c r="AO67" s="238" t="str">
        <f>IF(ISBLANK('Measured Data'!AO58),"",'Measured Data'!AO58)</f>
        <v/>
      </c>
      <c r="AP67" s="238" t="str">
        <f>IF(ISBLANK('Measured Data'!AP58),"",'Measured Data'!AP58)</f>
        <v/>
      </c>
      <c r="AQ67" s="238" t="e">
        <f>IF(ISBLANK('Measured Data'!#REF!),"",'Measured Data'!#REF!)</f>
        <v>#REF!</v>
      </c>
      <c r="AR67" s="238" t="e">
        <f>IF(ISBLANK('Measured Data'!#REF!),"",'Measured Data'!#REF!)</f>
        <v>#REF!</v>
      </c>
      <c r="AS67" s="238" t="e">
        <f>IF(ISBLANK('Measured Data'!#REF!),"",'Measured Data'!#REF!)</f>
        <v>#REF!</v>
      </c>
      <c r="AT67" s="238" t="e">
        <f>IF(ISBLANK('Measured Data'!#REF!),"",'Measured Data'!#REF!)</f>
        <v>#REF!</v>
      </c>
      <c r="AU67" s="238" t="e">
        <f>IF(ISBLANK('Measured Data'!#REF!),"",'Measured Data'!#REF!)</f>
        <v>#REF!</v>
      </c>
      <c r="AV67" s="238" t="e">
        <f>IF(ISBLANK('Measured Data'!#REF!),"",'Measured Data'!#REF!)</f>
        <v>#REF!</v>
      </c>
      <c r="AW67" s="238" t="e">
        <f>IF(ISBLANK('Measured Data'!#REF!),"",'Measured Data'!#REF!)</f>
        <v>#REF!</v>
      </c>
      <c r="AX67" s="238" t="e">
        <f>IF(ISBLANK('Measured Data'!#REF!),"",'Measured Data'!#REF!)</f>
        <v>#REF!</v>
      </c>
      <c r="AY67" s="238" t="e">
        <f>IF(ISBLANK('Measured Data'!#REF!),"",'Measured Data'!#REF!)</f>
        <v>#REF!</v>
      </c>
      <c r="AZ67" s="238" t="e">
        <f>IF(ISBLANK('Measured Data'!#REF!),"",'Measured Data'!#REF!)</f>
        <v>#REF!</v>
      </c>
      <c r="BA67" s="238" t="e">
        <f>IF(ISBLANK('Measured Data'!#REF!),"",'Measured Data'!#REF!)</f>
        <v>#REF!</v>
      </c>
      <c r="BB67" s="238" t="e">
        <f>IF(ISBLANK('Measured Data'!#REF!),"",'Measured Data'!#REF!)</f>
        <v>#REF!</v>
      </c>
      <c r="BC67" s="238" t="e">
        <f>IF(ISBLANK('Measured Data'!#REF!),"",'Measured Data'!#REF!)</f>
        <v>#REF!</v>
      </c>
      <c r="BD67" s="238" t="e">
        <f>IF(ISBLANK('Measured Data'!#REF!),"",'Measured Data'!#REF!)</f>
        <v>#REF!</v>
      </c>
      <c r="BE67" s="238" t="e">
        <f>IF(ISBLANK('Measured Data'!#REF!),"",'Measured Data'!#REF!)</f>
        <v>#REF!</v>
      </c>
      <c r="BF67" s="238" t="e">
        <f>IF(ISBLANK('Measured Data'!#REF!),"",'Measured Data'!#REF!)</f>
        <v>#REF!</v>
      </c>
      <c r="BG67" s="238" t="e">
        <f>IF(ISBLANK('Measured Data'!#REF!),"",'Measured Data'!#REF!)</f>
        <v>#REF!</v>
      </c>
      <c r="BH67" s="238" t="e">
        <f>IF(ISBLANK('Measured Data'!#REF!),"",'Measured Data'!#REF!)</f>
        <v>#REF!</v>
      </c>
      <c r="BI67" s="238" t="e">
        <f>IF(ISBLANK('Measured Data'!#REF!),"",'Measured Data'!#REF!)</f>
        <v>#REF!</v>
      </c>
      <c r="BJ67" s="238" t="e">
        <f>IF(ISBLANK('Measured Data'!#REF!),"",'Measured Data'!#REF!)</f>
        <v>#REF!</v>
      </c>
      <c r="BK67" s="238" t="e">
        <f>IF(ISBLANK('Measured Data'!#REF!),"",'Measured Data'!#REF!)</f>
        <v>#REF!</v>
      </c>
      <c r="BL67" s="238" t="e">
        <f>IF(ISBLANK('Measured Data'!#REF!),"",'Measured Data'!#REF!)</f>
        <v>#REF!</v>
      </c>
      <c r="BM67" s="238" t="e">
        <f>IF(ISBLANK('Measured Data'!#REF!),"",'Measured Data'!#REF!)</f>
        <v>#REF!</v>
      </c>
      <c r="BN67" s="238" t="str">
        <f>IF(ISBLANK('In Process Calc.'!B60),"",ROUND('In Process Calc.'!B60,2))</f>
        <v/>
      </c>
      <c r="BO67" s="238" t="str">
        <f>IF(ISBLANK('In Process Calc.'!C60),"",ROUND('In Process Calc.'!C60,2))</f>
        <v/>
      </c>
      <c r="BP67" s="238" t="str">
        <f>IF(ISBLANK('In Process Calc.'!E60),"",'In Process Calc.'!E60)</f>
        <v/>
      </c>
      <c r="BQ67" s="238" t="str">
        <f>IF(ISBLANK('In Process Calc.'!F60),"",'In Process Calc.'!F60)</f>
        <v/>
      </c>
      <c r="BR67" s="238" t="str">
        <f>IF(ISBLANK('In Process Calc.'!H60),"",'In Process Calc.'!H60)</f>
        <v/>
      </c>
      <c r="BS67" s="238" t="str">
        <f>IF(ISBLANK('In Process Calc.'!J60),"",'In Process Calc.'!J60)</f>
        <v/>
      </c>
      <c r="BT67" s="238" t="str">
        <f>IF(ISBLANK('In Process Calc.'!K60),"",'In Process Calc.'!K60)</f>
        <v/>
      </c>
      <c r="BU67" s="238" t="str">
        <f>IF(ISBLANK('In Process Calc.'!L60),"",'In Process Calc.'!L60)</f>
        <v/>
      </c>
      <c r="BV67" s="243" t="str">
        <f>IF(ISBLANK('In Process Calc.'!M60),"",'In Process Calc.'!M60)</f>
        <v/>
      </c>
      <c r="BW67" s="243" t="str">
        <f>IF(ISBLANK('In Process Calc.'!N60),"",'In Process Calc.'!N60)</f>
        <v/>
      </c>
      <c r="BX67" s="243" t="str">
        <f>IF(ISBLANK('In Process Calc.'!O60),"",'In Process Calc.'!O60)</f>
        <v/>
      </c>
      <c r="BY67" s="243" t="str">
        <f>IF(ISBLANK('In Process Calc.'!P60),"",'In Process Calc.'!P60)</f>
        <v/>
      </c>
      <c r="BZ67" s="243" t="str">
        <f>IF(ISBLANK('In Process Calc.'!Q60),"",'In Process Calc.'!Q60)</f>
        <v/>
      </c>
      <c r="CA67" s="243" t="str">
        <f>IF(ISBLANK('In Process Calc.'!R60),"",'In Process Calc.'!R60)</f>
        <v/>
      </c>
      <c r="CB67" s="243" t="str">
        <f>IF(ISBLANK('In Process Calc.'!S60),"",'In Process Calc.'!S60)</f>
        <v/>
      </c>
      <c r="CC67" s="243" t="str">
        <f>IF(ISBLANK('In Process Calc.'!T60),"",'In Process Calc.'!T60)</f>
        <v/>
      </c>
      <c r="CD67" s="243" t="str">
        <f>IF(ISBLANK('In Process Calc.'!U60),"",'In Process Calc.'!U60)</f>
        <v/>
      </c>
      <c r="CE67" s="243" t="str">
        <f>IF(ISBLANK('In Process Calc.'!V60),"",'In Process Calc.'!V60)</f>
        <v/>
      </c>
      <c r="CF67" s="243" t="str">
        <f>IF(ISBLANK('In Process Calc.'!W60),"",'In Process Calc.'!W60)</f>
        <v/>
      </c>
      <c r="CG67" s="243" t="str">
        <f>IF(ISBLANK('In Process Calc.'!X60),"",'In Process Calc.'!X60)</f>
        <v/>
      </c>
      <c r="CH67" s="243" t="str">
        <f>IF(ISBLANK('In Process Calc.'!Y60),"",'In Process Calc.'!Y60)</f>
        <v/>
      </c>
      <c r="CI67" s="243" t="str">
        <f>IF(ISBLANK('In Process Calc.'!Z60),"",'In Process Calc.'!Z60)</f>
        <v/>
      </c>
      <c r="CJ67" s="243" t="str">
        <f>IF(ISBLANK('In Process Calc.'!AA60),"",'In Process Calc.'!AA60)</f>
        <v/>
      </c>
      <c r="CK67" s="243" t="str">
        <f>IF(ISBLANK('In Process Calc.'!AB60),"",'In Process Calc.'!AB60)</f>
        <v/>
      </c>
      <c r="CL67" s="243" t="str">
        <f>IF(ISBLANK('In Process Calc.'!AC60),"",'In Process Calc.'!AC60)</f>
        <v/>
      </c>
      <c r="CM67" s="243" t="str">
        <f>IF(ISBLANK('In Process Calc.'!AD60),"",'In Process Calc.'!AD60)</f>
        <v/>
      </c>
      <c r="CN67" s="243" t="str">
        <f>IF(ISBLANK('In Process Calc.'!AE60),"",'In Process Calc.'!AE60)</f>
        <v/>
      </c>
      <c r="CO67" s="243" t="str">
        <f>IF(ISBLANK('In Process Calc.'!AF60),"",'In Process Calc.'!AF60)</f>
        <v/>
      </c>
      <c r="CP67" s="243" t="str">
        <f>IF(ISBLANK('In Process Calc.'!AG60),"",'In Process Calc.'!AG60)</f>
        <v/>
      </c>
      <c r="CQ67" s="243" t="str">
        <f>IF(ISBLANK('In Process Calc.'!AH60),"",'In Process Calc.'!AH60)</f>
        <v/>
      </c>
      <c r="CR67" s="243" t="str">
        <f>IF(ISBLANK('In Process Calc.'!AI60),"",'In Process Calc.'!AI60)</f>
        <v/>
      </c>
      <c r="CS67" s="243" t="str">
        <f>IF(ISBLANK('In Process Calc.'!AJ60),"",'In Process Calc.'!AJ60)</f>
        <v/>
      </c>
      <c r="CT67" s="243" t="str">
        <f>IF(ISBLANK('In Process Calc.'!AK60),"",'In Process Calc.'!AK60)</f>
        <v/>
      </c>
      <c r="CU67" s="243" t="str">
        <f>IF(ISBLANK('In Process Calc.'!AL60),"",'In Process Calc.'!AL60)</f>
        <v/>
      </c>
      <c r="CV67" s="243" t="str">
        <f>IF(ISBLANK('In Process Calc.'!AM60),"",'In Process Calc.'!AM60)</f>
        <v/>
      </c>
      <c r="CW67" s="243" t="str">
        <f>IF(ISBLANK('In Process Calc.'!AN60),"",'In Process Calc.'!AN60)</f>
        <v/>
      </c>
      <c r="CX67" s="243" t="str">
        <f>IF(ISBLANK('In Process Calc.'!AO60),"",'In Process Calc.'!AO60)</f>
        <v/>
      </c>
      <c r="CY67" s="243" t="str">
        <f>IF(ISBLANK('In Process Calc.'!AP60),"",'In Process Calc.'!AP60)</f>
        <v/>
      </c>
      <c r="CZ67" s="243" t="str">
        <f>IF(ISBLANK('In Process Calc.'!AQ60),"",'In Process Calc.'!AQ60)</f>
        <v/>
      </c>
      <c r="DA67" s="243" t="str">
        <f>IF(ISBLANK('In Process Calc.'!AR60),"",'In Process Calc.'!AR60)</f>
        <v/>
      </c>
      <c r="DB67" s="243" t="str">
        <f>IF(ISBLANK('In Process Calc.'!AS60),"",'In Process Calc.'!AS60)</f>
        <v/>
      </c>
      <c r="DC67" s="243" t="str">
        <f>IF(ISBLANK('In Process Calc.'!AT60),"",'In Process Calc.'!AT60)</f>
        <v/>
      </c>
      <c r="DD67" s="243" t="str">
        <f>IF(ISBLANK('In Process Calc.'!AU60),"",'In Process Calc.'!AU60)</f>
        <v/>
      </c>
      <c r="DE67" s="243" t="str">
        <f>IF(ISBLANK('In Process Calc.'!AV60),"",'In Process Calc.'!AV60)</f>
        <v/>
      </c>
      <c r="DF67" s="243" t="str">
        <f>IF(ISBLANK('In Process Calc.'!AW60),"",'In Process Calc.'!AW60)</f>
        <v/>
      </c>
      <c r="DG67" s="243" t="str">
        <f>IF(ISBLANK('In Process Calc.'!AX60),"",'In Process Calc.'!AX60)</f>
        <v/>
      </c>
      <c r="DH67" s="243" t="str">
        <f>IF(ISBLANK('In Process Calc.'!AY60),"",'In Process Calc.'!AY60)</f>
        <v/>
      </c>
      <c r="DI67" s="243" t="str">
        <f>IF(ISBLANK('In Process Calc.'!AZ60),"",'In Process Calc.'!AZ60)</f>
        <v/>
      </c>
      <c r="DJ67" s="243" t="str">
        <f>IF(ISBLANK('In Process Calc.'!BA60),"",'In Process Calc.'!BA60)</f>
        <v/>
      </c>
      <c r="DK67" s="243" t="str">
        <f>IF(ISBLANK('In Process Calc.'!BB60),"",'In Process Calc.'!BB60)</f>
        <v/>
      </c>
      <c r="DL67" s="243" t="str">
        <f>IF(ISBLANK('In Process Calc.'!BC60),"",'In Process Calc.'!BC60)</f>
        <v/>
      </c>
      <c r="DM67" s="243" t="str">
        <f>IF(ISBLANK('In Process Calc.'!BD60),"",'In Process Calc.'!BD60)</f>
        <v/>
      </c>
      <c r="DN67" s="243" t="str">
        <f>IF(ISBLANK('In Process Calc.'!BE60),"",'In Process Calc.'!BE60)</f>
        <v/>
      </c>
      <c r="DO67" s="243" t="str">
        <f>IF(ISBLANK('In Process Calc.'!BF60),"",'In Process Calc.'!BF60)</f>
        <v/>
      </c>
      <c r="DP67" s="243" t="str">
        <f>IF(ISBLANK('In Process Calc.'!BG60),"",'In Process Calc.'!BG60)</f>
        <v/>
      </c>
      <c r="DQ67" s="243" t="str">
        <f>IF(ISBLANK('In Process Calc.'!BH60),"",'In Process Calc.'!BH60)</f>
        <v/>
      </c>
      <c r="DR67" s="243" t="str">
        <f>IF(ISBLANK('In Process Calc.'!BI60),"",'In Process Calc.'!BI60)</f>
        <v/>
      </c>
      <c r="DS67" s="243" t="str">
        <f>IF(ISBLANK('In Process Calc.'!BJ60),"",'In Process Calc.'!BJ60)</f>
        <v/>
      </c>
      <c r="DT67" s="243" t="str">
        <f>IF(ISBLANK('In Process Calc.'!BK60),"",'In Process Calc.'!BK60)</f>
        <v/>
      </c>
      <c r="DU67" s="243" t="str">
        <f>IF(ISBLANK('In Process Calc.'!BL60),"",'In Process Calc.'!BL60)</f>
        <v/>
      </c>
      <c r="DV67" s="243" t="str">
        <f>IF(ISBLANK('In Process Calc.'!BM60),"",'In Process Calc.'!BM60)</f>
        <v/>
      </c>
      <c r="DW67" s="243" t="str">
        <f>IF(ISBLANK('In Process Calc.'!BN60),"",'In Process Calc.'!BN60)</f>
        <v/>
      </c>
      <c r="DX67" s="243" t="str">
        <f>IF(ISBLANK('In Process Calc.'!BO60),"",'In Process Calc.'!BO60)</f>
        <v/>
      </c>
      <c r="DY67" s="243" t="str">
        <f>IF(ISBLANK('In Process Calc.'!BP60),"",'In Process Calc.'!BP60)</f>
        <v/>
      </c>
      <c r="DZ67" s="243" t="str">
        <f>IF(ISBLANK('In Process Calc.'!BQ60),"",'In Process Calc.'!BQ60)</f>
        <v/>
      </c>
      <c r="EA67" s="243" t="str">
        <f>IF(ISBLANK('In Process Calc.'!BR60),"",'In Process Calc.'!BR60)</f>
        <v/>
      </c>
      <c r="EB67" s="243" t="str">
        <f>IF(ISBLANK('In Process Calc.'!BS60),"",'In Process Calc.'!BS60)</f>
        <v/>
      </c>
      <c r="EC67" s="243" t="str">
        <f>IF(ISBLANK('In Process Calc.'!BT60),"",'In Process Calc.'!BT60)</f>
        <v/>
      </c>
      <c r="ED67" s="243" t="str">
        <f>IF(ISBLANK('In Process Calc.'!BU60),"",'In Process Calc.'!BU60)</f>
        <v/>
      </c>
      <c r="EE67" s="243" t="str">
        <f>IF(ISBLANK('In Process Calc.'!BV60),"",'In Process Calc.'!BV60)</f>
        <v/>
      </c>
      <c r="EF67" s="243" t="str">
        <f>IF(ISBLANK('In Process Calc.'!BW60),"",'In Process Calc.'!BW60)</f>
        <v/>
      </c>
      <c r="EG67" s="243" t="str">
        <f>IF(ISBLANK('In Process Calc.'!BX60),"",'In Process Calc.'!BX60)</f>
        <v/>
      </c>
      <c r="EH67" s="243" t="str">
        <f>IF(ISBLANK('In Process Calc.'!BY60),"",'In Process Calc.'!BY60)</f>
        <v/>
      </c>
      <c r="EI67" s="243" t="str">
        <f>IF(ISBLANK('In Process Calc.'!BZ60),"",'In Process Calc.'!BZ60)</f>
        <v/>
      </c>
      <c r="EJ67" s="243" t="str">
        <f>IF(ISBLANK('In Process Calc.'!CA60),"",'In Process Calc.'!CA60)</f>
        <v/>
      </c>
      <c r="EK67" s="243" t="str">
        <f>IF(ISBLANK('Post Process Calc.'!A67),"",'Post Process Calc.'!A67)</f>
        <v/>
      </c>
      <c r="EL67" s="243" t="str">
        <f>IF(ISBLANK('Post Process Calc.'!C67),"",'Post Process Calc.'!C67)</f>
        <v/>
      </c>
      <c r="EM67" s="243" t="str">
        <f>IF(ISBLANK('Post Process Calc.'!D67),"",'Post Process Calc.'!D67)</f>
        <v/>
      </c>
      <c r="EN67" s="243" t="str">
        <f>IF(ISBLANK('Post Process Calc.'!E67),"",'Post Process Calc.'!E67)</f>
        <v/>
      </c>
      <c r="EO67" s="243" t="str">
        <f>IF(ISBLANK('Post Process Calc.'!F67),"",'Post Process Calc.'!F67)</f>
        <v/>
      </c>
      <c r="EP67" s="243" t="str">
        <f>IF(ISBLANK('Post Process Calc.'!G67),"",'Post Process Calc.'!G67)</f>
        <v/>
      </c>
      <c r="EQ67" s="243" t="str">
        <f>IF(ISBLANK('Post Process Calc.'!H67),"",'Post Process Calc.'!H67)</f>
        <v/>
      </c>
      <c r="ER67" s="243" t="str">
        <f>IF(ISBLANK('Post Process Calc.'!I67),"",'Post Process Calc.'!I67)</f>
        <v/>
      </c>
      <c r="ES67" s="243" t="str">
        <f>IF(ISBLANK('Post Process Calc.'!J67),"",'Post Process Calc.'!J67)</f>
        <v/>
      </c>
      <c r="ET67" s="243" t="str">
        <f>IF(ISBLANK('Post Process Calc.'!K67),"",'Post Process Calc.'!K67)</f>
        <v/>
      </c>
      <c r="EU67" s="243" t="str">
        <f>IF(ISBLANK('Post Process Calc.'!L67),"",'Post Process Calc.'!L67)</f>
        <v/>
      </c>
      <c r="EV67" s="243" t="str">
        <f>IF(ISBLANK('Post Process Calc.'!M67),"",'Post Process Calc.'!M67)</f>
        <v/>
      </c>
      <c r="EW67" s="243" t="str">
        <f>IF(ISBLANK('Post Process Calc.'!N67),"",'Post Process Calc.'!N67)</f>
        <v/>
      </c>
      <c r="EX67" s="243" t="str">
        <f>IF(ISBLANK('Post Process Calc.'!O67),"",'Post Process Calc.'!O67)</f>
        <v/>
      </c>
      <c r="EY67" s="243" t="str">
        <f>IF(ISBLANK('Post Process Calc.'!P67),"",'Post Process Calc.'!P67)</f>
        <v/>
      </c>
      <c r="EZ67" s="243" t="str">
        <f>IF(ISBLANK('Post Process Calc.'!Q67),"",'Post Process Calc.'!Q67)</f>
        <v/>
      </c>
      <c r="FA67" s="243" t="str">
        <f>IF(ISBLANK('Post Process Calc.'!R67),"",'Post Process Calc.'!R67)</f>
        <v/>
      </c>
      <c r="FB67" s="243" t="str">
        <f>IF(ISBLANK('Post Process Calc.'!S67),"",'Post Process Calc.'!S67)</f>
        <v/>
      </c>
      <c r="FC67" s="243" t="str">
        <f>IF(ISBLANK('Post Process Calc.'!T67),"",'Post Process Calc.'!T67)</f>
        <v/>
      </c>
      <c r="FD67" s="243" t="str">
        <f>IF(ISBLANK('Post Process Calc.'!U67),"",'Post Process Calc.'!U67)</f>
        <v/>
      </c>
      <c r="FE67" s="243" t="str">
        <f>IF(ISBLANK('Post Process Calc.'!V67),"",'Post Process Calc.'!V67)</f>
        <v/>
      </c>
      <c r="FF67" s="243" t="str">
        <f>IF(ISBLANK('Post Process Calc.'!W67),"",'Post Process Calc.'!W67)</f>
        <v/>
      </c>
      <c r="FG67" s="243" t="str">
        <f>IF(ISBLANK('Post Process Calc.'!X67),"",'Post Process Calc.'!X67)</f>
        <v/>
      </c>
      <c r="FH67" s="243" t="str">
        <f>IF(ISBLANK('Post Process Calc.'!Y67),"",'Post Process Calc.'!Y67)</f>
        <v/>
      </c>
      <c r="FI67" s="243" t="str">
        <f>IF(ISBLANK('Post Process Calc.'!Z67),"",'Post Process Calc.'!Z67)</f>
        <v/>
      </c>
      <c r="FJ67" s="243" t="str">
        <f>IF(ISBLANK('Post Process Calc.'!AA67),"",'Post Process Calc.'!AA67)</f>
        <v/>
      </c>
      <c r="FK67" s="243" t="str">
        <f>IF(ISBLANK('Post Process Calc.'!AB67),"",'Post Process Calc.'!AB67)</f>
        <v/>
      </c>
      <c r="FL67" s="243" t="str">
        <f>IF(ISBLANK('Post Process Calc.'!AC67),"",'Post Process Calc.'!AC67)</f>
        <v/>
      </c>
      <c r="FM67" s="243" t="str">
        <f>IF(ISBLANK('Post Process Calc.'!AD67),"",'Post Process Calc.'!AD67)</f>
        <v/>
      </c>
      <c r="FN67" s="243" t="str">
        <f>IF(ISBLANK('Post Process Calc.'!AE67),"",'Post Process Calc.'!AE67)</f>
        <v/>
      </c>
      <c r="FO67" s="243" t="str">
        <f>IF(ISBLANK('Post Process Calc.'!AF67),"",'Post Process Calc.'!AF67)</f>
        <v/>
      </c>
      <c r="FP67" s="243" t="str">
        <f>IF(ISBLANK('Post Process Calc.'!AG67),"",'Post Process Calc.'!AG67)</f>
        <v/>
      </c>
      <c r="FQ67" s="243" t="str">
        <f>IF(ISBLANK('Post Process Calc.'!AH67),"",'Post Process Calc.'!AH67)</f>
        <v/>
      </c>
      <c r="FR67" s="243" t="str">
        <f>IF(ISBLANK('Post Process Calc.'!AI67),"",'Post Process Calc.'!AI67)</f>
        <v/>
      </c>
      <c r="FS67" s="243" t="str">
        <f>IF(ISBLANK('Post Process Calc.'!AJ67),"",'Post Process Calc.'!AJ67)</f>
        <v/>
      </c>
    </row>
    <row r="68" spans="1:175">
      <c r="A68" s="238" t="str">
        <f>IF('Measured Data'!B59&lt;&gt;0,'Measured Data'!$B$1,"")</f>
        <v/>
      </c>
      <c r="B68" s="238" t="str">
        <f>IF(ISBLANK('Measured Data'!A59),"",'Measured Data'!A59)</f>
        <v/>
      </c>
      <c r="C68" s="245" t="str">
        <f>IF(ISBLANK('Measured Data'!B59),"",'Measured Data'!B59)</f>
        <v/>
      </c>
      <c r="D68" s="246" t="str">
        <f>IF(ISBLANK('Measured Data'!C59),"",'Measured Data'!C59)</f>
        <v/>
      </c>
      <c r="E68" s="238" t="str">
        <f>IF(ISBLANK('Measured Data'!D59),"",'Measured Data'!D59)</f>
        <v/>
      </c>
      <c r="F68" s="238" t="str">
        <f>IF(ISBLANK('Measured Data'!E59),"",'Measured Data'!E59)</f>
        <v/>
      </c>
      <c r="G68" s="238" t="str">
        <f>IF(ISBLANK('Measured Data'!G59),"",'Measured Data'!G59)</f>
        <v/>
      </c>
      <c r="H68" s="238" t="str">
        <f>IF(ISBLANK('Measured Data'!H59),"",'Measured Data'!H59)</f>
        <v/>
      </c>
      <c r="I68" s="238" t="str">
        <f>IF(ISBLANK('Measured Data'!I59),"",'Measured Data'!I59)</f>
        <v/>
      </c>
      <c r="J68" s="238" t="str">
        <f>IF(ISBLANK('Measured Data'!J59),"",'Measured Data'!J59)</f>
        <v/>
      </c>
      <c r="K68" s="238" t="str">
        <f>IF(ISBLANK('Measured Data'!K59),"",'Measured Data'!K59)</f>
        <v/>
      </c>
      <c r="L68" s="238" t="str">
        <f>IF(ISBLANK('Measured Data'!L59),"",'Measured Data'!L59)</f>
        <v/>
      </c>
      <c r="M68" s="238" t="str">
        <f>IF(ISBLANK('Measured Data'!M59),"",'Measured Data'!M59)</f>
        <v/>
      </c>
      <c r="N68" s="238" t="str">
        <f>IF(ISBLANK('Measured Data'!N59),"",'Measured Data'!N59)</f>
        <v/>
      </c>
      <c r="O68" s="238" t="str">
        <f>IF(ISBLANK('Measured Data'!O59),"",'Measured Data'!O59)</f>
        <v/>
      </c>
      <c r="P68" s="238" t="str">
        <f>IF(ISBLANK('Measured Data'!P59),"",'Measured Data'!P59)</f>
        <v/>
      </c>
      <c r="Q68" s="238" t="str">
        <f>IF(ISBLANK('Measured Data'!Q59),"",'Measured Data'!Q59)</f>
        <v/>
      </c>
      <c r="R68" s="238" t="str">
        <f>IF(ISBLANK('Measured Data'!R59),"",'Measured Data'!R59)</f>
        <v/>
      </c>
      <c r="S68" s="238" t="str">
        <f>IF(ISBLANK('Measured Data'!S59),"",'Measured Data'!S59)</f>
        <v/>
      </c>
      <c r="T68" s="238" t="str">
        <f>IF(ISBLANK('Measured Data'!T59),"",'Measured Data'!T59)</f>
        <v/>
      </c>
      <c r="U68" s="238" t="str">
        <f>IF(ISBLANK('Measured Data'!U59),"",'Measured Data'!U59)</f>
        <v/>
      </c>
      <c r="V68" s="238" t="str">
        <f>IF(ISBLANK('Measured Data'!V59),"",'Measured Data'!V59)</f>
        <v/>
      </c>
      <c r="W68" s="238" t="str">
        <f>IF(ISBLANK('Measured Data'!W59),"",'Measured Data'!W59)</f>
        <v/>
      </c>
      <c r="X68" s="238" t="str">
        <f>IF(ISBLANK('Measured Data'!X59),"",'Measured Data'!X59)</f>
        <v/>
      </c>
      <c r="Y68" s="238" t="str">
        <f>IF(ISBLANK('Measured Data'!Y59),"",'Measured Data'!Y59)</f>
        <v/>
      </c>
      <c r="Z68" s="238" t="str">
        <f>IF(ISBLANK('Measured Data'!Z59),"",'Measured Data'!Z59)</f>
        <v/>
      </c>
      <c r="AA68" s="238" t="str">
        <f>IF(ISBLANK('Measured Data'!AA59),"",'Measured Data'!AA59)</f>
        <v/>
      </c>
      <c r="AB68" s="238" t="str">
        <f>IF(ISBLANK('Measured Data'!AB59),"",'Measured Data'!AB59)</f>
        <v/>
      </c>
      <c r="AC68" s="238" t="str">
        <f>IF(ISBLANK('Measured Data'!AC59),"",'Measured Data'!AC59)</f>
        <v/>
      </c>
      <c r="AD68" s="238" t="str">
        <f>IF(ISBLANK('Measured Data'!AD59),"",'Measured Data'!AD59)</f>
        <v/>
      </c>
      <c r="AE68" s="238" t="str">
        <f>IF(ISBLANK('Measured Data'!AE59),"",'Measured Data'!AE59)</f>
        <v/>
      </c>
      <c r="AF68" s="238" t="str">
        <f>IF(ISBLANK('Measured Data'!AF59),"",'Measured Data'!AF59)</f>
        <v/>
      </c>
      <c r="AG68" s="238" t="str">
        <f>IF(ISBLANK('Measured Data'!AG59),"",'Measured Data'!AG59)</f>
        <v/>
      </c>
      <c r="AH68" s="238" t="str">
        <f>IF(ISBLANK('Measured Data'!AH59),"",'Measured Data'!AH59)</f>
        <v/>
      </c>
      <c r="AI68" s="238" t="str">
        <f>IF(ISBLANK('Measured Data'!AI59),"",'Measured Data'!AI59)</f>
        <v/>
      </c>
      <c r="AJ68" s="238" t="str">
        <f>IF(ISBLANK('Measured Data'!AJ59),"",'Measured Data'!AJ59)</f>
        <v/>
      </c>
      <c r="AK68" s="238" t="str">
        <f>IF(ISBLANK('Measured Data'!AK59),"",'Measured Data'!AK59)</f>
        <v/>
      </c>
      <c r="AL68" s="238" t="str">
        <f>IF(ISBLANK('Measured Data'!AL59),"",'Measured Data'!AL59)</f>
        <v/>
      </c>
      <c r="AM68" s="238" t="str">
        <f>IF(ISBLANK('Measured Data'!AM59),"",'Measured Data'!AM59)</f>
        <v/>
      </c>
      <c r="AN68" s="238" t="str">
        <f>IF(ISBLANK('Measured Data'!AN59),"",'Measured Data'!AN59)</f>
        <v/>
      </c>
      <c r="AO68" s="238" t="str">
        <f>IF(ISBLANK('Measured Data'!AO59),"",'Measured Data'!AO59)</f>
        <v/>
      </c>
      <c r="AP68" s="238" t="str">
        <f>IF(ISBLANK('Measured Data'!AP59),"",'Measured Data'!AP59)</f>
        <v/>
      </c>
      <c r="AQ68" s="238" t="e">
        <f>IF(ISBLANK('Measured Data'!#REF!),"",'Measured Data'!#REF!)</f>
        <v>#REF!</v>
      </c>
      <c r="AR68" s="238" t="e">
        <f>IF(ISBLANK('Measured Data'!#REF!),"",'Measured Data'!#REF!)</f>
        <v>#REF!</v>
      </c>
      <c r="AS68" s="238" t="e">
        <f>IF(ISBLANK('Measured Data'!#REF!),"",'Measured Data'!#REF!)</f>
        <v>#REF!</v>
      </c>
      <c r="AT68" s="238" t="e">
        <f>IF(ISBLANK('Measured Data'!#REF!),"",'Measured Data'!#REF!)</f>
        <v>#REF!</v>
      </c>
      <c r="AU68" s="238" t="e">
        <f>IF(ISBLANK('Measured Data'!#REF!),"",'Measured Data'!#REF!)</f>
        <v>#REF!</v>
      </c>
      <c r="AV68" s="238" t="e">
        <f>IF(ISBLANK('Measured Data'!#REF!),"",'Measured Data'!#REF!)</f>
        <v>#REF!</v>
      </c>
      <c r="AW68" s="238" t="e">
        <f>IF(ISBLANK('Measured Data'!#REF!),"",'Measured Data'!#REF!)</f>
        <v>#REF!</v>
      </c>
      <c r="AX68" s="238" t="e">
        <f>IF(ISBLANK('Measured Data'!#REF!),"",'Measured Data'!#REF!)</f>
        <v>#REF!</v>
      </c>
      <c r="AY68" s="238" t="e">
        <f>IF(ISBLANK('Measured Data'!#REF!),"",'Measured Data'!#REF!)</f>
        <v>#REF!</v>
      </c>
      <c r="AZ68" s="238" t="e">
        <f>IF(ISBLANK('Measured Data'!#REF!),"",'Measured Data'!#REF!)</f>
        <v>#REF!</v>
      </c>
      <c r="BA68" s="238" t="e">
        <f>IF(ISBLANK('Measured Data'!#REF!),"",'Measured Data'!#REF!)</f>
        <v>#REF!</v>
      </c>
      <c r="BB68" s="238" t="e">
        <f>IF(ISBLANK('Measured Data'!#REF!),"",'Measured Data'!#REF!)</f>
        <v>#REF!</v>
      </c>
      <c r="BC68" s="238" t="e">
        <f>IF(ISBLANK('Measured Data'!#REF!),"",'Measured Data'!#REF!)</f>
        <v>#REF!</v>
      </c>
      <c r="BD68" s="238" t="e">
        <f>IF(ISBLANK('Measured Data'!#REF!),"",'Measured Data'!#REF!)</f>
        <v>#REF!</v>
      </c>
      <c r="BE68" s="238" t="e">
        <f>IF(ISBLANK('Measured Data'!#REF!),"",'Measured Data'!#REF!)</f>
        <v>#REF!</v>
      </c>
      <c r="BF68" s="238" t="e">
        <f>IF(ISBLANK('Measured Data'!#REF!),"",'Measured Data'!#REF!)</f>
        <v>#REF!</v>
      </c>
      <c r="BG68" s="238" t="e">
        <f>IF(ISBLANK('Measured Data'!#REF!),"",'Measured Data'!#REF!)</f>
        <v>#REF!</v>
      </c>
      <c r="BH68" s="238" t="e">
        <f>IF(ISBLANK('Measured Data'!#REF!),"",'Measured Data'!#REF!)</f>
        <v>#REF!</v>
      </c>
      <c r="BI68" s="238" t="e">
        <f>IF(ISBLANK('Measured Data'!#REF!),"",'Measured Data'!#REF!)</f>
        <v>#REF!</v>
      </c>
      <c r="BJ68" s="238" t="e">
        <f>IF(ISBLANK('Measured Data'!#REF!),"",'Measured Data'!#REF!)</f>
        <v>#REF!</v>
      </c>
      <c r="BK68" s="238" t="e">
        <f>IF(ISBLANK('Measured Data'!#REF!),"",'Measured Data'!#REF!)</f>
        <v>#REF!</v>
      </c>
      <c r="BL68" s="238" t="e">
        <f>IF(ISBLANK('Measured Data'!#REF!),"",'Measured Data'!#REF!)</f>
        <v>#REF!</v>
      </c>
      <c r="BM68" s="238" t="e">
        <f>IF(ISBLANK('Measured Data'!#REF!),"",'Measured Data'!#REF!)</f>
        <v>#REF!</v>
      </c>
      <c r="BN68" s="238" t="str">
        <f>IF(ISBLANK('In Process Calc.'!B61),"",ROUND('In Process Calc.'!B61,2))</f>
        <v/>
      </c>
      <c r="BO68" s="238" t="str">
        <f>IF(ISBLANK('In Process Calc.'!C61),"",ROUND('In Process Calc.'!C61,2))</f>
        <v/>
      </c>
      <c r="BP68" s="238" t="str">
        <f>IF(ISBLANK('In Process Calc.'!E61),"",'In Process Calc.'!E61)</f>
        <v/>
      </c>
      <c r="BQ68" s="238" t="str">
        <f>IF(ISBLANK('In Process Calc.'!F61),"",'In Process Calc.'!F61)</f>
        <v/>
      </c>
      <c r="BR68" s="238" t="str">
        <f>IF(ISBLANK('In Process Calc.'!H61),"",'In Process Calc.'!H61)</f>
        <v/>
      </c>
      <c r="BS68" s="238" t="str">
        <f>IF(ISBLANK('In Process Calc.'!J61),"",'In Process Calc.'!J61)</f>
        <v/>
      </c>
      <c r="BT68" s="238" t="str">
        <f>IF(ISBLANK('In Process Calc.'!K61),"",'In Process Calc.'!K61)</f>
        <v/>
      </c>
      <c r="BU68" s="238" t="str">
        <f>IF(ISBLANK('In Process Calc.'!L61),"",'In Process Calc.'!L61)</f>
        <v/>
      </c>
      <c r="BV68" s="243" t="str">
        <f>IF(ISBLANK('In Process Calc.'!M61),"",'In Process Calc.'!M61)</f>
        <v/>
      </c>
      <c r="BW68" s="243" t="str">
        <f>IF(ISBLANK('In Process Calc.'!N61),"",'In Process Calc.'!N61)</f>
        <v/>
      </c>
      <c r="BX68" s="243" t="str">
        <f>IF(ISBLANK('In Process Calc.'!O61),"",'In Process Calc.'!O61)</f>
        <v/>
      </c>
      <c r="BY68" s="243" t="str">
        <f>IF(ISBLANK('In Process Calc.'!P61),"",'In Process Calc.'!P61)</f>
        <v/>
      </c>
      <c r="BZ68" s="243" t="str">
        <f>IF(ISBLANK('In Process Calc.'!Q61),"",'In Process Calc.'!Q61)</f>
        <v/>
      </c>
      <c r="CA68" s="243" t="str">
        <f>IF(ISBLANK('In Process Calc.'!R61),"",'In Process Calc.'!R61)</f>
        <v/>
      </c>
      <c r="CB68" s="243" t="str">
        <f>IF(ISBLANK('In Process Calc.'!S61),"",'In Process Calc.'!S61)</f>
        <v/>
      </c>
      <c r="CC68" s="243" t="str">
        <f>IF(ISBLANK('In Process Calc.'!T61),"",'In Process Calc.'!T61)</f>
        <v/>
      </c>
      <c r="CD68" s="243" t="str">
        <f>IF(ISBLANK('In Process Calc.'!U61),"",'In Process Calc.'!U61)</f>
        <v/>
      </c>
      <c r="CE68" s="243" t="str">
        <f>IF(ISBLANK('In Process Calc.'!V61),"",'In Process Calc.'!V61)</f>
        <v/>
      </c>
      <c r="CF68" s="243" t="str">
        <f>IF(ISBLANK('In Process Calc.'!W61),"",'In Process Calc.'!W61)</f>
        <v/>
      </c>
      <c r="CG68" s="243" t="str">
        <f>IF(ISBLANK('In Process Calc.'!X61),"",'In Process Calc.'!X61)</f>
        <v/>
      </c>
      <c r="CH68" s="243" t="str">
        <f>IF(ISBLANK('In Process Calc.'!Y61),"",'In Process Calc.'!Y61)</f>
        <v/>
      </c>
      <c r="CI68" s="243" t="str">
        <f>IF(ISBLANK('In Process Calc.'!Z61),"",'In Process Calc.'!Z61)</f>
        <v/>
      </c>
      <c r="CJ68" s="243" t="str">
        <f>IF(ISBLANK('In Process Calc.'!AA61),"",'In Process Calc.'!AA61)</f>
        <v/>
      </c>
      <c r="CK68" s="243" t="str">
        <f>IF(ISBLANK('In Process Calc.'!AB61),"",'In Process Calc.'!AB61)</f>
        <v/>
      </c>
      <c r="CL68" s="243" t="str">
        <f>IF(ISBLANK('In Process Calc.'!AC61),"",'In Process Calc.'!AC61)</f>
        <v/>
      </c>
      <c r="CM68" s="243" t="str">
        <f>IF(ISBLANK('In Process Calc.'!AD61),"",'In Process Calc.'!AD61)</f>
        <v/>
      </c>
      <c r="CN68" s="243" t="str">
        <f>IF(ISBLANK('In Process Calc.'!AE61),"",'In Process Calc.'!AE61)</f>
        <v/>
      </c>
      <c r="CO68" s="243" t="str">
        <f>IF(ISBLANK('In Process Calc.'!AF61),"",'In Process Calc.'!AF61)</f>
        <v/>
      </c>
      <c r="CP68" s="243" t="str">
        <f>IF(ISBLANK('In Process Calc.'!AG61),"",'In Process Calc.'!AG61)</f>
        <v/>
      </c>
      <c r="CQ68" s="243" t="str">
        <f>IF(ISBLANK('In Process Calc.'!AH61),"",'In Process Calc.'!AH61)</f>
        <v/>
      </c>
      <c r="CR68" s="243" t="str">
        <f>IF(ISBLANK('In Process Calc.'!AI61),"",'In Process Calc.'!AI61)</f>
        <v/>
      </c>
      <c r="CS68" s="243" t="str">
        <f>IF(ISBLANK('In Process Calc.'!AJ61),"",'In Process Calc.'!AJ61)</f>
        <v/>
      </c>
      <c r="CT68" s="243" t="str">
        <f>IF(ISBLANK('In Process Calc.'!AK61),"",'In Process Calc.'!AK61)</f>
        <v/>
      </c>
      <c r="CU68" s="243" t="str">
        <f>IF(ISBLANK('In Process Calc.'!AL61),"",'In Process Calc.'!AL61)</f>
        <v/>
      </c>
      <c r="CV68" s="243" t="str">
        <f>IF(ISBLANK('In Process Calc.'!AM61),"",'In Process Calc.'!AM61)</f>
        <v/>
      </c>
      <c r="CW68" s="243" t="str">
        <f>IF(ISBLANK('In Process Calc.'!AN61),"",'In Process Calc.'!AN61)</f>
        <v/>
      </c>
      <c r="CX68" s="243" t="str">
        <f>IF(ISBLANK('In Process Calc.'!AO61),"",'In Process Calc.'!AO61)</f>
        <v/>
      </c>
      <c r="CY68" s="243" t="str">
        <f>IF(ISBLANK('In Process Calc.'!AP61),"",'In Process Calc.'!AP61)</f>
        <v/>
      </c>
      <c r="CZ68" s="243" t="str">
        <f>IF(ISBLANK('In Process Calc.'!AQ61),"",'In Process Calc.'!AQ61)</f>
        <v/>
      </c>
      <c r="DA68" s="243" t="str">
        <f>IF(ISBLANK('In Process Calc.'!AR61),"",'In Process Calc.'!AR61)</f>
        <v/>
      </c>
      <c r="DB68" s="243" t="str">
        <f>IF(ISBLANK('In Process Calc.'!AS61),"",'In Process Calc.'!AS61)</f>
        <v/>
      </c>
      <c r="DC68" s="243" t="str">
        <f>IF(ISBLANK('In Process Calc.'!AT61),"",'In Process Calc.'!AT61)</f>
        <v/>
      </c>
      <c r="DD68" s="243" t="str">
        <f>IF(ISBLANK('In Process Calc.'!AU61),"",'In Process Calc.'!AU61)</f>
        <v/>
      </c>
      <c r="DE68" s="243" t="str">
        <f>IF(ISBLANK('In Process Calc.'!AV61),"",'In Process Calc.'!AV61)</f>
        <v/>
      </c>
      <c r="DF68" s="243" t="str">
        <f>IF(ISBLANK('In Process Calc.'!AW61),"",'In Process Calc.'!AW61)</f>
        <v/>
      </c>
      <c r="DG68" s="243" t="str">
        <f>IF(ISBLANK('In Process Calc.'!AX61),"",'In Process Calc.'!AX61)</f>
        <v/>
      </c>
      <c r="DH68" s="243" t="str">
        <f>IF(ISBLANK('In Process Calc.'!AY61),"",'In Process Calc.'!AY61)</f>
        <v/>
      </c>
      <c r="DI68" s="243" t="str">
        <f>IF(ISBLANK('In Process Calc.'!AZ61),"",'In Process Calc.'!AZ61)</f>
        <v/>
      </c>
      <c r="DJ68" s="243" t="str">
        <f>IF(ISBLANK('In Process Calc.'!BA61),"",'In Process Calc.'!BA61)</f>
        <v/>
      </c>
      <c r="DK68" s="243" t="str">
        <f>IF(ISBLANK('In Process Calc.'!BB61),"",'In Process Calc.'!BB61)</f>
        <v/>
      </c>
      <c r="DL68" s="243" t="str">
        <f>IF(ISBLANK('In Process Calc.'!BC61),"",'In Process Calc.'!BC61)</f>
        <v/>
      </c>
      <c r="DM68" s="243" t="str">
        <f>IF(ISBLANK('In Process Calc.'!BD61),"",'In Process Calc.'!BD61)</f>
        <v/>
      </c>
      <c r="DN68" s="243" t="str">
        <f>IF(ISBLANK('In Process Calc.'!BE61),"",'In Process Calc.'!BE61)</f>
        <v/>
      </c>
      <c r="DO68" s="243" t="str">
        <f>IF(ISBLANK('In Process Calc.'!BF61),"",'In Process Calc.'!BF61)</f>
        <v/>
      </c>
      <c r="DP68" s="243" t="str">
        <f>IF(ISBLANK('In Process Calc.'!BG61),"",'In Process Calc.'!BG61)</f>
        <v/>
      </c>
      <c r="DQ68" s="243" t="str">
        <f>IF(ISBLANK('In Process Calc.'!BH61),"",'In Process Calc.'!BH61)</f>
        <v/>
      </c>
      <c r="DR68" s="243" t="str">
        <f>IF(ISBLANK('In Process Calc.'!BI61),"",'In Process Calc.'!BI61)</f>
        <v/>
      </c>
      <c r="DS68" s="243" t="str">
        <f>IF(ISBLANK('In Process Calc.'!BJ61),"",'In Process Calc.'!BJ61)</f>
        <v/>
      </c>
      <c r="DT68" s="243" t="str">
        <f>IF(ISBLANK('In Process Calc.'!BK61),"",'In Process Calc.'!BK61)</f>
        <v/>
      </c>
      <c r="DU68" s="243" t="str">
        <f>IF(ISBLANK('In Process Calc.'!BL61),"",'In Process Calc.'!BL61)</f>
        <v/>
      </c>
      <c r="DV68" s="243" t="str">
        <f>IF(ISBLANK('In Process Calc.'!BM61),"",'In Process Calc.'!BM61)</f>
        <v/>
      </c>
      <c r="DW68" s="243" t="str">
        <f>IF(ISBLANK('In Process Calc.'!BN61),"",'In Process Calc.'!BN61)</f>
        <v/>
      </c>
      <c r="DX68" s="243" t="str">
        <f>IF(ISBLANK('In Process Calc.'!BO61),"",'In Process Calc.'!BO61)</f>
        <v/>
      </c>
      <c r="DY68" s="243" t="str">
        <f>IF(ISBLANK('In Process Calc.'!BP61),"",'In Process Calc.'!BP61)</f>
        <v/>
      </c>
      <c r="DZ68" s="243" t="str">
        <f>IF(ISBLANK('In Process Calc.'!BQ61),"",'In Process Calc.'!BQ61)</f>
        <v/>
      </c>
      <c r="EA68" s="243" t="str">
        <f>IF(ISBLANK('In Process Calc.'!BR61),"",'In Process Calc.'!BR61)</f>
        <v/>
      </c>
      <c r="EB68" s="243" t="str">
        <f>IF(ISBLANK('In Process Calc.'!BS61),"",'In Process Calc.'!BS61)</f>
        <v/>
      </c>
      <c r="EC68" s="243" t="str">
        <f>IF(ISBLANK('In Process Calc.'!BT61),"",'In Process Calc.'!BT61)</f>
        <v/>
      </c>
      <c r="ED68" s="243" t="str">
        <f>IF(ISBLANK('In Process Calc.'!BU61),"",'In Process Calc.'!BU61)</f>
        <v/>
      </c>
      <c r="EE68" s="243" t="str">
        <f>IF(ISBLANK('In Process Calc.'!BV61),"",'In Process Calc.'!BV61)</f>
        <v/>
      </c>
      <c r="EF68" s="243" t="str">
        <f>IF(ISBLANK('In Process Calc.'!BW61),"",'In Process Calc.'!BW61)</f>
        <v/>
      </c>
      <c r="EG68" s="243" t="str">
        <f>IF(ISBLANK('In Process Calc.'!BX61),"",'In Process Calc.'!BX61)</f>
        <v/>
      </c>
      <c r="EH68" s="243" t="str">
        <f>IF(ISBLANK('In Process Calc.'!BY61),"",'In Process Calc.'!BY61)</f>
        <v/>
      </c>
      <c r="EI68" s="243" t="str">
        <f>IF(ISBLANK('In Process Calc.'!BZ61),"",'In Process Calc.'!BZ61)</f>
        <v/>
      </c>
      <c r="EJ68" s="243" t="str">
        <f>IF(ISBLANK('In Process Calc.'!CA61),"",'In Process Calc.'!CA61)</f>
        <v/>
      </c>
      <c r="EK68" s="243" t="str">
        <f>IF(ISBLANK('Post Process Calc.'!A68),"",'Post Process Calc.'!A68)</f>
        <v/>
      </c>
      <c r="EL68" s="243" t="str">
        <f>IF(ISBLANK('Post Process Calc.'!C68),"",'Post Process Calc.'!C68)</f>
        <v/>
      </c>
      <c r="EM68" s="243" t="str">
        <f>IF(ISBLANK('Post Process Calc.'!D68),"",'Post Process Calc.'!D68)</f>
        <v/>
      </c>
      <c r="EN68" s="243" t="str">
        <f>IF(ISBLANK('Post Process Calc.'!E68),"",'Post Process Calc.'!E68)</f>
        <v/>
      </c>
      <c r="EO68" s="243" t="str">
        <f>IF(ISBLANK('Post Process Calc.'!F68),"",'Post Process Calc.'!F68)</f>
        <v/>
      </c>
      <c r="EP68" s="243" t="str">
        <f>IF(ISBLANK('Post Process Calc.'!G68),"",'Post Process Calc.'!G68)</f>
        <v/>
      </c>
      <c r="EQ68" s="243" t="str">
        <f>IF(ISBLANK('Post Process Calc.'!H68),"",'Post Process Calc.'!H68)</f>
        <v/>
      </c>
      <c r="ER68" s="243" t="str">
        <f>IF(ISBLANK('Post Process Calc.'!I68),"",'Post Process Calc.'!I68)</f>
        <v/>
      </c>
      <c r="ES68" s="243" t="str">
        <f>IF(ISBLANK('Post Process Calc.'!J68),"",'Post Process Calc.'!J68)</f>
        <v/>
      </c>
      <c r="ET68" s="243" t="str">
        <f>IF(ISBLANK('Post Process Calc.'!K68),"",'Post Process Calc.'!K68)</f>
        <v/>
      </c>
      <c r="EU68" s="243" t="str">
        <f>IF(ISBLANK('Post Process Calc.'!L68),"",'Post Process Calc.'!L68)</f>
        <v/>
      </c>
      <c r="EV68" s="243" t="str">
        <f>IF(ISBLANK('Post Process Calc.'!M68),"",'Post Process Calc.'!M68)</f>
        <v/>
      </c>
      <c r="EW68" s="243" t="str">
        <f>IF(ISBLANK('Post Process Calc.'!N68),"",'Post Process Calc.'!N68)</f>
        <v/>
      </c>
      <c r="EX68" s="243" t="str">
        <f>IF(ISBLANK('Post Process Calc.'!O68),"",'Post Process Calc.'!O68)</f>
        <v/>
      </c>
      <c r="EY68" s="243" t="str">
        <f>IF(ISBLANK('Post Process Calc.'!P68),"",'Post Process Calc.'!P68)</f>
        <v/>
      </c>
      <c r="EZ68" s="243" t="str">
        <f>IF(ISBLANK('Post Process Calc.'!Q68),"",'Post Process Calc.'!Q68)</f>
        <v/>
      </c>
      <c r="FA68" s="243" t="str">
        <f>IF(ISBLANK('Post Process Calc.'!R68),"",'Post Process Calc.'!R68)</f>
        <v/>
      </c>
      <c r="FB68" s="243" t="str">
        <f>IF(ISBLANK('Post Process Calc.'!S68),"",'Post Process Calc.'!S68)</f>
        <v/>
      </c>
      <c r="FC68" s="243" t="str">
        <f>IF(ISBLANK('Post Process Calc.'!T68),"",'Post Process Calc.'!T68)</f>
        <v/>
      </c>
      <c r="FD68" s="243" t="str">
        <f>IF(ISBLANK('Post Process Calc.'!U68),"",'Post Process Calc.'!U68)</f>
        <v/>
      </c>
      <c r="FE68" s="243" t="str">
        <f>IF(ISBLANK('Post Process Calc.'!V68),"",'Post Process Calc.'!V68)</f>
        <v/>
      </c>
      <c r="FF68" s="243" t="str">
        <f>IF(ISBLANK('Post Process Calc.'!W68),"",'Post Process Calc.'!W68)</f>
        <v/>
      </c>
      <c r="FG68" s="243" t="str">
        <f>IF(ISBLANK('Post Process Calc.'!X68),"",'Post Process Calc.'!X68)</f>
        <v/>
      </c>
      <c r="FH68" s="243" t="str">
        <f>IF(ISBLANK('Post Process Calc.'!Y68),"",'Post Process Calc.'!Y68)</f>
        <v/>
      </c>
      <c r="FI68" s="243" t="str">
        <f>IF(ISBLANK('Post Process Calc.'!Z68),"",'Post Process Calc.'!Z68)</f>
        <v/>
      </c>
      <c r="FJ68" s="243" t="str">
        <f>IF(ISBLANK('Post Process Calc.'!AA68),"",'Post Process Calc.'!AA68)</f>
        <v/>
      </c>
      <c r="FK68" s="243" t="str">
        <f>IF(ISBLANK('Post Process Calc.'!AB68),"",'Post Process Calc.'!AB68)</f>
        <v/>
      </c>
      <c r="FL68" s="243" t="str">
        <f>IF(ISBLANK('Post Process Calc.'!AC68),"",'Post Process Calc.'!AC68)</f>
        <v/>
      </c>
      <c r="FM68" s="243" t="str">
        <f>IF(ISBLANK('Post Process Calc.'!AD68),"",'Post Process Calc.'!AD68)</f>
        <v/>
      </c>
      <c r="FN68" s="243" t="str">
        <f>IF(ISBLANK('Post Process Calc.'!AE68),"",'Post Process Calc.'!AE68)</f>
        <v/>
      </c>
      <c r="FO68" s="243" t="str">
        <f>IF(ISBLANK('Post Process Calc.'!AF68),"",'Post Process Calc.'!AF68)</f>
        <v/>
      </c>
      <c r="FP68" s="243" t="str">
        <f>IF(ISBLANK('Post Process Calc.'!AG68),"",'Post Process Calc.'!AG68)</f>
        <v/>
      </c>
      <c r="FQ68" s="243" t="str">
        <f>IF(ISBLANK('Post Process Calc.'!AH68),"",'Post Process Calc.'!AH68)</f>
        <v/>
      </c>
      <c r="FR68" s="243" t="str">
        <f>IF(ISBLANK('Post Process Calc.'!AI68),"",'Post Process Calc.'!AI68)</f>
        <v/>
      </c>
      <c r="FS68" s="243" t="str">
        <f>IF(ISBLANK('Post Process Calc.'!AJ68),"",'Post Process Calc.'!AJ68)</f>
        <v/>
      </c>
    </row>
    <row r="69" spans="1:175">
      <c r="A69" s="238" t="str">
        <f>IF('Measured Data'!B60&lt;&gt;0,'Measured Data'!$B$1,"")</f>
        <v/>
      </c>
      <c r="B69" s="238" t="str">
        <f>IF(ISBLANK('Measured Data'!A60),"",'Measured Data'!A60)</f>
        <v/>
      </c>
      <c r="C69" s="245" t="str">
        <f>IF(ISBLANK('Measured Data'!B60),"",'Measured Data'!B60)</f>
        <v/>
      </c>
      <c r="D69" s="246" t="str">
        <f>IF(ISBLANK('Measured Data'!C60),"",'Measured Data'!C60)</f>
        <v/>
      </c>
      <c r="E69" s="238" t="str">
        <f>IF(ISBLANK('Measured Data'!D60),"",'Measured Data'!D60)</f>
        <v/>
      </c>
      <c r="F69" s="238" t="str">
        <f>IF(ISBLANK('Measured Data'!E60),"",'Measured Data'!E60)</f>
        <v/>
      </c>
      <c r="G69" s="238" t="str">
        <f>IF(ISBLANK('Measured Data'!G60),"",'Measured Data'!G60)</f>
        <v/>
      </c>
      <c r="H69" s="238" t="str">
        <f>IF(ISBLANK('Measured Data'!H60),"",'Measured Data'!H60)</f>
        <v/>
      </c>
      <c r="I69" s="238" t="str">
        <f>IF(ISBLANK('Measured Data'!I60),"",'Measured Data'!I60)</f>
        <v/>
      </c>
      <c r="J69" s="238" t="str">
        <f>IF(ISBLANK('Measured Data'!J60),"",'Measured Data'!J60)</f>
        <v/>
      </c>
      <c r="K69" s="238" t="str">
        <f>IF(ISBLANK('Measured Data'!K60),"",'Measured Data'!K60)</f>
        <v/>
      </c>
      <c r="L69" s="238" t="str">
        <f>IF(ISBLANK('Measured Data'!L60),"",'Measured Data'!L60)</f>
        <v/>
      </c>
      <c r="M69" s="238" t="str">
        <f>IF(ISBLANK('Measured Data'!M60),"",'Measured Data'!M60)</f>
        <v/>
      </c>
      <c r="N69" s="238" t="str">
        <f>IF(ISBLANK('Measured Data'!N60),"",'Measured Data'!N60)</f>
        <v/>
      </c>
      <c r="O69" s="238" t="str">
        <f>IF(ISBLANK('Measured Data'!O60),"",'Measured Data'!O60)</f>
        <v/>
      </c>
      <c r="P69" s="238" t="str">
        <f>IF(ISBLANK('Measured Data'!P60),"",'Measured Data'!P60)</f>
        <v/>
      </c>
      <c r="Q69" s="238" t="str">
        <f>IF(ISBLANK('Measured Data'!Q60),"",'Measured Data'!Q60)</f>
        <v/>
      </c>
      <c r="R69" s="238" t="str">
        <f>IF(ISBLANK('Measured Data'!R60),"",'Measured Data'!R60)</f>
        <v/>
      </c>
      <c r="S69" s="238" t="str">
        <f>IF(ISBLANK('Measured Data'!S60),"",'Measured Data'!S60)</f>
        <v/>
      </c>
      <c r="T69" s="238" t="str">
        <f>IF(ISBLANK('Measured Data'!T60),"",'Measured Data'!T60)</f>
        <v/>
      </c>
      <c r="U69" s="238" t="str">
        <f>IF(ISBLANK('Measured Data'!U60),"",'Measured Data'!U60)</f>
        <v/>
      </c>
      <c r="V69" s="238" t="str">
        <f>IF(ISBLANK('Measured Data'!V60),"",'Measured Data'!V60)</f>
        <v/>
      </c>
      <c r="W69" s="238" t="str">
        <f>IF(ISBLANK('Measured Data'!W60),"",'Measured Data'!W60)</f>
        <v/>
      </c>
      <c r="X69" s="238" t="str">
        <f>IF(ISBLANK('Measured Data'!X60),"",'Measured Data'!X60)</f>
        <v/>
      </c>
      <c r="Y69" s="238" t="str">
        <f>IF(ISBLANK('Measured Data'!Y60),"",'Measured Data'!Y60)</f>
        <v/>
      </c>
      <c r="Z69" s="238" t="str">
        <f>IF(ISBLANK('Measured Data'!Z60),"",'Measured Data'!Z60)</f>
        <v/>
      </c>
      <c r="AA69" s="238" t="str">
        <f>IF(ISBLANK('Measured Data'!AA60),"",'Measured Data'!AA60)</f>
        <v/>
      </c>
      <c r="AB69" s="238" t="str">
        <f>IF(ISBLANK('Measured Data'!AB60),"",'Measured Data'!AB60)</f>
        <v/>
      </c>
      <c r="AC69" s="238" t="str">
        <f>IF(ISBLANK('Measured Data'!AC60),"",'Measured Data'!AC60)</f>
        <v/>
      </c>
      <c r="AD69" s="238" t="str">
        <f>IF(ISBLANK('Measured Data'!AD60),"",'Measured Data'!AD60)</f>
        <v/>
      </c>
      <c r="AE69" s="238" t="str">
        <f>IF(ISBLANK('Measured Data'!AE60),"",'Measured Data'!AE60)</f>
        <v/>
      </c>
      <c r="AF69" s="238" t="str">
        <f>IF(ISBLANK('Measured Data'!AF60),"",'Measured Data'!AF60)</f>
        <v/>
      </c>
      <c r="AG69" s="238" t="str">
        <f>IF(ISBLANK('Measured Data'!AG60),"",'Measured Data'!AG60)</f>
        <v/>
      </c>
      <c r="AH69" s="238" t="str">
        <f>IF(ISBLANK('Measured Data'!AH60),"",'Measured Data'!AH60)</f>
        <v/>
      </c>
      <c r="AI69" s="238" t="str">
        <f>IF(ISBLANK('Measured Data'!AI60),"",'Measured Data'!AI60)</f>
        <v/>
      </c>
      <c r="AJ69" s="238" t="str">
        <f>IF(ISBLANK('Measured Data'!AJ60),"",'Measured Data'!AJ60)</f>
        <v/>
      </c>
      <c r="AK69" s="238" t="str">
        <f>IF(ISBLANK('Measured Data'!AK60),"",'Measured Data'!AK60)</f>
        <v/>
      </c>
      <c r="AL69" s="238" t="str">
        <f>IF(ISBLANK('Measured Data'!AL60),"",'Measured Data'!AL60)</f>
        <v/>
      </c>
      <c r="AM69" s="238" t="str">
        <f>IF(ISBLANK('Measured Data'!AM60),"",'Measured Data'!AM60)</f>
        <v/>
      </c>
      <c r="AN69" s="238" t="str">
        <f>IF(ISBLANK('Measured Data'!AN60),"",'Measured Data'!AN60)</f>
        <v/>
      </c>
      <c r="AO69" s="238" t="str">
        <f>IF(ISBLANK('Measured Data'!AO60),"",'Measured Data'!AO60)</f>
        <v/>
      </c>
      <c r="AP69" s="238" t="str">
        <f>IF(ISBLANK('Measured Data'!AP60),"",'Measured Data'!AP60)</f>
        <v/>
      </c>
      <c r="AQ69" s="238" t="e">
        <f>IF(ISBLANK('Measured Data'!#REF!),"",'Measured Data'!#REF!)</f>
        <v>#REF!</v>
      </c>
      <c r="AR69" s="238" t="e">
        <f>IF(ISBLANK('Measured Data'!#REF!),"",'Measured Data'!#REF!)</f>
        <v>#REF!</v>
      </c>
      <c r="AS69" s="238" t="e">
        <f>IF(ISBLANK('Measured Data'!#REF!),"",'Measured Data'!#REF!)</f>
        <v>#REF!</v>
      </c>
      <c r="AT69" s="238" t="e">
        <f>IF(ISBLANK('Measured Data'!#REF!),"",'Measured Data'!#REF!)</f>
        <v>#REF!</v>
      </c>
      <c r="AU69" s="238" t="e">
        <f>IF(ISBLANK('Measured Data'!#REF!),"",'Measured Data'!#REF!)</f>
        <v>#REF!</v>
      </c>
      <c r="AV69" s="238" t="e">
        <f>IF(ISBLANK('Measured Data'!#REF!),"",'Measured Data'!#REF!)</f>
        <v>#REF!</v>
      </c>
      <c r="AW69" s="238" t="e">
        <f>IF(ISBLANK('Measured Data'!#REF!),"",'Measured Data'!#REF!)</f>
        <v>#REF!</v>
      </c>
      <c r="AX69" s="238" t="e">
        <f>IF(ISBLANK('Measured Data'!#REF!),"",'Measured Data'!#REF!)</f>
        <v>#REF!</v>
      </c>
      <c r="AY69" s="238" t="e">
        <f>IF(ISBLANK('Measured Data'!#REF!),"",'Measured Data'!#REF!)</f>
        <v>#REF!</v>
      </c>
      <c r="AZ69" s="238" t="e">
        <f>IF(ISBLANK('Measured Data'!#REF!),"",'Measured Data'!#REF!)</f>
        <v>#REF!</v>
      </c>
      <c r="BA69" s="238" t="e">
        <f>IF(ISBLANK('Measured Data'!#REF!),"",'Measured Data'!#REF!)</f>
        <v>#REF!</v>
      </c>
      <c r="BB69" s="238" t="e">
        <f>IF(ISBLANK('Measured Data'!#REF!),"",'Measured Data'!#REF!)</f>
        <v>#REF!</v>
      </c>
      <c r="BC69" s="238" t="e">
        <f>IF(ISBLANK('Measured Data'!#REF!),"",'Measured Data'!#REF!)</f>
        <v>#REF!</v>
      </c>
      <c r="BD69" s="238" t="e">
        <f>IF(ISBLANK('Measured Data'!#REF!),"",'Measured Data'!#REF!)</f>
        <v>#REF!</v>
      </c>
      <c r="BE69" s="238" t="e">
        <f>IF(ISBLANK('Measured Data'!#REF!),"",'Measured Data'!#REF!)</f>
        <v>#REF!</v>
      </c>
      <c r="BF69" s="238" t="e">
        <f>IF(ISBLANK('Measured Data'!#REF!),"",'Measured Data'!#REF!)</f>
        <v>#REF!</v>
      </c>
      <c r="BG69" s="238" t="e">
        <f>IF(ISBLANK('Measured Data'!#REF!),"",'Measured Data'!#REF!)</f>
        <v>#REF!</v>
      </c>
      <c r="BH69" s="238" t="e">
        <f>IF(ISBLANK('Measured Data'!#REF!),"",'Measured Data'!#REF!)</f>
        <v>#REF!</v>
      </c>
      <c r="BI69" s="238" t="e">
        <f>IF(ISBLANK('Measured Data'!#REF!),"",'Measured Data'!#REF!)</f>
        <v>#REF!</v>
      </c>
      <c r="BJ69" s="238" t="e">
        <f>IF(ISBLANK('Measured Data'!#REF!),"",'Measured Data'!#REF!)</f>
        <v>#REF!</v>
      </c>
      <c r="BK69" s="238" t="e">
        <f>IF(ISBLANK('Measured Data'!#REF!),"",'Measured Data'!#REF!)</f>
        <v>#REF!</v>
      </c>
      <c r="BL69" s="238" t="e">
        <f>IF(ISBLANK('Measured Data'!#REF!),"",'Measured Data'!#REF!)</f>
        <v>#REF!</v>
      </c>
      <c r="BM69" s="238" t="e">
        <f>IF(ISBLANK('Measured Data'!#REF!),"",'Measured Data'!#REF!)</f>
        <v>#REF!</v>
      </c>
      <c r="BN69" s="238" t="str">
        <f>IF(ISBLANK('In Process Calc.'!B62),"",ROUND('In Process Calc.'!B62,2))</f>
        <v/>
      </c>
      <c r="BO69" s="238" t="str">
        <f>IF(ISBLANK('In Process Calc.'!C62),"",ROUND('In Process Calc.'!C62,2))</f>
        <v/>
      </c>
      <c r="BP69" s="238" t="str">
        <f>IF(ISBLANK('In Process Calc.'!E62),"",'In Process Calc.'!E62)</f>
        <v/>
      </c>
      <c r="BQ69" s="238" t="str">
        <f>IF(ISBLANK('In Process Calc.'!F62),"",'In Process Calc.'!F62)</f>
        <v/>
      </c>
      <c r="BR69" s="238" t="str">
        <f>IF(ISBLANK('In Process Calc.'!H62),"",'In Process Calc.'!H62)</f>
        <v/>
      </c>
      <c r="BS69" s="238" t="str">
        <f>IF(ISBLANK('In Process Calc.'!J62),"",'In Process Calc.'!J62)</f>
        <v/>
      </c>
      <c r="BT69" s="238" t="str">
        <f>IF(ISBLANK('In Process Calc.'!K62),"",'In Process Calc.'!K62)</f>
        <v/>
      </c>
      <c r="BU69" s="238" t="str">
        <f>IF(ISBLANK('In Process Calc.'!L62),"",'In Process Calc.'!L62)</f>
        <v/>
      </c>
      <c r="BV69" s="243" t="str">
        <f>IF(ISBLANK('In Process Calc.'!M62),"",'In Process Calc.'!M62)</f>
        <v/>
      </c>
      <c r="BW69" s="243" t="str">
        <f>IF(ISBLANK('In Process Calc.'!N62),"",'In Process Calc.'!N62)</f>
        <v/>
      </c>
      <c r="BX69" s="243" t="str">
        <f>IF(ISBLANK('In Process Calc.'!O62),"",'In Process Calc.'!O62)</f>
        <v/>
      </c>
      <c r="BY69" s="243" t="str">
        <f>IF(ISBLANK('In Process Calc.'!P62),"",'In Process Calc.'!P62)</f>
        <v/>
      </c>
      <c r="BZ69" s="243" t="str">
        <f>IF(ISBLANK('In Process Calc.'!Q62),"",'In Process Calc.'!Q62)</f>
        <v/>
      </c>
      <c r="CA69" s="243" t="str">
        <f>IF(ISBLANK('In Process Calc.'!R62),"",'In Process Calc.'!R62)</f>
        <v/>
      </c>
      <c r="CB69" s="243" t="str">
        <f>IF(ISBLANK('In Process Calc.'!S62),"",'In Process Calc.'!S62)</f>
        <v/>
      </c>
      <c r="CC69" s="243" t="str">
        <f>IF(ISBLANK('In Process Calc.'!T62),"",'In Process Calc.'!T62)</f>
        <v/>
      </c>
      <c r="CD69" s="243" t="str">
        <f>IF(ISBLANK('In Process Calc.'!U62),"",'In Process Calc.'!U62)</f>
        <v/>
      </c>
      <c r="CE69" s="243" t="str">
        <f>IF(ISBLANK('In Process Calc.'!V62),"",'In Process Calc.'!V62)</f>
        <v/>
      </c>
      <c r="CF69" s="243" t="str">
        <f>IF(ISBLANK('In Process Calc.'!W62),"",'In Process Calc.'!W62)</f>
        <v/>
      </c>
      <c r="CG69" s="243" t="str">
        <f>IF(ISBLANK('In Process Calc.'!X62),"",'In Process Calc.'!X62)</f>
        <v/>
      </c>
      <c r="CH69" s="243" t="str">
        <f>IF(ISBLANK('In Process Calc.'!Y62),"",'In Process Calc.'!Y62)</f>
        <v/>
      </c>
      <c r="CI69" s="243" t="str">
        <f>IF(ISBLANK('In Process Calc.'!Z62),"",'In Process Calc.'!Z62)</f>
        <v/>
      </c>
      <c r="CJ69" s="243" t="str">
        <f>IF(ISBLANK('In Process Calc.'!AA62),"",'In Process Calc.'!AA62)</f>
        <v/>
      </c>
      <c r="CK69" s="243" t="str">
        <f>IF(ISBLANK('In Process Calc.'!AB62),"",'In Process Calc.'!AB62)</f>
        <v/>
      </c>
      <c r="CL69" s="243" t="str">
        <f>IF(ISBLANK('In Process Calc.'!AC62),"",'In Process Calc.'!AC62)</f>
        <v/>
      </c>
      <c r="CM69" s="243" t="str">
        <f>IF(ISBLANK('In Process Calc.'!AD62),"",'In Process Calc.'!AD62)</f>
        <v/>
      </c>
      <c r="CN69" s="243" t="str">
        <f>IF(ISBLANK('In Process Calc.'!AE62),"",'In Process Calc.'!AE62)</f>
        <v/>
      </c>
      <c r="CO69" s="243" t="str">
        <f>IF(ISBLANK('In Process Calc.'!AF62),"",'In Process Calc.'!AF62)</f>
        <v/>
      </c>
      <c r="CP69" s="243" t="str">
        <f>IF(ISBLANK('In Process Calc.'!AG62),"",'In Process Calc.'!AG62)</f>
        <v/>
      </c>
      <c r="CQ69" s="243" t="str">
        <f>IF(ISBLANK('In Process Calc.'!AH62),"",'In Process Calc.'!AH62)</f>
        <v/>
      </c>
      <c r="CR69" s="243" t="str">
        <f>IF(ISBLANK('In Process Calc.'!AI62),"",'In Process Calc.'!AI62)</f>
        <v/>
      </c>
      <c r="CS69" s="243" t="str">
        <f>IF(ISBLANK('In Process Calc.'!AJ62),"",'In Process Calc.'!AJ62)</f>
        <v/>
      </c>
      <c r="CT69" s="243" t="str">
        <f>IF(ISBLANK('In Process Calc.'!AK62),"",'In Process Calc.'!AK62)</f>
        <v/>
      </c>
      <c r="CU69" s="243" t="str">
        <f>IF(ISBLANK('In Process Calc.'!AL62),"",'In Process Calc.'!AL62)</f>
        <v/>
      </c>
      <c r="CV69" s="243" t="str">
        <f>IF(ISBLANK('In Process Calc.'!AM62),"",'In Process Calc.'!AM62)</f>
        <v/>
      </c>
      <c r="CW69" s="243" t="str">
        <f>IF(ISBLANK('In Process Calc.'!AN62),"",'In Process Calc.'!AN62)</f>
        <v/>
      </c>
      <c r="CX69" s="243" t="str">
        <f>IF(ISBLANK('In Process Calc.'!AO62),"",'In Process Calc.'!AO62)</f>
        <v/>
      </c>
      <c r="CY69" s="243" t="str">
        <f>IF(ISBLANK('In Process Calc.'!AP62),"",'In Process Calc.'!AP62)</f>
        <v/>
      </c>
      <c r="CZ69" s="243" t="str">
        <f>IF(ISBLANK('In Process Calc.'!AQ62),"",'In Process Calc.'!AQ62)</f>
        <v/>
      </c>
      <c r="DA69" s="243" t="str">
        <f>IF(ISBLANK('In Process Calc.'!AR62),"",'In Process Calc.'!AR62)</f>
        <v/>
      </c>
      <c r="DB69" s="243" t="str">
        <f>IF(ISBLANK('In Process Calc.'!AS62),"",'In Process Calc.'!AS62)</f>
        <v/>
      </c>
      <c r="DC69" s="243" t="str">
        <f>IF(ISBLANK('In Process Calc.'!AT62),"",'In Process Calc.'!AT62)</f>
        <v/>
      </c>
      <c r="DD69" s="243" t="str">
        <f>IF(ISBLANK('In Process Calc.'!AU62),"",'In Process Calc.'!AU62)</f>
        <v/>
      </c>
      <c r="DE69" s="243" t="str">
        <f>IF(ISBLANK('In Process Calc.'!AV62),"",'In Process Calc.'!AV62)</f>
        <v/>
      </c>
      <c r="DF69" s="243" t="str">
        <f>IF(ISBLANK('In Process Calc.'!AW62),"",'In Process Calc.'!AW62)</f>
        <v/>
      </c>
      <c r="DG69" s="243" t="str">
        <f>IF(ISBLANK('In Process Calc.'!AX62),"",'In Process Calc.'!AX62)</f>
        <v/>
      </c>
      <c r="DH69" s="243" t="str">
        <f>IF(ISBLANK('In Process Calc.'!AY62),"",'In Process Calc.'!AY62)</f>
        <v/>
      </c>
      <c r="DI69" s="243" t="str">
        <f>IF(ISBLANK('In Process Calc.'!AZ62),"",'In Process Calc.'!AZ62)</f>
        <v/>
      </c>
      <c r="DJ69" s="243" t="str">
        <f>IF(ISBLANK('In Process Calc.'!BA62),"",'In Process Calc.'!BA62)</f>
        <v/>
      </c>
      <c r="DK69" s="243" t="str">
        <f>IF(ISBLANK('In Process Calc.'!BB62),"",'In Process Calc.'!BB62)</f>
        <v/>
      </c>
      <c r="DL69" s="243" t="str">
        <f>IF(ISBLANK('In Process Calc.'!BC62),"",'In Process Calc.'!BC62)</f>
        <v/>
      </c>
      <c r="DM69" s="243" t="str">
        <f>IF(ISBLANK('In Process Calc.'!BD62),"",'In Process Calc.'!BD62)</f>
        <v/>
      </c>
      <c r="DN69" s="243" t="str">
        <f>IF(ISBLANK('In Process Calc.'!BE62),"",'In Process Calc.'!BE62)</f>
        <v/>
      </c>
      <c r="DO69" s="243" t="str">
        <f>IF(ISBLANK('In Process Calc.'!BF62),"",'In Process Calc.'!BF62)</f>
        <v/>
      </c>
      <c r="DP69" s="243" t="str">
        <f>IF(ISBLANK('In Process Calc.'!BG62),"",'In Process Calc.'!BG62)</f>
        <v/>
      </c>
      <c r="DQ69" s="243" t="str">
        <f>IF(ISBLANK('In Process Calc.'!BH62),"",'In Process Calc.'!BH62)</f>
        <v/>
      </c>
      <c r="DR69" s="243" t="str">
        <f>IF(ISBLANK('In Process Calc.'!BI62),"",'In Process Calc.'!BI62)</f>
        <v/>
      </c>
      <c r="DS69" s="243" t="str">
        <f>IF(ISBLANK('In Process Calc.'!BJ62),"",'In Process Calc.'!BJ62)</f>
        <v/>
      </c>
      <c r="DT69" s="243" t="str">
        <f>IF(ISBLANK('In Process Calc.'!BK62),"",'In Process Calc.'!BK62)</f>
        <v/>
      </c>
      <c r="DU69" s="243" t="str">
        <f>IF(ISBLANK('In Process Calc.'!BL62),"",'In Process Calc.'!BL62)</f>
        <v/>
      </c>
      <c r="DV69" s="243" t="str">
        <f>IF(ISBLANK('In Process Calc.'!BM62),"",'In Process Calc.'!BM62)</f>
        <v/>
      </c>
      <c r="DW69" s="243" t="str">
        <f>IF(ISBLANK('In Process Calc.'!BN62),"",'In Process Calc.'!BN62)</f>
        <v/>
      </c>
      <c r="DX69" s="243" t="str">
        <f>IF(ISBLANK('In Process Calc.'!BO62),"",'In Process Calc.'!BO62)</f>
        <v/>
      </c>
      <c r="DY69" s="243" t="str">
        <f>IF(ISBLANK('In Process Calc.'!BP62),"",'In Process Calc.'!BP62)</f>
        <v/>
      </c>
      <c r="DZ69" s="243" t="str">
        <f>IF(ISBLANK('In Process Calc.'!BQ62),"",'In Process Calc.'!BQ62)</f>
        <v/>
      </c>
      <c r="EA69" s="243" t="str">
        <f>IF(ISBLANK('In Process Calc.'!BR62),"",'In Process Calc.'!BR62)</f>
        <v/>
      </c>
      <c r="EB69" s="243" t="str">
        <f>IF(ISBLANK('In Process Calc.'!BS62),"",'In Process Calc.'!BS62)</f>
        <v/>
      </c>
      <c r="EC69" s="243" t="str">
        <f>IF(ISBLANK('In Process Calc.'!BT62),"",'In Process Calc.'!BT62)</f>
        <v/>
      </c>
      <c r="ED69" s="243" t="str">
        <f>IF(ISBLANK('In Process Calc.'!BU62),"",'In Process Calc.'!BU62)</f>
        <v/>
      </c>
      <c r="EE69" s="243" t="str">
        <f>IF(ISBLANK('In Process Calc.'!BV62),"",'In Process Calc.'!BV62)</f>
        <v/>
      </c>
      <c r="EF69" s="243" t="str">
        <f>IF(ISBLANK('In Process Calc.'!BW62),"",'In Process Calc.'!BW62)</f>
        <v/>
      </c>
      <c r="EG69" s="243" t="str">
        <f>IF(ISBLANK('In Process Calc.'!BX62),"",'In Process Calc.'!BX62)</f>
        <v/>
      </c>
      <c r="EH69" s="243" t="str">
        <f>IF(ISBLANK('In Process Calc.'!BY62),"",'In Process Calc.'!BY62)</f>
        <v/>
      </c>
      <c r="EI69" s="243" t="str">
        <f>IF(ISBLANK('In Process Calc.'!BZ62),"",'In Process Calc.'!BZ62)</f>
        <v/>
      </c>
      <c r="EJ69" s="243" t="str">
        <f>IF(ISBLANK('In Process Calc.'!CA62),"",'In Process Calc.'!CA62)</f>
        <v/>
      </c>
      <c r="EK69" s="243" t="str">
        <f>IF(ISBLANK('Post Process Calc.'!A69),"",'Post Process Calc.'!A69)</f>
        <v/>
      </c>
      <c r="EL69" s="243" t="str">
        <f>IF(ISBLANK('Post Process Calc.'!C69),"",'Post Process Calc.'!C69)</f>
        <v/>
      </c>
      <c r="EM69" s="243" t="str">
        <f>IF(ISBLANK('Post Process Calc.'!D69),"",'Post Process Calc.'!D69)</f>
        <v/>
      </c>
      <c r="EN69" s="243" t="str">
        <f>IF(ISBLANK('Post Process Calc.'!E69),"",'Post Process Calc.'!E69)</f>
        <v/>
      </c>
      <c r="EO69" s="243" t="str">
        <f>IF(ISBLANK('Post Process Calc.'!F69),"",'Post Process Calc.'!F69)</f>
        <v/>
      </c>
      <c r="EP69" s="243" t="str">
        <f>IF(ISBLANK('Post Process Calc.'!G69),"",'Post Process Calc.'!G69)</f>
        <v/>
      </c>
      <c r="EQ69" s="243" t="str">
        <f>IF(ISBLANK('Post Process Calc.'!H69),"",'Post Process Calc.'!H69)</f>
        <v/>
      </c>
      <c r="ER69" s="243" t="str">
        <f>IF(ISBLANK('Post Process Calc.'!I69),"",'Post Process Calc.'!I69)</f>
        <v/>
      </c>
      <c r="ES69" s="243" t="str">
        <f>IF(ISBLANK('Post Process Calc.'!J69),"",'Post Process Calc.'!J69)</f>
        <v/>
      </c>
      <c r="ET69" s="243" t="str">
        <f>IF(ISBLANK('Post Process Calc.'!K69),"",'Post Process Calc.'!K69)</f>
        <v/>
      </c>
      <c r="EU69" s="243" t="str">
        <f>IF(ISBLANK('Post Process Calc.'!L69),"",'Post Process Calc.'!L69)</f>
        <v/>
      </c>
      <c r="EV69" s="243" t="str">
        <f>IF(ISBLANK('Post Process Calc.'!M69),"",'Post Process Calc.'!M69)</f>
        <v/>
      </c>
      <c r="EW69" s="243" t="str">
        <f>IF(ISBLANK('Post Process Calc.'!N69),"",'Post Process Calc.'!N69)</f>
        <v/>
      </c>
      <c r="EX69" s="243" t="str">
        <f>IF(ISBLANK('Post Process Calc.'!O69),"",'Post Process Calc.'!O69)</f>
        <v/>
      </c>
      <c r="EY69" s="243" t="str">
        <f>IF(ISBLANK('Post Process Calc.'!P69),"",'Post Process Calc.'!P69)</f>
        <v/>
      </c>
      <c r="EZ69" s="243" t="str">
        <f>IF(ISBLANK('Post Process Calc.'!Q69),"",'Post Process Calc.'!Q69)</f>
        <v/>
      </c>
      <c r="FA69" s="243" t="str">
        <f>IF(ISBLANK('Post Process Calc.'!R69),"",'Post Process Calc.'!R69)</f>
        <v/>
      </c>
      <c r="FB69" s="243" t="str">
        <f>IF(ISBLANK('Post Process Calc.'!S69),"",'Post Process Calc.'!S69)</f>
        <v/>
      </c>
      <c r="FC69" s="243" t="str">
        <f>IF(ISBLANK('Post Process Calc.'!T69),"",'Post Process Calc.'!T69)</f>
        <v/>
      </c>
      <c r="FD69" s="243" t="str">
        <f>IF(ISBLANK('Post Process Calc.'!U69),"",'Post Process Calc.'!U69)</f>
        <v/>
      </c>
      <c r="FE69" s="243" t="str">
        <f>IF(ISBLANK('Post Process Calc.'!V69),"",'Post Process Calc.'!V69)</f>
        <v/>
      </c>
      <c r="FF69" s="243" t="str">
        <f>IF(ISBLANK('Post Process Calc.'!W69),"",'Post Process Calc.'!W69)</f>
        <v/>
      </c>
      <c r="FG69" s="243" t="str">
        <f>IF(ISBLANK('Post Process Calc.'!X69),"",'Post Process Calc.'!X69)</f>
        <v/>
      </c>
      <c r="FH69" s="243" t="str">
        <f>IF(ISBLANK('Post Process Calc.'!Y69),"",'Post Process Calc.'!Y69)</f>
        <v/>
      </c>
      <c r="FI69" s="243" t="str">
        <f>IF(ISBLANK('Post Process Calc.'!Z69),"",'Post Process Calc.'!Z69)</f>
        <v/>
      </c>
      <c r="FJ69" s="243" t="str">
        <f>IF(ISBLANK('Post Process Calc.'!AA69),"",'Post Process Calc.'!AA69)</f>
        <v/>
      </c>
      <c r="FK69" s="243" t="str">
        <f>IF(ISBLANK('Post Process Calc.'!AB69),"",'Post Process Calc.'!AB69)</f>
        <v/>
      </c>
      <c r="FL69" s="243" t="str">
        <f>IF(ISBLANK('Post Process Calc.'!AC69),"",'Post Process Calc.'!AC69)</f>
        <v/>
      </c>
      <c r="FM69" s="243" t="str">
        <f>IF(ISBLANK('Post Process Calc.'!AD69),"",'Post Process Calc.'!AD69)</f>
        <v/>
      </c>
      <c r="FN69" s="243" t="str">
        <f>IF(ISBLANK('Post Process Calc.'!AE69),"",'Post Process Calc.'!AE69)</f>
        <v/>
      </c>
      <c r="FO69" s="243" t="str">
        <f>IF(ISBLANK('Post Process Calc.'!AF69),"",'Post Process Calc.'!AF69)</f>
        <v/>
      </c>
      <c r="FP69" s="243" t="str">
        <f>IF(ISBLANK('Post Process Calc.'!AG69),"",'Post Process Calc.'!AG69)</f>
        <v/>
      </c>
      <c r="FQ69" s="243" t="str">
        <f>IF(ISBLANK('Post Process Calc.'!AH69),"",'Post Process Calc.'!AH69)</f>
        <v/>
      </c>
      <c r="FR69" s="243" t="str">
        <f>IF(ISBLANK('Post Process Calc.'!AI69),"",'Post Process Calc.'!AI69)</f>
        <v/>
      </c>
      <c r="FS69" s="243" t="str">
        <f>IF(ISBLANK('Post Process Calc.'!AJ69),"",'Post Process Calc.'!AJ69)</f>
        <v/>
      </c>
    </row>
    <row r="70" spans="1:175">
      <c r="A70" s="238" t="str">
        <f>IF('Measured Data'!B61&lt;&gt;0,'Measured Data'!$B$1,"")</f>
        <v/>
      </c>
      <c r="B70" s="238" t="str">
        <f>IF(ISBLANK('Measured Data'!A61),"",'Measured Data'!A61)</f>
        <v/>
      </c>
      <c r="C70" s="245" t="str">
        <f>IF(ISBLANK('Measured Data'!B61),"",'Measured Data'!B61)</f>
        <v/>
      </c>
      <c r="D70" s="246" t="str">
        <f>IF(ISBLANK('Measured Data'!C61),"",'Measured Data'!C61)</f>
        <v/>
      </c>
      <c r="E70" s="238" t="str">
        <f>IF(ISBLANK('Measured Data'!D61),"",'Measured Data'!D61)</f>
        <v/>
      </c>
      <c r="F70" s="238" t="str">
        <f>IF(ISBLANK('Measured Data'!E61),"",'Measured Data'!E61)</f>
        <v/>
      </c>
      <c r="G70" s="238" t="str">
        <f>IF(ISBLANK('Measured Data'!G61),"",'Measured Data'!G61)</f>
        <v/>
      </c>
      <c r="H70" s="238" t="str">
        <f>IF(ISBLANK('Measured Data'!H61),"",'Measured Data'!H61)</f>
        <v/>
      </c>
      <c r="I70" s="238" t="str">
        <f>IF(ISBLANK('Measured Data'!I61),"",'Measured Data'!I61)</f>
        <v/>
      </c>
      <c r="J70" s="238" t="str">
        <f>IF(ISBLANK('Measured Data'!J61),"",'Measured Data'!J61)</f>
        <v/>
      </c>
      <c r="K70" s="238" t="str">
        <f>IF(ISBLANK('Measured Data'!K61),"",'Measured Data'!K61)</f>
        <v/>
      </c>
      <c r="L70" s="238" t="str">
        <f>IF(ISBLANK('Measured Data'!L61),"",'Measured Data'!L61)</f>
        <v/>
      </c>
      <c r="M70" s="238" t="str">
        <f>IF(ISBLANK('Measured Data'!M61),"",'Measured Data'!M61)</f>
        <v/>
      </c>
      <c r="N70" s="238" t="str">
        <f>IF(ISBLANK('Measured Data'!N61),"",'Measured Data'!N61)</f>
        <v/>
      </c>
      <c r="O70" s="238" t="str">
        <f>IF(ISBLANK('Measured Data'!O61),"",'Measured Data'!O61)</f>
        <v/>
      </c>
      <c r="P70" s="238" t="str">
        <f>IF(ISBLANK('Measured Data'!P61),"",'Measured Data'!P61)</f>
        <v/>
      </c>
      <c r="Q70" s="238" t="str">
        <f>IF(ISBLANK('Measured Data'!Q61),"",'Measured Data'!Q61)</f>
        <v/>
      </c>
      <c r="R70" s="238" t="str">
        <f>IF(ISBLANK('Measured Data'!R61),"",'Measured Data'!R61)</f>
        <v/>
      </c>
      <c r="S70" s="238" t="str">
        <f>IF(ISBLANK('Measured Data'!S61),"",'Measured Data'!S61)</f>
        <v/>
      </c>
      <c r="T70" s="238" t="str">
        <f>IF(ISBLANK('Measured Data'!T61),"",'Measured Data'!T61)</f>
        <v/>
      </c>
      <c r="U70" s="238" t="str">
        <f>IF(ISBLANK('Measured Data'!U61),"",'Measured Data'!U61)</f>
        <v/>
      </c>
      <c r="V70" s="238" t="str">
        <f>IF(ISBLANK('Measured Data'!V61),"",'Measured Data'!V61)</f>
        <v/>
      </c>
      <c r="W70" s="238" t="str">
        <f>IF(ISBLANK('Measured Data'!W61),"",'Measured Data'!W61)</f>
        <v/>
      </c>
      <c r="X70" s="238" t="str">
        <f>IF(ISBLANK('Measured Data'!X61),"",'Measured Data'!X61)</f>
        <v/>
      </c>
      <c r="Y70" s="238" t="str">
        <f>IF(ISBLANK('Measured Data'!Y61),"",'Measured Data'!Y61)</f>
        <v/>
      </c>
      <c r="Z70" s="238" t="str">
        <f>IF(ISBLANK('Measured Data'!Z61),"",'Measured Data'!Z61)</f>
        <v/>
      </c>
      <c r="AA70" s="238" t="str">
        <f>IF(ISBLANK('Measured Data'!AA61),"",'Measured Data'!AA61)</f>
        <v/>
      </c>
      <c r="AB70" s="238" t="str">
        <f>IF(ISBLANK('Measured Data'!AB61),"",'Measured Data'!AB61)</f>
        <v/>
      </c>
      <c r="AC70" s="238" t="str">
        <f>IF(ISBLANK('Measured Data'!AC61),"",'Measured Data'!AC61)</f>
        <v/>
      </c>
      <c r="AD70" s="238" t="str">
        <f>IF(ISBLANK('Measured Data'!AD61),"",'Measured Data'!AD61)</f>
        <v/>
      </c>
      <c r="AE70" s="238" t="str">
        <f>IF(ISBLANK('Measured Data'!AE61),"",'Measured Data'!AE61)</f>
        <v/>
      </c>
      <c r="AF70" s="238" t="str">
        <f>IF(ISBLANK('Measured Data'!AF61),"",'Measured Data'!AF61)</f>
        <v/>
      </c>
      <c r="AG70" s="238" t="str">
        <f>IF(ISBLANK('Measured Data'!AG61),"",'Measured Data'!AG61)</f>
        <v/>
      </c>
      <c r="AH70" s="238" t="str">
        <f>IF(ISBLANK('Measured Data'!AH61),"",'Measured Data'!AH61)</f>
        <v/>
      </c>
      <c r="AI70" s="238" t="str">
        <f>IF(ISBLANK('Measured Data'!AI61),"",'Measured Data'!AI61)</f>
        <v/>
      </c>
      <c r="AJ70" s="238" t="str">
        <f>IF(ISBLANK('Measured Data'!AJ61),"",'Measured Data'!AJ61)</f>
        <v/>
      </c>
      <c r="AK70" s="238" t="str">
        <f>IF(ISBLANK('Measured Data'!AK61),"",'Measured Data'!AK61)</f>
        <v/>
      </c>
      <c r="AL70" s="238" t="str">
        <f>IF(ISBLANK('Measured Data'!AL61),"",'Measured Data'!AL61)</f>
        <v/>
      </c>
      <c r="AM70" s="238" t="str">
        <f>IF(ISBLANK('Measured Data'!AM61),"",'Measured Data'!AM61)</f>
        <v/>
      </c>
      <c r="AN70" s="238" t="str">
        <f>IF(ISBLANK('Measured Data'!AN61),"",'Measured Data'!AN61)</f>
        <v/>
      </c>
      <c r="AO70" s="238" t="str">
        <f>IF(ISBLANK('Measured Data'!AO61),"",'Measured Data'!AO61)</f>
        <v/>
      </c>
      <c r="AP70" s="238" t="str">
        <f>IF(ISBLANK('Measured Data'!AP61),"",'Measured Data'!AP61)</f>
        <v/>
      </c>
      <c r="AQ70" s="238" t="e">
        <f>IF(ISBLANK('Measured Data'!#REF!),"",'Measured Data'!#REF!)</f>
        <v>#REF!</v>
      </c>
      <c r="AR70" s="238" t="e">
        <f>IF(ISBLANK('Measured Data'!#REF!),"",'Measured Data'!#REF!)</f>
        <v>#REF!</v>
      </c>
      <c r="AS70" s="238" t="e">
        <f>IF(ISBLANK('Measured Data'!#REF!),"",'Measured Data'!#REF!)</f>
        <v>#REF!</v>
      </c>
      <c r="AT70" s="238" t="e">
        <f>IF(ISBLANK('Measured Data'!#REF!),"",'Measured Data'!#REF!)</f>
        <v>#REF!</v>
      </c>
      <c r="AU70" s="238" t="e">
        <f>IF(ISBLANK('Measured Data'!#REF!),"",'Measured Data'!#REF!)</f>
        <v>#REF!</v>
      </c>
      <c r="AV70" s="238" t="e">
        <f>IF(ISBLANK('Measured Data'!#REF!),"",'Measured Data'!#REF!)</f>
        <v>#REF!</v>
      </c>
      <c r="AW70" s="238" t="e">
        <f>IF(ISBLANK('Measured Data'!#REF!),"",'Measured Data'!#REF!)</f>
        <v>#REF!</v>
      </c>
      <c r="AX70" s="238" t="e">
        <f>IF(ISBLANK('Measured Data'!#REF!),"",'Measured Data'!#REF!)</f>
        <v>#REF!</v>
      </c>
      <c r="AY70" s="238" t="e">
        <f>IF(ISBLANK('Measured Data'!#REF!),"",'Measured Data'!#REF!)</f>
        <v>#REF!</v>
      </c>
      <c r="AZ70" s="238" t="e">
        <f>IF(ISBLANK('Measured Data'!#REF!),"",'Measured Data'!#REF!)</f>
        <v>#REF!</v>
      </c>
      <c r="BA70" s="238" t="e">
        <f>IF(ISBLANK('Measured Data'!#REF!),"",'Measured Data'!#REF!)</f>
        <v>#REF!</v>
      </c>
      <c r="BB70" s="238" t="e">
        <f>IF(ISBLANK('Measured Data'!#REF!),"",'Measured Data'!#REF!)</f>
        <v>#REF!</v>
      </c>
      <c r="BC70" s="238" t="e">
        <f>IF(ISBLANK('Measured Data'!#REF!),"",'Measured Data'!#REF!)</f>
        <v>#REF!</v>
      </c>
      <c r="BD70" s="238" t="e">
        <f>IF(ISBLANK('Measured Data'!#REF!),"",'Measured Data'!#REF!)</f>
        <v>#REF!</v>
      </c>
      <c r="BE70" s="238" t="e">
        <f>IF(ISBLANK('Measured Data'!#REF!),"",'Measured Data'!#REF!)</f>
        <v>#REF!</v>
      </c>
      <c r="BF70" s="238" t="e">
        <f>IF(ISBLANK('Measured Data'!#REF!),"",'Measured Data'!#REF!)</f>
        <v>#REF!</v>
      </c>
      <c r="BG70" s="238" t="e">
        <f>IF(ISBLANK('Measured Data'!#REF!),"",'Measured Data'!#REF!)</f>
        <v>#REF!</v>
      </c>
      <c r="BH70" s="238" t="e">
        <f>IF(ISBLANK('Measured Data'!#REF!),"",'Measured Data'!#REF!)</f>
        <v>#REF!</v>
      </c>
      <c r="BI70" s="238" t="e">
        <f>IF(ISBLANK('Measured Data'!#REF!),"",'Measured Data'!#REF!)</f>
        <v>#REF!</v>
      </c>
      <c r="BJ70" s="238" t="e">
        <f>IF(ISBLANK('Measured Data'!#REF!),"",'Measured Data'!#REF!)</f>
        <v>#REF!</v>
      </c>
      <c r="BK70" s="238" t="e">
        <f>IF(ISBLANK('Measured Data'!#REF!),"",'Measured Data'!#REF!)</f>
        <v>#REF!</v>
      </c>
      <c r="BL70" s="238" t="e">
        <f>IF(ISBLANK('Measured Data'!#REF!),"",'Measured Data'!#REF!)</f>
        <v>#REF!</v>
      </c>
      <c r="BM70" s="238" t="e">
        <f>IF(ISBLANK('Measured Data'!#REF!),"",'Measured Data'!#REF!)</f>
        <v>#REF!</v>
      </c>
      <c r="BN70" s="238" t="str">
        <f>IF(ISBLANK('In Process Calc.'!B63),"",ROUND('In Process Calc.'!B63,2))</f>
        <v/>
      </c>
      <c r="BO70" s="238" t="str">
        <f>IF(ISBLANK('In Process Calc.'!C63),"",ROUND('In Process Calc.'!C63,2))</f>
        <v/>
      </c>
      <c r="BP70" s="238" t="str">
        <f>IF(ISBLANK('In Process Calc.'!E63),"",'In Process Calc.'!E63)</f>
        <v/>
      </c>
      <c r="BQ70" s="238" t="str">
        <f>IF(ISBLANK('In Process Calc.'!F63),"",'In Process Calc.'!F63)</f>
        <v/>
      </c>
      <c r="BR70" s="238" t="str">
        <f>IF(ISBLANK('In Process Calc.'!H63),"",'In Process Calc.'!H63)</f>
        <v/>
      </c>
      <c r="BS70" s="238" t="str">
        <f>IF(ISBLANK('In Process Calc.'!J63),"",'In Process Calc.'!J63)</f>
        <v/>
      </c>
      <c r="BT70" s="238" t="str">
        <f>IF(ISBLANK('In Process Calc.'!K63),"",'In Process Calc.'!K63)</f>
        <v/>
      </c>
      <c r="BU70" s="238" t="str">
        <f>IF(ISBLANK('In Process Calc.'!L63),"",'In Process Calc.'!L63)</f>
        <v/>
      </c>
      <c r="BV70" s="243" t="str">
        <f>IF(ISBLANK('In Process Calc.'!M63),"",'In Process Calc.'!M63)</f>
        <v/>
      </c>
      <c r="BW70" s="243" t="str">
        <f>IF(ISBLANK('In Process Calc.'!N63),"",'In Process Calc.'!N63)</f>
        <v/>
      </c>
      <c r="BX70" s="243" t="str">
        <f>IF(ISBLANK('In Process Calc.'!O63),"",'In Process Calc.'!O63)</f>
        <v/>
      </c>
      <c r="BY70" s="243" t="str">
        <f>IF(ISBLANK('In Process Calc.'!P63),"",'In Process Calc.'!P63)</f>
        <v/>
      </c>
      <c r="BZ70" s="243" t="str">
        <f>IF(ISBLANK('In Process Calc.'!Q63),"",'In Process Calc.'!Q63)</f>
        <v/>
      </c>
      <c r="CA70" s="243" t="str">
        <f>IF(ISBLANK('In Process Calc.'!R63),"",'In Process Calc.'!R63)</f>
        <v/>
      </c>
      <c r="CB70" s="243" t="str">
        <f>IF(ISBLANK('In Process Calc.'!S63),"",'In Process Calc.'!S63)</f>
        <v/>
      </c>
      <c r="CC70" s="243" t="str">
        <f>IF(ISBLANK('In Process Calc.'!T63),"",'In Process Calc.'!T63)</f>
        <v/>
      </c>
      <c r="CD70" s="243" t="str">
        <f>IF(ISBLANK('In Process Calc.'!U63),"",'In Process Calc.'!U63)</f>
        <v/>
      </c>
      <c r="CE70" s="243" t="str">
        <f>IF(ISBLANK('In Process Calc.'!V63),"",'In Process Calc.'!V63)</f>
        <v/>
      </c>
      <c r="CF70" s="243" t="str">
        <f>IF(ISBLANK('In Process Calc.'!W63),"",'In Process Calc.'!W63)</f>
        <v/>
      </c>
      <c r="CG70" s="243" t="str">
        <f>IF(ISBLANK('In Process Calc.'!X63),"",'In Process Calc.'!X63)</f>
        <v/>
      </c>
      <c r="CH70" s="243" t="str">
        <f>IF(ISBLANK('In Process Calc.'!Y63),"",'In Process Calc.'!Y63)</f>
        <v/>
      </c>
      <c r="CI70" s="243" t="str">
        <f>IF(ISBLANK('In Process Calc.'!Z63),"",'In Process Calc.'!Z63)</f>
        <v/>
      </c>
      <c r="CJ70" s="243" t="str">
        <f>IF(ISBLANK('In Process Calc.'!AA63),"",'In Process Calc.'!AA63)</f>
        <v/>
      </c>
      <c r="CK70" s="243" t="str">
        <f>IF(ISBLANK('In Process Calc.'!AB63),"",'In Process Calc.'!AB63)</f>
        <v/>
      </c>
      <c r="CL70" s="243" t="str">
        <f>IF(ISBLANK('In Process Calc.'!AC63),"",'In Process Calc.'!AC63)</f>
        <v/>
      </c>
      <c r="CM70" s="243" t="str">
        <f>IF(ISBLANK('In Process Calc.'!AD63),"",'In Process Calc.'!AD63)</f>
        <v/>
      </c>
      <c r="CN70" s="243" t="str">
        <f>IF(ISBLANK('In Process Calc.'!AE63),"",'In Process Calc.'!AE63)</f>
        <v/>
      </c>
      <c r="CO70" s="243" t="str">
        <f>IF(ISBLANK('In Process Calc.'!AF63),"",'In Process Calc.'!AF63)</f>
        <v/>
      </c>
      <c r="CP70" s="243" t="str">
        <f>IF(ISBLANK('In Process Calc.'!AG63),"",'In Process Calc.'!AG63)</f>
        <v/>
      </c>
      <c r="CQ70" s="243" t="str">
        <f>IF(ISBLANK('In Process Calc.'!AH63),"",'In Process Calc.'!AH63)</f>
        <v/>
      </c>
      <c r="CR70" s="243" t="str">
        <f>IF(ISBLANK('In Process Calc.'!AI63),"",'In Process Calc.'!AI63)</f>
        <v/>
      </c>
      <c r="CS70" s="243" t="str">
        <f>IF(ISBLANK('In Process Calc.'!AJ63),"",'In Process Calc.'!AJ63)</f>
        <v/>
      </c>
      <c r="CT70" s="243" t="str">
        <f>IF(ISBLANK('In Process Calc.'!AK63),"",'In Process Calc.'!AK63)</f>
        <v/>
      </c>
      <c r="CU70" s="243" t="str">
        <f>IF(ISBLANK('In Process Calc.'!AL63),"",'In Process Calc.'!AL63)</f>
        <v/>
      </c>
      <c r="CV70" s="243" t="str">
        <f>IF(ISBLANK('In Process Calc.'!AM63),"",'In Process Calc.'!AM63)</f>
        <v/>
      </c>
      <c r="CW70" s="243" t="str">
        <f>IF(ISBLANK('In Process Calc.'!AN63),"",'In Process Calc.'!AN63)</f>
        <v/>
      </c>
      <c r="CX70" s="243" t="str">
        <f>IF(ISBLANK('In Process Calc.'!AO63),"",'In Process Calc.'!AO63)</f>
        <v/>
      </c>
      <c r="CY70" s="243" t="str">
        <f>IF(ISBLANK('In Process Calc.'!AP63),"",'In Process Calc.'!AP63)</f>
        <v/>
      </c>
      <c r="CZ70" s="243" t="str">
        <f>IF(ISBLANK('In Process Calc.'!AQ63),"",'In Process Calc.'!AQ63)</f>
        <v/>
      </c>
      <c r="DA70" s="243" t="str">
        <f>IF(ISBLANK('In Process Calc.'!AR63),"",'In Process Calc.'!AR63)</f>
        <v/>
      </c>
      <c r="DB70" s="243" t="str">
        <f>IF(ISBLANK('In Process Calc.'!AS63),"",'In Process Calc.'!AS63)</f>
        <v/>
      </c>
      <c r="DC70" s="243" t="str">
        <f>IF(ISBLANK('In Process Calc.'!AT63),"",'In Process Calc.'!AT63)</f>
        <v/>
      </c>
      <c r="DD70" s="243" t="str">
        <f>IF(ISBLANK('In Process Calc.'!AU63),"",'In Process Calc.'!AU63)</f>
        <v/>
      </c>
      <c r="DE70" s="243" t="str">
        <f>IF(ISBLANK('In Process Calc.'!AV63),"",'In Process Calc.'!AV63)</f>
        <v/>
      </c>
      <c r="DF70" s="243" t="str">
        <f>IF(ISBLANK('In Process Calc.'!AW63),"",'In Process Calc.'!AW63)</f>
        <v/>
      </c>
      <c r="DG70" s="243" t="str">
        <f>IF(ISBLANK('In Process Calc.'!AX63),"",'In Process Calc.'!AX63)</f>
        <v/>
      </c>
      <c r="DH70" s="243" t="str">
        <f>IF(ISBLANK('In Process Calc.'!AY63),"",'In Process Calc.'!AY63)</f>
        <v/>
      </c>
      <c r="DI70" s="243" t="str">
        <f>IF(ISBLANK('In Process Calc.'!AZ63),"",'In Process Calc.'!AZ63)</f>
        <v/>
      </c>
      <c r="DJ70" s="243" t="str">
        <f>IF(ISBLANK('In Process Calc.'!BA63),"",'In Process Calc.'!BA63)</f>
        <v/>
      </c>
      <c r="DK70" s="243" t="str">
        <f>IF(ISBLANK('In Process Calc.'!BB63),"",'In Process Calc.'!BB63)</f>
        <v/>
      </c>
      <c r="DL70" s="243" t="str">
        <f>IF(ISBLANK('In Process Calc.'!BC63),"",'In Process Calc.'!BC63)</f>
        <v/>
      </c>
      <c r="DM70" s="243" t="str">
        <f>IF(ISBLANK('In Process Calc.'!BD63),"",'In Process Calc.'!BD63)</f>
        <v/>
      </c>
      <c r="DN70" s="243" t="str">
        <f>IF(ISBLANK('In Process Calc.'!BE63),"",'In Process Calc.'!BE63)</f>
        <v/>
      </c>
      <c r="DO70" s="243" t="str">
        <f>IF(ISBLANK('In Process Calc.'!BF63),"",'In Process Calc.'!BF63)</f>
        <v/>
      </c>
      <c r="DP70" s="243" t="str">
        <f>IF(ISBLANK('In Process Calc.'!BG63),"",'In Process Calc.'!BG63)</f>
        <v/>
      </c>
      <c r="DQ70" s="243" t="str">
        <f>IF(ISBLANK('In Process Calc.'!BH63),"",'In Process Calc.'!BH63)</f>
        <v/>
      </c>
      <c r="DR70" s="243" t="str">
        <f>IF(ISBLANK('In Process Calc.'!BI63),"",'In Process Calc.'!BI63)</f>
        <v/>
      </c>
      <c r="DS70" s="243" t="str">
        <f>IF(ISBLANK('In Process Calc.'!BJ63),"",'In Process Calc.'!BJ63)</f>
        <v/>
      </c>
      <c r="DT70" s="243" t="str">
        <f>IF(ISBLANK('In Process Calc.'!BK63),"",'In Process Calc.'!BK63)</f>
        <v/>
      </c>
      <c r="DU70" s="243" t="str">
        <f>IF(ISBLANK('In Process Calc.'!BL63),"",'In Process Calc.'!BL63)</f>
        <v/>
      </c>
      <c r="DV70" s="243" t="str">
        <f>IF(ISBLANK('In Process Calc.'!BM63),"",'In Process Calc.'!BM63)</f>
        <v/>
      </c>
      <c r="DW70" s="243" t="str">
        <f>IF(ISBLANK('In Process Calc.'!BN63),"",'In Process Calc.'!BN63)</f>
        <v/>
      </c>
      <c r="DX70" s="243" t="str">
        <f>IF(ISBLANK('In Process Calc.'!BO63),"",'In Process Calc.'!BO63)</f>
        <v/>
      </c>
      <c r="DY70" s="243" t="str">
        <f>IF(ISBLANK('In Process Calc.'!BP63),"",'In Process Calc.'!BP63)</f>
        <v/>
      </c>
      <c r="DZ70" s="243" t="str">
        <f>IF(ISBLANK('In Process Calc.'!BQ63),"",'In Process Calc.'!BQ63)</f>
        <v/>
      </c>
      <c r="EA70" s="243" t="str">
        <f>IF(ISBLANK('In Process Calc.'!BR63),"",'In Process Calc.'!BR63)</f>
        <v/>
      </c>
      <c r="EB70" s="243" t="str">
        <f>IF(ISBLANK('In Process Calc.'!BS63),"",'In Process Calc.'!BS63)</f>
        <v/>
      </c>
      <c r="EC70" s="243" t="str">
        <f>IF(ISBLANK('In Process Calc.'!BT63),"",'In Process Calc.'!BT63)</f>
        <v/>
      </c>
      <c r="ED70" s="243" t="str">
        <f>IF(ISBLANK('In Process Calc.'!BU63),"",'In Process Calc.'!BU63)</f>
        <v/>
      </c>
      <c r="EE70" s="243" t="str">
        <f>IF(ISBLANK('In Process Calc.'!BV63),"",'In Process Calc.'!BV63)</f>
        <v/>
      </c>
      <c r="EF70" s="243" t="str">
        <f>IF(ISBLANK('In Process Calc.'!BW63),"",'In Process Calc.'!BW63)</f>
        <v/>
      </c>
      <c r="EG70" s="243" t="str">
        <f>IF(ISBLANK('In Process Calc.'!BX63),"",'In Process Calc.'!BX63)</f>
        <v/>
      </c>
      <c r="EH70" s="243" t="str">
        <f>IF(ISBLANK('In Process Calc.'!BY63),"",'In Process Calc.'!BY63)</f>
        <v/>
      </c>
      <c r="EI70" s="243" t="str">
        <f>IF(ISBLANK('In Process Calc.'!BZ63),"",'In Process Calc.'!BZ63)</f>
        <v/>
      </c>
      <c r="EJ70" s="243" t="str">
        <f>IF(ISBLANK('In Process Calc.'!CA63),"",'In Process Calc.'!CA63)</f>
        <v/>
      </c>
      <c r="EK70" s="243" t="str">
        <f>IF(ISBLANK('Post Process Calc.'!A70),"",'Post Process Calc.'!A70)</f>
        <v/>
      </c>
      <c r="EL70" s="243" t="str">
        <f>IF(ISBLANK('Post Process Calc.'!C70),"",'Post Process Calc.'!C70)</f>
        <v/>
      </c>
      <c r="EM70" s="243" t="str">
        <f>IF(ISBLANK('Post Process Calc.'!D70),"",'Post Process Calc.'!D70)</f>
        <v/>
      </c>
      <c r="EN70" s="243" t="str">
        <f>IF(ISBLANK('Post Process Calc.'!E70),"",'Post Process Calc.'!E70)</f>
        <v/>
      </c>
      <c r="EO70" s="243" t="str">
        <f>IF(ISBLANK('Post Process Calc.'!F70),"",'Post Process Calc.'!F70)</f>
        <v/>
      </c>
      <c r="EP70" s="243" t="str">
        <f>IF(ISBLANK('Post Process Calc.'!G70),"",'Post Process Calc.'!G70)</f>
        <v/>
      </c>
      <c r="EQ70" s="243" t="str">
        <f>IF(ISBLANK('Post Process Calc.'!H70),"",'Post Process Calc.'!H70)</f>
        <v/>
      </c>
      <c r="ER70" s="243" t="str">
        <f>IF(ISBLANK('Post Process Calc.'!I70),"",'Post Process Calc.'!I70)</f>
        <v/>
      </c>
      <c r="ES70" s="243" t="str">
        <f>IF(ISBLANK('Post Process Calc.'!J70),"",'Post Process Calc.'!J70)</f>
        <v/>
      </c>
      <c r="ET70" s="243" t="str">
        <f>IF(ISBLANK('Post Process Calc.'!K70),"",'Post Process Calc.'!K70)</f>
        <v/>
      </c>
      <c r="EU70" s="243" t="str">
        <f>IF(ISBLANK('Post Process Calc.'!L70),"",'Post Process Calc.'!L70)</f>
        <v/>
      </c>
      <c r="EV70" s="243" t="str">
        <f>IF(ISBLANK('Post Process Calc.'!M70),"",'Post Process Calc.'!M70)</f>
        <v/>
      </c>
      <c r="EW70" s="243" t="str">
        <f>IF(ISBLANK('Post Process Calc.'!N70),"",'Post Process Calc.'!N70)</f>
        <v/>
      </c>
      <c r="EX70" s="243" t="str">
        <f>IF(ISBLANK('Post Process Calc.'!O70),"",'Post Process Calc.'!O70)</f>
        <v/>
      </c>
      <c r="EY70" s="243" t="str">
        <f>IF(ISBLANK('Post Process Calc.'!P70),"",'Post Process Calc.'!P70)</f>
        <v/>
      </c>
      <c r="EZ70" s="243" t="str">
        <f>IF(ISBLANK('Post Process Calc.'!Q70),"",'Post Process Calc.'!Q70)</f>
        <v/>
      </c>
      <c r="FA70" s="243" t="str">
        <f>IF(ISBLANK('Post Process Calc.'!R70),"",'Post Process Calc.'!R70)</f>
        <v/>
      </c>
      <c r="FB70" s="243" t="str">
        <f>IF(ISBLANK('Post Process Calc.'!S70),"",'Post Process Calc.'!S70)</f>
        <v/>
      </c>
      <c r="FC70" s="243" t="str">
        <f>IF(ISBLANK('Post Process Calc.'!T70),"",'Post Process Calc.'!T70)</f>
        <v/>
      </c>
      <c r="FD70" s="243" t="str">
        <f>IF(ISBLANK('Post Process Calc.'!U70),"",'Post Process Calc.'!U70)</f>
        <v/>
      </c>
      <c r="FE70" s="243" t="str">
        <f>IF(ISBLANK('Post Process Calc.'!V70),"",'Post Process Calc.'!V70)</f>
        <v/>
      </c>
      <c r="FF70" s="243" t="str">
        <f>IF(ISBLANK('Post Process Calc.'!W70),"",'Post Process Calc.'!W70)</f>
        <v/>
      </c>
      <c r="FG70" s="243" t="str">
        <f>IF(ISBLANK('Post Process Calc.'!X70),"",'Post Process Calc.'!X70)</f>
        <v/>
      </c>
      <c r="FH70" s="243" t="str">
        <f>IF(ISBLANK('Post Process Calc.'!Y70),"",'Post Process Calc.'!Y70)</f>
        <v/>
      </c>
      <c r="FI70" s="243" t="str">
        <f>IF(ISBLANK('Post Process Calc.'!Z70),"",'Post Process Calc.'!Z70)</f>
        <v/>
      </c>
      <c r="FJ70" s="243" t="str">
        <f>IF(ISBLANK('Post Process Calc.'!AA70),"",'Post Process Calc.'!AA70)</f>
        <v/>
      </c>
      <c r="FK70" s="243" t="str">
        <f>IF(ISBLANK('Post Process Calc.'!AB70),"",'Post Process Calc.'!AB70)</f>
        <v/>
      </c>
      <c r="FL70" s="243" t="str">
        <f>IF(ISBLANK('Post Process Calc.'!AC70),"",'Post Process Calc.'!AC70)</f>
        <v/>
      </c>
      <c r="FM70" s="243" t="str">
        <f>IF(ISBLANK('Post Process Calc.'!AD70),"",'Post Process Calc.'!AD70)</f>
        <v/>
      </c>
      <c r="FN70" s="243" t="str">
        <f>IF(ISBLANK('Post Process Calc.'!AE70),"",'Post Process Calc.'!AE70)</f>
        <v/>
      </c>
      <c r="FO70" s="243" t="str">
        <f>IF(ISBLANK('Post Process Calc.'!AF70),"",'Post Process Calc.'!AF70)</f>
        <v/>
      </c>
      <c r="FP70" s="243" t="str">
        <f>IF(ISBLANK('Post Process Calc.'!AG70),"",'Post Process Calc.'!AG70)</f>
        <v/>
      </c>
      <c r="FQ70" s="243" t="str">
        <f>IF(ISBLANK('Post Process Calc.'!AH70),"",'Post Process Calc.'!AH70)</f>
        <v/>
      </c>
      <c r="FR70" s="243" t="str">
        <f>IF(ISBLANK('Post Process Calc.'!AI70),"",'Post Process Calc.'!AI70)</f>
        <v/>
      </c>
      <c r="FS70" s="243" t="str">
        <f>IF(ISBLANK('Post Process Calc.'!AJ70),"",'Post Process Calc.'!AJ70)</f>
        <v/>
      </c>
    </row>
    <row r="71" spans="1:175">
      <c r="A71" s="238" t="str">
        <f>IF('Measured Data'!B62&lt;&gt;0,'Measured Data'!$B$1,"")</f>
        <v/>
      </c>
      <c r="B71" s="238" t="str">
        <f>IF(ISBLANK('Measured Data'!A62),"",'Measured Data'!A62)</f>
        <v/>
      </c>
      <c r="C71" s="245" t="str">
        <f>IF(ISBLANK('Measured Data'!B62),"",'Measured Data'!B62)</f>
        <v/>
      </c>
      <c r="D71" s="246" t="str">
        <f>IF(ISBLANK('Measured Data'!C62),"",'Measured Data'!C62)</f>
        <v/>
      </c>
      <c r="E71" s="238" t="str">
        <f>IF(ISBLANK('Measured Data'!D62),"",'Measured Data'!D62)</f>
        <v/>
      </c>
      <c r="F71" s="238" t="str">
        <f>IF(ISBLANK('Measured Data'!E62),"",'Measured Data'!E62)</f>
        <v/>
      </c>
      <c r="G71" s="238" t="str">
        <f>IF(ISBLANK('Measured Data'!G62),"",'Measured Data'!G62)</f>
        <v/>
      </c>
      <c r="H71" s="238" t="str">
        <f>IF(ISBLANK('Measured Data'!H62),"",'Measured Data'!H62)</f>
        <v/>
      </c>
      <c r="I71" s="238" t="str">
        <f>IF(ISBLANK('Measured Data'!I62),"",'Measured Data'!I62)</f>
        <v/>
      </c>
      <c r="J71" s="238" t="str">
        <f>IF(ISBLANK('Measured Data'!J62),"",'Measured Data'!J62)</f>
        <v/>
      </c>
      <c r="K71" s="238" t="str">
        <f>IF(ISBLANK('Measured Data'!K62),"",'Measured Data'!K62)</f>
        <v/>
      </c>
      <c r="L71" s="238" t="str">
        <f>IF(ISBLANK('Measured Data'!L62),"",'Measured Data'!L62)</f>
        <v/>
      </c>
      <c r="M71" s="238" t="str">
        <f>IF(ISBLANK('Measured Data'!M62),"",'Measured Data'!M62)</f>
        <v/>
      </c>
      <c r="N71" s="238" t="str">
        <f>IF(ISBLANK('Measured Data'!N62),"",'Measured Data'!N62)</f>
        <v/>
      </c>
      <c r="O71" s="238" t="str">
        <f>IF(ISBLANK('Measured Data'!O62),"",'Measured Data'!O62)</f>
        <v/>
      </c>
      <c r="P71" s="238" t="str">
        <f>IF(ISBLANK('Measured Data'!P62),"",'Measured Data'!P62)</f>
        <v/>
      </c>
      <c r="Q71" s="238" t="str">
        <f>IF(ISBLANK('Measured Data'!Q62),"",'Measured Data'!Q62)</f>
        <v/>
      </c>
      <c r="R71" s="238" t="str">
        <f>IF(ISBLANK('Measured Data'!R62),"",'Measured Data'!R62)</f>
        <v/>
      </c>
      <c r="S71" s="238" t="str">
        <f>IF(ISBLANK('Measured Data'!S62),"",'Measured Data'!S62)</f>
        <v/>
      </c>
      <c r="T71" s="238" t="str">
        <f>IF(ISBLANK('Measured Data'!T62),"",'Measured Data'!T62)</f>
        <v/>
      </c>
      <c r="U71" s="238" t="str">
        <f>IF(ISBLANK('Measured Data'!U62),"",'Measured Data'!U62)</f>
        <v/>
      </c>
      <c r="V71" s="238" t="str">
        <f>IF(ISBLANK('Measured Data'!V62),"",'Measured Data'!V62)</f>
        <v/>
      </c>
      <c r="W71" s="238" t="str">
        <f>IF(ISBLANK('Measured Data'!W62),"",'Measured Data'!W62)</f>
        <v/>
      </c>
      <c r="X71" s="238" t="str">
        <f>IF(ISBLANK('Measured Data'!X62),"",'Measured Data'!X62)</f>
        <v/>
      </c>
      <c r="Y71" s="238" t="str">
        <f>IF(ISBLANK('Measured Data'!Y62),"",'Measured Data'!Y62)</f>
        <v/>
      </c>
      <c r="Z71" s="238" t="str">
        <f>IF(ISBLANK('Measured Data'!Z62),"",'Measured Data'!Z62)</f>
        <v/>
      </c>
      <c r="AA71" s="238" t="str">
        <f>IF(ISBLANK('Measured Data'!AA62),"",'Measured Data'!AA62)</f>
        <v/>
      </c>
      <c r="AB71" s="238" t="str">
        <f>IF(ISBLANK('Measured Data'!AB62),"",'Measured Data'!AB62)</f>
        <v/>
      </c>
      <c r="AC71" s="238" t="str">
        <f>IF(ISBLANK('Measured Data'!AC62),"",'Measured Data'!AC62)</f>
        <v/>
      </c>
      <c r="AD71" s="238" t="str">
        <f>IF(ISBLANK('Measured Data'!AD62),"",'Measured Data'!AD62)</f>
        <v/>
      </c>
      <c r="AE71" s="238" t="str">
        <f>IF(ISBLANK('Measured Data'!AE62),"",'Measured Data'!AE62)</f>
        <v/>
      </c>
      <c r="AF71" s="238" t="str">
        <f>IF(ISBLANK('Measured Data'!AF62),"",'Measured Data'!AF62)</f>
        <v/>
      </c>
      <c r="AG71" s="238" t="str">
        <f>IF(ISBLANK('Measured Data'!AG62),"",'Measured Data'!AG62)</f>
        <v/>
      </c>
      <c r="AH71" s="238" t="str">
        <f>IF(ISBLANK('Measured Data'!AH62),"",'Measured Data'!AH62)</f>
        <v/>
      </c>
      <c r="AI71" s="238" t="str">
        <f>IF(ISBLANK('Measured Data'!AI62),"",'Measured Data'!AI62)</f>
        <v/>
      </c>
      <c r="AJ71" s="238" t="str">
        <f>IF(ISBLANK('Measured Data'!AJ62),"",'Measured Data'!AJ62)</f>
        <v/>
      </c>
      <c r="AK71" s="238" t="str">
        <f>IF(ISBLANK('Measured Data'!AK62),"",'Measured Data'!AK62)</f>
        <v/>
      </c>
      <c r="AL71" s="238" t="str">
        <f>IF(ISBLANK('Measured Data'!AL62),"",'Measured Data'!AL62)</f>
        <v/>
      </c>
      <c r="AM71" s="238" t="str">
        <f>IF(ISBLANK('Measured Data'!AM62),"",'Measured Data'!AM62)</f>
        <v/>
      </c>
      <c r="AN71" s="238" t="str">
        <f>IF(ISBLANK('Measured Data'!AN62),"",'Measured Data'!AN62)</f>
        <v/>
      </c>
      <c r="AO71" s="238" t="str">
        <f>IF(ISBLANK('Measured Data'!AO62),"",'Measured Data'!AO62)</f>
        <v/>
      </c>
      <c r="AP71" s="238" t="str">
        <f>IF(ISBLANK('Measured Data'!AP62),"",'Measured Data'!AP62)</f>
        <v/>
      </c>
      <c r="AQ71" s="238" t="e">
        <f>IF(ISBLANK('Measured Data'!#REF!),"",'Measured Data'!#REF!)</f>
        <v>#REF!</v>
      </c>
      <c r="AR71" s="238" t="e">
        <f>IF(ISBLANK('Measured Data'!#REF!),"",'Measured Data'!#REF!)</f>
        <v>#REF!</v>
      </c>
      <c r="AS71" s="238" t="e">
        <f>IF(ISBLANK('Measured Data'!#REF!),"",'Measured Data'!#REF!)</f>
        <v>#REF!</v>
      </c>
      <c r="AT71" s="238" t="e">
        <f>IF(ISBLANK('Measured Data'!#REF!),"",'Measured Data'!#REF!)</f>
        <v>#REF!</v>
      </c>
      <c r="AU71" s="238" t="e">
        <f>IF(ISBLANK('Measured Data'!#REF!),"",'Measured Data'!#REF!)</f>
        <v>#REF!</v>
      </c>
      <c r="AV71" s="238" t="e">
        <f>IF(ISBLANK('Measured Data'!#REF!),"",'Measured Data'!#REF!)</f>
        <v>#REF!</v>
      </c>
      <c r="AW71" s="238" t="e">
        <f>IF(ISBLANK('Measured Data'!#REF!),"",'Measured Data'!#REF!)</f>
        <v>#REF!</v>
      </c>
      <c r="AX71" s="238" t="e">
        <f>IF(ISBLANK('Measured Data'!#REF!),"",'Measured Data'!#REF!)</f>
        <v>#REF!</v>
      </c>
      <c r="AY71" s="238" t="e">
        <f>IF(ISBLANK('Measured Data'!#REF!),"",'Measured Data'!#REF!)</f>
        <v>#REF!</v>
      </c>
      <c r="AZ71" s="238" t="e">
        <f>IF(ISBLANK('Measured Data'!#REF!),"",'Measured Data'!#REF!)</f>
        <v>#REF!</v>
      </c>
      <c r="BA71" s="238" t="e">
        <f>IF(ISBLANK('Measured Data'!#REF!),"",'Measured Data'!#REF!)</f>
        <v>#REF!</v>
      </c>
      <c r="BB71" s="238" t="e">
        <f>IF(ISBLANK('Measured Data'!#REF!),"",'Measured Data'!#REF!)</f>
        <v>#REF!</v>
      </c>
      <c r="BC71" s="238" t="e">
        <f>IF(ISBLANK('Measured Data'!#REF!),"",'Measured Data'!#REF!)</f>
        <v>#REF!</v>
      </c>
      <c r="BD71" s="238" t="e">
        <f>IF(ISBLANK('Measured Data'!#REF!),"",'Measured Data'!#REF!)</f>
        <v>#REF!</v>
      </c>
      <c r="BE71" s="238" t="e">
        <f>IF(ISBLANK('Measured Data'!#REF!),"",'Measured Data'!#REF!)</f>
        <v>#REF!</v>
      </c>
      <c r="BF71" s="238" t="e">
        <f>IF(ISBLANK('Measured Data'!#REF!),"",'Measured Data'!#REF!)</f>
        <v>#REF!</v>
      </c>
      <c r="BG71" s="238" t="e">
        <f>IF(ISBLANK('Measured Data'!#REF!),"",'Measured Data'!#REF!)</f>
        <v>#REF!</v>
      </c>
      <c r="BH71" s="238" t="e">
        <f>IF(ISBLANK('Measured Data'!#REF!),"",'Measured Data'!#REF!)</f>
        <v>#REF!</v>
      </c>
      <c r="BI71" s="238" t="e">
        <f>IF(ISBLANK('Measured Data'!#REF!),"",'Measured Data'!#REF!)</f>
        <v>#REF!</v>
      </c>
      <c r="BJ71" s="238" t="e">
        <f>IF(ISBLANK('Measured Data'!#REF!),"",'Measured Data'!#REF!)</f>
        <v>#REF!</v>
      </c>
      <c r="BK71" s="238" t="e">
        <f>IF(ISBLANK('Measured Data'!#REF!),"",'Measured Data'!#REF!)</f>
        <v>#REF!</v>
      </c>
      <c r="BL71" s="238" t="e">
        <f>IF(ISBLANK('Measured Data'!#REF!),"",'Measured Data'!#REF!)</f>
        <v>#REF!</v>
      </c>
      <c r="BM71" s="238" t="e">
        <f>IF(ISBLANK('Measured Data'!#REF!),"",'Measured Data'!#REF!)</f>
        <v>#REF!</v>
      </c>
      <c r="BN71" s="238" t="str">
        <f>IF(ISBLANK('In Process Calc.'!B64),"",ROUND('In Process Calc.'!B64,2))</f>
        <v/>
      </c>
      <c r="BO71" s="238" t="str">
        <f>IF(ISBLANK('In Process Calc.'!C64),"",ROUND('In Process Calc.'!C64,2))</f>
        <v/>
      </c>
      <c r="BP71" s="238" t="str">
        <f>IF(ISBLANK('In Process Calc.'!E64),"",'In Process Calc.'!E64)</f>
        <v/>
      </c>
      <c r="BQ71" s="238" t="str">
        <f>IF(ISBLANK('In Process Calc.'!F64),"",'In Process Calc.'!F64)</f>
        <v/>
      </c>
      <c r="BR71" s="238" t="str">
        <f>IF(ISBLANK('In Process Calc.'!H64),"",'In Process Calc.'!H64)</f>
        <v/>
      </c>
      <c r="BS71" s="238" t="str">
        <f>IF(ISBLANK('In Process Calc.'!J64),"",'In Process Calc.'!J64)</f>
        <v/>
      </c>
      <c r="BT71" s="238" t="str">
        <f>IF(ISBLANK('In Process Calc.'!K64),"",'In Process Calc.'!K64)</f>
        <v/>
      </c>
      <c r="BU71" s="238" t="str">
        <f>IF(ISBLANK('In Process Calc.'!L64),"",'In Process Calc.'!L64)</f>
        <v/>
      </c>
      <c r="BV71" s="243" t="str">
        <f>IF(ISBLANK('In Process Calc.'!M64),"",'In Process Calc.'!M64)</f>
        <v/>
      </c>
      <c r="BW71" s="243" t="str">
        <f>IF(ISBLANK('In Process Calc.'!N64),"",'In Process Calc.'!N64)</f>
        <v/>
      </c>
      <c r="BX71" s="243" t="str">
        <f>IF(ISBLANK('In Process Calc.'!O64),"",'In Process Calc.'!O64)</f>
        <v/>
      </c>
      <c r="BY71" s="243" t="str">
        <f>IF(ISBLANK('In Process Calc.'!P64),"",'In Process Calc.'!P64)</f>
        <v/>
      </c>
      <c r="BZ71" s="243" t="str">
        <f>IF(ISBLANK('In Process Calc.'!Q64),"",'In Process Calc.'!Q64)</f>
        <v/>
      </c>
      <c r="CA71" s="243" t="str">
        <f>IF(ISBLANK('In Process Calc.'!R64),"",'In Process Calc.'!R64)</f>
        <v/>
      </c>
      <c r="CB71" s="243" t="str">
        <f>IF(ISBLANK('In Process Calc.'!S64),"",'In Process Calc.'!S64)</f>
        <v/>
      </c>
      <c r="CC71" s="243" t="str">
        <f>IF(ISBLANK('In Process Calc.'!T64),"",'In Process Calc.'!T64)</f>
        <v/>
      </c>
      <c r="CD71" s="243" t="str">
        <f>IF(ISBLANK('In Process Calc.'!U64),"",'In Process Calc.'!U64)</f>
        <v/>
      </c>
      <c r="CE71" s="243" t="str">
        <f>IF(ISBLANK('In Process Calc.'!V64),"",'In Process Calc.'!V64)</f>
        <v/>
      </c>
      <c r="CF71" s="243" t="str">
        <f>IF(ISBLANK('In Process Calc.'!W64),"",'In Process Calc.'!W64)</f>
        <v/>
      </c>
      <c r="CG71" s="243" t="str">
        <f>IF(ISBLANK('In Process Calc.'!X64),"",'In Process Calc.'!X64)</f>
        <v/>
      </c>
      <c r="CH71" s="243" t="str">
        <f>IF(ISBLANK('In Process Calc.'!Y64),"",'In Process Calc.'!Y64)</f>
        <v/>
      </c>
      <c r="CI71" s="243" t="str">
        <f>IF(ISBLANK('In Process Calc.'!Z64),"",'In Process Calc.'!Z64)</f>
        <v/>
      </c>
      <c r="CJ71" s="243" t="str">
        <f>IF(ISBLANK('In Process Calc.'!AA64),"",'In Process Calc.'!AA64)</f>
        <v/>
      </c>
      <c r="CK71" s="243" t="str">
        <f>IF(ISBLANK('In Process Calc.'!AB64),"",'In Process Calc.'!AB64)</f>
        <v/>
      </c>
      <c r="CL71" s="243" t="str">
        <f>IF(ISBLANK('In Process Calc.'!AC64),"",'In Process Calc.'!AC64)</f>
        <v/>
      </c>
      <c r="CM71" s="243" t="str">
        <f>IF(ISBLANK('In Process Calc.'!AD64),"",'In Process Calc.'!AD64)</f>
        <v/>
      </c>
      <c r="CN71" s="243" t="str">
        <f>IF(ISBLANK('In Process Calc.'!AE64),"",'In Process Calc.'!AE64)</f>
        <v/>
      </c>
      <c r="CO71" s="243" t="str">
        <f>IF(ISBLANK('In Process Calc.'!AF64),"",'In Process Calc.'!AF64)</f>
        <v/>
      </c>
      <c r="CP71" s="243" t="str">
        <f>IF(ISBLANK('In Process Calc.'!AG64),"",'In Process Calc.'!AG64)</f>
        <v/>
      </c>
      <c r="CQ71" s="243" t="str">
        <f>IF(ISBLANK('In Process Calc.'!AH64),"",'In Process Calc.'!AH64)</f>
        <v/>
      </c>
      <c r="CR71" s="243" t="str">
        <f>IF(ISBLANK('In Process Calc.'!AI64),"",'In Process Calc.'!AI64)</f>
        <v/>
      </c>
      <c r="CS71" s="243" t="str">
        <f>IF(ISBLANK('In Process Calc.'!AJ64),"",'In Process Calc.'!AJ64)</f>
        <v/>
      </c>
      <c r="CT71" s="243" t="str">
        <f>IF(ISBLANK('In Process Calc.'!AK64),"",'In Process Calc.'!AK64)</f>
        <v/>
      </c>
      <c r="CU71" s="243" t="str">
        <f>IF(ISBLANK('In Process Calc.'!AL64),"",'In Process Calc.'!AL64)</f>
        <v/>
      </c>
      <c r="CV71" s="243" t="str">
        <f>IF(ISBLANK('In Process Calc.'!AM64),"",'In Process Calc.'!AM64)</f>
        <v/>
      </c>
      <c r="CW71" s="243" t="str">
        <f>IF(ISBLANK('In Process Calc.'!AN64),"",'In Process Calc.'!AN64)</f>
        <v/>
      </c>
      <c r="CX71" s="243" t="str">
        <f>IF(ISBLANK('In Process Calc.'!AO64),"",'In Process Calc.'!AO64)</f>
        <v/>
      </c>
      <c r="CY71" s="243" t="str">
        <f>IF(ISBLANK('In Process Calc.'!AP64),"",'In Process Calc.'!AP64)</f>
        <v/>
      </c>
      <c r="CZ71" s="243" t="str">
        <f>IF(ISBLANK('In Process Calc.'!AQ64),"",'In Process Calc.'!AQ64)</f>
        <v/>
      </c>
      <c r="DA71" s="243" t="str">
        <f>IF(ISBLANK('In Process Calc.'!AR64),"",'In Process Calc.'!AR64)</f>
        <v/>
      </c>
      <c r="DB71" s="243" t="str">
        <f>IF(ISBLANK('In Process Calc.'!AS64),"",'In Process Calc.'!AS64)</f>
        <v/>
      </c>
      <c r="DC71" s="243" t="str">
        <f>IF(ISBLANK('In Process Calc.'!AT64),"",'In Process Calc.'!AT64)</f>
        <v/>
      </c>
      <c r="DD71" s="243" t="str">
        <f>IF(ISBLANK('In Process Calc.'!AU64),"",'In Process Calc.'!AU64)</f>
        <v/>
      </c>
      <c r="DE71" s="243" t="str">
        <f>IF(ISBLANK('In Process Calc.'!AV64),"",'In Process Calc.'!AV64)</f>
        <v/>
      </c>
      <c r="DF71" s="243" t="str">
        <f>IF(ISBLANK('In Process Calc.'!AW64),"",'In Process Calc.'!AW64)</f>
        <v/>
      </c>
      <c r="DG71" s="243" t="str">
        <f>IF(ISBLANK('In Process Calc.'!AX64),"",'In Process Calc.'!AX64)</f>
        <v/>
      </c>
      <c r="DH71" s="243" t="str">
        <f>IF(ISBLANK('In Process Calc.'!AY64),"",'In Process Calc.'!AY64)</f>
        <v/>
      </c>
      <c r="DI71" s="243" t="str">
        <f>IF(ISBLANK('In Process Calc.'!AZ64),"",'In Process Calc.'!AZ64)</f>
        <v/>
      </c>
      <c r="DJ71" s="243" t="str">
        <f>IF(ISBLANK('In Process Calc.'!BA64),"",'In Process Calc.'!BA64)</f>
        <v/>
      </c>
      <c r="DK71" s="243" t="str">
        <f>IF(ISBLANK('In Process Calc.'!BB64),"",'In Process Calc.'!BB64)</f>
        <v/>
      </c>
      <c r="DL71" s="243" t="str">
        <f>IF(ISBLANK('In Process Calc.'!BC64),"",'In Process Calc.'!BC64)</f>
        <v/>
      </c>
      <c r="DM71" s="243" t="str">
        <f>IF(ISBLANK('In Process Calc.'!BD64),"",'In Process Calc.'!BD64)</f>
        <v/>
      </c>
      <c r="DN71" s="243" t="str">
        <f>IF(ISBLANK('In Process Calc.'!BE64),"",'In Process Calc.'!BE64)</f>
        <v/>
      </c>
      <c r="DO71" s="243" t="str">
        <f>IF(ISBLANK('In Process Calc.'!BF64),"",'In Process Calc.'!BF64)</f>
        <v/>
      </c>
      <c r="DP71" s="243" t="str">
        <f>IF(ISBLANK('In Process Calc.'!BG64),"",'In Process Calc.'!BG64)</f>
        <v/>
      </c>
      <c r="DQ71" s="243" t="str">
        <f>IF(ISBLANK('In Process Calc.'!BH64),"",'In Process Calc.'!BH64)</f>
        <v/>
      </c>
      <c r="DR71" s="243" t="str">
        <f>IF(ISBLANK('In Process Calc.'!BI64),"",'In Process Calc.'!BI64)</f>
        <v/>
      </c>
      <c r="DS71" s="243" t="str">
        <f>IF(ISBLANK('In Process Calc.'!BJ64),"",'In Process Calc.'!BJ64)</f>
        <v/>
      </c>
      <c r="DT71" s="243" t="str">
        <f>IF(ISBLANK('In Process Calc.'!BK64),"",'In Process Calc.'!BK64)</f>
        <v/>
      </c>
      <c r="DU71" s="243" t="str">
        <f>IF(ISBLANK('In Process Calc.'!BL64),"",'In Process Calc.'!BL64)</f>
        <v/>
      </c>
      <c r="DV71" s="243" t="str">
        <f>IF(ISBLANK('In Process Calc.'!BM64),"",'In Process Calc.'!BM64)</f>
        <v/>
      </c>
      <c r="DW71" s="243" t="str">
        <f>IF(ISBLANK('In Process Calc.'!BN64),"",'In Process Calc.'!BN64)</f>
        <v/>
      </c>
      <c r="DX71" s="243" t="str">
        <f>IF(ISBLANK('In Process Calc.'!BO64),"",'In Process Calc.'!BO64)</f>
        <v/>
      </c>
      <c r="DY71" s="243" t="str">
        <f>IF(ISBLANK('In Process Calc.'!BP64),"",'In Process Calc.'!BP64)</f>
        <v/>
      </c>
      <c r="DZ71" s="243" t="str">
        <f>IF(ISBLANK('In Process Calc.'!BQ64),"",'In Process Calc.'!BQ64)</f>
        <v/>
      </c>
      <c r="EA71" s="243" t="str">
        <f>IF(ISBLANK('In Process Calc.'!BR64),"",'In Process Calc.'!BR64)</f>
        <v/>
      </c>
      <c r="EB71" s="243" t="str">
        <f>IF(ISBLANK('In Process Calc.'!BS64),"",'In Process Calc.'!BS64)</f>
        <v/>
      </c>
      <c r="EC71" s="243" t="str">
        <f>IF(ISBLANK('In Process Calc.'!BT64),"",'In Process Calc.'!BT64)</f>
        <v/>
      </c>
      <c r="ED71" s="243" t="str">
        <f>IF(ISBLANK('In Process Calc.'!BU64),"",'In Process Calc.'!BU64)</f>
        <v/>
      </c>
      <c r="EE71" s="243" t="str">
        <f>IF(ISBLANK('In Process Calc.'!BV64),"",'In Process Calc.'!BV64)</f>
        <v/>
      </c>
      <c r="EF71" s="243" t="str">
        <f>IF(ISBLANK('In Process Calc.'!BW64),"",'In Process Calc.'!BW64)</f>
        <v/>
      </c>
      <c r="EG71" s="243" t="str">
        <f>IF(ISBLANK('In Process Calc.'!BX64),"",'In Process Calc.'!BX64)</f>
        <v/>
      </c>
      <c r="EH71" s="243" t="str">
        <f>IF(ISBLANK('In Process Calc.'!BY64),"",'In Process Calc.'!BY64)</f>
        <v/>
      </c>
      <c r="EI71" s="243" t="str">
        <f>IF(ISBLANK('In Process Calc.'!BZ64),"",'In Process Calc.'!BZ64)</f>
        <v/>
      </c>
      <c r="EJ71" s="243" t="str">
        <f>IF(ISBLANK('In Process Calc.'!CA64),"",'In Process Calc.'!CA64)</f>
        <v/>
      </c>
      <c r="EK71" s="243" t="str">
        <f>IF(ISBLANK('Post Process Calc.'!A71),"",'Post Process Calc.'!A71)</f>
        <v/>
      </c>
      <c r="EL71" s="243" t="str">
        <f>IF(ISBLANK('Post Process Calc.'!C71),"",'Post Process Calc.'!C71)</f>
        <v/>
      </c>
      <c r="EM71" s="243" t="str">
        <f>IF(ISBLANK('Post Process Calc.'!D71),"",'Post Process Calc.'!D71)</f>
        <v/>
      </c>
      <c r="EN71" s="243" t="str">
        <f>IF(ISBLANK('Post Process Calc.'!E71),"",'Post Process Calc.'!E71)</f>
        <v/>
      </c>
      <c r="EO71" s="243" t="str">
        <f>IF(ISBLANK('Post Process Calc.'!F71),"",'Post Process Calc.'!F71)</f>
        <v/>
      </c>
      <c r="EP71" s="243" t="str">
        <f>IF(ISBLANK('Post Process Calc.'!G71),"",'Post Process Calc.'!G71)</f>
        <v/>
      </c>
      <c r="EQ71" s="243" t="str">
        <f>IF(ISBLANK('Post Process Calc.'!H71),"",'Post Process Calc.'!H71)</f>
        <v/>
      </c>
      <c r="ER71" s="243" t="str">
        <f>IF(ISBLANK('Post Process Calc.'!I71),"",'Post Process Calc.'!I71)</f>
        <v/>
      </c>
      <c r="ES71" s="243" t="str">
        <f>IF(ISBLANK('Post Process Calc.'!J71),"",'Post Process Calc.'!J71)</f>
        <v/>
      </c>
      <c r="ET71" s="243" t="str">
        <f>IF(ISBLANK('Post Process Calc.'!K71),"",'Post Process Calc.'!K71)</f>
        <v/>
      </c>
      <c r="EU71" s="243" t="str">
        <f>IF(ISBLANK('Post Process Calc.'!L71),"",'Post Process Calc.'!L71)</f>
        <v/>
      </c>
      <c r="EV71" s="243" t="str">
        <f>IF(ISBLANK('Post Process Calc.'!M71),"",'Post Process Calc.'!M71)</f>
        <v/>
      </c>
      <c r="EW71" s="243" t="str">
        <f>IF(ISBLANK('Post Process Calc.'!N71),"",'Post Process Calc.'!N71)</f>
        <v/>
      </c>
      <c r="EX71" s="243" t="str">
        <f>IF(ISBLANK('Post Process Calc.'!O71),"",'Post Process Calc.'!O71)</f>
        <v/>
      </c>
      <c r="EY71" s="243" t="str">
        <f>IF(ISBLANK('Post Process Calc.'!P71),"",'Post Process Calc.'!P71)</f>
        <v/>
      </c>
      <c r="EZ71" s="243" t="str">
        <f>IF(ISBLANK('Post Process Calc.'!Q71),"",'Post Process Calc.'!Q71)</f>
        <v/>
      </c>
      <c r="FA71" s="243" t="str">
        <f>IF(ISBLANK('Post Process Calc.'!R71),"",'Post Process Calc.'!R71)</f>
        <v/>
      </c>
      <c r="FB71" s="243" t="str">
        <f>IF(ISBLANK('Post Process Calc.'!S71),"",'Post Process Calc.'!S71)</f>
        <v/>
      </c>
      <c r="FC71" s="243" t="str">
        <f>IF(ISBLANK('Post Process Calc.'!T71),"",'Post Process Calc.'!T71)</f>
        <v/>
      </c>
      <c r="FD71" s="243" t="str">
        <f>IF(ISBLANK('Post Process Calc.'!U71),"",'Post Process Calc.'!U71)</f>
        <v/>
      </c>
      <c r="FE71" s="243" t="str">
        <f>IF(ISBLANK('Post Process Calc.'!V71),"",'Post Process Calc.'!V71)</f>
        <v/>
      </c>
      <c r="FF71" s="243" t="str">
        <f>IF(ISBLANK('Post Process Calc.'!W71),"",'Post Process Calc.'!W71)</f>
        <v/>
      </c>
      <c r="FG71" s="243" t="str">
        <f>IF(ISBLANK('Post Process Calc.'!X71),"",'Post Process Calc.'!X71)</f>
        <v/>
      </c>
      <c r="FH71" s="243" t="str">
        <f>IF(ISBLANK('Post Process Calc.'!Y71),"",'Post Process Calc.'!Y71)</f>
        <v/>
      </c>
      <c r="FI71" s="243" t="str">
        <f>IF(ISBLANK('Post Process Calc.'!Z71),"",'Post Process Calc.'!Z71)</f>
        <v/>
      </c>
      <c r="FJ71" s="243" t="str">
        <f>IF(ISBLANK('Post Process Calc.'!AA71),"",'Post Process Calc.'!AA71)</f>
        <v/>
      </c>
      <c r="FK71" s="243" t="str">
        <f>IF(ISBLANK('Post Process Calc.'!AB71),"",'Post Process Calc.'!AB71)</f>
        <v/>
      </c>
      <c r="FL71" s="243" t="str">
        <f>IF(ISBLANK('Post Process Calc.'!AC71),"",'Post Process Calc.'!AC71)</f>
        <v/>
      </c>
      <c r="FM71" s="243" t="str">
        <f>IF(ISBLANK('Post Process Calc.'!AD71),"",'Post Process Calc.'!AD71)</f>
        <v/>
      </c>
      <c r="FN71" s="243" t="str">
        <f>IF(ISBLANK('Post Process Calc.'!AE71),"",'Post Process Calc.'!AE71)</f>
        <v/>
      </c>
      <c r="FO71" s="243" t="str">
        <f>IF(ISBLANK('Post Process Calc.'!AF71),"",'Post Process Calc.'!AF71)</f>
        <v/>
      </c>
      <c r="FP71" s="243" t="str">
        <f>IF(ISBLANK('Post Process Calc.'!AG71),"",'Post Process Calc.'!AG71)</f>
        <v/>
      </c>
      <c r="FQ71" s="243" t="str">
        <f>IF(ISBLANK('Post Process Calc.'!AH71),"",'Post Process Calc.'!AH71)</f>
        <v/>
      </c>
      <c r="FR71" s="243" t="str">
        <f>IF(ISBLANK('Post Process Calc.'!AI71),"",'Post Process Calc.'!AI71)</f>
        <v/>
      </c>
      <c r="FS71" s="243" t="str">
        <f>IF(ISBLANK('Post Process Calc.'!AJ71),"",'Post Process Calc.'!AJ71)</f>
        <v/>
      </c>
    </row>
    <row r="72" spans="1:175">
      <c r="A72" s="238" t="str">
        <f>IF('Measured Data'!B63&lt;&gt;0,'Measured Data'!$B$1,"")</f>
        <v/>
      </c>
      <c r="B72" s="238" t="str">
        <f>IF(ISBLANK('Measured Data'!A63),"",'Measured Data'!A63)</f>
        <v/>
      </c>
      <c r="C72" s="245" t="str">
        <f>IF(ISBLANK('Measured Data'!B63),"",'Measured Data'!B63)</f>
        <v/>
      </c>
      <c r="D72" s="246" t="str">
        <f>IF(ISBLANK('Measured Data'!C63),"",'Measured Data'!C63)</f>
        <v/>
      </c>
      <c r="E72" s="238" t="str">
        <f>IF(ISBLANK('Measured Data'!D63),"",'Measured Data'!D63)</f>
        <v/>
      </c>
      <c r="F72" s="238" t="str">
        <f>IF(ISBLANK('Measured Data'!E63),"",'Measured Data'!E63)</f>
        <v/>
      </c>
      <c r="G72" s="238" t="str">
        <f>IF(ISBLANK('Measured Data'!G63),"",'Measured Data'!G63)</f>
        <v/>
      </c>
      <c r="H72" s="238" t="str">
        <f>IF(ISBLANK('Measured Data'!H63),"",'Measured Data'!H63)</f>
        <v/>
      </c>
      <c r="I72" s="238" t="str">
        <f>IF(ISBLANK('Measured Data'!I63),"",'Measured Data'!I63)</f>
        <v/>
      </c>
      <c r="J72" s="238" t="str">
        <f>IF(ISBLANK('Measured Data'!J63),"",'Measured Data'!J63)</f>
        <v/>
      </c>
      <c r="K72" s="238" t="str">
        <f>IF(ISBLANK('Measured Data'!K63),"",'Measured Data'!K63)</f>
        <v/>
      </c>
      <c r="L72" s="238" t="str">
        <f>IF(ISBLANK('Measured Data'!L63),"",'Measured Data'!L63)</f>
        <v/>
      </c>
      <c r="M72" s="238" t="str">
        <f>IF(ISBLANK('Measured Data'!M63),"",'Measured Data'!M63)</f>
        <v/>
      </c>
      <c r="N72" s="238" t="str">
        <f>IF(ISBLANK('Measured Data'!N63),"",'Measured Data'!N63)</f>
        <v/>
      </c>
      <c r="O72" s="238" t="str">
        <f>IF(ISBLANK('Measured Data'!O63),"",'Measured Data'!O63)</f>
        <v/>
      </c>
      <c r="P72" s="238" t="str">
        <f>IF(ISBLANK('Measured Data'!P63),"",'Measured Data'!P63)</f>
        <v/>
      </c>
      <c r="Q72" s="238" t="str">
        <f>IF(ISBLANK('Measured Data'!Q63),"",'Measured Data'!Q63)</f>
        <v/>
      </c>
      <c r="R72" s="238" t="str">
        <f>IF(ISBLANK('Measured Data'!R63),"",'Measured Data'!R63)</f>
        <v/>
      </c>
      <c r="S72" s="238" t="str">
        <f>IF(ISBLANK('Measured Data'!S63),"",'Measured Data'!S63)</f>
        <v/>
      </c>
      <c r="T72" s="238" t="str">
        <f>IF(ISBLANK('Measured Data'!T63),"",'Measured Data'!T63)</f>
        <v/>
      </c>
      <c r="U72" s="238" t="str">
        <f>IF(ISBLANK('Measured Data'!U63),"",'Measured Data'!U63)</f>
        <v/>
      </c>
      <c r="V72" s="238" t="str">
        <f>IF(ISBLANK('Measured Data'!V63),"",'Measured Data'!V63)</f>
        <v/>
      </c>
      <c r="W72" s="238" t="str">
        <f>IF(ISBLANK('Measured Data'!W63),"",'Measured Data'!W63)</f>
        <v/>
      </c>
      <c r="X72" s="238" t="str">
        <f>IF(ISBLANK('Measured Data'!X63),"",'Measured Data'!X63)</f>
        <v/>
      </c>
      <c r="Y72" s="238" t="str">
        <f>IF(ISBLANK('Measured Data'!Y63),"",'Measured Data'!Y63)</f>
        <v/>
      </c>
      <c r="Z72" s="238" t="str">
        <f>IF(ISBLANK('Measured Data'!Z63),"",'Measured Data'!Z63)</f>
        <v/>
      </c>
      <c r="AA72" s="238" t="str">
        <f>IF(ISBLANK('Measured Data'!AA63),"",'Measured Data'!AA63)</f>
        <v/>
      </c>
      <c r="AB72" s="238" t="str">
        <f>IF(ISBLANK('Measured Data'!AB63),"",'Measured Data'!AB63)</f>
        <v/>
      </c>
      <c r="AC72" s="238" t="str">
        <f>IF(ISBLANK('Measured Data'!AC63),"",'Measured Data'!AC63)</f>
        <v/>
      </c>
      <c r="AD72" s="238" t="str">
        <f>IF(ISBLANK('Measured Data'!AD63),"",'Measured Data'!AD63)</f>
        <v/>
      </c>
      <c r="AE72" s="238" t="str">
        <f>IF(ISBLANK('Measured Data'!AE63),"",'Measured Data'!AE63)</f>
        <v/>
      </c>
      <c r="AF72" s="238" t="str">
        <f>IF(ISBLANK('Measured Data'!AF63),"",'Measured Data'!AF63)</f>
        <v/>
      </c>
      <c r="AG72" s="238" t="str">
        <f>IF(ISBLANK('Measured Data'!AG63),"",'Measured Data'!AG63)</f>
        <v/>
      </c>
      <c r="AH72" s="238" t="str">
        <f>IF(ISBLANK('Measured Data'!AH63),"",'Measured Data'!AH63)</f>
        <v/>
      </c>
      <c r="AI72" s="238" t="str">
        <f>IF(ISBLANK('Measured Data'!AI63),"",'Measured Data'!AI63)</f>
        <v/>
      </c>
      <c r="AJ72" s="238" t="str">
        <f>IF(ISBLANK('Measured Data'!AJ63),"",'Measured Data'!AJ63)</f>
        <v/>
      </c>
      <c r="AK72" s="238" t="str">
        <f>IF(ISBLANK('Measured Data'!AK63),"",'Measured Data'!AK63)</f>
        <v/>
      </c>
      <c r="AL72" s="238" t="str">
        <f>IF(ISBLANK('Measured Data'!AL63),"",'Measured Data'!AL63)</f>
        <v/>
      </c>
      <c r="AM72" s="238" t="str">
        <f>IF(ISBLANK('Measured Data'!AM63),"",'Measured Data'!AM63)</f>
        <v/>
      </c>
      <c r="AN72" s="238" t="str">
        <f>IF(ISBLANK('Measured Data'!AN63),"",'Measured Data'!AN63)</f>
        <v/>
      </c>
      <c r="AO72" s="238" t="str">
        <f>IF(ISBLANK('Measured Data'!AO63),"",'Measured Data'!AO63)</f>
        <v/>
      </c>
      <c r="AP72" s="238" t="str">
        <f>IF(ISBLANK('Measured Data'!AP63),"",'Measured Data'!AP63)</f>
        <v/>
      </c>
      <c r="AQ72" s="238" t="e">
        <f>IF(ISBLANK('Measured Data'!#REF!),"",'Measured Data'!#REF!)</f>
        <v>#REF!</v>
      </c>
      <c r="AR72" s="238" t="e">
        <f>IF(ISBLANK('Measured Data'!#REF!),"",'Measured Data'!#REF!)</f>
        <v>#REF!</v>
      </c>
      <c r="AS72" s="238" t="e">
        <f>IF(ISBLANK('Measured Data'!#REF!),"",'Measured Data'!#REF!)</f>
        <v>#REF!</v>
      </c>
      <c r="AT72" s="238" t="e">
        <f>IF(ISBLANK('Measured Data'!#REF!),"",'Measured Data'!#REF!)</f>
        <v>#REF!</v>
      </c>
      <c r="AU72" s="238" t="e">
        <f>IF(ISBLANK('Measured Data'!#REF!),"",'Measured Data'!#REF!)</f>
        <v>#REF!</v>
      </c>
      <c r="AV72" s="238" t="e">
        <f>IF(ISBLANK('Measured Data'!#REF!),"",'Measured Data'!#REF!)</f>
        <v>#REF!</v>
      </c>
      <c r="AW72" s="238" t="e">
        <f>IF(ISBLANK('Measured Data'!#REF!),"",'Measured Data'!#REF!)</f>
        <v>#REF!</v>
      </c>
      <c r="AX72" s="238" t="e">
        <f>IF(ISBLANK('Measured Data'!#REF!),"",'Measured Data'!#REF!)</f>
        <v>#REF!</v>
      </c>
      <c r="AY72" s="238" t="e">
        <f>IF(ISBLANK('Measured Data'!#REF!),"",'Measured Data'!#REF!)</f>
        <v>#REF!</v>
      </c>
      <c r="AZ72" s="238" t="e">
        <f>IF(ISBLANK('Measured Data'!#REF!),"",'Measured Data'!#REF!)</f>
        <v>#REF!</v>
      </c>
      <c r="BA72" s="238" t="e">
        <f>IF(ISBLANK('Measured Data'!#REF!),"",'Measured Data'!#REF!)</f>
        <v>#REF!</v>
      </c>
      <c r="BB72" s="238" t="e">
        <f>IF(ISBLANK('Measured Data'!#REF!),"",'Measured Data'!#REF!)</f>
        <v>#REF!</v>
      </c>
      <c r="BC72" s="238" t="e">
        <f>IF(ISBLANK('Measured Data'!#REF!),"",'Measured Data'!#REF!)</f>
        <v>#REF!</v>
      </c>
      <c r="BD72" s="238" t="e">
        <f>IF(ISBLANK('Measured Data'!#REF!),"",'Measured Data'!#REF!)</f>
        <v>#REF!</v>
      </c>
      <c r="BE72" s="238" t="e">
        <f>IF(ISBLANK('Measured Data'!#REF!),"",'Measured Data'!#REF!)</f>
        <v>#REF!</v>
      </c>
      <c r="BF72" s="238" t="e">
        <f>IF(ISBLANK('Measured Data'!#REF!),"",'Measured Data'!#REF!)</f>
        <v>#REF!</v>
      </c>
      <c r="BG72" s="238" t="e">
        <f>IF(ISBLANK('Measured Data'!#REF!),"",'Measured Data'!#REF!)</f>
        <v>#REF!</v>
      </c>
      <c r="BH72" s="238" t="e">
        <f>IF(ISBLANK('Measured Data'!#REF!),"",'Measured Data'!#REF!)</f>
        <v>#REF!</v>
      </c>
      <c r="BI72" s="238" t="e">
        <f>IF(ISBLANK('Measured Data'!#REF!),"",'Measured Data'!#REF!)</f>
        <v>#REF!</v>
      </c>
      <c r="BJ72" s="238" t="e">
        <f>IF(ISBLANK('Measured Data'!#REF!),"",'Measured Data'!#REF!)</f>
        <v>#REF!</v>
      </c>
      <c r="BK72" s="238" t="e">
        <f>IF(ISBLANK('Measured Data'!#REF!),"",'Measured Data'!#REF!)</f>
        <v>#REF!</v>
      </c>
      <c r="BL72" s="238" t="e">
        <f>IF(ISBLANK('Measured Data'!#REF!),"",'Measured Data'!#REF!)</f>
        <v>#REF!</v>
      </c>
      <c r="BM72" s="238" t="e">
        <f>IF(ISBLANK('Measured Data'!#REF!),"",'Measured Data'!#REF!)</f>
        <v>#REF!</v>
      </c>
      <c r="BN72" s="238" t="str">
        <f>IF(ISBLANK('In Process Calc.'!B65),"",ROUND('In Process Calc.'!B65,2))</f>
        <v/>
      </c>
      <c r="BO72" s="238" t="str">
        <f>IF(ISBLANK('In Process Calc.'!C65),"",ROUND('In Process Calc.'!C65,2))</f>
        <v/>
      </c>
      <c r="BP72" s="238" t="str">
        <f>IF(ISBLANK('In Process Calc.'!E65),"",'In Process Calc.'!E65)</f>
        <v/>
      </c>
      <c r="BQ72" s="238" t="str">
        <f>IF(ISBLANK('In Process Calc.'!F65),"",'In Process Calc.'!F65)</f>
        <v/>
      </c>
      <c r="BR72" s="238" t="str">
        <f>IF(ISBLANK('In Process Calc.'!H65),"",'In Process Calc.'!H65)</f>
        <v/>
      </c>
      <c r="BS72" s="238" t="str">
        <f>IF(ISBLANK('In Process Calc.'!J65),"",'In Process Calc.'!J65)</f>
        <v/>
      </c>
      <c r="BT72" s="238" t="str">
        <f>IF(ISBLANK('In Process Calc.'!K65),"",'In Process Calc.'!K65)</f>
        <v/>
      </c>
      <c r="BU72" s="238" t="str">
        <f>IF(ISBLANK('In Process Calc.'!L65),"",'In Process Calc.'!L65)</f>
        <v/>
      </c>
      <c r="BV72" s="243" t="str">
        <f>IF(ISBLANK('In Process Calc.'!M65),"",'In Process Calc.'!M65)</f>
        <v/>
      </c>
      <c r="BW72" s="243" t="str">
        <f>IF(ISBLANK('In Process Calc.'!N65),"",'In Process Calc.'!N65)</f>
        <v/>
      </c>
      <c r="BX72" s="243" t="str">
        <f>IF(ISBLANK('In Process Calc.'!O65),"",'In Process Calc.'!O65)</f>
        <v/>
      </c>
      <c r="BY72" s="243" t="str">
        <f>IF(ISBLANK('In Process Calc.'!P65),"",'In Process Calc.'!P65)</f>
        <v/>
      </c>
      <c r="BZ72" s="243" t="str">
        <f>IF(ISBLANK('In Process Calc.'!Q65),"",'In Process Calc.'!Q65)</f>
        <v/>
      </c>
      <c r="CA72" s="243" t="str">
        <f>IF(ISBLANK('In Process Calc.'!R65),"",'In Process Calc.'!R65)</f>
        <v/>
      </c>
      <c r="CB72" s="243" t="str">
        <f>IF(ISBLANK('In Process Calc.'!S65),"",'In Process Calc.'!S65)</f>
        <v/>
      </c>
      <c r="CC72" s="243" t="str">
        <f>IF(ISBLANK('In Process Calc.'!T65),"",'In Process Calc.'!T65)</f>
        <v/>
      </c>
      <c r="CD72" s="243" t="str">
        <f>IF(ISBLANK('In Process Calc.'!U65),"",'In Process Calc.'!U65)</f>
        <v/>
      </c>
      <c r="CE72" s="243" t="str">
        <f>IF(ISBLANK('In Process Calc.'!V65),"",'In Process Calc.'!V65)</f>
        <v/>
      </c>
      <c r="CF72" s="243" t="str">
        <f>IF(ISBLANK('In Process Calc.'!W65),"",'In Process Calc.'!W65)</f>
        <v/>
      </c>
      <c r="CG72" s="243" t="str">
        <f>IF(ISBLANK('In Process Calc.'!X65),"",'In Process Calc.'!X65)</f>
        <v/>
      </c>
      <c r="CH72" s="243" t="str">
        <f>IF(ISBLANK('In Process Calc.'!Y65),"",'In Process Calc.'!Y65)</f>
        <v/>
      </c>
      <c r="CI72" s="243" t="str">
        <f>IF(ISBLANK('In Process Calc.'!Z65),"",'In Process Calc.'!Z65)</f>
        <v/>
      </c>
      <c r="CJ72" s="243" t="str">
        <f>IF(ISBLANK('In Process Calc.'!AA65),"",'In Process Calc.'!AA65)</f>
        <v/>
      </c>
      <c r="CK72" s="243" t="str">
        <f>IF(ISBLANK('In Process Calc.'!AB65),"",'In Process Calc.'!AB65)</f>
        <v/>
      </c>
      <c r="CL72" s="243" t="str">
        <f>IF(ISBLANK('In Process Calc.'!AC65),"",'In Process Calc.'!AC65)</f>
        <v/>
      </c>
      <c r="CM72" s="243" t="str">
        <f>IF(ISBLANK('In Process Calc.'!AD65),"",'In Process Calc.'!AD65)</f>
        <v/>
      </c>
      <c r="CN72" s="243" t="str">
        <f>IF(ISBLANK('In Process Calc.'!AE65),"",'In Process Calc.'!AE65)</f>
        <v/>
      </c>
      <c r="CO72" s="243" t="str">
        <f>IF(ISBLANK('In Process Calc.'!AF65),"",'In Process Calc.'!AF65)</f>
        <v/>
      </c>
      <c r="CP72" s="243" t="str">
        <f>IF(ISBLANK('In Process Calc.'!AG65),"",'In Process Calc.'!AG65)</f>
        <v/>
      </c>
      <c r="CQ72" s="243" t="str">
        <f>IF(ISBLANK('In Process Calc.'!AH65),"",'In Process Calc.'!AH65)</f>
        <v/>
      </c>
      <c r="CR72" s="243" t="str">
        <f>IF(ISBLANK('In Process Calc.'!AI65),"",'In Process Calc.'!AI65)</f>
        <v/>
      </c>
      <c r="CS72" s="243" t="str">
        <f>IF(ISBLANK('In Process Calc.'!AJ65),"",'In Process Calc.'!AJ65)</f>
        <v/>
      </c>
      <c r="CT72" s="243" t="str">
        <f>IF(ISBLANK('In Process Calc.'!AK65),"",'In Process Calc.'!AK65)</f>
        <v/>
      </c>
      <c r="CU72" s="243" t="str">
        <f>IF(ISBLANK('In Process Calc.'!AL65),"",'In Process Calc.'!AL65)</f>
        <v/>
      </c>
      <c r="CV72" s="243" t="str">
        <f>IF(ISBLANK('In Process Calc.'!AM65),"",'In Process Calc.'!AM65)</f>
        <v/>
      </c>
      <c r="CW72" s="243" t="str">
        <f>IF(ISBLANK('In Process Calc.'!AN65),"",'In Process Calc.'!AN65)</f>
        <v/>
      </c>
      <c r="CX72" s="243" t="str">
        <f>IF(ISBLANK('In Process Calc.'!AO65),"",'In Process Calc.'!AO65)</f>
        <v/>
      </c>
      <c r="CY72" s="243" t="str">
        <f>IF(ISBLANK('In Process Calc.'!AP65),"",'In Process Calc.'!AP65)</f>
        <v/>
      </c>
      <c r="CZ72" s="243" t="str">
        <f>IF(ISBLANK('In Process Calc.'!AQ65),"",'In Process Calc.'!AQ65)</f>
        <v/>
      </c>
      <c r="DA72" s="243" t="str">
        <f>IF(ISBLANK('In Process Calc.'!AR65),"",'In Process Calc.'!AR65)</f>
        <v/>
      </c>
      <c r="DB72" s="243" t="str">
        <f>IF(ISBLANK('In Process Calc.'!AS65),"",'In Process Calc.'!AS65)</f>
        <v/>
      </c>
      <c r="DC72" s="243" t="str">
        <f>IF(ISBLANK('In Process Calc.'!AT65),"",'In Process Calc.'!AT65)</f>
        <v/>
      </c>
      <c r="DD72" s="243" t="str">
        <f>IF(ISBLANK('In Process Calc.'!AU65),"",'In Process Calc.'!AU65)</f>
        <v/>
      </c>
      <c r="DE72" s="243" t="str">
        <f>IF(ISBLANK('In Process Calc.'!AV65),"",'In Process Calc.'!AV65)</f>
        <v/>
      </c>
      <c r="DF72" s="243" t="str">
        <f>IF(ISBLANK('In Process Calc.'!AW65),"",'In Process Calc.'!AW65)</f>
        <v/>
      </c>
      <c r="DG72" s="243" t="str">
        <f>IF(ISBLANK('In Process Calc.'!AX65),"",'In Process Calc.'!AX65)</f>
        <v/>
      </c>
      <c r="DH72" s="243" t="str">
        <f>IF(ISBLANK('In Process Calc.'!AY65),"",'In Process Calc.'!AY65)</f>
        <v/>
      </c>
      <c r="DI72" s="243" t="str">
        <f>IF(ISBLANK('In Process Calc.'!AZ65),"",'In Process Calc.'!AZ65)</f>
        <v/>
      </c>
      <c r="DJ72" s="243" t="str">
        <f>IF(ISBLANK('In Process Calc.'!BA65),"",'In Process Calc.'!BA65)</f>
        <v/>
      </c>
      <c r="DK72" s="243" t="str">
        <f>IF(ISBLANK('In Process Calc.'!BB65),"",'In Process Calc.'!BB65)</f>
        <v/>
      </c>
      <c r="DL72" s="243" t="str">
        <f>IF(ISBLANK('In Process Calc.'!BC65),"",'In Process Calc.'!BC65)</f>
        <v/>
      </c>
      <c r="DM72" s="243" t="str">
        <f>IF(ISBLANK('In Process Calc.'!BD65),"",'In Process Calc.'!BD65)</f>
        <v/>
      </c>
      <c r="DN72" s="243" t="str">
        <f>IF(ISBLANK('In Process Calc.'!BE65),"",'In Process Calc.'!BE65)</f>
        <v/>
      </c>
      <c r="DO72" s="243" t="str">
        <f>IF(ISBLANK('In Process Calc.'!BF65),"",'In Process Calc.'!BF65)</f>
        <v/>
      </c>
      <c r="DP72" s="243" t="str">
        <f>IF(ISBLANK('In Process Calc.'!BG65),"",'In Process Calc.'!BG65)</f>
        <v/>
      </c>
      <c r="DQ72" s="243" t="str">
        <f>IF(ISBLANK('In Process Calc.'!BH65),"",'In Process Calc.'!BH65)</f>
        <v/>
      </c>
      <c r="DR72" s="243" t="str">
        <f>IF(ISBLANK('In Process Calc.'!BI65),"",'In Process Calc.'!BI65)</f>
        <v/>
      </c>
      <c r="DS72" s="243" t="str">
        <f>IF(ISBLANK('In Process Calc.'!BJ65),"",'In Process Calc.'!BJ65)</f>
        <v/>
      </c>
      <c r="DT72" s="243" t="str">
        <f>IF(ISBLANK('In Process Calc.'!BK65),"",'In Process Calc.'!BK65)</f>
        <v/>
      </c>
      <c r="DU72" s="243" t="str">
        <f>IF(ISBLANK('In Process Calc.'!BL65),"",'In Process Calc.'!BL65)</f>
        <v/>
      </c>
      <c r="DV72" s="243" t="str">
        <f>IF(ISBLANK('In Process Calc.'!BM65),"",'In Process Calc.'!BM65)</f>
        <v/>
      </c>
      <c r="DW72" s="243" t="str">
        <f>IF(ISBLANK('In Process Calc.'!BN65),"",'In Process Calc.'!BN65)</f>
        <v/>
      </c>
      <c r="DX72" s="243" t="str">
        <f>IF(ISBLANK('In Process Calc.'!BO65),"",'In Process Calc.'!BO65)</f>
        <v/>
      </c>
      <c r="DY72" s="243" t="str">
        <f>IF(ISBLANK('In Process Calc.'!BP65),"",'In Process Calc.'!BP65)</f>
        <v/>
      </c>
      <c r="DZ72" s="243" t="str">
        <f>IF(ISBLANK('In Process Calc.'!BQ65),"",'In Process Calc.'!BQ65)</f>
        <v/>
      </c>
      <c r="EA72" s="243" t="str">
        <f>IF(ISBLANK('In Process Calc.'!BR65),"",'In Process Calc.'!BR65)</f>
        <v/>
      </c>
      <c r="EB72" s="243" t="str">
        <f>IF(ISBLANK('In Process Calc.'!BS65),"",'In Process Calc.'!BS65)</f>
        <v/>
      </c>
      <c r="EC72" s="243" t="str">
        <f>IF(ISBLANK('In Process Calc.'!BT65),"",'In Process Calc.'!BT65)</f>
        <v/>
      </c>
      <c r="ED72" s="243" t="str">
        <f>IF(ISBLANK('In Process Calc.'!BU65),"",'In Process Calc.'!BU65)</f>
        <v/>
      </c>
      <c r="EE72" s="243" t="str">
        <f>IF(ISBLANK('In Process Calc.'!BV65),"",'In Process Calc.'!BV65)</f>
        <v/>
      </c>
      <c r="EF72" s="243" t="str">
        <f>IF(ISBLANK('In Process Calc.'!BW65),"",'In Process Calc.'!BW65)</f>
        <v/>
      </c>
      <c r="EG72" s="243" t="str">
        <f>IF(ISBLANK('In Process Calc.'!BX65),"",'In Process Calc.'!BX65)</f>
        <v/>
      </c>
      <c r="EH72" s="243" t="str">
        <f>IF(ISBLANK('In Process Calc.'!BY65),"",'In Process Calc.'!BY65)</f>
        <v/>
      </c>
      <c r="EI72" s="243" t="str">
        <f>IF(ISBLANK('In Process Calc.'!BZ65),"",'In Process Calc.'!BZ65)</f>
        <v/>
      </c>
      <c r="EJ72" s="243" t="str">
        <f>IF(ISBLANK('In Process Calc.'!CA65),"",'In Process Calc.'!CA65)</f>
        <v/>
      </c>
      <c r="EK72" s="243" t="str">
        <f>IF(ISBLANK('Post Process Calc.'!A72),"",'Post Process Calc.'!A72)</f>
        <v/>
      </c>
      <c r="EL72" s="243" t="str">
        <f>IF(ISBLANK('Post Process Calc.'!C72),"",'Post Process Calc.'!C72)</f>
        <v/>
      </c>
      <c r="EM72" s="243" t="str">
        <f>IF(ISBLANK('Post Process Calc.'!D72),"",'Post Process Calc.'!D72)</f>
        <v/>
      </c>
      <c r="EN72" s="243" t="str">
        <f>IF(ISBLANK('Post Process Calc.'!E72),"",'Post Process Calc.'!E72)</f>
        <v/>
      </c>
      <c r="EO72" s="243" t="str">
        <f>IF(ISBLANK('Post Process Calc.'!F72),"",'Post Process Calc.'!F72)</f>
        <v/>
      </c>
      <c r="EP72" s="243" t="str">
        <f>IF(ISBLANK('Post Process Calc.'!G72),"",'Post Process Calc.'!G72)</f>
        <v/>
      </c>
      <c r="EQ72" s="243" t="str">
        <f>IF(ISBLANK('Post Process Calc.'!H72),"",'Post Process Calc.'!H72)</f>
        <v/>
      </c>
      <c r="ER72" s="243" t="str">
        <f>IF(ISBLANK('Post Process Calc.'!I72),"",'Post Process Calc.'!I72)</f>
        <v/>
      </c>
      <c r="ES72" s="243" t="str">
        <f>IF(ISBLANK('Post Process Calc.'!J72),"",'Post Process Calc.'!J72)</f>
        <v/>
      </c>
      <c r="ET72" s="243" t="str">
        <f>IF(ISBLANK('Post Process Calc.'!K72),"",'Post Process Calc.'!K72)</f>
        <v/>
      </c>
      <c r="EU72" s="243" t="str">
        <f>IF(ISBLANK('Post Process Calc.'!L72),"",'Post Process Calc.'!L72)</f>
        <v/>
      </c>
      <c r="EV72" s="243" t="str">
        <f>IF(ISBLANK('Post Process Calc.'!M72),"",'Post Process Calc.'!M72)</f>
        <v/>
      </c>
      <c r="EW72" s="243" t="str">
        <f>IF(ISBLANK('Post Process Calc.'!N72),"",'Post Process Calc.'!N72)</f>
        <v/>
      </c>
      <c r="EX72" s="243" t="str">
        <f>IF(ISBLANK('Post Process Calc.'!O72),"",'Post Process Calc.'!O72)</f>
        <v/>
      </c>
      <c r="EY72" s="243" t="str">
        <f>IF(ISBLANK('Post Process Calc.'!P72),"",'Post Process Calc.'!P72)</f>
        <v/>
      </c>
      <c r="EZ72" s="243" t="str">
        <f>IF(ISBLANK('Post Process Calc.'!Q72),"",'Post Process Calc.'!Q72)</f>
        <v/>
      </c>
      <c r="FA72" s="243" t="str">
        <f>IF(ISBLANK('Post Process Calc.'!R72),"",'Post Process Calc.'!R72)</f>
        <v/>
      </c>
      <c r="FB72" s="243" t="str">
        <f>IF(ISBLANK('Post Process Calc.'!S72),"",'Post Process Calc.'!S72)</f>
        <v/>
      </c>
      <c r="FC72" s="243" t="str">
        <f>IF(ISBLANK('Post Process Calc.'!T72),"",'Post Process Calc.'!T72)</f>
        <v/>
      </c>
      <c r="FD72" s="243" t="str">
        <f>IF(ISBLANK('Post Process Calc.'!U72),"",'Post Process Calc.'!U72)</f>
        <v/>
      </c>
      <c r="FE72" s="243" t="str">
        <f>IF(ISBLANK('Post Process Calc.'!V72),"",'Post Process Calc.'!V72)</f>
        <v/>
      </c>
      <c r="FF72" s="243" t="str">
        <f>IF(ISBLANK('Post Process Calc.'!W72),"",'Post Process Calc.'!W72)</f>
        <v/>
      </c>
      <c r="FG72" s="243" t="str">
        <f>IF(ISBLANK('Post Process Calc.'!X72),"",'Post Process Calc.'!X72)</f>
        <v/>
      </c>
      <c r="FH72" s="243" t="str">
        <f>IF(ISBLANK('Post Process Calc.'!Y72),"",'Post Process Calc.'!Y72)</f>
        <v/>
      </c>
      <c r="FI72" s="243" t="str">
        <f>IF(ISBLANK('Post Process Calc.'!Z72),"",'Post Process Calc.'!Z72)</f>
        <v/>
      </c>
      <c r="FJ72" s="243" t="str">
        <f>IF(ISBLANK('Post Process Calc.'!AA72),"",'Post Process Calc.'!AA72)</f>
        <v/>
      </c>
      <c r="FK72" s="243" t="str">
        <f>IF(ISBLANK('Post Process Calc.'!AB72),"",'Post Process Calc.'!AB72)</f>
        <v/>
      </c>
      <c r="FL72" s="243" t="str">
        <f>IF(ISBLANK('Post Process Calc.'!AC72),"",'Post Process Calc.'!AC72)</f>
        <v/>
      </c>
      <c r="FM72" s="243" t="str">
        <f>IF(ISBLANK('Post Process Calc.'!AD72),"",'Post Process Calc.'!AD72)</f>
        <v/>
      </c>
      <c r="FN72" s="243" t="str">
        <f>IF(ISBLANK('Post Process Calc.'!AE72),"",'Post Process Calc.'!AE72)</f>
        <v/>
      </c>
      <c r="FO72" s="243" t="str">
        <f>IF(ISBLANK('Post Process Calc.'!AF72),"",'Post Process Calc.'!AF72)</f>
        <v/>
      </c>
      <c r="FP72" s="243" t="str">
        <f>IF(ISBLANK('Post Process Calc.'!AG72),"",'Post Process Calc.'!AG72)</f>
        <v/>
      </c>
      <c r="FQ72" s="243" t="str">
        <f>IF(ISBLANK('Post Process Calc.'!AH72),"",'Post Process Calc.'!AH72)</f>
        <v/>
      </c>
      <c r="FR72" s="243" t="str">
        <f>IF(ISBLANK('Post Process Calc.'!AI72),"",'Post Process Calc.'!AI72)</f>
        <v/>
      </c>
      <c r="FS72" s="243" t="str">
        <f>IF(ISBLANK('Post Process Calc.'!AJ72),"",'Post Process Calc.'!AJ72)</f>
        <v/>
      </c>
    </row>
    <row r="73" spans="1:175">
      <c r="A73" s="238" t="str">
        <f>IF('Measured Data'!B64&lt;&gt;0,'Measured Data'!$B$1,"")</f>
        <v/>
      </c>
      <c r="B73" s="238" t="str">
        <f>IF(ISBLANK('Measured Data'!A64),"",'Measured Data'!A64)</f>
        <v/>
      </c>
      <c r="C73" s="245" t="str">
        <f>IF(ISBLANK('Measured Data'!B64),"",'Measured Data'!B64)</f>
        <v/>
      </c>
      <c r="D73" s="246" t="str">
        <f>IF(ISBLANK('Measured Data'!C64),"",'Measured Data'!C64)</f>
        <v/>
      </c>
      <c r="E73" s="238" t="str">
        <f>IF(ISBLANK('Measured Data'!D64),"",'Measured Data'!D64)</f>
        <v/>
      </c>
      <c r="F73" s="238" t="str">
        <f>IF(ISBLANK('Measured Data'!E64),"",'Measured Data'!E64)</f>
        <v/>
      </c>
      <c r="G73" s="238" t="str">
        <f>IF(ISBLANK('Measured Data'!G64),"",'Measured Data'!G64)</f>
        <v/>
      </c>
      <c r="H73" s="238" t="str">
        <f>IF(ISBLANK('Measured Data'!H64),"",'Measured Data'!H64)</f>
        <v/>
      </c>
      <c r="I73" s="238" t="str">
        <f>IF(ISBLANK('Measured Data'!I64),"",'Measured Data'!I64)</f>
        <v/>
      </c>
      <c r="J73" s="238" t="str">
        <f>IF(ISBLANK('Measured Data'!J64),"",'Measured Data'!J64)</f>
        <v/>
      </c>
      <c r="K73" s="238" t="str">
        <f>IF(ISBLANK('Measured Data'!K64),"",'Measured Data'!K64)</f>
        <v/>
      </c>
      <c r="L73" s="238" t="str">
        <f>IF(ISBLANK('Measured Data'!L64),"",'Measured Data'!L64)</f>
        <v/>
      </c>
      <c r="M73" s="238" t="str">
        <f>IF(ISBLANK('Measured Data'!M64),"",'Measured Data'!M64)</f>
        <v/>
      </c>
      <c r="N73" s="238" t="str">
        <f>IF(ISBLANK('Measured Data'!N64),"",'Measured Data'!N64)</f>
        <v/>
      </c>
      <c r="O73" s="238" t="str">
        <f>IF(ISBLANK('Measured Data'!O64),"",'Measured Data'!O64)</f>
        <v/>
      </c>
      <c r="P73" s="238" t="str">
        <f>IF(ISBLANK('Measured Data'!P64),"",'Measured Data'!P64)</f>
        <v/>
      </c>
      <c r="Q73" s="238" t="str">
        <f>IF(ISBLANK('Measured Data'!Q64),"",'Measured Data'!Q64)</f>
        <v/>
      </c>
      <c r="R73" s="238" t="str">
        <f>IF(ISBLANK('Measured Data'!R64),"",'Measured Data'!R64)</f>
        <v/>
      </c>
      <c r="S73" s="238" t="str">
        <f>IF(ISBLANK('Measured Data'!S64),"",'Measured Data'!S64)</f>
        <v/>
      </c>
      <c r="T73" s="238" t="str">
        <f>IF(ISBLANK('Measured Data'!T64),"",'Measured Data'!T64)</f>
        <v/>
      </c>
      <c r="U73" s="238" t="str">
        <f>IF(ISBLANK('Measured Data'!U64),"",'Measured Data'!U64)</f>
        <v/>
      </c>
      <c r="V73" s="238" t="str">
        <f>IF(ISBLANK('Measured Data'!V64),"",'Measured Data'!V64)</f>
        <v/>
      </c>
      <c r="W73" s="238" t="str">
        <f>IF(ISBLANK('Measured Data'!W64),"",'Measured Data'!W64)</f>
        <v/>
      </c>
      <c r="X73" s="238" t="str">
        <f>IF(ISBLANK('Measured Data'!X64),"",'Measured Data'!X64)</f>
        <v/>
      </c>
      <c r="Y73" s="238" t="str">
        <f>IF(ISBLANK('Measured Data'!Y64),"",'Measured Data'!Y64)</f>
        <v/>
      </c>
      <c r="Z73" s="238" t="str">
        <f>IF(ISBLANK('Measured Data'!Z64),"",'Measured Data'!Z64)</f>
        <v/>
      </c>
      <c r="AA73" s="238" t="str">
        <f>IF(ISBLANK('Measured Data'!AA64),"",'Measured Data'!AA64)</f>
        <v/>
      </c>
      <c r="AB73" s="238" t="str">
        <f>IF(ISBLANK('Measured Data'!AB64),"",'Measured Data'!AB64)</f>
        <v/>
      </c>
      <c r="AC73" s="238" t="str">
        <f>IF(ISBLANK('Measured Data'!AC64),"",'Measured Data'!AC64)</f>
        <v/>
      </c>
      <c r="AD73" s="238" t="str">
        <f>IF(ISBLANK('Measured Data'!AD64),"",'Measured Data'!AD64)</f>
        <v/>
      </c>
      <c r="AE73" s="238" t="str">
        <f>IF(ISBLANK('Measured Data'!AE64),"",'Measured Data'!AE64)</f>
        <v/>
      </c>
      <c r="AF73" s="238" t="str">
        <f>IF(ISBLANK('Measured Data'!AF64),"",'Measured Data'!AF64)</f>
        <v/>
      </c>
      <c r="AG73" s="238" t="str">
        <f>IF(ISBLANK('Measured Data'!AG64),"",'Measured Data'!AG64)</f>
        <v/>
      </c>
      <c r="AH73" s="238" t="str">
        <f>IF(ISBLANK('Measured Data'!AH64),"",'Measured Data'!AH64)</f>
        <v/>
      </c>
      <c r="AI73" s="238" t="str">
        <f>IF(ISBLANK('Measured Data'!AI64),"",'Measured Data'!AI64)</f>
        <v/>
      </c>
      <c r="AJ73" s="238" t="str">
        <f>IF(ISBLANK('Measured Data'!AJ64),"",'Measured Data'!AJ64)</f>
        <v/>
      </c>
      <c r="AK73" s="238" t="str">
        <f>IF(ISBLANK('Measured Data'!AK64),"",'Measured Data'!AK64)</f>
        <v/>
      </c>
      <c r="AL73" s="238" t="str">
        <f>IF(ISBLANK('Measured Data'!AL64),"",'Measured Data'!AL64)</f>
        <v/>
      </c>
      <c r="AM73" s="238" t="str">
        <f>IF(ISBLANK('Measured Data'!AM64),"",'Measured Data'!AM64)</f>
        <v/>
      </c>
      <c r="AN73" s="238" t="str">
        <f>IF(ISBLANK('Measured Data'!AN64),"",'Measured Data'!AN64)</f>
        <v/>
      </c>
      <c r="AO73" s="238" t="str">
        <f>IF(ISBLANK('Measured Data'!AO64),"",'Measured Data'!AO64)</f>
        <v/>
      </c>
      <c r="AP73" s="238" t="str">
        <f>IF(ISBLANK('Measured Data'!AP64),"",'Measured Data'!AP64)</f>
        <v/>
      </c>
      <c r="AQ73" s="238" t="e">
        <f>IF(ISBLANK('Measured Data'!#REF!),"",'Measured Data'!#REF!)</f>
        <v>#REF!</v>
      </c>
      <c r="AR73" s="238" t="e">
        <f>IF(ISBLANK('Measured Data'!#REF!),"",'Measured Data'!#REF!)</f>
        <v>#REF!</v>
      </c>
      <c r="AS73" s="238" t="e">
        <f>IF(ISBLANK('Measured Data'!#REF!),"",'Measured Data'!#REF!)</f>
        <v>#REF!</v>
      </c>
      <c r="AT73" s="238" t="e">
        <f>IF(ISBLANK('Measured Data'!#REF!),"",'Measured Data'!#REF!)</f>
        <v>#REF!</v>
      </c>
      <c r="AU73" s="238" t="e">
        <f>IF(ISBLANK('Measured Data'!#REF!),"",'Measured Data'!#REF!)</f>
        <v>#REF!</v>
      </c>
      <c r="AV73" s="238" t="e">
        <f>IF(ISBLANK('Measured Data'!#REF!),"",'Measured Data'!#REF!)</f>
        <v>#REF!</v>
      </c>
      <c r="AW73" s="238" t="e">
        <f>IF(ISBLANK('Measured Data'!#REF!),"",'Measured Data'!#REF!)</f>
        <v>#REF!</v>
      </c>
      <c r="AX73" s="238" t="e">
        <f>IF(ISBLANK('Measured Data'!#REF!),"",'Measured Data'!#REF!)</f>
        <v>#REF!</v>
      </c>
      <c r="AY73" s="238" t="e">
        <f>IF(ISBLANK('Measured Data'!#REF!),"",'Measured Data'!#REF!)</f>
        <v>#REF!</v>
      </c>
      <c r="AZ73" s="238" t="e">
        <f>IF(ISBLANK('Measured Data'!#REF!),"",'Measured Data'!#REF!)</f>
        <v>#REF!</v>
      </c>
      <c r="BA73" s="238" t="e">
        <f>IF(ISBLANK('Measured Data'!#REF!),"",'Measured Data'!#REF!)</f>
        <v>#REF!</v>
      </c>
      <c r="BB73" s="238" t="e">
        <f>IF(ISBLANK('Measured Data'!#REF!),"",'Measured Data'!#REF!)</f>
        <v>#REF!</v>
      </c>
      <c r="BC73" s="238" t="e">
        <f>IF(ISBLANK('Measured Data'!#REF!),"",'Measured Data'!#REF!)</f>
        <v>#REF!</v>
      </c>
      <c r="BD73" s="238" t="e">
        <f>IF(ISBLANK('Measured Data'!#REF!),"",'Measured Data'!#REF!)</f>
        <v>#REF!</v>
      </c>
      <c r="BE73" s="238" t="e">
        <f>IF(ISBLANK('Measured Data'!#REF!),"",'Measured Data'!#REF!)</f>
        <v>#REF!</v>
      </c>
      <c r="BF73" s="238" t="e">
        <f>IF(ISBLANK('Measured Data'!#REF!),"",'Measured Data'!#REF!)</f>
        <v>#REF!</v>
      </c>
      <c r="BG73" s="238" t="e">
        <f>IF(ISBLANK('Measured Data'!#REF!),"",'Measured Data'!#REF!)</f>
        <v>#REF!</v>
      </c>
      <c r="BH73" s="238" t="e">
        <f>IF(ISBLANK('Measured Data'!#REF!),"",'Measured Data'!#REF!)</f>
        <v>#REF!</v>
      </c>
      <c r="BI73" s="238" t="e">
        <f>IF(ISBLANK('Measured Data'!#REF!),"",'Measured Data'!#REF!)</f>
        <v>#REF!</v>
      </c>
      <c r="BJ73" s="238" t="e">
        <f>IF(ISBLANK('Measured Data'!#REF!),"",'Measured Data'!#REF!)</f>
        <v>#REF!</v>
      </c>
      <c r="BK73" s="238" t="e">
        <f>IF(ISBLANK('Measured Data'!#REF!),"",'Measured Data'!#REF!)</f>
        <v>#REF!</v>
      </c>
      <c r="BL73" s="238" t="e">
        <f>IF(ISBLANK('Measured Data'!#REF!),"",'Measured Data'!#REF!)</f>
        <v>#REF!</v>
      </c>
      <c r="BM73" s="238" t="e">
        <f>IF(ISBLANK('Measured Data'!#REF!),"",'Measured Data'!#REF!)</f>
        <v>#REF!</v>
      </c>
      <c r="BN73" s="238" t="str">
        <f>IF(ISBLANK('In Process Calc.'!B66),"",ROUND('In Process Calc.'!B66,2))</f>
        <v/>
      </c>
      <c r="BO73" s="238" t="str">
        <f>IF(ISBLANK('In Process Calc.'!C66),"",ROUND('In Process Calc.'!C66,2))</f>
        <v/>
      </c>
      <c r="BP73" s="238" t="str">
        <f>IF(ISBLANK('In Process Calc.'!E66),"",'In Process Calc.'!E66)</f>
        <v/>
      </c>
      <c r="BQ73" s="238" t="str">
        <f>IF(ISBLANK('In Process Calc.'!F66),"",'In Process Calc.'!F66)</f>
        <v/>
      </c>
      <c r="BR73" s="238" t="str">
        <f>IF(ISBLANK('In Process Calc.'!H66),"",'In Process Calc.'!H66)</f>
        <v/>
      </c>
      <c r="BS73" s="238" t="str">
        <f>IF(ISBLANK('In Process Calc.'!J66),"",'In Process Calc.'!J66)</f>
        <v/>
      </c>
      <c r="BT73" s="238" t="str">
        <f>IF(ISBLANK('In Process Calc.'!K66),"",'In Process Calc.'!K66)</f>
        <v/>
      </c>
      <c r="BU73" s="238" t="str">
        <f>IF(ISBLANK('In Process Calc.'!L66),"",'In Process Calc.'!L66)</f>
        <v/>
      </c>
      <c r="BV73" s="243" t="str">
        <f>IF(ISBLANK('In Process Calc.'!M66),"",'In Process Calc.'!M66)</f>
        <v/>
      </c>
      <c r="BW73" s="243" t="str">
        <f>IF(ISBLANK('In Process Calc.'!N66),"",'In Process Calc.'!N66)</f>
        <v/>
      </c>
      <c r="BX73" s="243" t="str">
        <f>IF(ISBLANK('In Process Calc.'!O66),"",'In Process Calc.'!O66)</f>
        <v/>
      </c>
      <c r="BY73" s="243" t="str">
        <f>IF(ISBLANK('In Process Calc.'!P66),"",'In Process Calc.'!P66)</f>
        <v/>
      </c>
      <c r="BZ73" s="243" t="str">
        <f>IF(ISBLANK('In Process Calc.'!Q66),"",'In Process Calc.'!Q66)</f>
        <v/>
      </c>
      <c r="CA73" s="243" t="str">
        <f>IF(ISBLANK('In Process Calc.'!R66),"",'In Process Calc.'!R66)</f>
        <v/>
      </c>
      <c r="CB73" s="243" t="str">
        <f>IF(ISBLANK('In Process Calc.'!S66),"",'In Process Calc.'!S66)</f>
        <v/>
      </c>
      <c r="CC73" s="243" t="str">
        <f>IF(ISBLANK('In Process Calc.'!T66),"",'In Process Calc.'!T66)</f>
        <v/>
      </c>
      <c r="CD73" s="243" t="str">
        <f>IF(ISBLANK('In Process Calc.'!U66),"",'In Process Calc.'!U66)</f>
        <v/>
      </c>
      <c r="CE73" s="243" t="str">
        <f>IF(ISBLANK('In Process Calc.'!V66),"",'In Process Calc.'!V66)</f>
        <v/>
      </c>
      <c r="CF73" s="243" t="str">
        <f>IF(ISBLANK('In Process Calc.'!W66),"",'In Process Calc.'!W66)</f>
        <v/>
      </c>
      <c r="CG73" s="243" t="str">
        <f>IF(ISBLANK('In Process Calc.'!X66),"",'In Process Calc.'!X66)</f>
        <v/>
      </c>
      <c r="CH73" s="243" t="str">
        <f>IF(ISBLANK('In Process Calc.'!Y66),"",'In Process Calc.'!Y66)</f>
        <v/>
      </c>
      <c r="CI73" s="243" t="str">
        <f>IF(ISBLANK('In Process Calc.'!Z66),"",'In Process Calc.'!Z66)</f>
        <v/>
      </c>
      <c r="CJ73" s="243" t="str">
        <f>IF(ISBLANK('In Process Calc.'!AA66),"",'In Process Calc.'!AA66)</f>
        <v/>
      </c>
      <c r="CK73" s="243" t="str">
        <f>IF(ISBLANK('In Process Calc.'!AB66),"",'In Process Calc.'!AB66)</f>
        <v/>
      </c>
      <c r="CL73" s="243" t="str">
        <f>IF(ISBLANK('In Process Calc.'!AC66),"",'In Process Calc.'!AC66)</f>
        <v/>
      </c>
      <c r="CM73" s="243" t="str">
        <f>IF(ISBLANK('In Process Calc.'!AD66),"",'In Process Calc.'!AD66)</f>
        <v/>
      </c>
      <c r="CN73" s="243" t="str">
        <f>IF(ISBLANK('In Process Calc.'!AE66),"",'In Process Calc.'!AE66)</f>
        <v/>
      </c>
      <c r="CO73" s="243" t="str">
        <f>IF(ISBLANK('In Process Calc.'!AF66),"",'In Process Calc.'!AF66)</f>
        <v/>
      </c>
      <c r="CP73" s="243" t="str">
        <f>IF(ISBLANK('In Process Calc.'!AG66),"",'In Process Calc.'!AG66)</f>
        <v/>
      </c>
      <c r="CQ73" s="243" t="str">
        <f>IF(ISBLANK('In Process Calc.'!AH66),"",'In Process Calc.'!AH66)</f>
        <v/>
      </c>
      <c r="CR73" s="243" t="str">
        <f>IF(ISBLANK('In Process Calc.'!AI66),"",'In Process Calc.'!AI66)</f>
        <v/>
      </c>
      <c r="CS73" s="243" t="str">
        <f>IF(ISBLANK('In Process Calc.'!AJ66),"",'In Process Calc.'!AJ66)</f>
        <v/>
      </c>
      <c r="CT73" s="243" t="str">
        <f>IF(ISBLANK('In Process Calc.'!AK66),"",'In Process Calc.'!AK66)</f>
        <v/>
      </c>
      <c r="CU73" s="243" t="str">
        <f>IF(ISBLANK('In Process Calc.'!AL66),"",'In Process Calc.'!AL66)</f>
        <v/>
      </c>
      <c r="CV73" s="243" t="str">
        <f>IF(ISBLANK('In Process Calc.'!AM66),"",'In Process Calc.'!AM66)</f>
        <v/>
      </c>
      <c r="CW73" s="243" t="str">
        <f>IF(ISBLANK('In Process Calc.'!AN66),"",'In Process Calc.'!AN66)</f>
        <v/>
      </c>
      <c r="CX73" s="243" t="str">
        <f>IF(ISBLANK('In Process Calc.'!AO66),"",'In Process Calc.'!AO66)</f>
        <v/>
      </c>
      <c r="CY73" s="243" t="str">
        <f>IF(ISBLANK('In Process Calc.'!AP66),"",'In Process Calc.'!AP66)</f>
        <v/>
      </c>
      <c r="CZ73" s="243" t="str">
        <f>IF(ISBLANK('In Process Calc.'!AQ66),"",'In Process Calc.'!AQ66)</f>
        <v/>
      </c>
      <c r="DA73" s="243" t="str">
        <f>IF(ISBLANK('In Process Calc.'!AR66),"",'In Process Calc.'!AR66)</f>
        <v/>
      </c>
      <c r="DB73" s="243" t="str">
        <f>IF(ISBLANK('In Process Calc.'!AS66),"",'In Process Calc.'!AS66)</f>
        <v/>
      </c>
      <c r="DC73" s="243" t="str">
        <f>IF(ISBLANK('In Process Calc.'!AT66),"",'In Process Calc.'!AT66)</f>
        <v/>
      </c>
      <c r="DD73" s="243" t="str">
        <f>IF(ISBLANK('In Process Calc.'!AU66),"",'In Process Calc.'!AU66)</f>
        <v/>
      </c>
      <c r="DE73" s="243" t="str">
        <f>IF(ISBLANK('In Process Calc.'!AV66),"",'In Process Calc.'!AV66)</f>
        <v/>
      </c>
      <c r="DF73" s="243" t="str">
        <f>IF(ISBLANK('In Process Calc.'!AW66),"",'In Process Calc.'!AW66)</f>
        <v/>
      </c>
      <c r="DG73" s="243" t="str">
        <f>IF(ISBLANK('In Process Calc.'!AX66),"",'In Process Calc.'!AX66)</f>
        <v/>
      </c>
      <c r="DH73" s="243" t="str">
        <f>IF(ISBLANK('In Process Calc.'!AY66),"",'In Process Calc.'!AY66)</f>
        <v/>
      </c>
      <c r="DI73" s="243" t="str">
        <f>IF(ISBLANK('In Process Calc.'!AZ66),"",'In Process Calc.'!AZ66)</f>
        <v/>
      </c>
      <c r="DJ73" s="243" t="str">
        <f>IF(ISBLANK('In Process Calc.'!BA66),"",'In Process Calc.'!BA66)</f>
        <v/>
      </c>
      <c r="DK73" s="243" t="str">
        <f>IF(ISBLANK('In Process Calc.'!BB66),"",'In Process Calc.'!BB66)</f>
        <v/>
      </c>
      <c r="DL73" s="243" t="str">
        <f>IF(ISBLANK('In Process Calc.'!BC66),"",'In Process Calc.'!BC66)</f>
        <v/>
      </c>
      <c r="DM73" s="243" t="str">
        <f>IF(ISBLANK('In Process Calc.'!BD66),"",'In Process Calc.'!BD66)</f>
        <v/>
      </c>
      <c r="DN73" s="243" t="str">
        <f>IF(ISBLANK('In Process Calc.'!BE66),"",'In Process Calc.'!BE66)</f>
        <v/>
      </c>
      <c r="DO73" s="243" t="str">
        <f>IF(ISBLANK('In Process Calc.'!BF66),"",'In Process Calc.'!BF66)</f>
        <v/>
      </c>
      <c r="DP73" s="243" t="str">
        <f>IF(ISBLANK('In Process Calc.'!BG66),"",'In Process Calc.'!BG66)</f>
        <v/>
      </c>
      <c r="DQ73" s="243" t="str">
        <f>IF(ISBLANK('In Process Calc.'!BH66),"",'In Process Calc.'!BH66)</f>
        <v/>
      </c>
      <c r="DR73" s="243" t="str">
        <f>IF(ISBLANK('In Process Calc.'!BI66),"",'In Process Calc.'!BI66)</f>
        <v/>
      </c>
      <c r="DS73" s="243" t="str">
        <f>IF(ISBLANK('In Process Calc.'!BJ66),"",'In Process Calc.'!BJ66)</f>
        <v/>
      </c>
      <c r="DT73" s="243" t="str">
        <f>IF(ISBLANK('In Process Calc.'!BK66),"",'In Process Calc.'!BK66)</f>
        <v/>
      </c>
      <c r="DU73" s="243" t="str">
        <f>IF(ISBLANK('In Process Calc.'!BL66),"",'In Process Calc.'!BL66)</f>
        <v/>
      </c>
      <c r="DV73" s="243" t="str">
        <f>IF(ISBLANK('In Process Calc.'!BM66),"",'In Process Calc.'!BM66)</f>
        <v/>
      </c>
      <c r="DW73" s="243" t="str">
        <f>IF(ISBLANK('In Process Calc.'!BN66),"",'In Process Calc.'!BN66)</f>
        <v/>
      </c>
      <c r="DX73" s="243" t="str">
        <f>IF(ISBLANK('In Process Calc.'!BO66),"",'In Process Calc.'!BO66)</f>
        <v/>
      </c>
      <c r="DY73" s="243" t="str">
        <f>IF(ISBLANK('In Process Calc.'!BP66),"",'In Process Calc.'!BP66)</f>
        <v/>
      </c>
      <c r="DZ73" s="243" t="str">
        <f>IF(ISBLANK('In Process Calc.'!BQ66),"",'In Process Calc.'!BQ66)</f>
        <v/>
      </c>
      <c r="EA73" s="243" t="str">
        <f>IF(ISBLANK('In Process Calc.'!BR66),"",'In Process Calc.'!BR66)</f>
        <v/>
      </c>
      <c r="EB73" s="243" t="str">
        <f>IF(ISBLANK('In Process Calc.'!BS66),"",'In Process Calc.'!BS66)</f>
        <v/>
      </c>
      <c r="EC73" s="243" t="str">
        <f>IF(ISBLANK('In Process Calc.'!BT66),"",'In Process Calc.'!BT66)</f>
        <v/>
      </c>
      <c r="ED73" s="243" t="str">
        <f>IF(ISBLANK('In Process Calc.'!BU66),"",'In Process Calc.'!BU66)</f>
        <v/>
      </c>
      <c r="EE73" s="243" t="str">
        <f>IF(ISBLANK('In Process Calc.'!BV66),"",'In Process Calc.'!BV66)</f>
        <v/>
      </c>
      <c r="EF73" s="243" t="str">
        <f>IF(ISBLANK('In Process Calc.'!BW66),"",'In Process Calc.'!BW66)</f>
        <v/>
      </c>
      <c r="EG73" s="243" t="str">
        <f>IF(ISBLANK('In Process Calc.'!BX66),"",'In Process Calc.'!BX66)</f>
        <v/>
      </c>
      <c r="EH73" s="243" t="str">
        <f>IF(ISBLANK('In Process Calc.'!BY66),"",'In Process Calc.'!BY66)</f>
        <v/>
      </c>
      <c r="EI73" s="243" t="str">
        <f>IF(ISBLANK('In Process Calc.'!BZ66),"",'In Process Calc.'!BZ66)</f>
        <v/>
      </c>
      <c r="EJ73" s="243" t="str">
        <f>IF(ISBLANK('In Process Calc.'!CA66),"",'In Process Calc.'!CA66)</f>
        <v/>
      </c>
      <c r="EK73" s="243" t="str">
        <f>IF(ISBLANK('Post Process Calc.'!A73),"",'Post Process Calc.'!A73)</f>
        <v/>
      </c>
      <c r="EL73" s="243" t="str">
        <f>IF(ISBLANK('Post Process Calc.'!C73),"",'Post Process Calc.'!C73)</f>
        <v/>
      </c>
      <c r="EM73" s="243" t="str">
        <f>IF(ISBLANK('Post Process Calc.'!D73),"",'Post Process Calc.'!D73)</f>
        <v/>
      </c>
      <c r="EN73" s="243" t="str">
        <f>IF(ISBLANK('Post Process Calc.'!E73),"",'Post Process Calc.'!E73)</f>
        <v/>
      </c>
      <c r="EO73" s="243" t="str">
        <f>IF(ISBLANK('Post Process Calc.'!F73),"",'Post Process Calc.'!F73)</f>
        <v/>
      </c>
      <c r="EP73" s="243" t="str">
        <f>IF(ISBLANK('Post Process Calc.'!G73),"",'Post Process Calc.'!G73)</f>
        <v/>
      </c>
      <c r="EQ73" s="243" t="str">
        <f>IF(ISBLANK('Post Process Calc.'!H73),"",'Post Process Calc.'!H73)</f>
        <v/>
      </c>
      <c r="ER73" s="243" t="str">
        <f>IF(ISBLANK('Post Process Calc.'!I73),"",'Post Process Calc.'!I73)</f>
        <v/>
      </c>
      <c r="ES73" s="243" t="str">
        <f>IF(ISBLANK('Post Process Calc.'!J73),"",'Post Process Calc.'!J73)</f>
        <v/>
      </c>
      <c r="ET73" s="243" t="str">
        <f>IF(ISBLANK('Post Process Calc.'!K73),"",'Post Process Calc.'!K73)</f>
        <v/>
      </c>
      <c r="EU73" s="243" t="str">
        <f>IF(ISBLANK('Post Process Calc.'!L73),"",'Post Process Calc.'!L73)</f>
        <v/>
      </c>
      <c r="EV73" s="243" t="str">
        <f>IF(ISBLANK('Post Process Calc.'!M73),"",'Post Process Calc.'!M73)</f>
        <v/>
      </c>
      <c r="EW73" s="243" t="str">
        <f>IF(ISBLANK('Post Process Calc.'!N73),"",'Post Process Calc.'!N73)</f>
        <v/>
      </c>
      <c r="EX73" s="243" t="str">
        <f>IF(ISBLANK('Post Process Calc.'!O73),"",'Post Process Calc.'!O73)</f>
        <v/>
      </c>
      <c r="EY73" s="243" t="str">
        <f>IF(ISBLANK('Post Process Calc.'!P73),"",'Post Process Calc.'!P73)</f>
        <v/>
      </c>
      <c r="EZ73" s="243" t="str">
        <f>IF(ISBLANK('Post Process Calc.'!Q73),"",'Post Process Calc.'!Q73)</f>
        <v/>
      </c>
      <c r="FA73" s="243" t="str">
        <f>IF(ISBLANK('Post Process Calc.'!R73),"",'Post Process Calc.'!R73)</f>
        <v/>
      </c>
      <c r="FB73" s="243" t="str">
        <f>IF(ISBLANK('Post Process Calc.'!S73),"",'Post Process Calc.'!S73)</f>
        <v/>
      </c>
      <c r="FC73" s="243" t="str">
        <f>IF(ISBLANK('Post Process Calc.'!T73),"",'Post Process Calc.'!T73)</f>
        <v/>
      </c>
      <c r="FD73" s="243" t="str">
        <f>IF(ISBLANK('Post Process Calc.'!U73),"",'Post Process Calc.'!U73)</f>
        <v/>
      </c>
      <c r="FE73" s="243" t="str">
        <f>IF(ISBLANK('Post Process Calc.'!V73),"",'Post Process Calc.'!V73)</f>
        <v/>
      </c>
      <c r="FF73" s="243" t="str">
        <f>IF(ISBLANK('Post Process Calc.'!W73),"",'Post Process Calc.'!W73)</f>
        <v/>
      </c>
      <c r="FG73" s="243" t="str">
        <f>IF(ISBLANK('Post Process Calc.'!X73),"",'Post Process Calc.'!X73)</f>
        <v/>
      </c>
      <c r="FH73" s="243" t="str">
        <f>IF(ISBLANK('Post Process Calc.'!Y73),"",'Post Process Calc.'!Y73)</f>
        <v/>
      </c>
      <c r="FI73" s="243" t="str">
        <f>IF(ISBLANK('Post Process Calc.'!Z73),"",'Post Process Calc.'!Z73)</f>
        <v/>
      </c>
      <c r="FJ73" s="243" t="str">
        <f>IF(ISBLANK('Post Process Calc.'!AA73),"",'Post Process Calc.'!AA73)</f>
        <v/>
      </c>
      <c r="FK73" s="243" t="str">
        <f>IF(ISBLANK('Post Process Calc.'!AB73),"",'Post Process Calc.'!AB73)</f>
        <v/>
      </c>
      <c r="FL73" s="243" t="str">
        <f>IF(ISBLANK('Post Process Calc.'!AC73),"",'Post Process Calc.'!AC73)</f>
        <v/>
      </c>
      <c r="FM73" s="243" t="str">
        <f>IF(ISBLANK('Post Process Calc.'!AD73),"",'Post Process Calc.'!AD73)</f>
        <v/>
      </c>
      <c r="FN73" s="243" t="str">
        <f>IF(ISBLANK('Post Process Calc.'!AE73),"",'Post Process Calc.'!AE73)</f>
        <v/>
      </c>
      <c r="FO73" s="243" t="str">
        <f>IF(ISBLANK('Post Process Calc.'!AF73),"",'Post Process Calc.'!AF73)</f>
        <v/>
      </c>
      <c r="FP73" s="243" t="str">
        <f>IF(ISBLANK('Post Process Calc.'!AG73),"",'Post Process Calc.'!AG73)</f>
        <v/>
      </c>
      <c r="FQ73" s="243" t="str">
        <f>IF(ISBLANK('Post Process Calc.'!AH73),"",'Post Process Calc.'!AH73)</f>
        <v/>
      </c>
      <c r="FR73" s="243" t="str">
        <f>IF(ISBLANK('Post Process Calc.'!AI73),"",'Post Process Calc.'!AI73)</f>
        <v/>
      </c>
      <c r="FS73" s="243" t="str">
        <f>IF(ISBLANK('Post Process Calc.'!AJ73),"",'Post Process Calc.'!AJ73)</f>
        <v/>
      </c>
    </row>
    <row r="74" spans="1:175">
      <c r="A74" s="238" t="str">
        <f>IF('Measured Data'!B65&lt;&gt;0,'Measured Data'!$B$1,"")</f>
        <v/>
      </c>
      <c r="B74" s="238" t="str">
        <f>IF(ISBLANK('Measured Data'!A65),"",'Measured Data'!A65)</f>
        <v/>
      </c>
      <c r="C74" s="245" t="str">
        <f>IF(ISBLANK('Measured Data'!B65),"",'Measured Data'!B65)</f>
        <v/>
      </c>
      <c r="D74" s="246" t="str">
        <f>IF(ISBLANK('Measured Data'!C65),"",'Measured Data'!C65)</f>
        <v/>
      </c>
      <c r="E74" s="238" t="str">
        <f>IF(ISBLANK('Measured Data'!D65),"",'Measured Data'!D65)</f>
        <v/>
      </c>
      <c r="F74" s="238" t="str">
        <f>IF(ISBLANK('Measured Data'!E65),"",'Measured Data'!E65)</f>
        <v/>
      </c>
      <c r="G74" s="238" t="str">
        <f>IF(ISBLANK('Measured Data'!G65),"",'Measured Data'!G65)</f>
        <v/>
      </c>
      <c r="H74" s="238" t="str">
        <f>IF(ISBLANK('Measured Data'!H65),"",'Measured Data'!H65)</f>
        <v/>
      </c>
      <c r="I74" s="238" t="str">
        <f>IF(ISBLANK('Measured Data'!I65),"",'Measured Data'!I65)</f>
        <v/>
      </c>
      <c r="J74" s="238" t="str">
        <f>IF(ISBLANK('Measured Data'!J65),"",'Measured Data'!J65)</f>
        <v/>
      </c>
      <c r="K74" s="238" t="str">
        <f>IF(ISBLANK('Measured Data'!K65),"",'Measured Data'!K65)</f>
        <v/>
      </c>
      <c r="L74" s="238" t="str">
        <f>IF(ISBLANK('Measured Data'!L65),"",'Measured Data'!L65)</f>
        <v/>
      </c>
      <c r="M74" s="238" t="str">
        <f>IF(ISBLANK('Measured Data'!M65),"",'Measured Data'!M65)</f>
        <v/>
      </c>
      <c r="N74" s="238" t="str">
        <f>IF(ISBLANK('Measured Data'!N65),"",'Measured Data'!N65)</f>
        <v/>
      </c>
      <c r="O74" s="238" t="str">
        <f>IF(ISBLANK('Measured Data'!O65),"",'Measured Data'!O65)</f>
        <v/>
      </c>
      <c r="P74" s="238" t="str">
        <f>IF(ISBLANK('Measured Data'!P65),"",'Measured Data'!P65)</f>
        <v/>
      </c>
      <c r="Q74" s="238" t="str">
        <f>IF(ISBLANK('Measured Data'!Q65),"",'Measured Data'!Q65)</f>
        <v/>
      </c>
      <c r="R74" s="238" t="str">
        <f>IF(ISBLANK('Measured Data'!R65),"",'Measured Data'!R65)</f>
        <v/>
      </c>
      <c r="S74" s="238" t="str">
        <f>IF(ISBLANK('Measured Data'!S65),"",'Measured Data'!S65)</f>
        <v/>
      </c>
      <c r="T74" s="238" t="str">
        <f>IF(ISBLANK('Measured Data'!T65),"",'Measured Data'!T65)</f>
        <v/>
      </c>
      <c r="U74" s="238" t="str">
        <f>IF(ISBLANK('Measured Data'!U65),"",'Measured Data'!U65)</f>
        <v/>
      </c>
      <c r="V74" s="238" t="str">
        <f>IF(ISBLANK('Measured Data'!V65),"",'Measured Data'!V65)</f>
        <v/>
      </c>
      <c r="W74" s="238" t="str">
        <f>IF(ISBLANK('Measured Data'!W65),"",'Measured Data'!W65)</f>
        <v/>
      </c>
      <c r="X74" s="238" t="str">
        <f>IF(ISBLANK('Measured Data'!X65),"",'Measured Data'!X65)</f>
        <v/>
      </c>
      <c r="Y74" s="238" t="str">
        <f>IF(ISBLANK('Measured Data'!Y65),"",'Measured Data'!Y65)</f>
        <v/>
      </c>
      <c r="Z74" s="238" t="str">
        <f>IF(ISBLANK('Measured Data'!Z65),"",'Measured Data'!Z65)</f>
        <v/>
      </c>
      <c r="AA74" s="238" t="str">
        <f>IF(ISBLANK('Measured Data'!AA65),"",'Measured Data'!AA65)</f>
        <v/>
      </c>
      <c r="AB74" s="238" t="str">
        <f>IF(ISBLANK('Measured Data'!AB65),"",'Measured Data'!AB65)</f>
        <v/>
      </c>
      <c r="AC74" s="238" t="str">
        <f>IF(ISBLANK('Measured Data'!AC65),"",'Measured Data'!AC65)</f>
        <v/>
      </c>
      <c r="AD74" s="238" t="str">
        <f>IF(ISBLANK('Measured Data'!AD65),"",'Measured Data'!AD65)</f>
        <v/>
      </c>
      <c r="AE74" s="238" t="str">
        <f>IF(ISBLANK('Measured Data'!AE65),"",'Measured Data'!AE65)</f>
        <v/>
      </c>
      <c r="AF74" s="238" t="str">
        <f>IF(ISBLANK('Measured Data'!AF65),"",'Measured Data'!AF65)</f>
        <v/>
      </c>
      <c r="AG74" s="238" t="str">
        <f>IF(ISBLANK('Measured Data'!AG65),"",'Measured Data'!AG65)</f>
        <v/>
      </c>
      <c r="AH74" s="238" t="str">
        <f>IF(ISBLANK('Measured Data'!AH65),"",'Measured Data'!AH65)</f>
        <v/>
      </c>
      <c r="AI74" s="238" t="str">
        <f>IF(ISBLANK('Measured Data'!AI65),"",'Measured Data'!AI65)</f>
        <v/>
      </c>
      <c r="AJ74" s="238" t="str">
        <f>IF(ISBLANK('Measured Data'!AJ65),"",'Measured Data'!AJ65)</f>
        <v/>
      </c>
      <c r="AK74" s="238" t="str">
        <f>IF(ISBLANK('Measured Data'!AK65),"",'Measured Data'!AK65)</f>
        <v/>
      </c>
      <c r="AL74" s="238" t="str">
        <f>IF(ISBLANK('Measured Data'!AL65),"",'Measured Data'!AL65)</f>
        <v/>
      </c>
      <c r="AM74" s="238" t="str">
        <f>IF(ISBLANK('Measured Data'!AM65),"",'Measured Data'!AM65)</f>
        <v/>
      </c>
      <c r="AN74" s="238" t="str">
        <f>IF(ISBLANK('Measured Data'!AN65),"",'Measured Data'!AN65)</f>
        <v/>
      </c>
      <c r="AO74" s="238" t="str">
        <f>IF(ISBLANK('Measured Data'!AO65),"",'Measured Data'!AO65)</f>
        <v/>
      </c>
      <c r="AP74" s="238" t="str">
        <f>IF(ISBLANK('Measured Data'!AP65),"",'Measured Data'!AP65)</f>
        <v/>
      </c>
      <c r="AQ74" s="238" t="e">
        <f>IF(ISBLANK('Measured Data'!#REF!),"",'Measured Data'!#REF!)</f>
        <v>#REF!</v>
      </c>
      <c r="AR74" s="238" t="e">
        <f>IF(ISBLANK('Measured Data'!#REF!),"",'Measured Data'!#REF!)</f>
        <v>#REF!</v>
      </c>
      <c r="AS74" s="238" t="e">
        <f>IF(ISBLANK('Measured Data'!#REF!),"",'Measured Data'!#REF!)</f>
        <v>#REF!</v>
      </c>
      <c r="AT74" s="238" t="e">
        <f>IF(ISBLANK('Measured Data'!#REF!),"",'Measured Data'!#REF!)</f>
        <v>#REF!</v>
      </c>
      <c r="AU74" s="238" t="e">
        <f>IF(ISBLANK('Measured Data'!#REF!),"",'Measured Data'!#REF!)</f>
        <v>#REF!</v>
      </c>
      <c r="AV74" s="238" t="e">
        <f>IF(ISBLANK('Measured Data'!#REF!),"",'Measured Data'!#REF!)</f>
        <v>#REF!</v>
      </c>
      <c r="AW74" s="238" t="e">
        <f>IF(ISBLANK('Measured Data'!#REF!),"",'Measured Data'!#REF!)</f>
        <v>#REF!</v>
      </c>
      <c r="AX74" s="238" t="e">
        <f>IF(ISBLANK('Measured Data'!#REF!),"",'Measured Data'!#REF!)</f>
        <v>#REF!</v>
      </c>
      <c r="AY74" s="238" t="e">
        <f>IF(ISBLANK('Measured Data'!#REF!),"",'Measured Data'!#REF!)</f>
        <v>#REF!</v>
      </c>
      <c r="AZ74" s="238" t="e">
        <f>IF(ISBLANK('Measured Data'!#REF!),"",'Measured Data'!#REF!)</f>
        <v>#REF!</v>
      </c>
      <c r="BA74" s="238" t="e">
        <f>IF(ISBLANK('Measured Data'!#REF!),"",'Measured Data'!#REF!)</f>
        <v>#REF!</v>
      </c>
      <c r="BB74" s="238" t="e">
        <f>IF(ISBLANK('Measured Data'!#REF!),"",'Measured Data'!#REF!)</f>
        <v>#REF!</v>
      </c>
      <c r="BC74" s="238" t="e">
        <f>IF(ISBLANK('Measured Data'!#REF!),"",'Measured Data'!#REF!)</f>
        <v>#REF!</v>
      </c>
      <c r="BD74" s="238" t="e">
        <f>IF(ISBLANK('Measured Data'!#REF!),"",'Measured Data'!#REF!)</f>
        <v>#REF!</v>
      </c>
      <c r="BE74" s="238" t="e">
        <f>IF(ISBLANK('Measured Data'!#REF!),"",'Measured Data'!#REF!)</f>
        <v>#REF!</v>
      </c>
      <c r="BF74" s="238" t="e">
        <f>IF(ISBLANK('Measured Data'!#REF!),"",'Measured Data'!#REF!)</f>
        <v>#REF!</v>
      </c>
      <c r="BG74" s="238" t="e">
        <f>IF(ISBLANK('Measured Data'!#REF!),"",'Measured Data'!#REF!)</f>
        <v>#REF!</v>
      </c>
      <c r="BH74" s="238" t="e">
        <f>IF(ISBLANK('Measured Data'!#REF!),"",'Measured Data'!#REF!)</f>
        <v>#REF!</v>
      </c>
      <c r="BI74" s="238" t="e">
        <f>IF(ISBLANK('Measured Data'!#REF!),"",'Measured Data'!#REF!)</f>
        <v>#REF!</v>
      </c>
      <c r="BJ74" s="238" t="e">
        <f>IF(ISBLANK('Measured Data'!#REF!),"",'Measured Data'!#REF!)</f>
        <v>#REF!</v>
      </c>
      <c r="BK74" s="238" t="e">
        <f>IF(ISBLANK('Measured Data'!#REF!),"",'Measured Data'!#REF!)</f>
        <v>#REF!</v>
      </c>
      <c r="BL74" s="238" t="e">
        <f>IF(ISBLANK('Measured Data'!#REF!),"",'Measured Data'!#REF!)</f>
        <v>#REF!</v>
      </c>
      <c r="BM74" s="238" t="e">
        <f>IF(ISBLANK('Measured Data'!#REF!),"",'Measured Data'!#REF!)</f>
        <v>#REF!</v>
      </c>
      <c r="BN74" s="238" t="str">
        <f>IF(ISBLANK('In Process Calc.'!B67),"",ROUND('In Process Calc.'!B67,2))</f>
        <v/>
      </c>
      <c r="BO74" s="238" t="str">
        <f>IF(ISBLANK('In Process Calc.'!C67),"",ROUND('In Process Calc.'!C67,2))</f>
        <v/>
      </c>
      <c r="BP74" s="238" t="str">
        <f>IF(ISBLANK('In Process Calc.'!E67),"",'In Process Calc.'!E67)</f>
        <v/>
      </c>
      <c r="BQ74" s="238" t="str">
        <f>IF(ISBLANK('In Process Calc.'!F67),"",'In Process Calc.'!F67)</f>
        <v/>
      </c>
      <c r="BR74" s="238" t="str">
        <f>IF(ISBLANK('In Process Calc.'!H67),"",'In Process Calc.'!H67)</f>
        <v/>
      </c>
      <c r="BS74" s="238" t="str">
        <f>IF(ISBLANK('In Process Calc.'!J67),"",'In Process Calc.'!J67)</f>
        <v/>
      </c>
      <c r="BT74" s="238" t="str">
        <f>IF(ISBLANK('In Process Calc.'!K67),"",'In Process Calc.'!K67)</f>
        <v/>
      </c>
      <c r="BU74" s="238" t="str">
        <f>IF(ISBLANK('In Process Calc.'!L67),"",'In Process Calc.'!L67)</f>
        <v/>
      </c>
      <c r="BV74" s="243" t="str">
        <f>IF(ISBLANK('In Process Calc.'!M67),"",'In Process Calc.'!M67)</f>
        <v/>
      </c>
      <c r="BW74" s="243" t="str">
        <f>IF(ISBLANK('In Process Calc.'!N67),"",'In Process Calc.'!N67)</f>
        <v/>
      </c>
      <c r="BX74" s="243" t="str">
        <f>IF(ISBLANK('In Process Calc.'!O67),"",'In Process Calc.'!O67)</f>
        <v/>
      </c>
      <c r="BY74" s="243" t="str">
        <f>IF(ISBLANK('In Process Calc.'!P67),"",'In Process Calc.'!P67)</f>
        <v/>
      </c>
      <c r="BZ74" s="243" t="str">
        <f>IF(ISBLANK('In Process Calc.'!Q67),"",'In Process Calc.'!Q67)</f>
        <v/>
      </c>
      <c r="CA74" s="243" t="str">
        <f>IF(ISBLANK('In Process Calc.'!R67),"",'In Process Calc.'!R67)</f>
        <v/>
      </c>
      <c r="CB74" s="243" t="str">
        <f>IF(ISBLANK('In Process Calc.'!S67),"",'In Process Calc.'!S67)</f>
        <v/>
      </c>
      <c r="CC74" s="243" t="str">
        <f>IF(ISBLANK('In Process Calc.'!T67),"",'In Process Calc.'!T67)</f>
        <v/>
      </c>
      <c r="CD74" s="243" t="str">
        <f>IF(ISBLANK('In Process Calc.'!U67),"",'In Process Calc.'!U67)</f>
        <v/>
      </c>
      <c r="CE74" s="243" t="str">
        <f>IF(ISBLANK('In Process Calc.'!V67),"",'In Process Calc.'!V67)</f>
        <v/>
      </c>
      <c r="CF74" s="243" t="str">
        <f>IF(ISBLANK('In Process Calc.'!W67),"",'In Process Calc.'!W67)</f>
        <v/>
      </c>
      <c r="CG74" s="243" t="str">
        <f>IF(ISBLANK('In Process Calc.'!X67),"",'In Process Calc.'!X67)</f>
        <v/>
      </c>
      <c r="CH74" s="243" t="str">
        <f>IF(ISBLANK('In Process Calc.'!Y67),"",'In Process Calc.'!Y67)</f>
        <v/>
      </c>
      <c r="CI74" s="243" t="str">
        <f>IF(ISBLANK('In Process Calc.'!Z67),"",'In Process Calc.'!Z67)</f>
        <v/>
      </c>
      <c r="CJ74" s="243" t="str">
        <f>IF(ISBLANK('In Process Calc.'!AA67),"",'In Process Calc.'!AA67)</f>
        <v/>
      </c>
      <c r="CK74" s="243" t="str">
        <f>IF(ISBLANK('In Process Calc.'!AB67),"",'In Process Calc.'!AB67)</f>
        <v/>
      </c>
      <c r="CL74" s="243" t="str">
        <f>IF(ISBLANK('In Process Calc.'!AC67),"",'In Process Calc.'!AC67)</f>
        <v/>
      </c>
      <c r="CM74" s="243" t="str">
        <f>IF(ISBLANK('In Process Calc.'!AD67),"",'In Process Calc.'!AD67)</f>
        <v/>
      </c>
      <c r="CN74" s="243" t="str">
        <f>IF(ISBLANK('In Process Calc.'!AE67),"",'In Process Calc.'!AE67)</f>
        <v/>
      </c>
      <c r="CO74" s="243" t="str">
        <f>IF(ISBLANK('In Process Calc.'!AF67),"",'In Process Calc.'!AF67)</f>
        <v/>
      </c>
      <c r="CP74" s="243" t="str">
        <f>IF(ISBLANK('In Process Calc.'!AG67),"",'In Process Calc.'!AG67)</f>
        <v/>
      </c>
      <c r="CQ74" s="243" t="str">
        <f>IF(ISBLANK('In Process Calc.'!AH67),"",'In Process Calc.'!AH67)</f>
        <v/>
      </c>
      <c r="CR74" s="243" t="str">
        <f>IF(ISBLANK('In Process Calc.'!AI67),"",'In Process Calc.'!AI67)</f>
        <v/>
      </c>
      <c r="CS74" s="243" t="str">
        <f>IF(ISBLANK('In Process Calc.'!AJ67),"",'In Process Calc.'!AJ67)</f>
        <v/>
      </c>
      <c r="CT74" s="243" t="str">
        <f>IF(ISBLANK('In Process Calc.'!AK67),"",'In Process Calc.'!AK67)</f>
        <v/>
      </c>
      <c r="CU74" s="243" t="str">
        <f>IF(ISBLANK('In Process Calc.'!AL67),"",'In Process Calc.'!AL67)</f>
        <v/>
      </c>
      <c r="CV74" s="243" t="str">
        <f>IF(ISBLANK('In Process Calc.'!AM67),"",'In Process Calc.'!AM67)</f>
        <v/>
      </c>
      <c r="CW74" s="243" t="str">
        <f>IF(ISBLANK('In Process Calc.'!AN67),"",'In Process Calc.'!AN67)</f>
        <v/>
      </c>
      <c r="CX74" s="243" t="str">
        <f>IF(ISBLANK('In Process Calc.'!AO67),"",'In Process Calc.'!AO67)</f>
        <v/>
      </c>
      <c r="CY74" s="243" t="str">
        <f>IF(ISBLANK('In Process Calc.'!AP67),"",'In Process Calc.'!AP67)</f>
        <v/>
      </c>
      <c r="CZ74" s="243" t="str">
        <f>IF(ISBLANK('In Process Calc.'!AQ67),"",'In Process Calc.'!AQ67)</f>
        <v/>
      </c>
      <c r="DA74" s="243" t="str">
        <f>IF(ISBLANK('In Process Calc.'!AR67),"",'In Process Calc.'!AR67)</f>
        <v/>
      </c>
      <c r="DB74" s="243" t="str">
        <f>IF(ISBLANK('In Process Calc.'!AS67),"",'In Process Calc.'!AS67)</f>
        <v/>
      </c>
      <c r="DC74" s="243" t="str">
        <f>IF(ISBLANK('In Process Calc.'!AT67),"",'In Process Calc.'!AT67)</f>
        <v/>
      </c>
      <c r="DD74" s="243" t="str">
        <f>IF(ISBLANK('In Process Calc.'!AU67),"",'In Process Calc.'!AU67)</f>
        <v/>
      </c>
      <c r="DE74" s="243" t="str">
        <f>IF(ISBLANK('In Process Calc.'!AV67),"",'In Process Calc.'!AV67)</f>
        <v/>
      </c>
      <c r="DF74" s="243" t="str">
        <f>IF(ISBLANK('In Process Calc.'!AW67),"",'In Process Calc.'!AW67)</f>
        <v/>
      </c>
      <c r="DG74" s="243" t="str">
        <f>IF(ISBLANK('In Process Calc.'!AX67),"",'In Process Calc.'!AX67)</f>
        <v/>
      </c>
      <c r="DH74" s="243" t="str">
        <f>IF(ISBLANK('In Process Calc.'!AY67),"",'In Process Calc.'!AY67)</f>
        <v/>
      </c>
      <c r="DI74" s="243" t="str">
        <f>IF(ISBLANK('In Process Calc.'!AZ67),"",'In Process Calc.'!AZ67)</f>
        <v/>
      </c>
      <c r="DJ74" s="243" t="str">
        <f>IF(ISBLANK('In Process Calc.'!BA67),"",'In Process Calc.'!BA67)</f>
        <v/>
      </c>
      <c r="DK74" s="243" t="str">
        <f>IF(ISBLANK('In Process Calc.'!BB67),"",'In Process Calc.'!BB67)</f>
        <v/>
      </c>
      <c r="DL74" s="243" t="str">
        <f>IF(ISBLANK('In Process Calc.'!BC67),"",'In Process Calc.'!BC67)</f>
        <v/>
      </c>
      <c r="DM74" s="243" t="str">
        <f>IF(ISBLANK('In Process Calc.'!BD67),"",'In Process Calc.'!BD67)</f>
        <v/>
      </c>
      <c r="DN74" s="243" t="str">
        <f>IF(ISBLANK('In Process Calc.'!BE67),"",'In Process Calc.'!BE67)</f>
        <v/>
      </c>
      <c r="DO74" s="243" t="str">
        <f>IF(ISBLANK('In Process Calc.'!BF67),"",'In Process Calc.'!BF67)</f>
        <v/>
      </c>
      <c r="DP74" s="243" t="str">
        <f>IF(ISBLANK('In Process Calc.'!BG67),"",'In Process Calc.'!BG67)</f>
        <v/>
      </c>
      <c r="DQ74" s="243" t="str">
        <f>IF(ISBLANK('In Process Calc.'!BH67),"",'In Process Calc.'!BH67)</f>
        <v/>
      </c>
      <c r="DR74" s="243" t="str">
        <f>IF(ISBLANK('In Process Calc.'!BI67),"",'In Process Calc.'!BI67)</f>
        <v/>
      </c>
      <c r="DS74" s="243" t="str">
        <f>IF(ISBLANK('In Process Calc.'!BJ67),"",'In Process Calc.'!BJ67)</f>
        <v/>
      </c>
      <c r="DT74" s="243" t="str">
        <f>IF(ISBLANK('In Process Calc.'!BK67),"",'In Process Calc.'!BK67)</f>
        <v/>
      </c>
      <c r="DU74" s="243" t="str">
        <f>IF(ISBLANK('In Process Calc.'!BL67),"",'In Process Calc.'!BL67)</f>
        <v/>
      </c>
      <c r="DV74" s="243" t="str">
        <f>IF(ISBLANK('In Process Calc.'!BM67),"",'In Process Calc.'!BM67)</f>
        <v/>
      </c>
      <c r="DW74" s="243" t="str">
        <f>IF(ISBLANK('In Process Calc.'!BN67),"",'In Process Calc.'!BN67)</f>
        <v/>
      </c>
      <c r="DX74" s="243" t="str">
        <f>IF(ISBLANK('In Process Calc.'!BO67),"",'In Process Calc.'!BO67)</f>
        <v/>
      </c>
      <c r="DY74" s="243" t="str">
        <f>IF(ISBLANK('In Process Calc.'!BP67),"",'In Process Calc.'!BP67)</f>
        <v/>
      </c>
      <c r="DZ74" s="243" t="str">
        <f>IF(ISBLANK('In Process Calc.'!BQ67),"",'In Process Calc.'!BQ67)</f>
        <v/>
      </c>
      <c r="EA74" s="243" t="str">
        <f>IF(ISBLANK('In Process Calc.'!BR67),"",'In Process Calc.'!BR67)</f>
        <v/>
      </c>
      <c r="EB74" s="243" t="str">
        <f>IF(ISBLANK('In Process Calc.'!BS67),"",'In Process Calc.'!BS67)</f>
        <v/>
      </c>
      <c r="EC74" s="243" t="str">
        <f>IF(ISBLANK('In Process Calc.'!BT67),"",'In Process Calc.'!BT67)</f>
        <v/>
      </c>
      <c r="ED74" s="243" t="str">
        <f>IF(ISBLANK('In Process Calc.'!BU67),"",'In Process Calc.'!BU67)</f>
        <v/>
      </c>
      <c r="EE74" s="243" t="str">
        <f>IF(ISBLANK('In Process Calc.'!BV67),"",'In Process Calc.'!BV67)</f>
        <v/>
      </c>
      <c r="EF74" s="243" t="str">
        <f>IF(ISBLANK('In Process Calc.'!BW67),"",'In Process Calc.'!BW67)</f>
        <v/>
      </c>
      <c r="EG74" s="243" t="str">
        <f>IF(ISBLANK('In Process Calc.'!BX67),"",'In Process Calc.'!BX67)</f>
        <v/>
      </c>
      <c r="EH74" s="243" t="str">
        <f>IF(ISBLANK('In Process Calc.'!BY67),"",'In Process Calc.'!BY67)</f>
        <v/>
      </c>
      <c r="EI74" s="243" t="str">
        <f>IF(ISBLANK('In Process Calc.'!BZ67),"",'In Process Calc.'!BZ67)</f>
        <v/>
      </c>
      <c r="EJ74" s="243" t="str">
        <f>IF(ISBLANK('In Process Calc.'!CA67),"",'In Process Calc.'!CA67)</f>
        <v/>
      </c>
      <c r="EK74" s="243" t="str">
        <f>IF(ISBLANK('Post Process Calc.'!A74),"",'Post Process Calc.'!A74)</f>
        <v/>
      </c>
      <c r="EL74" s="243" t="str">
        <f>IF(ISBLANK('Post Process Calc.'!C74),"",'Post Process Calc.'!C74)</f>
        <v/>
      </c>
      <c r="EM74" s="243" t="str">
        <f>IF(ISBLANK('Post Process Calc.'!D74),"",'Post Process Calc.'!D74)</f>
        <v/>
      </c>
      <c r="EN74" s="243" t="str">
        <f>IF(ISBLANK('Post Process Calc.'!E74),"",'Post Process Calc.'!E74)</f>
        <v/>
      </c>
      <c r="EO74" s="243" t="str">
        <f>IF(ISBLANK('Post Process Calc.'!F74),"",'Post Process Calc.'!F74)</f>
        <v/>
      </c>
      <c r="EP74" s="243" t="str">
        <f>IF(ISBLANK('Post Process Calc.'!G74),"",'Post Process Calc.'!G74)</f>
        <v/>
      </c>
      <c r="EQ74" s="243" t="str">
        <f>IF(ISBLANK('Post Process Calc.'!H74),"",'Post Process Calc.'!H74)</f>
        <v/>
      </c>
      <c r="ER74" s="243" t="str">
        <f>IF(ISBLANK('Post Process Calc.'!I74),"",'Post Process Calc.'!I74)</f>
        <v/>
      </c>
      <c r="ES74" s="243" t="str">
        <f>IF(ISBLANK('Post Process Calc.'!J74),"",'Post Process Calc.'!J74)</f>
        <v/>
      </c>
      <c r="ET74" s="243" t="str">
        <f>IF(ISBLANK('Post Process Calc.'!K74),"",'Post Process Calc.'!K74)</f>
        <v/>
      </c>
      <c r="EU74" s="243" t="str">
        <f>IF(ISBLANK('Post Process Calc.'!L74),"",'Post Process Calc.'!L74)</f>
        <v/>
      </c>
      <c r="EV74" s="243" t="str">
        <f>IF(ISBLANK('Post Process Calc.'!M74),"",'Post Process Calc.'!M74)</f>
        <v/>
      </c>
      <c r="EW74" s="243" t="str">
        <f>IF(ISBLANK('Post Process Calc.'!N74),"",'Post Process Calc.'!N74)</f>
        <v/>
      </c>
      <c r="EX74" s="243" t="str">
        <f>IF(ISBLANK('Post Process Calc.'!O74),"",'Post Process Calc.'!O74)</f>
        <v/>
      </c>
      <c r="EY74" s="243" t="str">
        <f>IF(ISBLANK('Post Process Calc.'!P74),"",'Post Process Calc.'!P74)</f>
        <v/>
      </c>
      <c r="EZ74" s="243" t="str">
        <f>IF(ISBLANK('Post Process Calc.'!Q74),"",'Post Process Calc.'!Q74)</f>
        <v/>
      </c>
      <c r="FA74" s="243" t="str">
        <f>IF(ISBLANK('Post Process Calc.'!R74),"",'Post Process Calc.'!R74)</f>
        <v/>
      </c>
      <c r="FB74" s="243" t="str">
        <f>IF(ISBLANK('Post Process Calc.'!S74),"",'Post Process Calc.'!S74)</f>
        <v/>
      </c>
      <c r="FC74" s="243" t="str">
        <f>IF(ISBLANK('Post Process Calc.'!T74),"",'Post Process Calc.'!T74)</f>
        <v/>
      </c>
      <c r="FD74" s="243" t="str">
        <f>IF(ISBLANK('Post Process Calc.'!U74),"",'Post Process Calc.'!U74)</f>
        <v/>
      </c>
      <c r="FE74" s="243" t="str">
        <f>IF(ISBLANK('Post Process Calc.'!V74),"",'Post Process Calc.'!V74)</f>
        <v/>
      </c>
      <c r="FF74" s="243" t="str">
        <f>IF(ISBLANK('Post Process Calc.'!W74),"",'Post Process Calc.'!W74)</f>
        <v/>
      </c>
      <c r="FG74" s="243" t="str">
        <f>IF(ISBLANK('Post Process Calc.'!X74),"",'Post Process Calc.'!X74)</f>
        <v/>
      </c>
      <c r="FH74" s="243" t="str">
        <f>IF(ISBLANK('Post Process Calc.'!Y74),"",'Post Process Calc.'!Y74)</f>
        <v/>
      </c>
      <c r="FI74" s="243" t="str">
        <f>IF(ISBLANK('Post Process Calc.'!Z74),"",'Post Process Calc.'!Z74)</f>
        <v/>
      </c>
      <c r="FJ74" s="243" t="str">
        <f>IF(ISBLANK('Post Process Calc.'!AA74),"",'Post Process Calc.'!AA74)</f>
        <v/>
      </c>
      <c r="FK74" s="243" t="str">
        <f>IF(ISBLANK('Post Process Calc.'!AB74),"",'Post Process Calc.'!AB74)</f>
        <v/>
      </c>
      <c r="FL74" s="243" t="str">
        <f>IF(ISBLANK('Post Process Calc.'!AC74),"",'Post Process Calc.'!AC74)</f>
        <v/>
      </c>
      <c r="FM74" s="243" t="str">
        <f>IF(ISBLANK('Post Process Calc.'!AD74),"",'Post Process Calc.'!AD74)</f>
        <v/>
      </c>
      <c r="FN74" s="243" t="str">
        <f>IF(ISBLANK('Post Process Calc.'!AE74),"",'Post Process Calc.'!AE74)</f>
        <v/>
      </c>
      <c r="FO74" s="243" t="str">
        <f>IF(ISBLANK('Post Process Calc.'!AF74),"",'Post Process Calc.'!AF74)</f>
        <v/>
      </c>
      <c r="FP74" s="243" t="str">
        <f>IF(ISBLANK('Post Process Calc.'!AG74),"",'Post Process Calc.'!AG74)</f>
        <v/>
      </c>
      <c r="FQ74" s="243" t="str">
        <f>IF(ISBLANK('Post Process Calc.'!AH74),"",'Post Process Calc.'!AH74)</f>
        <v/>
      </c>
      <c r="FR74" s="243" t="str">
        <f>IF(ISBLANK('Post Process Calc.'!AI74),"",'Post Process Calc.'!AI74)</f>
        <v/>
      </c>
      <c r="FS74" s="243" t="str">
        <f>IF(ISBLANK('Post Process Calc.'!AJ74),"",'Post Process Calc.'!AJ74)</f>
        <v/>
      </c>
    </row>
    <row r="75" spans="1:175">
      <c r="A75" s="238" t="str">
        <f>IF('Measured Data'!B66&lt;&gt;0,'Measured Data'!$B$1,"")</f>
        <v/>
      </c>
      <c r="B75" s="238" t="str">
        <f>IF(ISBLANK('Measured Data'!A66),"",'Measured Data'!A66)</f>
        <v/>
      </c>
      <c r="C75" s="245" t="str">
        <f>IF(ISBLANK('Measured Data'!B66),"",'Measured Data'!B66)</f>
        <v/>
      </c>
      <c r="D75" s="246" t="str">
        <f>IF(ISBLANK('Measured Data'!C66),"",'Measured Data'!C66)</f>
        <v/>
      </c>
      <c r="E75" s="238" t="str">
        <f>IF(ISBLANK('Measured Data'!D66),"",'Measured Data'!D66)</f>
        <v/>
      </c>
      <c r="F75" s="238" t="str">
        <f>IF(ISBLANK('Measured Data'!E66),"",'Measured Data'!E66)</f>
        <v/>
      </c>
      <c r="G75" s="238" t="str">
        <f>IF(ISBLANK('Measured Data'!G66),"",'Measured Data'!G66)</f>
        <v/>
      </c>
      <c r="H75" s="238" t="str">
        <f>IF(ISBLANK('Measured Data'!H66),"",'Measured Data'!H66)</f>
        <v/>
      </c>
      <c r="I75" s="238" t="str">
        <f>IF(ISBLANK('Measured Data'!I66),"",'Measured Data'!I66)</f>
        <v/>
      </c>
      <c r="J75" s="238" t="str">
        <f>IF(ISBLANK('Measured Data'!J66),"",'Measured Data'!J66)</f>
        <v/>
      </c>
      <c r="K75" s="238" t="str">
        <f>IF(ISBLANK('Measured Data'!K66),"",'Measured Data'!K66)</f>
        <v/>
      </c>
      <c r="L75" s="238" t="str">
        <f>IF(ISBLANK('Measured Data'!L66),"",'Measured Data'!L66)</f>
        <v/>
      </c>
      <c r="M75" s="238" t="str">
        <f>IF(ISBLANK('Measured Data'!M66),"",'Measured Data'!M66)</f>
        <v/>
      </c>
      <c r="N75" s="238" t="str">
        <f>IF(ISBLANK('Measured Data'!N66),"",'Measured Data'!N66)</f>
        <v/>
      </c>
      <c r="O75" s="238" t="str">
        <f>IF(ISBLANK('Measured Data'!O66),"",'Measured Data'!O66)</f>
        <v/>
      </c>
      <c r="P75" s="238" t="str">
        <f>IF(ISBLANK('Measured Data'!P66),"",'Measured Data'!P66)</f>
        <v/>
      </c>
      <c r="Q75" s="238" t="str">
        <f>IF(ISBLANK('Measured Data'!Q66),"",'Measured Data'!Q66)</f>
        <v/>
      </c>
      <c r="R75" s="238" t="str">
        <f>IF(ISBLANK('Measured Data'!R66),"",'Measured Data'!R66)</f>
        <v/>
      </c>
      <c r="S75" s="238" t="str">
        <f>IF(ISBLANK('Measured Data'!S66),"",'Measured Data'!S66)</f>
        <v/>
      </c>
      <c r="T75" s="238" t="str">
        <f>IF(ISBLANK('Measured Data'!T66),"",'Measured Data'!T66)</f>
        <v/>
      </c>
      <c r="U75" s="238" t="str">
        <f>IF(ISBLANK('Measured Data'!U66),"",'Measured Data'!U66)</f>
        <v/>
      </c>
      <c r="V75" s="238" t="str">
        <f>IF(ISBLANK('Measured Data'!V66),"",'Measured Data'!V66)</f>
        <v/>
      </c>
      <c r="W75" s="238" t="str">
        <f>IF(ISBLANK('Measured Data'!W66),"",'Measured Data'!W66)</f>
        <v/>
      </c>
      <c r="X75" s="238" t="str">
        <f>IF(ISBLANK('Measured Data'!X66),"",'Measured Data'!X66)</f>
        <v/>
      </c>
      <c r="Y75" s="238" t="str">
        <f>IF(ISBLANK('Measured Data'!Y66),"",'Measured Data'!Y66)</f>
        <v/>
      </c>
      <c r="Z75" s="238" t="str">
        <f>IF(ISBLANK('Measured Data'!Z66),"",'Measured Data'!Z66)</f>
        <v/>
      </c>
      <c r="AA75" s="238" t="str">
        <f>IF(ISBLANK('Measured Data'!AA66),"",'Measured Data'!AA66)</f>
        <v/>
      </c>
      <c r="AB75" s="238" t="str">
        <f>IF(ISBLANK('Measured Data'!AB66),"",'Measured Data'!AB66)</f>
        <v/>
      </c>
      <c r="AC75" s="238" t="str">
        <f>IF(ISBLANK('Measured Data'!AC66),"",'Measured Data'!AC66)</f>
        <v/>
      </c>
      <c r="AD75" s="238" t="str">
        <f>IF(ISBLANK('Measured Data'!AD66),"",'Measured Data'!AD66)</f>
        <v/>
      </c>
      <c r="AE75" s="238" t="str">
        <f>IF(ISBLANK('Measured Data'!AE66),"",'Measured Data'!AE66)</f>
        <v/>
      </c>
      <c r="AF75" s="238" t="str">
        <f>IF(ISBLANK('Measured Data'!AF66),"",'Measured Data'!AF66)</f>
        <v/>
      </c>
      <c r="AG75" s="238" t="str">
        <f>IF(ISBLANK('Measured Data'!AG66),"",'Measured Data'!AG66)</f>
        <v/>
      </c>
      <c r="AH75" s="238" t="str">
        <f>IF(ISBLANK('Measured Data'!AH66),"",'Measured Data'!AH66)</f>
        <v/>
      </c>
      <c r="AI75" s="238" t="str">
        <f>IF(ISBLANK('Measured Data'!AI66),"",'Measured Data'!AI66)</f>
        <v/>
      </c>
      <c r="AJ75" s="238" t="str">
        <f>IF(ISBLANK('Measured Data'!AJ66),"",'Measured Data'!AJ66)</f>
        <v/>
      </c>
      <c r="AK75" s="238" t="str">
        <f>IF(ISBLANK('Measured Data'!AK66),"",'Measured Data'!AK66)</f>
        <v/>
      </c>
      <c r="AL75" s="238" t="str">
        <f>IF(ISBLANK('Measured Data'!AL66),"",'Measured Data'!AL66)</f>
        <v/>
      </c>
      <c r="AM75" s="238" t="str">
        <f>IF(ISBLANK('Measured Data'!AM66),"",'Measured Data'!AM66)</f>
        <v/>
      </c>
      <c r="AN75" s="238" t="str">
        <f>IF(ISBLANK('Measured Data'!AN66),"",'Measured Data'!AN66)</f>
        <v/>
      </c>
      <c r="AO75" s="238" t="str">
        <f>IF(ISBLANK('Measured Data'!AO66),"",'Measured Data'!AO66)</f>
        <v/>
      </c>
      <c r="AP75" s="238" t="str">
        <f>IF(ISBLANK('Measured Data'!AP66),"",'Measured Data'!AP66)</f>
        <v/>
      </c>
      <c r="AQ75" s="238" t="e">
        <f>IF(ISBLANK('Measured Data'!#REF!),"",'Measured Data'!#REF!)</f>
        <v>#REF!</v>
      </c>
      <c r="AR75" s="238" t="e">
        <f>IF(ISBLANK('Measured Data'!#REF!),"",'Measured Data'!#REF!)</f>
        <v>#REF!</v>
      </c>
      <c r="AS75" s="238" t="e">
        <f>IF(ISBLANK('Measured Data'!#REF!),"",'Measured Data'!#REF!)</f>
        <v>#REF!</v>
      </c>
      <c r="AT75" s="238" t="e">
        <f>IF(ISBLANK('Measured Data'!#REF!),"",'Measured Data'!#REF!)</f>
        <v>#REF!</v>
      </c>
      <c r="AU75" s="238" t="e">
        <f>IF(ISBLANK('Measured Data'!#REF!),"",'Measured Data'!#REF!)</f>
        <v>#REF!</v>
      </c>
      <c r="AV75" s="238" t="e">
        <f>IF(ISBLANK('Measured Data'!#REF!),"",'Measured Data'!#REF!)</f>
        <v>#REF!</v>
      </c>
      <c r="AW75" s="238" t="e">
        <f>IF(ISBLANK('Measured Data'!#REF!),"",'Measured Data'!#REF!)</f>
        <v>#REF!</v>
      </c>
      <c r="AX75" s="238" t="e">
        <f>IF(ISBLANK('Measured Data'!#REF!),"",'Measured Data'!#REF!)</f>
        <v>#REF!</v>
      </c>
      <c r="AY75" s="238" t="e">
        <f>IF(ISBLANK('Measured Data'!#REF!),"",'Measured Data'!#REF!)</f>
        <v>#REF!</v>
      </c>
      <c r="AZ75" s="238" t="e">
        <f>IF(ISBLANK('Measured Data'!#REF!),"",'Measured Data'!#REF!)</f>
        <v>#REF!</v>
      </c>
      <c r="BA75" s="238" t="e">
        <f>IF(ISBLANK('Measured Data'!#REF!),"",'Measured Data'!#REF!)</f>
        <v>#REF!</v>
      </c>
      <c r="BB75" s="238" t="e">
        <f>IF(ISBLANK('Measured Data'!#REF!),"",'Measured Data'!#REF!)</f>
        <v>#REF!</v>
      </c>
      <c r="BC75" s="238" t="e">
        <f>IF(ISBLANK('Measured Data'!#REF!),"",'Measured Data'!#REF!)</f>
        <v>#REF!</v>
      </c>
      <c r="BD75" s="238" t="e">
        <f>IF(ISBLANK('Measured Data'!#REF!),"",'Measured Data'!#REF!)</f>
        <v>#REF!</v>
      </c>
      <c r="BE75" s="238" t="e">
        <f>IF(ISBLANK('Measured Data'!#REF!),"",'Measured Data'!#REF!)</f>
        <v>#REF!</v>
      </c>
      <c r="BF75" s="238" t="e">
        <f>IF(ISBLANK('Measured Data'!#REF!),"",'Measured Data'!#REF!)</f>
        <v>#REF!</v>
      </c>
      <c r="BG75" s="238" t="e">
        <f>IF(ISBLANK('Measured Data'!#REF!),"",'Measured Data'!#REF!)</f>
        <v>#REF!</v>
      </c>
      <c r="BH75" s="238" t="e">
        <f>IF(ISBLANK('Measured Data'!#REF!),"",'Measured Data'!#REF!)</f>
        <v>#REF!</v>
      </c>
      <c r="BI75" s="238" t="e">
        <f>IF(ISBLANK('Measured Data'!#REF!),"",'Measured Data'!#REF!)</f>
        <v>#REF!</v>
      </c>
      <c r="BJ75" s="238" t="e">
        <f>IF(ISBLANK('Measured Data'!#REF!),"",'Measured Data'!#REF!)</f>
        <v>#REF!</v>
      </c>
      <c r="BK75" s="238" t="e">
        <f>IF(ISBLANK('Measured Data'!#REF!),"",'Measured Data'!#REF!)</f>
        <v>#REF!</v>
      </c>
      <c r="BL75" s="238" t="e">
        <f>IF(ISBLANK('Measured Data'!#REF!),"",'Measured Data'!#REF!)</f>
        <v>#REF!</v>
      </c>
      <c r="BM75" s="238" t="e">
        <f>IF(ISBLANK('Measured Data'!#REF!),"",'Measured Data'!#REF!)</f>
        <v>#REF!</v>
      </c>
      <c r="BN75" s="238" t="str">
        <f>IF(ISBLANK('In Process Calc.'!B68),"",ROUND('In Process Calc.'!B68,2))</f>
        <v/>
      </c>
      <c r="BO75" s="238" t="str">
        <f>IF(ISBLANK('In Process Calc.'!C68),"",ROUND('In Process Calc.'!C68,2))</f>
        <v/>
      </c>
      <c r="BP75" s="238" t="str">
        <f>IF(ISBLANK('In Process Calc.'!E68),"",'In Process Calc.'!E68)</f>
        <v/>
      </c>
      <c r="BQ75" s="238" t="str">
        <f>IF(ISBLANK('In Process Calc.'!F68),"",'In Process Calc.'!F68)</f>
        <v/>
      </c>
      <c r="BR75" s="238" t="str">
        <f>IF(ISBLANK('In Process Calc.'!H68),"",'In Process Calc.'!H68)</f>
        <v/>
      </c>
      <c r="BS75" s="238" t="str">
        <f>IF(ISBLANK('In Process Calc.'!J68),"",'In Process Calc.'!J68)</f>
        <v/>
      </c>
      <c r="BT75" s="238" t="str">
        <f>IF(ISBLANK('In Process Calc.'!K68),"",'In Process Calc.'!K68)</f>
        <v/>
      </c>
      <c r="BU75" s="238" t="str">
        <f>IF(ISBLANK('In Process Calc.'!L68),"",'In Process Calc.'!L68)</f>
        <v/>
      </c>
      <c r="BV75" s="243" t="str">
        <f>IF(ISBLANK('In Process Calc.'!M68),"",'In Process Calc.'!M68)</f>
        <v/>
      </c>
      <c r="BW75" s="243" t="str">
        <f>IF(ISBLANK('In Process Calc.'!N68),"",'In Process Calc.'!N68)</f>
        <v/>
      </c>
      <c r="BX75" s="243" t="str">
        <f>IF(ISBLANK('In Process Calc.'!O68),"",'In Process Calc.'!O68)</f>
        <v/>
      </c>
      <c r="BY75" s="243" t="str">
        <f>IF(ISBLANK('In Process Calc.'!P68),"",'In Process Calc.'!P68)</f>
        <v/>
      </c>
      <c r="BZ75" s="243" t="str">
        <f>IF(ISBLANK('In Process Calc.'!Q68),"",'In Process Calc.'!Q68)</f>
        <v/>
      </c>
      <c r="CA75" s="243" t="str">
        <f>IF(ISBLANK('In Process Calc.'!R68),"",'In Process Calc.'!R68)</f>
        <v/>
      </c>
      <c r="CB75" s="243" t="str">
        <f>IF(ISBLANK('In Process Calc.'!S68),"",'In Process Calc.'!S68)</f>
        <v/>
      </c>
      <c r="CC75" s="243" t="str">
        <f>IF(ISBLANK('In Process Calc.'!T68),"",'In Process Calc.'!T68)</f>
        <v/>
      </c>
      <c r="CD75" s="243" t="str">
        <f>IF(ISBLANK('In Process Calc.'!U68),"",'In Process Calc.'!U68)</f>
        <v/>
      </c>
      <c r="CE75" s="243" t="str">
        <f>IF(ISBLANK('In Process Calc.'!V68),"",'In Process Calc.'!V68)</f>
        <v/>
      </c>
      <c r="CF75" s="243" t="str">
        <f>IF(ISBLANK('In Process Calc.'!W68),"",'In Process Calc.'!W68)</f>
        <v/>
      </c>
      <c r="CG75" s="243" t="str">
        <f>IF(ISBLANK('In Process Calc.'!X68),"",'In Process Calc.'!X68)</f>
        <v/>
      </c>
      <c r="CH75" s="243" t="str">
        <f>IF(ISBLANK('In Process Calc.'!Y68),"",'In Process Calc.'!Y68)</f>
        <v/>
      </c>
      <c r="CI75" s="243" t="str">
        <f>IF(ISBLANK('In Process Calc.'!Z68),"",'In Process Calc.'!Z68)</f>
        <v/>
      </c>
      <c r="CJ75" s="243" t="str">
        <f>IF(ISBLANK('In Process Calc.'!AA68),"",'In Process Calc.'!AA68)</f>
        <v/>
      </c>
      <c r="CK75" s="243" t="str">
        <f>IF(ISBLANK('In Process Calc.'!AB68),"",'In Process Calc.'!AB68)</f>
        <v/>
      </c>
      <c r="CL75" s="243" t="str">
        <f>IF(ISBLANK('In Process Calc.'!AC68),"",'In Process Calc.'!AC68)</f>
        <v/>
      </c>
      <c r="CM75" s="243" t="str">
        <f>IF(ISBLANK('In Process Calc.'!AD68),"",'In Process Calc.'!AD68)</f>
        <v/>
      </c>
      <c r="CN75" s="243" t="str">
        <f>IF(ISBLANK('In Process Calc.'!AE68),"",'In Process Calc.'!AE68)</f>
        <v/>
      </c>
      <c r="CO75" s="243" t="str">
        <f>IF(ISBLANK('In Process Calc.'!AF68),"",'In Process Calc.'!AF68)</f>
        <v/>
      </c>
      <c r="CP75" s="243" t="str">
        <f>IF(ISBLANK('In Process Calc.'!AG68),"",'In Process Calc.'!AG68)</f>
        <v/>
      </c>
      <c r="CQ75" s="243" t="str">
        <f>IF(ISBLANK('In Process Calc.'!AH68),"",'In Process Calc.'!AH68)</f>
        <v/>
      </c>
      <c r="CR75" s="243" t="str">
        <f>IF(ISBLANK('In Process Calc.'!AI68),"",'In Process Calc.'!AI68)</f>
        <v/>
      </c>
      <c r="CS75" s="243" t="str">
        <f>IF(ISBLANK('In Process Calc.'!AJ68),"",'In Process Calc.'!AJ68)</f>
        <v/>
      </c>
      <c r="CT75" s="243" t="str">
        <f>IF(ISBLANK('In Process Calc.'!AK68),"",'In Process Calc.'!AK68)</f>
        <v/>
      </c>
      <c r="CU75" s="243" t="str">
        <f>IF(ISBLANK('In Process Calc.'!AL68),"",'In Process Calc.'!AL68)</f>
        <v/>
      </c>
      <c r="CV75" s="243" t="str">
        <f>IF(ISBLANK('In Process Calc.'!AM68),"",'In Process Calc.'!AM68)</f>
        <v/>
      </c>
      <c r="CW75" s="243" t="str">
        <f>IF(ISBLANK('In Process Calc.'!AN68),"",'In Process Calc.'!AN68)</f>
        <v/>
      </c>
      <c r="CX75" s="243" t="str">
        <f>IF(ISBLANK('In Process Calc.'!AO68),"",'In Process Calc.'!AO68)</f>
        <v/>
      </c>
      <c r="CY75" s="243" t="str">
        <f>IF(ISBLANK('In Process Calc.'!AP68),"",'In Process Calc.'!AP68)</f>
        <v/>
      </c>
      <c r="CZ75" s="243" t="str">
        <f>IF(ISBLANK('In Process Calc.'!AQ68),"",'In Process Calc.'!AQ68)</f>
        <v/>
      </c>
      <c r="DA75" s="243" t="str">
        <f>IF(ISBLANK('In Process Calc.'!AR68),"",'In Process Calc.'!AR68)</f>
        <v/>
      </c>
      <c r="DB75" s="243" t="str">
        <f>IF(ISBLANK('In Process Calc.'!AS68),"",'In Process Calc.'!AS68)</f>
        <v/>
      </c>
      <c r="DC75" s="243" t="str">
        <f>IF(ISBLANK('In Process Calc.'!AT68),"",'In Process Calc.'!AT68)</f>
        <v/>
      </c>
      <c r="DD75" s="243" t="str">
        <f>IF(ISBLANK('In Process Calc.'!AU68),"",'In Process Calc.'!AU68)</f>
        <v/>
      </c>
      <c r="DE75" s="243" t="str">
        <f>IF(ISBLANK('In Process Calc.'!AV68),"",'In Process Calc.'!AV68)</f>
        <v/>
      </c>
      <c r="DF75" s="243" t="str">
        <f>IF(ISBLANK('In Process Calc.'!AW68),"",'In Process Calc.'!AW68)</f>
        <v/>
      </c>
      <c r="DG75" s="243" t="str">
        <f>IF(ISBLANK('In Process Calc.'!AX68),"",'In Process Calc.'!AX68)</f>
        <v/>
      </c>
      <c r="DH75" s="243" t="str">
        <f>IF(ISBLANK('In Process Calc.'!AY68),"",'In Process Calc.'!AY68)</f>
        <v/>
      </c>
      <c r="DI75" s="243" t="str">
        <f>IF(ISBLANK('In Process Calc.'!AZ68),"",'In Process Calc.'!AZ68)</f>
        <v/>
      </c>
      <c r="DJ75" s="243" t="str">
        <f>IF(ISBLANK('In Process Calc.'!BA68),"",'In Process Calc.'!BA68)</f>
        <v/>
      </c>
      <c r="DK75" s="243" t="str">
        <f>IF(ISBLANK('In Process Calc.'!BB68),"",'In Process Calc.'!BB68)</f>
        <v/>
      </c>
      <c r="DL75" s="243" t="str">
        <f>IF(ISBLANK('In Process Calc.'!BC68),"",'In Process Calc.'!BC68)</f>
        <v/>
      </c>
      <c r="DM75" s="243" t="str">
        <f>IF(ISBLANK('In Process Calc.'!BD68),"",'In Process Calc.'!BD68)</f>
        <v/>
      </c>
      <c r="DN75" s="243" t="str">
        <f>IF(ISBLANK('In Process Calc.'!BE68),"",'In Process Calc.'!BE68)</f>
        <v/>
      </c>
      <c r="DO75" s="243" t="str">
        <f>IF(ISBLANK('In Process Calc.'!BF68),"",'In Process Calc.'!BF68)</f>
        <v/>
      </c>
      <c r="DP75" s="243" t="str">
        <f>IF(ISBLANK('In Process Calc.'!BG68),"",'In Process Calc.'!BG68)</f>
        <v/>
      </c>
      <c r="DQ75" s="243" t="str">
        <f>IF(ISBLANK('In Process Calc.'!BH68),"",'In Process Calc.'!BH68)</f>
        <v/>
      </c>
      <c r="DR75" s="243" t="str">
        <f>IF(ISBLANK('In Process Calc.'!BI68),"",'In Process Calc.'!BI68)</f>
        <v/>
      </c>
      <c r="DS75" s="243" t="str">
        <f>IF(ISBLANK('In Process Calc.'!BJ68),"",'In Process Calc.'!BJ68)</f>
        <v/>
      </c>
      <c r="DT75" s="243" t="str">
        <f>IF(ISBLANK('In Process Calc.'!BK68),"",'In Process Calc.'!BK68)</f>
        <v/>
      </c>
      <c r="DU75" s="243" t="str">
        <f>IF(ISBLANK('In Process Calc.'!BL68),"",'In Process Calc.'!BL68)</f>
        <v/>
      </c>
      <c r="DV75" s="243" t="str">
        <f>IF(ISBLANK('In Process Calc.'!BM68),"",'In Process Calc.'!BM68)</f>
        <v/>
      </c>
      <c r="DW75" s="243" t="str">
        <f>IF(ISBLANK('In Process Calc.'!BN68),"",'In Process Calc.'!BN68)</f>
        <v/>
      </c>
      <c r="DX75" s="243" t="str">
        <f>IF(ISBLANK('In Process Calc.'!BO68),"",'In Process Calc.'!BO68)</f>
        <v/>
      </c>
      <c r="DY75" s="243" t="str">
        <f>IF(ISBLANK('In Process Calc.'!BP68),"",'In Process Calc.'!BP68)</f>
        <v/>
      </c>
      <c r="DZ75" s="243" t="str">
        <f>IF(ISBLANK('In Process Calc.'!BQ68),"",'In Process Calc.'!BQ68)</f>
        <v/>
      </c>
      <c r="EA75" s="243" t="str">
        <f>IF(ISBLANK('In Process Calc.'!BR68),"",'In Process Calc.'!BR68)</f>
        <v/>
      </c>
      <c r="EB75" s="243" t="str">
        <f>IF(ISBLANK('In Process Calc.'!BS68),"",'In Process Calc.'!BS68)</f>
        <v/>
      </c>
      <c r="EC75" s="243" t="str">
        <f>IF(ISBLANK('In Process Calc.'!BT68),"",'In Process Calc.'!BT68)</f>
        <v/>
      </c>
      <c r="ED75" s="243" t="str">
        <f>IF(ISBLANK('In Process Calc.'!BU68),"",'In Process Calc.'!BU68)</f>
        <v/>
      </c>
      <c r="EE75" s="243" t="str">
        <f>IF(ISBLANK('In Process Calc.'!BV68),"",'In Process Calc.'!BV68)</f>
        <v/>
      </c>
      <c r="EF75" s="243" t="str">
        <f>IF(ISBLANK('In Process Calc.'!BW68),"",'In Process Calc.'!BW68)</f>
        <v/>
      </c>
      <c r="EG75" s="243" t="str">
        <f>IF(ISBLANK('In Process Calc.'!BX68),"",'In Process Calc.'!BX68)</f>
        <v/>
      </c>
      <c r="EH75" s="243" t="str">
        <f>IF(ISBLANK('In Process Calc.'!BY68),"",'In Process Calc.'!BY68)</f>
        <v/>
      </c>
      <c r="EI75" s="243" t="str">
        <f>IF(ISBLANK('In Process Calc.'!BZ68),"",'In Process Calc.'!BZ68)</f>
        <v/>
      </c>
      <c r="EJ75" s="243" t="str">
        <f>IF(ISBLANK('In Process Calc.'!CA68),"",'In Process Calc.'!CA68)</f>
        <v/>
      </c>
      <c r="EK75" s="243" t="str">
        <f>IF(ISBLANK('Post Process Calc.'!A75),"",'Post Process Calc.'!A75)</f>
        <v/>
      </c>
      <c r="EL75" s="243" t="str">
        <f>IF(ISBLANK('Post Process Calc.'!C75),"",'Post Process Calc.'!C75)</f>
        <v/>
      </c>
      <c r="EM75" s="243" t="str">
        <f>IF(ISBLANK('Post Process Calc.'!D75),"",'Post Process Calc.'!D75)</f>
        <v/>
      </c>
      <c r="EN75" s="243" t="str">
        <f>IF(ISBLANK('Post Process Calc.'!E75),"",'Post Process Calc.'!E75)</f>
        <v/>
      </c>
      <c r="EO75" s="243" t="str">
        <f>IF(ISBLANK('Post Process Calc.'!F75),"",'Post Process Calc.'!F75)</f>
        <v/>
      </c>
      <c r="EP75" s="243" t="str">
        <f>IF(ISBLANK('Post Process Calc.'!G75),"",'Post Process Calc.'!G75)</f>
        <v/>
      </c>
      <c r="EQ75" s="243" t="str">
        <f>IF(ISBLANK('Post Process Calc.'!H75),"",'Post Process Calc.'!H75)</f>
        <v/>
      </c>
      <c r="ER75" s="243" t="str">
        <f>IF(ISBLANK('Post Process Calc.'!I75),"",'Post Process Calc.'!I75)</f>
        <v/>
      </c>
      <c r="ES75" s="243" t="str">
        <f>IF(ISBLANK('Post Process Calc.'!J75),"",'Post Process Calc.'!J75)</f>
        <v/>
      </c>
      <c r="ET75" s="243" t="str">
        <f>IF(ISBLANK('Post Process Calc.'!K75),"",'Post Process Calc.'!K75)</f>
        <v/>
      </c>
      <c r="EU75" s="243" t="str">
        <f>IF(ISBLANK('Post Process Calc.'!L75),"",'Post Process Calc.'!L75)</f>
        <v/>
      </c>
      <c r="EV75" s="243" t="str">
        <f>IF(ISBLANK('Post Process Calc.'!M75),"",'Post Process Calc.'!M75)</f>
        <v/>
      </c>
      <c r="EW75" s="243" t="str">
        <f>IF(ISBLANK('Post Process Calc.'!N75),"",'Post Process Calc.'!N75)</f>
        <v/>
      </c>
      <c r="EX75" s="243" t="str">
        <f>IF(ISBLANK('Post Process Calc.'!O75),"",'Post Process Calc.'!O75)</f>
        <v/>
      </c>
      <c r="EY75" s="243" t="str">
        <f>IF(ISBLANK('Post Process Calc.'!P75),"",'Post Process Calc.'!P75)</f>
        <v/>
      </c>
      <c r="EZ75" s="243" t="str">
        <f>IF(ISBLANK('Post Process Calc.'!Q75),"",'Post Process Calc.'!Q75)</f>
        <v/>
      </c>
      <c r="FA75" s="243" t="str">
        <f>IF(ISBLANK('Post Process Calc.'!R75),"",'Post Process Calc.'!R75)</f>
        <v/>
      </c>
      <c r="FB75" s="243" t="str">
        <f>IF(ISBLANK('Post Process Calc.'!S75),"",'Post Process Calc.'!S75)</f>
        <v/>
      </c>
      <c r="FC75" s="243" t="str">
        <f>IF(ISBLANK('Post Process Calc.'!T75),"",'Post Process Calc.'!T75)</f>
        <v/>
      </c>
      <c r="FD75" s="243" t="str">
        <f>IF(ISBLANK('Post Process Calc.'!U75),"",'Post Process Calc.'!U75)</f>
        <v/>
      </c>
      <c r="FE75" s="243" t="str">
        <f>IF(ISBLANK('Post Process Calc.'!V75),"",'Post Process Calc.'!V75)</f>
        <v/>
      </c>
      <c r="FF75" s="243" t="str">
        <f>IF(ISBLANK('Post Process Calc.'!W75),"",'Post Process Calc.'!W75)</f>
        <v/>
      </c>
      <c r="FG75" s="243" t="str">
        <f>IF(ISBLANK('Post Process Calc.'!X75),"",'Post Process Calc.'!X75)</f>
        <v/>
      </c>
      <c r="FH75" s="243" t="str">
        <f>IF(ISBLANK('Post Process Calc.'!Y75),"",'Post Process Calc.'!Y75)</f>
        <v/>
      </c>
      <c r="FI75" s="243" t="str">
        <f>IF(ISBLANK('Post Process Calc.'!Z75),"",'Post Process Calc.'!Z75)</f>
        <v/>
      </c>
      <c r="FJ75" s="243" t="str">
        <f>IF(ISBLANK('Post Process Calc.'!AA75),"",'Post Process Calc.'!AA75)</f>
        <v/>
      </c>
      <c r="FK75" s="243" t="str">
        <f>IF(ISBLANK('Post Process Calc.'!AB75),"",'Post Process Calc.'!AB75)</f>
        <v/>
      </c>
      <c r="FL75" s="243" t="str">
        <f>IF(ISBLANK('Post Process Calc.'!AC75),"",'Post Process Calc.'!AC75)</f>
        <v/>
      </c>
      <c r="FM75" s="243" t="str">
        <f>IF(ISBLANK('Post Process Calc.'!AD75),"",'Post Process Calc.'!AD75)</f>
        <v/>
      </c>
      <c r="FN75" s="243" t="str">
        <f>IF(ISBLANK('Post Process Calc.'!AE75),"",'Post Process Calc.'!AE75)</f>
        <v/>
      </c>
      <c r="FO75" s="243" t="str">
        <f>IF(ISBLANK('Post Process Calc.'!AF75),"",'Post Process Calc.'!AF75)</f>
        <v/>
      </c>
      <c r="FP75" s="243" t="str">
        <f>IF(ISBLANK('Post Process Calc.'!AG75),"",'Post Process Calc.'!AG75)</f>
        <v/>
      </c>
      <c r="FQ75" s="243" t="str">
        <f>IF(ISBLANK('Post Process Calc.'!AH75),"",'Post Process Calc.'!AH75)</f>
        <v/>
      </c>
      <c r="FR75" s="243" t="str">
        <f>IF(ISBLANK('Post Process Calc.'!AI75),"",'Post Process Calc.'!AI75)</f>
        <v/>
      </c>
      <c r="FS75" s="243" t="str">
        <f>IF(ISBLANK('Post Process Calc.'!AJ75),"",'Post Process Calc.'!AJ75)</f>
        <v/>
      </c>
    </row>
    <row r="76" spans="1:175">
      <c r="A76" s="238" t="str">
        <f>IF('Measured Data'!B67&lt;&gt;0,'Measured Data'!$B$1,"")</f>
        <v/>
      </c>
      <c r="B76" s="238" t="str">
        <f>IF(ISBLANK('Measured Data'!A67),"",'Measured Data'!A67)</f>
        <v/>
      </c>
      <c r="C76" s="245" t="str">
        <f>IF(ISBLANK('Measured Data'!B67),"",'Measured Data'!B67)</f>
        <v/>
      </c>
      <c r="D76" s="246" t="str">
        <f>IF(ISBLANK('Measured Data'!C67),"",'Measured Data'!C67)</f>
        <v/>
      </c>
      <c r="E76" s="238" t="str">
        <f>IF(ISBLANK('Measured Data'!D67),"",'Measured Data'!D67)</f>
        <v/>
      </c>
      <c r="F76" s="238" t="str">
        <f>IF(ISBLANK('Measured Data'!E67),"",'Measured Data'!E67)</f>
        <v/>
      </c>
      <c r="G76" s="238" t="str">
        <f>IF(ISBLANK('Measured Data'!G67),"",'Measured Data'!G67)</f>
        <v/>
      </c>
      <c r="H76" s="238" t="str">
        <f>IF(ISBLANK('Measured Data'!H67),"",'Measured Data'!H67)</f>
        <v/>
      </c>
      <c r="I76" s="238" t="str">
        <f>IF(ISBLANK('Measured Data'!I67),"",'Measured Data'!I67)</f>
        <v/>
      </c>
      <c r="J76" s="238" t="str">
        <f>IF(ISBLANK('Measured Data'!J67),"",'Measured Data'!J67)</f>
        <v/>
      </c>
      <c r="K76" s="238" t="str">
        <f>IF(ISBLANK('Measured Data'!K67),"",'Measured Data'!K67)</f>
        <v/>
      </c>
      <c r="L76" s="238" t="str">
        <f>IF(ISBLANK('Measured Data'!L67),"",'Measured Data'!L67)</f>
        <v/>
      </c>
      <c r="M76" s="238" t="str">
        <f>IF(ISBLANK('Measured Data'!M67),"",'Measured Data'!M67)</f>
        <v/>
      </c>
      <c r="N76" s="238" t="str">
        <f>IF(ISBLANK('Measured Data'!N67),"",'Measured Data'!N67)</f>
        <v/>
      </c>
      <c r="O76" s="238" t="str">
        <f>IF(ISBLANK('Measured Data'!O67),"",'Measured Data'!O67)</f>
        <v/>
      </c>
      <c r="P76" s="238" t="str">
        <f>IF(ISBLANK('Measured Data'!P67),"",'Measured Data'!P67)</f>
        <v/>
      </c>
      <c r="Q76" s="238" t="str">
        <f>IF(ISBLANK('Measured Data'!Q67),"",'Measured Data'!Q67)</f>
        <v/>
      </c>
      <c r="R76" s="238" t="str">
        <f>IF(ISBLANK('Measured Data'!R67),"",'Measured Data'!R67)</f>
        <v/>
      </c>
      <c r="S76" s="238" t="str">
        <f>IF(ISBLANK('Measured Data'!S67),"",'Measured Data'!S67)</f>
        <v/>
      </c>
      <c r="T76" s="238" t="str">
        <f>IF(ISBLANK('Measured Data'!T67),"",'Measured Data'!T67)</f>
        <v/>
      </c>
      <c r="U76" s="238" t="str">
        <f>IF(ISBLANK('Measured Data'!U67),"",'Measured Data'!U67)</f>
        <v/>
      </c>
      <c r="V76" s="238" t="str">
        <f>IF(ISBLANK('Measured Data'!V67),"",'Measured Data'!V67)</f>
        <v/>
      </c>
      <c r="W76" s="238" t="str">
        <f>IF(ISBLANK('Measured Data'!W67),"",'Measured Data'!W67)</f>
        <v/>
      </c>
      <c r="X76" s="238" t="str">
        <f>IF(ISBLANK('Measured Data'!X67),"",'Measured Data'!X67)</f>
        <v/>
      </c>
      <c r="Y76" s="238" t="str">
        <f>IF(ISBLANK('Measured Data'!Y67),"",'Measured Data'!Y67)</f>
        <v/>
      </c>
      <c r="Z76" s="238" t="str">
        <f>IF(ISBLANK('Measured Data'!Z67),"",'Measured Data'!Z67)</f>
        <v/>
      </c>
      <c r="AA76" s="238" t="str">
        <f>IF(ISBLANK('Measured Data'!AA67),"",'Measured Data'!AA67)</f>
        <v/>
      </c>
      <c r="AB76" s="238" t="str">
        <f>IF(ISBLANK('Measured Data'!AB67),"",'Measured Data'!AB67)</f>
        <v/>
      </c>
      <c r="AC76" s="238" t="str">
        <f>IF(ISBLANK('Measured Data'!AC67),"",'Measured Data'!AC67)</f>
        <v/>
      </c>
      <c r="AD76" s="238" t="str">
        <f>IF(ISBLANK('Measured Data'!AD67),"",'Measured Data'!AD67)</f>
        <v/>
      </c>
      <c r="AE76" s="238" t="str">
        <f>IF(ISBLANK('Measured Data'!AE67),"",'Measured Data'!AE67)</f>
        <v/>
      </c>
      <c r="AF76" s="238" t="str">
        <f>IF(ISBLANK('Measured Data'!AF67),"",'Measured Data'!AF67)</f>
        <v/>
      </c>
      <c r="AG76" s="238" t="str">
        <f>IF(ISBLANK('Measured Data'!AG67),"",'Measured Data'!AG67)</f>
        <v/>
      </c>
      <c r="AH76" s="238" t="str">
        <f>IF(ISBLANK('Measured Data'!AH67),"",'Measured Data'!AH67)</f>
        <v/>
      </c>
      <c r="AI76" s="238" t="str">
        <f>IF(ISBLANK('Measured Data'!AI67),"",'Measured Data'!AI67)</f>
        <v/>
      </c>
      <c r="AJ76" s="238" t="str">
        <f>IF(ISBLANK('Measured Data'!AJ67),"",'Measured Data'!AJ67)</f>
        <v/>
      </c>
      <c r="AK76" s="238" t="str">
        <f>IF(ISBLANK('Measured Data'!AK67),"",'Measured Data'!AK67)</f>
        <v/>
      </c>
      <c r="AL76" s="238" t="str">
        <f>IF(ISBLANK('Measured Data'!AL67),"",'Measured Data'!AL67)</f>
        <v/>
      </c>
      <c r="AM76" s="238" t="str">
        <f>IF(ISBLANK('Measured Data'!AM67),"",'Measured Data'!AM67)</f>
        <v/>
      </c>
      <c r="AN76" s="238" t="str">
        <f>IF(ISBLANK('Measured Data'!AN67),"",'Measured Data'!AN67)</f>
        <v/>
      </c>
      <c r="AO76" s="238" t="str">
        <f>IF(ISBLANK('Measured Data'!AO67),"",'Measured Data'!AO67)</f>
        <v/>
      </c>
      <c r="AP76" s="238" t="str">
        <f>IF(ISBLANK('Measured Data'!AP67),"",'Measured Data'!AP67)</f>
        <v/>
      </c>
      <c r="AQ76" s="238" t="e">
        <f>IF(ISBLANK('Measured Data'!#REF!),"",'Measured Data'!#REF!)</f>
        <v>#REF!</v>
      </c>
      <c r="AR76" s="238" t="e">
        <f>IF(ISBLANK('Measured Data'!#REF!),"",'Measured Data'!#REF!)</f>
        <v>#REF!</v>
      </c>
      <c r="AS76" s="238" t="e">
        <f>IF(ISBLANK('Measured Data'!#REF!),"",'Measured Data'!#REF!)</f>
        <v>#REF!</v>
      </c>
      <c r="AT76" s="238" t="e">
        <f>IF(ISBLANK('Measured Data'!#REF!),"",'Measured Data'!#REF!)</f>
        <v>#REF!</v>
      </c>
      <c r="AU76" s="238" t="e">
        <f>IF(ISBLANK('Measured Data'!#REF!),"",'Measured Data'!#REF!)</f>
        <v>#REF!</v>
      </c>
      <c r="AV76" s="238" t="e">
        <f>IF(ISBLANK('Measured Data'!#REF!),"",'Measured Data'!#REF!)</f>
        <v>#REF!</v>
      </c>
      <c r="AW76" s="238" t="e">
        <f>IF(ISBLANK('Measured Data'!#REF!),"",'Measured Data'!#REF!)</f>
        <v>#REF!</v>
      </c>
      <c r="AX76" s="238" t="e">
        <f>IF(ISBLANK('Measured Data'!#REF!),"",'Measured Data'!#REF!)</f>
        <v>#REF!</v>
      </c>
      <c r="AY76" s="238" t="e">
        <f>IF(ISBLANK('Measured Data'!#REF!),"",'Measured Data'!#REF!)</f>
        <v>#REF!</v>
      </c>
      <c r="AZ76" s="238" t="e">
        <f>IF(ISBLANK('Measured Data'!#REF!),"",'Measured Data'!#REF!)</f>
        <v>#REF!</v>
      </c>
      <c r="BA76" s="238" t="e">
        <f>IF(ISBLANK('Measured Data'!#REF!),"",'Measured Data'!#REF!)</f>
        <v>#REF!</v>
      </c>
      <c r="BB76" s="238" t="e">
        <f>IF(ISBLANK('Measured Data'!#REF!),"",'Measured Data'!#REF!)</f>
        <v>#REF!</v>
      </c>
      <c r="BC76" s="238" t="e">
        <f>IF(ISBLANK('Measured Data'!#REF!),"",'Measured Data'!#REF!)</f>
        <v>#REF!</v>
      </c>
      <c r="BD76" s="238" t="e">
        <f>IF(ISBLANK('Measured Data'!#REF!),"",'Measured Data'!#REF!)</f>
        <v>#REF!</v>
      </c>
      <c r="BE76" s="238" t="e">
        <f>IF(ISBLANK('Measured Data'!#REF!),"",'Measured Data'!#REF!)</f>
        <v>#REF!</v>
      </c>
      <c r="BF76" s="238" t="e">
        <f>IF(ISBLANK('Measured Data'!#REF!),"",'Measured Data'!#REF!)</f>
        <v>#REF!</v>
      </c>
      <c r="BG76" s="238" t="e">
        <f>IF(ISBLANK('Measured Data'!#REF!),"",'Measured Data'!#REF!)</f>
        <v>#REF!</v>
      </c>
      <c r="BH76" s="238" t="e">
        <f>IF(ISBLANK('Measured Data'!#REF!),"",'Measured Data'!#REF!)</f>
        <v>#REF!</v>
      </c>
      <c r="BI76" s="238" t="e">
        <f>IF(ISBLANK('Measured Data'!#REF!),"",'Measured Data'!#REF!)</f>
        <v>#REF!</v>
      </c>
      <c r="BJ76" s="238" t="e">
        <f>IF(ISBLANK('Measured Data'!#REF!),"",'Measured Data'!#REF!)</f>
        <v>#REF!</v>
      </c>
      <c r="BK76" s="238" t="e">
        <f>IF(ISBLANK('Measured Data'!#REF!),"",'Measured Data'!#REF!)</f>
        <v>#REF!</v>
      </c>
      <c r="BL76" s="238" t="e">
        <f>IF(ISBLANK('Measured Data'!#REF!),"",'Measured Data'!#REF!)</f>
        <v>#REF!</v>
      </c>
      <c r="BM76" s="238" t="e">
        <f>IF(ISBLANK('Measured Data'!#REF!),"",'Measured Data'!#REF!)</f>
        <v>#REF!</v>
      </c>
      <c r="BN76" s="238" t="str">
        <f>IF(ISBLANK('In Process Calc.'!B69),"",ROUND('In Process Calc.'!B69,2))</f>
        <v/>
      </c>
      <c r="BO76" s="238" t="str">
        <f>IF(ISBLANK('In Process Calc.'!C69),"",ROUND('In Process Calc.'!C69,2))</f>
        <v/>
      </c>
      <c r="BP76" s="238" t="str">
        <f>IF(ISBLANK('In Process Calc.'!E69),"",'In Process Calc.'!E69)</f>
        <v/>
      </c>
      <c r="BQ76" s="238" t="str">
        <f>IF(ISBLANK('In Process Calc.'!F69),"",'In Process Calc.'!F69)</f>
        <v/>
      </c>
      <c r="BR76" s="238" t="str">
        <f>IF(ISBLANK('In Process Calc.'!H69),"",'In Process Calc.'!H69)</f>
        <v/>
      </c>
      <c r="BS76" s="238" t="str">
        <f>IF(ISBLANK('In Process Calc.'!J69),"",'In Process Calc.'!J69)</f>
        <v/>
      </c>
      <c r="BT76" s="238" t="str">
        <f>IF(ISBLANK('In Process Calc.'!K69),"",'In Process Calc.'!K69)</f>
        <v/>
      </c>
      <c r="BU76" s="238" t="str">
        <f>IF(ISBLANK('In Process Calc.'!L69),"",'In Process Calc.'!L69)</f>
        <v/>
      </c>
      <c r="BV76" s="243" t="str">
        <f>IF(ISBLANK('In Process Calc.'!M69),"",'In Process Calc.'!M69)</f>
        <v/>
      </c>
      <c r="BW76" s="243" t="str">
        <f>IF(ISBLANK('In Process Calc.'!N69),"",'In Process Calc.'!N69)</f>
        <v/>
      </c>
      <c r="BX76" s="243" t="str">
        <f>IF(ISBLANK('In Process Calc.'!O69),"",'In Process Calc.'!O69)</f>
        <v/>
      </c>
      <c r="BY76" s="243" t="str">
        <f>IF(ISBLANK('In Process Calc.'!P69),"",'In Process Calc.'!P69)</f>
        <v/>
      </c>
      <c r="BZ76" s="243" t="str">
        <f>IF(ISBLANK('In Process Calc.'!Q69),"",'In Process Calc.'!Q69)</f>
        <v/>
      </c>
      <c r="CA76" s="243" t="str">
        <f>IF(ISBLANK('In Process Calc.'!R69),"",'In Process Calc.'!R69)</f>
        <v/>
      </c>
      <c r="CB76" s="243" t="str">
        <f>IF(ISBLANK('In Process Calc.'!S69),"",'In Process Calc.'!S69)</f>
        <v/>
      </c>
      <c r="CC76" s="243" t="str">
        <f>IF(ISBLANK('In Process Calc.'!T69),"",'In Process Calc.'!T69)</f>
        <v/>
      </c>
      <c r="CD76" s="243" t="str">
        <f>IF(ISBLANK('In Process Calc.'!U69),"",'In Process Calc.'!U69)</f>
        <v/>
      </c>
      <c r="CE76" s="243" t="str">
        <f>IF(ISBLANK('In Process Calc.'!V69),"",'In Process Calc.'!V69)</f>
        <v/>
      </c>
      <c r="CF76" s="243" t="str">
        <f>IF(ISBLANK('In Process Calc.'!W69),"",'In Process Calc.'!W69)</f>
        <v/>
      </c>
      <c r="CG76" s="243" t="str">
        <f>IF(ISBLANK('In Process Calc.'!X69),"",'In Process Calc.'!X69)</f>
        <v/>
      </c>
      <c r="CH76" s="243" t="str">
        <f>IF(ISBLANK('In Process Calc.'!Y69),"",'In Process Calc.'!Y69)</f>
        <v/>
      </c>
      <c r="CI76" s="243" t="str">
        <f>IF(ISBLANK('In Process Calc.'!Z69),"",'In Process Calc.'!Z69)</f>
        <v/>
      </c>
      <c r="CJ76" s="243" t="str">
        <f>IF(ISBLANK('In Process Calc.'!AA69),"",'In Process Calc.'!AA69)</f>
        <v/>
      </c>
      <c r="CK76" s="243" t="str">
        <f>IF(ISBLANK('In Process Calc.'!AB69),"",'In Process Calc.'!AB69)</f>
        <v/>
      </c>
      <c r="CL76" s="243" t="str">
        <f>IF(ISBLANK('In Process Calc.'!AC69),"",'In Process Calc.'!AC69)</f>
        <v/>
      </c>
      <c r="CM76" s="243" t="str">
        <f>IF(ISBLANK('In Process Calc.'!AD69),"",'In Process Calc.'!AD69)</f>
        <v/>
      </c>
      <c r="CN76" s="243" t="str">
        <f>IF(ISBLANK('In Process Calc.'!AE69),"",'In Process Calc.'!AE69)</f>
        <v/>
      </c>
      <c r="CO76" s="243" t="str">
        <f>IF(ISBLANK('In Process Calc.'!AF69),"",'In Process Calc.'!AF69)</f>
        <v/>
      </c>
      <c r="CP76" s="243" t="str">
        <f>IF(ISBLANK('In Process Calc.'!AG69),"",'In Process Calc.'!AG69)</f>
        <v/>
      </c>
      <c r="CQ76" s="243" t="str">
        <f>IF(ISBLANK('In Process Calc.'!AH69),"",'In Process Calc.'!AH69)</f>
        <v/>
      </c>
      <c r="CR76" s="243" t="str">
        <f>IF(ISBLANK('In Process Calc.'!AI69),"",'In Process Calc.'!AI69)</f>
        <v/>
      </c>
      <c r="CS76" s="243" t="str">
        <f>IF(ISBLANK('In Process Calc.'!AJ69),"",'In Process Calc.'!AJ69)</f>
        <v/>
      </c>
      <c r="CT76" s="243" t="str">
        <f>IF(ISBLANK('In Process Calc.'!AK69),"",'In Process Calc.'!AK69)</f>
        <v/>
      </c>
      <c r="CU76" s="243" t="str">
        <f>IF(ISBLANK('In Process Calc.'!AL69),"",'In Process Calc.'!AL69)</f>
        <v/>
      </c>
      <c r="CV76" s="243" t="str">
        <f>IF(ISBLANK('In Process Calc.'!AM69),"",'In Process Calc.'!AM69)</f>
        <v/>
      </c>
      <c r="CW76" s="243" t="str">
        <f>IF(ISBLANK('In Process Calc.'!AN69),"",'In Process Calc.'!AN69)</f>
        <v/>
      </c>
      <c r="CX76" s="243" t="str">
        <f>IF(ISBLANK('In Process Calc.'!AO69),"",'In Process Calc.'!AO69)</f>
        <v/>
      </c>
      <c r="CY76" s="243" t="str">
        <f>IF(ISBLANK('In Process Calc.'!AP69),"",'In Process Calc.'!AP69)</f>
        <v/>
      </c>
      <c r="CZ76" s="243" t="str">
        <f>IF(ISBLANK('In Process Calc.'!AQ69),"",'In Process Calc.'!AQ69)</f>
        <v/>
      </c>
      <c r="DA76" s="243" t="str">
        <f>IF(ISBLANK('In Process Calc.'!AR69),"",'In Process Calc.'!AR69)</f>
        <v/>
      </c>
      <c r="DB76" s="243" t="str">
        <f>IF(ISBLANK('In Process Calc.'!AS69),"",'In Process Calc.'!AS69)</f>
        <v/>
      </c>
      <c r="DC76" s="243" t="str">
        <f>IF(ISBLANK('In Process Calc.'!AT69),"",'In Process Calc.'!AT69)</f>
        <v/>
      </c>
      <c r="DD76" s="243" t="str">
        <f>IF(ISBLANK('In Process Calc.'!AU69),"",'In Process Calc.'!AU69)</f>
        <v/>
      </c>
      <c r="DE76" s="243" t="str">
        <f>IF(ISBLANK('In Process Calc.'!AV69),"",'In Process Calc.'!AV69)</f>
        <v/>
      </c>
      <c r="DF76" s="243" t="str">
        <f>IF(ISBLANK('In Process Calc.'!AW69),"",'In Process Calc.'!AW69)</f>
        <v/>
      </c>
      <c r="DG76" s="243" t="str">
        <f>IF(ISBLANK('In Process Calc.'!AX69),"",'In Process Calc.'!AX69)</f>
        <v/>
      </c>
      <c r="DH76" s="243" t="str">
        <f>IF(ISBLANK('In Process Calc.'!AY69),"",'In Process Calc.'!AY69)</f>
        <v/>
      </c>
      <c r="DI76" s="243" t="str">
        <f>IF(ISBLANK('In Process Calc.'!AZ69),"",'In Process Calc.'!AZ69)</f>
        <v/>
      </c>
      <c r="DJ76" s="243" t="str">
        <f>IF(ISBLANK('In Process Calc.'!BA69),"",'In Process Calc.'!BA69)</f>
        <v/>
      </c>
      <c r="DK76" s="243" t="str">
        <f>IF(ISBLANK('In Process Calc.'!BB69),"",'In Process Calc.'!BB69)</f>
        <v/>
      </c>
      <c r="DL76" s="243" t="str">
        <f>IF(ISBLANK('In Process Calc.'!BC69),"",'In Process Calc.'!BC69)</f>
        <v/>
      </c>
      <c r="DM76" s="243" t="str">
        <f>IF(ISBLANK('In Process Calc.'!BD69),"",'In Process Calc.'!BD69)</f>
        <v/>
      </c>
      <c r="DN76" s="243" t="str">
        <f>IF(ISBLANK('In Process Calc.'!BE69),"",'In Process Calc.'!BE69)</f>
        <v/>
      </c>
      <c r="DO76" s="243" t="str">
        <f>IF(ISBLANK('In Process Calc.'!BF69),"",'In Process Calc.'!BF69)</f>
        <v/>
      </c>
      <c r="DP76" s="243" t="str">
        <f>IF(ISBLANK('In Process Calc.'!BG69),"",'In Process Calc.'!BG69)</f>
        <v/>
      </c>
      <c r="DQ76" s="243" t="str">
        <f>IF(ISBLANK('In Process Calc.'!BH69),"",'In Process Calc.'!BH69)</f>
        <v/>
      </c>
      <c r="DR76" s="243" t="str">
        <f>IF(ISBLANK('In Process Calc.'!BI69),"",'In Process Calc.'!BI69)</f>
        <v/>
      </c>
      <c r="DS76" s="243" t="str">
        <f>IF(ISBLANK('In Process Calc.'!BJ69),"",'In Process Calc.'!BJ69)</f>
        <v/>
      </c>
      <c r="DT76" s="243" t="str">
        <f>IF(ISBLANK('In Process Calc.'!BK69),"",'In Process Calc.'!BK69)</f>
        <v/>
      </c>
      <c r="DU76" s="243" t="str">
        <f>IF(ISBLANK('In Process Calc.'!BL69),"",'In Process Calc.'!BL69)</f>
        <v/>
      </c>
      <c r="DV76" s="243" t="str">
        <f>IF(ISBLANK('In Process Calc.'!BM69),"",'In Process Calc.'!BM69)</f>
        <v/>
      </c>
      <c r="DW76" s="243" t="str">
        <f>IF(ISBLANK('In Process Calc.'!BN69),"",'In Process Calc.'!BN69)</f>
        <v/>
      </c>
      <c r="DX76" s="243" t="str">
        <f>IF(ISBLANK('In Process Calc.'!BO69),"",'In Process Calc.'!BO69)</f>
        <v/>
      </c>
      <c r="DY76" s="243" t="str">
        <f>IF(ISBLANK('In Process Calc.'!BP69),"",'In Process Calc.'!BP69)</f>
        <v/>
      </c>
      <c r="DZ76" s="243" t="str">
        <f>IF(ISBLANK('In Process Calc.'!BQ69),"",'In Process Calc.'!BQ69)</f>
        <v/>
      </c>
      <c r="EA76" s="243" t="str">
        <f>IF(ISBLANK('In Process Calc.'!BR69),"",'In Process Calc.'!BR69)</f>
        <v/>
      </c>
      <c r="EB76" s="243" t="str">
        <f>IF(ISBLANK('In Process Calc.'!BS69),"",'In Process Calc.'!BS69)</f>
        <v/>
      </c>
      <c r="EC76" s="243" t="str">
        <f>IF(ISBLANK('In Process Calc.'!BT69),"",'In Process Calc.'!BT69)</f>
        <v/>
      </c>
      <c r="ED76" s="243" t="str">
        <f>IF(ISBLANK('In Process Calc.'!BU69),"",'In Process Calc.'!BU69)</f>
        <v/>
      </c>
      <c r="EE76" s="243" t="str">
        <f>IF(ISBLANK('In Process Calc.'!BV69),"",'In Process Calc.'!BV69)</f>
        <v/>
      </c>
      <c r="EF76" s="243" t="str">
        <f>IF(ISBLANK('In Process Calc.'!BW69),"",'In Process Calc.'!BW69)</f>
        <v/>
      </c>
      <c r="EG76" s="243" t="str">
        <f>IF(ISBLANK('In Process Calc.'!BX69),"",'In Process Calc.'!BX69)</f>
        <v/>
      </c>
      <c r="EH76" s="243" t="str">
        <f>IF(ISBLANK('In Process Calc.'!BY69),"",'In Process Calc.'!BY69)</f>
        <v/>
      </c>
      <c r="EI76" s="243" t="str">
        <f>IF(ISBLANK('In Process Calc.'!BZ69),"",'In Process Calc.'!BZ69)</f>
        <v/>
      </c>
      <c r="EJ76" s="243" t="str">
        <f>IF(ISBLANK('In Process Calc.'!CA69),"",'In Process Calc.'!CA69)</f>
        <v/>
      </c>
      <c r="EK76" s="243" t="str">
        <f>IF(ISBLANK('Post Process Calc.'!A76),"",'Post Process Calc.'!A76)</f>
        <v/>
      </c>
      <c r="EL76" s="243" t="str">
        <f>IF(ISBLANK('Post Process Calc.'!C76),"",'Post Process Calc.'!C76)</f>
        <v/>
      </c>
      <c r="EM76" s="243" t="str">
        <f>IF(ISBLANK('Post Process Calc.'!D76),"",'Post Process Calc.'!D76)</f>
        <v/>
      </c>
      <c r="EN76" s="243" t="str">
        <f>IF(ISBLANK('Post Process Calc.'!E76),"",'Post Process Calc.'!E76)</f>
        <v/>
      </c>
      <c r="EO76" s="243" t="str">
        <f>IF(ISBLANK('Post Process Calc.'!F76),"",'Post Process Calc.'!F76)</f>
        <v/>
      </c>
      <c r="EP76" s="243" t="str">
        <f>IF(ISBLANK('Post Process Calc.'!G76),"",'Post Process Calc.'!G76)</f>
        <v/>
      </c>
      <c r="EQ76" s="243" t="str">
        <f>IF(ISBLANK('Post Process Calc.'!H76),"",'Post Process Calc.'!H76)</f>
        <v/>
      </c>
      <c r="ER76" s="243" t="str">
        <f>IF(ISBLANK('Post Process Calc.'!I76),"",'Post Process Calc.'!I76)</f>
        <v/>
      </c>
      <c r="ES76" s="243" t="str">
        <f>IF(ISBLANK('Post Process Calc.'!J76),"",'Post Process Calc.'!J76)</f>
        <v/>
      </c>
      <c r="ET76" s="243" t="str">
        <f>IF(ISBLANK('Post Process Calc.'!K76),"",'Post Process Calc.'!K76)</f>
        <v/>
      </c>
      <c r="EU76" s="243" t="str">
        <f>IF(ISBLANK('Post Process Calc.'!L76),"",'Post Process Calc.'!L76)</f>
        <v/>
      </c>
      <c r="EV76" s="243" t="str">
        <f>IF(ISBLANK('Post Process Calc.'!M76),"",'Post Process Calc.'!M76)</f>
        <v/>
      </c>
      <c r="EW76" s="243" t="str">
        <f>IF(ISBLANK('Post Process Calc.'!N76),"",'Post Process Calc.'!N76)</f>
        <v/>
      </c>
      <c r="EX76" s="243" t="str">
        <f>IF(ISBLANK('Post Process Calc.'!O76),"",'Post Process Calc.'!O76)</f>
        <v/>
      </c>
      <c r="EY76" s="243" t="str">
        <f>IF(ISBLANK('Post Process Calc.'!P76),"",'Post Process Calc.'!P76)</f>
        <v/>
      </c>
      <c r="EZ76" s="243" t="str">
        <f>IF(ISBLANK('Post Process Calc.'!Q76),"",'Post Process Calc.'!Q76)</f>
        <v/>
      </c>
      <c r="FA76" s="243" t="str">
        <f>IF(ISBLANK('Post Process Calc.'!R76),"",'Post Process Calc.'!R76)</f>
        <v/>
      </c>
      <c r="FB76" s="243" t="str">
        <f>IF(ISBLANK('Post Process Calc.'!S76),"",'Post Process Calc.'!S76)</f>
        <v/>
      </c>
      <c r="FC76" s="243" t="str">
        <f>IF(ISBLANK('Post Process Calc.'!T76),"",'Post Process Calc.'!T76)</f>
        <v/>
      </c>
      <c r="FD76" s="243" t="str">
        <f>IF(ISBLANK('Post Process Calc.'!U76),"",'Post Process Calc.'!U76)</f>
        <v/>
      </c>
      <c r="FE76" s="243" t="str">
        <f>IF(ISBLANK('Post Process Calc.'!V76),"",'Post Process Calc.'!V76)</f>
        <v/>
      </c>
      <c r="FF76" s="243" t="str">
        <f>IF(ISBLANK('Post Process Calc.'!W76),"",'Post Process Calc.'!W76)</f>
        <v/>
      </c>
      <c r="FG76" s="243" t="str">
        <f>IF(ISBLANK('Post Process Calc.'!X76),"",'Post Process Calc.'!X76)</f>
        <v/>
      </c>
      <c r="FH76" s="243" t="str">
        <f>IF(ISBLANK('Post Process Calc.'!Y76),"",'Post Process Calc.'!Y76)</f>
        <v/>
      </c>
      <c r="FI76" s="243" t="str">
        <f>IF(ISBLANK('Post Process Calc.'!Z76),"",'Post Process Calc.'!Z76)</f>
        <v/>
      </c>
      <c r="FJ76" s="243" t="str">
        <f>IF(ISBLANK('Post Process Calc.'!AA76),"",'Post Process Calc.'!AA76)</f>
        <v/>
      </c>
      <c r="FK76" s="243" t="str">
        <f>IF(ISBLANK('Post Process Calc.'!AB76),"",'Post Process Calc.'!AB76)</f>
        <v/>
      </c>
      <c r="FL76" s="243" t="str">
        <f>IF(ISBLANK('Post Process Calc.'!AC76),"",'Post Process Calc.'!AC76)</f>
        <v/>
      </c>
      <c r="FM76" s="243" t="str">
        <f>IF(ISBLANK('Post Process Calc.'!AD76),"",'Post Process Calc.'!AD76)</f>
        <v/>
      </c>
      <c r="FN76" s="243" t="str">
        <f>IF(ISBLANK('Post Process Calc.'!AE76),"",'Post Process Calc.'!AE76)</f>
        <v/>
      </c>
      <c r="FO76" s="243" t="str">
        <f>IF(ISBLANK('Post Process Calc.'!AF76),"",'Post Process Calc.'!AF76)</f>
        <v/>
      </c>
      <c r="FP76" s="243" t="str">
        <f>IF(ISBLANK('Post Process Calc.'!AG76),"",'Post Process Calc.'!AG76)</f>
        <v/>
      </c>
      <c r="FQ76" s="243" t="str">
        <f>IF(ISBLANK('Post Process Calc.'!AH76),"",'Post Process Calc.'!AH76)</f>
        <v/>
      </c>
      <c r="FR76" s="243" t="str">
        <f>IF(ISBLANK('Post Process Calc.'!AI76),"",'Post Process Calc.'!AI76)</f>
        <v/>
      </c>
      <c r="FS76" s="243" t="str">
        <f>IF(ISBLANK('Post Process Calc.'!AJ76),"",'Post Process Calc.'!AJ76)</f>
        <v/>
      </c>
    </row>
    <row r="77" spans="1:175">
      <c r="A77" s="238" t="str">
        <f>IF('Measured Data'!B68&lt;&gt;0,'Measured Data'!$B$1,"")</f>
        <v/>
      </c>
      <c r="B77" s="238" t="str">
        <f>IF(ISBLANK('Measured Data'!A68),"",'Measured Data'!A68)</f>
        <v/>
      </c>
      <c r="C77" s="245" t="str">
        <f>IF(ISBLANK('Measured Data'!B68),"",'Measured Data'!B68)</f>
        <v/>
      </c>
      <c r="D77" s="246" t="str">
        <f>IF(ISBLANK('Measured Data'!C68),"",'Measured Data'!C68)</f>
        <v/>
      </c>
      <c r="E77" s="238" t="str">
        <f>IF(ISBLANK('Measured Data'!D68),"",'Measured Data'!D68)</f>
        <v/>
      </c>
      <c r="F77" s="238" t="str">
        <f>IF(ISBLANK('Measured Data'!E68),"",'Measured Data'!E68)</f>
        <v/>
      </c>
      <c r="G77" s="238" t="str">
        <f>IF(ISBLANK('Measured Data'!G68),"",'Measured Data'!G68)</f>
        <v/>
      </c>
      <c r="H77" s="238" t="str">
        <f>IF(ISBLANK('Measured Data'!H68),"",'Measured Data'!H68)</f>
        <v/>
      </c>
      <c r="I77" s="238" t="str">
        <f>IF(ISBLANK('Measured Data'!I68),"",'Measured Data'!I68)</f>
        <v/>
      </c>
      <c r="J77" s="238" t="str">
        <f>IF(ISBLANK('Measured Data'!J68),"",'Measured Data'!J68)</f>
        <v/>
      </c>
      <c r="K77" s="238" t="str">
        <f>IF(ISBLANK('Measured Data'!K68),"",'Measured Data'!K68)</f>
        <v/>
      </c>
      <c r="L77" s="238" t="str">
        <f>IF(ISBLANK('Measured Data'!L68),"",'Measured Data'!L68)</f>
        <v/>
      </c>
      <c r="M77" s="238" t="str">
        <f>IF(ISBLANK('Measured Data'!M68),"",'Measured Data'!M68)</f>
        <v/>
      </c>
      <c r="N77" s="238" t="str">
        <f>IF(ISBLANK('Measured Data'!N68),"",'Measured Data'!N68)</f>
        <v/>
      </c>
      <c r="O77" s="238" t="str">
        <f>IF(ISBLANK('Measured Data'!O68),"",'Measured Data'!O68)</f>
        <v/>
      </c>
      <c r="P77" s="238" t="str">
        <f>IF(ISBLANK('Measured Data'!P68),"",'Measured Data'!P68)</f>
        <v/>
      </c>
      <c r="Q77" s="238" t="str">
        <f>IF(ISBLANK('Measured Data'!Q68),"",'Measured Data'!Q68)</f>
        <v/>
      </c>
      <c r="R77" s="238" t="str">
        <f>IF(ISBLANK('Measured Data'!R68),"",'Measured Data'!R68)</f>
        <v/>
      </c>
      <c r="S77" s="238" t="str">
        <f>IF(ISBLANK('Measured Data'!S68),"",'Measured Data'!S68)</f>
        <v/>
      </c>
      <c r="T77" s="238" t="str">
        <f>IF(ISBLANK('Measured Data'!T68),"",'Measured Data'!T68)</f>
        <v/>
      </c>
      <c r="U77" s="238" t="str">
        <f>IF(ISBLANK('Measured Data'!U68),"",'Measured Data'!U68)</f>
        <v/>
      </c>
      <c r="V77" s="238" t="str">
        <f>IF(ISBLANK('Measured Data'!V68),"",'Measured Data'!V68)</f>
        <v/>
      </c>
      <c r="W77" s="238" t="str">
        <f>IF(ISBLANK('Measured Data'!W68),"",'Measured Data'!W68)</f>
        <v/>
      </c>
      <c r="X77" s="238" t="str">
        <f>IF(ISBLANK('Measured Data'!X68),"",'Measured Data'!X68)</f>
        <v/>
      </c>
      <c r="Y77" s="238" t="str">
        <f>IF(ISBLANK('Measured Data'!Y68),"",'Measured Data'!Y68)</f>
        <v/>
      </c>
      <c r="Z77" s="238" t="str">
        <f>IF(ISBLANK('Measured Data'!Z68),"",'Measured Data'!Z68)</f>
        <v/>
      </c>
      <c r="AA77" s="238" t="str">
        <f>IF(ISBLANK('Measured Data'!AA68),"",'Measured Data'!AA68)</f>
        <v/>
      </c>
      <c r="AB77" s="238" t="str">
        <f>IF(ISBLANK('Measured Data'!AB68),"",'Measured Data'!AB68)</f>
        <v/>
      </c>
      <c r="AC77" s="238" t="str">
        <f>IF(ISBLANK('Measured Data'!AC68),"",'Measured Data'!AC68)</f>
        <v/>
      </c>
      <c r="AD77" s="238" t="str">
        <f>IF(ISBLANK('Measured Data'!AD68),"",'Measured Data'!AD68)</f>
        <v/>
      </c>
      <c r="AE77" s="238" t="str">
        <f>IF(ISBLANK('Measured Data'!AE68),"",'Measured Data'!AE68)</f>
        <v/>
      </c>
      <c r="AF77" s="238" t="str">
        <f>IF(ISBLANK('Measured Data'!AF68),"",'Measured Data'!AF68)</f>
        <v/>
      </c>
      <c r="AG77" s="238" t="str">
        <f>IF(ISBLANK('Measured Data'!AG68),"",'Measured Data'!AG68)</f>
        <v/>
      </c>
      <c r="AH77" s="238" t="str">
        <f>IF(ISBLANK('Measured Data'!AH68),"",'Measured Data'!AH68)</f>
        <v/>
      </c>
      <c r="AI77" s="238" t="str">
        <f>IF(ISBLANK('Measured Data'!AI68),"",'Measured Data'!AI68)</f>
        <v/>
      </c>
      <c r="AJ77" s="238" t="str">
        <f>IF(ISBLANK('Measured Data'!AJ68),"",'Measured Data'!AJ68)</f>
        <v/>
      </c>
      <c r="AK77" s="238" t="str">
        <f>IF(ISBLANK('Measured Data'!AK68),"",'Measured Data'!AK68)</f>
        <v/>
      </c>
      <c r="AL77" s="238" t="str">
        <f>IF(ISBLANK('Measured Data'!AL68),"",'Measured Data'!AL68)</f>
        <v/>
      </c>
      <c r="AM77" s="238" t="str">
        <f>IF(ISBLANK('Measured Data'!AM68),"",'Measured Data'!AM68)</f>
        <v/>
      </c>
      <c r="AN77" s="238" t="str">
        <f>IF(ISBLANK('Measured Data'!AN68),"",'Measured Data'!AN68)</f>
        <v/>
      </c>
      <c r="AO77" s="238" t="str">
        <f>IF(ISBLANK('Measured Data'!AO68),"",'Measured Data'!AO68)</f>
        <v/>
      </c>
      <c r="AP77" s="238" t="str">
        <f>IF(ISBLANK('Measured Data'!AP68),"",'Measured Data'!AP68)</f>
        <v/>
      </c>
      <c r="AQ77" s="238" t="e">
        <f>IF(ISBLANK('Measured Data'!#REF!),"",'Measured Data'!#REF!)</f>
        <v>#REF!</v>
      </c>
      <c r="AR77" s="238" t="e">
        <f>IF(ISBLANK('Measured Data'!#REF!),"",'Measured Data'!#REF!)</f>
        <v>#REF!</v>
      </c>
      <c r="AS77" s="238" t="e">
        <f>IF(ISBLANK('Measured Data'!#REF!),"",'Measured Data'!#REF!)</f>
        <v>#REF!</v>
      </c>
      <c r="AT77" s="238" t="e">
        <f>IF(ISBLANK('Measured Data'!#REF!),"",'Measured Data'!#REF!)</f>
        <v>#REF!</v>
      </c>
      <c r="AU77" s="238" t="e">
        <f>IF(ISBLANK('Measured Data'!#REF!),"",'Measured Data'!#REF!)</f>
        <v>#REF!</v>
      </c>
      <c r="AV77" s="238" t="e">
        <f>IF(ISBLANK('Measured Data'!#REF!),"",'Measured Data'!#REF!)</f>
        <v>#REF!</v>
      </c>
      <c r="AW77" s="238" t="e">
        <f>IF(ISBLANK('Measured Data'!#REF!),"",'Measured Data'!#REF!)</f>
        <v>#REF!</v>
      </c>
      <c r="AX77" s="238" t="e">
        <f>IF(ISBLANK('Measured Data'!#REF!),"",'Measured Data'!#REF!)</f>
        <v>#REF!</v>
      </c>
      <c r="AY77" s="238" t="e">
        <f>IF(ISBLANK('Measured Data'!#REF!),"",'Measured Data'!#REF!)</f>
        <v>#REF!</v>
      </c>
      <c r="AZ77" s="238" t="e">
        <f>IF(ISBLANK('Measured Data'!#REF!),"",'Measured Data'!#REF!)</f>
        <v>#REF!</v>
      </c>
      <c r="BA77" s="238" t="e">
        <f>IF(ISBLANK('Measured Data'!#REF!),"",'Measured Data'!#REF!)</f>
        <v>#REF!</v>
      </c>
      <c r="BB77" s="238" t="e">
        <f>IF(ISBLANK('Measured Data'!#REF!),"",'Measured Data'!#REF!)</f>
        <v>#REF!</v>
      </c>
      <c r="BC77" s="238" t="e">
        <f>IF(ISBLANK('Measured Data'!#REF!),"",'Measured Data'!#REF!)</f>
        <v>#REF!</v>
      </c>
      <c r="BD77" s="238" t="e">
        <f>IF(ISBLANK('Measured Data'!#REF!),"",'Measured Data'!#REF!)</f>
        <v>#REF!</v>
      </c>
      <c r="BE77" s="238" t="e">
        <f>IF(ISBLANK('Measured Data'!#REF!),"",'Measured Data'!#REF!)</f>
        <v>#REF!</v>
      </c>
      <c r="BF77" s="238" t="e">
        <f>IF(ISBLANK('Measured Data'!#REF!),"",'Measured Data'!#REF!)</f>
        <v>#REF!</v>
      </c>
      <c r="BG77" s="238" t="e">
        <f>IF(ISBLANK('Measured Data'!#REF!),"",'Measured Data'!#REF!)</f>
        <v>#REF!</v>
      </c>
      <c r="BH77" s="238" t="e">
        <f>IF(ISBLANK('Measured Data'!#REF!),"",'Measured Data'!#REF!)</f>
        <v>#REF!</v>
      </c>
      <c r="BI77" s="238" t="e">
        <f>IF(ISBLANK('Measured Data'!#REF!),"",'Measured Data'!#REF!)</f>
        <v>#REF!</v>
      </c>
      <c r="BJ77" s="238" t="e">
        <f>IF(ISBLANK('Measured Data'!#REF!),"",'Measured Data'!#REF!)</f>
        <v>#REF!</v>
      </c>
      <c r="BK77" s="238" t="e">
        <f>IF(ISBLANK('Measured Data'!#REF!),"",'Measured Data'!#REF!)</f>
        <v>#REF!</v>
      </c>
      <c r="BL77" s="238" t="e">
        <f>IF(ISBLANK('Measured Data'!#REF!),"",'Measured Data'!#REF!)</f>
        <v>#REF!</v>
      </c>
      <c r="BM77" s="238" t="e">
        <f>IF(ISBLANK('Measured Data'!#REF!),"",'Measured Data'!#REF!)</f>
        <v>#REF!</v>
      </c>
      <c r="BN77" s="238" t="str">
        <f>IF(ISBLANK('In Process Calc.'!B70),"",ROUND('In Process Calc.'!B70,2))</f>
        <v/>
      </c>
      <c r="BO77" s="238" t="str">
        <f>IF(ISBLANK('In Process Calc.'!C70),"",ROUND('In Process Calc.'!C70,2))</f>
        <v/>
      </c>
      <c r="BP77" s="238" t="str">
        <f>IF(ISBLANK('In Process Calc.'!E70),"",'In Process Calc.'!E70)</f>
        <v/>
      </c>
      <c r="BQ77" s="238" t="str">
        <f>IF(ISBLANK('In Process Calc.'!F70),"",'In Process Calc.'!F70)</f>
        <v/>
      </c>
      <c r="BR77" s="238" t="str">
        <f>IF(ISBLANK('In Process Calc.'!H70),"",'In Process Calc.'!H70)</f>
        <v/>
      </c>
      <c r="BS77" s="238" t="str">
        <f>IF(ISBLANK('In Process Calc.'!J70),"",'In Process Calc.'!J70)</f>
        <v/>
      </c>
      <c r="BT77" s="238" t="str">
        <f>IF(ISBLANK('In Process Calc.'!K70),"",'In Process Calc.'!K70)</f>
        <v/>
      </c>
      <c r="BU77" s="238" t="str">
        <f>IF(ISBLANK('In Process Calc.'!L70),"",'In Process Calc.'!L70)</f>
        <v/>
      </c>
      <c r="BV77" s="243" t="str">
        <f>IF(ISBLANK('In Process Calc.'!M70),"",'In Process Calc.'!M70)</f>
        <v/>
      </c>
      <c r="BW77" s="243" t="str">
        <f>IF(ISBLANK('In Process Calc.'!N70),"",'In Process Calc.'!N70)</f>
        <v/>
      </c>
      <c r="BX77" s="243" t="str">
        <f>IF(ISBLANK('In Process Calc.'!O70),"",'In Process Calc.'!O70)</f>
        <v/>
      </c>
      <c r="BY77" s="243" t="str">
        <f>IF(ISBLANK('In Process Calc.'!P70),"",'In Process Calc.'!P70)</f>
        <v/>
      </c>
      <c r="BZ77" s="243" t="str">
        <f>IF(ISBLANK('In Process Calc.'!Q70),"",'In Process Calc.'!Q70)</f>
        <v/>
      </c>
      <c r="CA77" s="243" t="str">
        <f>IF(ISBLANK('In Process Calc.'!R70),"",'In Process Calc.'!R70)</f>
        <v/>
      </c>
      <c r="CB77" s="243" t="str">
        <f>IF(ISBLANK('In Process Calc.'!S70),"",'In Process Calc.'!S70)</f>
        <v/>
      </c>
      <c r="CC77" s="243" t="str">
        <f>IF(ISBLANK('In Process Calc.'!T70),"",'In Process Calc.'!T70)</f>
        <v/>
      </c>
      <c r="CD77" s="243" t="str">
        <f>IF(ISBLANK('In Process Calc.'!U70),"",'In Process Calc.'!U70)</f>
        <v/>
      </c>
      <c r="CE77" s="243" t="str">
        <f>IF(ISBLANK('In Process Calc.'!V70),"",'In Process Calc.'!V70)</f>
        <v/>
      </c>
      <c r="CF77" s="243" t="str">
        <f>IF(ISBLANK('In Process Calc.'!W70),"",'In Process Calc.'!W70)</f>
        <v/>
      </c>
      <c r="CG77" s="243" t="str">
        <f>IF(ISBLANK('In Process Calc.'!X70),"",'In Process Calc.'!X70)</f>
        <v/>
      </c>
      <c r="CH77" s="243" t="str">
        <f>IF(ISBLANK('In Process Calc.'!Y70),"",'In Process Calc.'!Y70)</f>
        <v/>
      </c>
      <c r="CI77" s="243" t="str">
        <f>IF(ISBLANK('In Process Calc.'!Z70),"",'In Process Calc.'!Z70)</f>
        <v/>
      </c>
      <c r="CJ77" s="243" t="str">
        <f>IF(ISBLANK('In Process Calc.'!AA70),"",'In Process Calc.'!AA70)</f>
        <v/>
      </c>
      <c r="CK77" s="243" t="str">
        <f>IF(ISBLANK('In Process Calc.'!AB70),"",'In Process Calc.'!AB70)</f>
        <v/>
      </c>
      <c r="CL77" s="243" t="str">
        <f>IF(ISBLANK('In Process Calc.'!AC70),"",'In Process Calc.'!AC70)</f>
        <v/>
      </c>
      <c r="CM77" s="243" t="str">
        <f>IF(ISBLANK('In Process Calc.'!AD70),"",'In Process Calc.'!AD70)</f>
        <v/>
      </c>
      <c r="CN77" s="243" t="str">
        <f>IF(ISBLANK('In Process Calc.'!AE70),"",'In Process Calc.'!AE70)</f>
        <v/>
      </c>
      <c r="CO77" s="243" t="str">
        <f>IF(ISBLANK('In Process Calc.'!AF70),"",'In Process Calc.'!AF70)</f>
        <v/>
      </c>
      <c r="CP77" s="243" t="str">
        <f>IF(ISBLANK('In Process Calc.'!AG70),"",'In Process Calc.'!AG70)</f>
        <v/>
      </c>
      <c r="CQ77" s="243" t="str">
        <f>IF(ISBLANK('In Process Calc.'!AH70),"",'In Process Calc.'!AH70)</f>
        <v/>
      </c>
      <c r="CR77" s="243" t="str">
        <f>IF(ISBLANK('In Process Calc.'!AI70),"",'In Process Calc.'!AI70)</f>
        <v/>
      </c>
      <c r="CS77" s="243" t="str">
        <f>IF(ISBLANK('In Process Calc.'!AJ70),"",'In Process Calc.'!AJ70)</f>
        <v/>
      </c>
      <c r="CT77" s="243" t="str">
        <f>IF(ISBLANK('In Process Calc.'!AK70),"",'In Process Calc.'!AK70)</f>
        <v/>
      </c>
      <c r="CU77" s="243" t="str">
        <f>IF(ISBLANK('In Process Calc.'!AL70),"",'In Process Calc.'!AL70)</f>
        <v/>
      </c>
      <c r="CV77" s="243" t="str">
        <f>IF(ISBLANK('In Process Calc.'!AM70),"",'In Process Calc.'!AM70)</f>
        <v/>
      </c>
      <c r="CW77" s="243" t="str">
        <f>IF(ISBLANK('In Process Calc.'!AN70),"",'In Process Calc.'!AN70)</f>
        <v/>
      </c>
      <c r="CX77" s="243" t="str">
        <f>IF(ISBLANK('In Process Calc.'!AO70),"",'In Process Calc.'!AO70)</f>
        <v/>
      </c>
      <c r="CY77" s="243" t="str">
        <f>IF(ISBLANK('In Process Calc.'!AP70),"",'In Process Calc.'!AP70)</f>
        <v/>
      </c>
      <c r="CZ77" s="243" t="str">
        <f>IF(ISBLANK('In Process Calc.'!AQ70),"",'In Process Calc.'!AQ70)</f>
        <v/>
      </c>
      <c r="DA77" s="243" t="str">
        <f>IF(ISBLANK('In Process Calc.'!AR70),"",'In Process Calc.'!AR70)</f>
        <v/>
      </c>
      <c r="DB77" s="243" t="str">
        <f>IF(ISBLANK('In Process Calc.'!AS70),"",'In Process Calc.'!AS70)</f>
        <v/>
      </c>
      <c r="DC77" s="243" t="str">
        <f>IF(ISBLANK('In Process Calc.'!AT70),"",'In Process Calc.'!AT70)</f>
        <v/>
      </c>
      <c r="DD77" s="243" t="str">
        <f>IF(ISBLANK('In Process Calc.'!AU70),"",'In Process Calc.'!AU70)</f>
        <v/>
      </c>
      <c r="DE77" s="243" t="str">
        <f>IF(ISBLANK('In Process Calc.'!AV70),"",'In Process Calc.'!AV70)</f>
        <v/>
      </c>
      <c r="DF77" s="243" t="str">
        <f>IF(ISBLANK('In Process Calc.'!AW70),"",'In Process Calc.'!AW70)</f>
        <v/>
      </c>
      <c r="DG77" s="243" t="str">
        <f>IF(ISBLANK('In Process Calc.'!AX70),"",'In Process Calc.'!AX70)</f>
        <v/>
      </c>
      <c r="DH77" s="243" t="str">
        <f>IF(ISBLANK('In Process Calc.'!AY70),"",'In Process Calc.'!AY70)</f>
        <v/>
      </c>
      <c r="DI77" s="243" t="str">
        <f>IF(ISBLANK('In Process Calc.'!AZ70),"",'In Process Calc.'!AZ70)</f>
        <v/>
      </c>
      <c r="DJ77" s="243" t="str">
        <f>IF(ISBLANK('In Process Calc.'!BA70),"",'In Process Calc.'!BA70)</f>
        <v/>
      </c>
      <c r="DK77" s="243" t="str">
        <f>IF(ISBLANK('In Process Calc.'!BB70),"",'In Process Calc.'!BB70)</f>
        <v/>
      </c>
      <c r="DL77" s="243" t="str">
        <f>IF(ISBLANK('In Process Calc.'!BC70),"",'In Process Calc.'!BC70)</f>
        <v/>
      </c>
      <c r="DM77" s="243" t="str">
        <f>IF(ISBLANK('In Process Calc.'!BD70),"",'In Process Calc.'!BD70)</f>
        <v/>
      </c>
      <c r="DN77" s="243" t="str">
        <f>IF(ISBLANK('In Process Calc.'!BE70),"",'In Process Calc.'!BE70)</f>
        <v/>
      </c>
      <c r="DO77" s="243" t="str">
        <f>IF(ISBLANK('In Process Calc.'!BF70),"",'In Process Calc.'!BF70)</f>
        <v/>
      </c>
      <c r="DP77" s="243" t="str">
        <f>IF(ISBLANK('In Process Calc.'!BG70),"",'In Process Calc.'!BG70)</f>
        <v/>
      </c>
      <c r="DQ77" s="243" t="str">
        <f>IF(ISBLANK('In Process Calc.'!BH70),"",'In Process Calc.'!BH70)</f>
        <v/>
      </c>
      <c r="DR77" s="243" t="str">
        <f>IF(ISBLANK('In Process Calc.'!BI70),"",'In Process Calc.'!BI70)</f>
        <v/>
      </c>
      <c r="DS77" s="243" t="str">
        <f>IF(ISBLANK('In Process Calc.'!BJ70),"",'In Process Calc.'!BJ70)</f>
        <v/>
      </c>
      <c r="DT77" s="243" t="str">
        <f>IF(ISBLANK('In Process Calc.'!BK70),"",'In Process Calc.'!BK70)</f>
        <v/>
      </c>
      <c r="DU77" s="243" t="str">
        <f>IF(ISBLANK('In Process Calc.'!BL70),"",'In Process Calc.'!BL70)</f>
        <v/>
      </c>
      <c r="DV77" s="243" t="str">
        <f>IF(ISBLANK('In Process Calc.'!BM70),"",'In Process Calc.'!BM70)</f>
        <v/>
      </c>
      <c r="DW77" s="243" t="str">
        <f>IF(ISBLANK('In Process Calc.'!BN70),"",'In Process Calc.'!BN70)</f>
        <v/>
      </c>
      <c r="DX77" s="243" t="str">
        <f>IF(ISBLANK('In Process Calc.'!BO70),"",'In Process Calc.'!BO70)</f>
        <v/>
      </c>
      <c r="DY77" s="243" t="str">
        <f>IF(ISBLANK('In Process Calc.'!BP70),"",'In Process Calc.'!BP70)</f>
        <v/>
      </c>
      <c r="DZ77" s="243" t="str">
        <f>IF(ISBLANK('In Process Calc.'!BQ70),"",'In Process Calc.'!BQ70)</f>
        <v/>
      </c>
      <c r="EA77" s="243" t="str">
        <f>IF(ISBLANK('In Process Calc.'!BR70),"",'In Process Calc.'!BR70)</f>
        <v/>
      </c>
      <c r="EB77" s="243" t="str">
        <f>IF(ISBLANK('In Process Calc.'!BS70),"",'In Process Calc.'!BS70)</f>
        <v/>
      </c>
      <c r="EC77" s="243" t="str">
        <f>IF(ISBLANK('In Process Calc.'!BT70),"",'In Process Calc.'!BT70)</f>
        <v/>
      </c>
      <c r="ED77" s="243" t="str">
        <f>IF(ISBLANK('In Process Calc.'!BU70),"",'In Process Calc.'!BU70)</f>
        <v/>
      </c>
      <c r="EE77" s="243" t="str">
        <f>IF(ISBLANK('In Process Calc.'!BV70),"",'In Process Calc.'!BV70)</f>
        <v/>
      </c>
      <c r="EF77" s="243" t="str">
        <f>IF(ISBLANK('In Process Calc.'!BW70),"",'In Process Calc.'!BW70)</f>
        <v/>
      </c>
      <c r="EG77" s="243" t="str">
        <f>IF(ISBLANK('In Process Calc.'!BX70),"",'In Process Calc.'!BX70)</f>
        <v/>
      </c>
      <c r="EH77" s="243" t="str">
        <f>IF(ISBLANK('In Process Calc.'!BY70),"",'In Process Calc.'!BY70)</f>
        <v/>
      </c>
      <c r="EI77" s="243" t="str">
        <f>IF(ISBLANK('In Process Calc.'!BZ70),"",'In Process Calc.'!BZ70)</f>
        <v/>
      </c>
      <c r="EJ77" s="243" t="str">
        <f>IF(ISBLANK('In Process Calc.'!CA70),"",'In Process Calc.'!CA70)</f>
        <v/>
      </c>
      <c r="EK77" s="243" t="str">
        <f>IF(ISBLANK('Post Process Calc.'!A77),"",'Post Process Calc.'!A77)</f>
        <v/>
      </c>
      <c r="EL77" s="243" t="str">
        <f>IF(ISBLANK('Post Process Calc.'!C77),"",'Post Process Calc.'!C77)</f>
        <v/>
      </c>
      <c r="EM77" s="243" t="str">
        <f>IF(ISBLANK('Post Process Calc.'!D77),"",'Post Process Calc.'!D77)</f>
        <v/>
      </c>
      <c r="EN77" s="243" t="str">
        <f>IF(ISBLANK('Post Process Calc.'!E77),"",'Post Process Calc.'!E77)</f>
        <v/>
      </c>
      <c r="EO77" s="243" t="str">
        <f>IF(ISBLANK('Post Process Calc.'!F77),"",'Post Process Calc.'!F77)</f>
        <v/>
      </c>
      <c r="EP77" s="243" t="str">
        <f>IF(ISBLANK('Post Process Calc.'!G77),"",'Post Process Calc.'!G77)</f>
        <v/>
      </c>
      <c r="EQ77" s="243" t="str">
        <f>IF(ISBLANK('Post Process Calc.'!H77),"",'Post Process Calc.'!H77)</f>
        <v/>
      </c>
      <c r="ER77" s="243" t="str">
        <f>IF(ISBLANK('Post Process Calc.'!I77),"",'Post Process Calc.'!I77)</f>
        <v/>
      </c>
      <c r="ES77" s="243" t="str">
        <f>IF(ISBLANK('Post Process Calc.'!J77),"",'Post Process Calc.'!J77)</f>
        <v/>
      </c>
      <c r="ET77" s="243" t="str">
        <f>IF(ISBLANK('Post Process Calc.'!K77),"",'Post Process Calc.'!K77)</f>
        <v/>
      </c>
      <c r="EU77" s="243" t="str">
        <f>IF(ISBLANK('Post Process Calc.'!L77),"",'Post Process Calc.'!L77)</f>
        <v/>
      </c>
      <c r="EV77" s="243" t="str">
        <f>IF(ISBLANK('Post Process Calc.'!M77),"",'Post Process Calc.'!M77)</f>
        <v/>
      </c>
      <c r="EW77" s="243" t="str">
        <f>IF(ISBLANK('Post Process Calc.'!N77),"",'Post Process Calc.'!N77)</f>
        <v/>
      </c>
      <c r="EX77" s="243" t="str">
        <f>IF(ISBLANK('Post Process Calc.'!O77),"",'Post Process Calc.'!O77)</f>
        <v/>
      </c>
      <c r="EY77" s="243" t="str">
        <f>IF(ISBLANK('Post Process Calc.'!P77),"",'Post Process Calc.'!P77)</f>
        <v/>
      </c>
      <c r="EZ77" s="243" t="str">
        <f>IF(ISBLANK('Post Process Calc.'!Q77),"",'Post Process Calc.'!Q77)</f>
        <v/>
      </c>
      <c r="FA77" s="243" t="str">
        <f>IF(ISBLANK('Post Process Calc.'!R77),"",'Post Process Calc.'!R77)</f>
        <v/>
      </c>
      <c r="FB77" s="243" t="str">
        <f>IF(ISBLANK('Post Process Calc.'!S77),"",'Post Process Calc.'!S77)</f>
        <v/>
      </c>
      <c r="FC77" s="243" t="str">
        <f>IF(ISBLANK('Post Process Calc.'!T77),"",'Post Process Calc.'!T77)</f>
        <v/>
      </c>
      <c r="FD77" s="243" t="str">
        <f>IF(ISBLANK('Post Process Calc.'!U77),"",'Post Process Calc.'!U77)</f>
        <v/>
      </c>
      <c r="FE77" s="243" t="str">
        <f>IF(ISBLANK('Post Process Calc.'!V77),"",'Post Process Calc.'!V77)</f>
        <v/>
      </c>
      <c r="FF77" s="243" t="str">
        <f>IF(ISBLANK('Post Process Calc.'!W77),"",'Post Process Calc.'!W77)</f>
        <v/>
      </c>
      <c r="FG77" s="243" t="str">
        <f>IF(ISBLANK('Post Process Calc.'!X77),"",'Post Process Calc.'!X77)</f>
        <v/>
      </c>
      <c r="FH77" s="243" t="str">
        <f>IF(ISBLANK('Post Process Calc.'!Y77),"",'Post Process Calc.'!Y77)</f>
        <v/>
      </c>
      <c r="FI77" s="243" t="str">
        <f>IF(ISBLANK('Post Process Calc.'!Z77),"",'Post Process Calc.'!Z77)</f>
        <v/>
      </c>
      <c r="FJ77" s="243" t="str">
        <f>IF(ISBLANK('Post Process Calc.'!AA77),"",'Post Process Calc.'!AA77)</f>
        <v/>
      </c>
      <c r="FK77" s="243" t="str">
        <f>IF(ISBLANK('Post Process Calc.'!AB77),"",'Post Process Calc.'!AB77)</f>
        <v/>
      </c>
      <c r="FL77" s="243" t="str">
        <f>IF(ISBLANK('Post Process Calc.'!AC77),"",'Post Process Calc.'!AC77)</f>
        <v/>
      </c>
      <c r="FM77" s="243" t="str">
        <f>IF(ISBLANK('Post Process Calc.'!AD77),"",'Post Process Calc.'!AD77)</f>
        <v/>
      </c>
      <c r="FN77" s="243" t="str">
        <f>IF(ISBLANK('Post Process Calc.'!AE77),"",'Post Process Calc.'!AE77)</f>
        <v/>
      </c>
      <c r="FO77" s="243" t="str">
        <f>IF(ISBLANK('Post Process Calc.'!AF77),"",'Post Process Calc.'!AF77)</f>
        <v/>
      </c>
      <c r="FP77" s="243" t="str">
        <f>IF(ISBLANK('Post Process Calc.'!AG77),"",'Post Process Calc.'!AG77)</f>
        <v/>
      </c>
      <c r="FQ77" s="243" t="str">
        <f>IF(ISBLANK('Post Process Calc.'!AH77),"",'Post Process Calc.'!AH77)</f>
        <v/>
      </c>
      <c r="FR77" s="243" t="str">
        <f>IF(ISBLANK('Post Process Calc.'!AI77),"",'Post Process Calc.'!AI77)</f>
        <v/>
      </c>
      <c r="FS77" s="243" t="str">
        <f>IF(ISBLANK('Post Process Calc.'!AJ77),"",'Post Process Calc.'!AJ77)</f>
        <v/>
      </c>
    </row>
    <row r="78" spans="1:175">
      <c r="A78" s="238" t="str">
        <f>IF('Measured Data'!B69&lt;&gt;0,'Measured Data'!$B$1,"")</f>
        <v/>
      </c>
      <c r="B78" s="238" t="str">
        <f>IF(ISBLANK('Measured Data'!A69),"",'Measured Data'!A69)</f>
        <v/>
      </c>
      <c r="C78" s="245" t="str">
        <f>IF(ISBLANK('Measured Data'!B69),"",'Measured Data'!B69)</f>
        <v/>
      </c>
      <c r="D78" s="246" t="str">
        <f>IF(ISBLANK('Measured Data'!C69),"",'Measured Data'!C69)</f>
        <v/>
      </c>
      <c r="E78" s="238" t="str">
        <f>IF(ISBLANK('Measured Data'!D69),"",'Measured Data'!D69)</f>
        <v/>
      </c>
      <c r="F78" s="238" t="str">
        <f>IF(ISBLANK('Measured Data'!E69),"",'Measured Data'!E69)</f>
        <v/>
      </c>
      <c r="G78" s="238" t="str">
        <f>IF(ISBLANK('Measured Data'!G69),"",'Measured Data'!G69)</f>
        <v/>
      </c>
      <c r="H78" s="238" t="str">
        <f>IF(ISBLANK('Measured Data'!H69),"",'Measured Data'!H69)</f>
        <v/>
      </c>
      <c r="I78" s="238" t="str">
        <f>IF(ISBLANK('Measured Data'!I69),"",'Measured Data'!I69)</f>
        <v/>
      </c>
      <c r="J78" s="238" t="str">
        <f>IF(ISBLANK('Measured Data'!J69),"",'Measured Data'!J69)</f>
        <v/>
      </c>
      <c r="K78" s="238" t="str">
        <f>IF(ISBLANK('Measured Data'!K69),"",'Measured Data'!K69)</f>
        <v/>
      </c>
      <c r="L78" s="238" t="str">
        <f>IF(ISBLANK('Measured Data'!L69),"",'Measured Data'!L69)</f>
        <v/>
      </c>
      <c r="M78" s="238" t="str">
        <f>IF(ISBLANK('Measured Data'!M69),"",'Measured Data'!M69)</f>
        <v/>
      </c>
      <c r="N78" s="238" t="str">
        <f>IF(ISBLANK('Measured Data'!N69),"",'Measured Data'!N69)</f>
        <v/>
      </c>
      <c r="O78" s="238" t="str">
        <f>IF(ISBLANK('Measured Data'!O69),"",'Measured Data'!O69)</f>
        <v/>
      </c>
      <c r="P78" s="238" t="str">
        <f>IF(ISBLANK('Measured Data'!P69),"",'Measured Data'!P69)</f>
        <v/>
      </c>
      <c r="Q78" s="238" t="str">
        <f>IF(ISBLANK('Measured Data'!Q69),"",'Measured Data'!Q69)</f>
        <v/>
      </c>
      <c r="R78" s="238" t="str">
        <f>IF(ISBLANK('Measured Data'!R69),"",'Measured Data'!R69)</f>
        <v/>
      </c>
      <c r="S78" s="238" t="str">
        <f>IF(ISBLANK('Measured Data'!S69),"",'Measured Data'!S69)</f>
        <v/>
      </c>
      <c r="T78" s="238" t="str">
        <f>IF(ISBLANK('Measured Data'!T69),"",'Measured Data'!T69)</f>
        <v/>
      </c>
      <c r="U78" s="238" t="str">
        <f>IF(ISBLANK('Measured Data'!U69),"",'Measured Data'!U69)</f>
        <v/>
      </c>
      <c r="V78" s="238" t="str">
        <f>IF(ISBLANK('Measured Data'!V69),"",'Measured Data'!V69)</f>
        <v/>
      </c>
      <c r="W78" s="238" t="str">
        <f>IF(ISBLANK('Measured Data'!W69),"",'Measured Data'!W69)</f>
        <v/>
      </c>
      <c r="X78" s="238" t="str">
        <f>IF(ISBLANK('Measured Data'!X69),"",'Measured Data'!X69)</f>
        <v/>
      </c>
      <c r="Y78" s="238" t="str">
        <f>IF(ISBLANK('Measured Data'!Y69),"",'Measured Data'!Y69)</f>
        <v/>
      </c>
      <c r="Z78" s="238" t="str">
        <f>IF(ISBLANK('Measured Data'!Z69),"",'Measured Data'!Z69)</f>
        <v/>
      </c>
      <c r="AA78" s="238" t="str">
        <f>IF(ISBLANK('Measured Data'!AA69),"",'Measured Data'!AA69)</f>
        <v/>
      </c>
      <c r="AB78" s="238" t="str">
        <f>IF(ISBLANK('Measured Data'!AB69),"",'Measured Data'!AB69)</f>
        <v/>
      </c>
      <c r="AC78" s="238" t="str">
        <f>IF(ISBLANK('Measured Data'!AC69),"",'Measured Data'!AC69)</f>
        <v/>
      </c>
      <c r="AD78" s="238" t="str">
        <f>IF(ISBLANK('Measured Data'!AD69),"",'Measured Data'!AD69)</f>
        <v/>
      </c>
      <c r="AE78" s="238" t="str">
        <f>IF(ISBLANK('Measured Data'!AE69),"",'Measured Data'!AE69)</f>
        <v/>
      </c>
      <c r="AF78" s="238" t="str">
        <f>IF(ISBLANK('Measured Data'!AF69),"",'Measured Data'!AF69)</f>
        <v/>
      </c>
      <c r="AG78" s="238" t="str">
        <f>IF(ISBLANK('Measured Data'!AG69),"",'Measured Data'!AG69)</f>
        <v/>
      </c>
      <c r="AH78" s="238" t="str">
        <f>IF(ISBLANK('Measured Data'!AH69),"",'Measured Data'!AH69)</f>
        <v/>
      </c>
      <c r="AI78" s="238" t="str">
        <f>IF(ISBLANK('Measured Data'!AI69),"",'Measured Data'!AI69)</f>
        <v/>
      </c>
      <c r="AJ78" s="238" t="str">
        <f>IF(ISBLANK('Measured Data'!AJ69),"",'Measured Data'!AJ69)</f>
        <v/>
      </c>
      <c r="AK78" s="238" t="str">
        <f>IF(ISBLANK('Measured Data'!AK69),"",'Measured Data'!AK69)</f>
        <v/>
      </c>
      <c r="AL78" s="238" t="str">
        <f>IF(ISBLANK('Measured Data'!AL69),"",'Measured Data'!AL69)</f>
        <v/>
      </c>
      <c r="AM78" s="238" t="str">
        <f>IF(ISBLANK('Measured Data'!AM69),"",'Measured Data'!AM69)</f>
        <v/>
      </c>
      <c r="AN78" s="238" t="str">
        <f>IF(ISBLANK('Measured Data'!AN69),"",'Measured Data'!AN69)</f>
        <v/>
      </c>
      <c r="AO78" s="238" t="str">
        <f>IF(ISBLANK('Measured Data'!AO69),"",'Measured Data'!AO69)</f>
        <v/>
      </c>
      <c r="AP78" s="238" t="str">
        <f>IF(ISBLANK('Measured Data'!AP69),"",'Measured Data'!AP69)</f>
        <v/>
      </c>
      <c r="AQ78" s="238" t="e">
        <f>IF(ISBLANK('Measured Data'!#REF!),"",'Measured Data'!#REF!)</f>
        <v>#REF!</v>
      </c>
      <c r="AR78" s="238" t="e">
        <f>IF(ISBLANK('Measured Data'!#REF!),"",'Measured Data'!#REF!)</f>
        <v>#REF!</v>
      </c>
      <c r="AS78" s="238" t="e">
        <f>IF(ISBLANK('Measured Data'!#REF!),"",'Measured Data'!#REF!)</f>
        <v>#REF!</v>
      </c>
      <c r="AT78" s="238" t="e">
        <f>IF(ISBLANK('Measured Data'!#REF!),"",'Measured Data'!#REF!)</f>
        <v>#REF!</v>
      </c>
      <c r="AU78" s="238" t="e">
        <f>IF(ISBLANK('Measured Data'!#REF!),"",'Measured Data'!#REF!)</f>
        <v>#REF!</v>
      </c>
      <c r="AV78" s="238" t="e">
        <f>IF(ISBLANK('Measured Data'!#REF!),"",'Measured Data'!#REF!)</f>
        <v>#REF!</v>
      </c>
      <c r="AW78" s="238" t="e">
        <f>IF(ISBLANK('Measured Data'!#REF!),"",'Measured Data'!#REF!)</f>
        <v>#REF!</v>
      </c>
      <c r="AX78" s="238" t="e">
        <f>IF(ISBLANK('Measured Data'!#REF!),"",'Measured Data'!#REF!)</f>
        <v>#REF!</v>
      </c>
      <c r="AY78" s="238" t="e">
        <f>IF(ISBLANK('Measured Data'!#REF!),"",'Measured Data'!#REF!)</f>
        <v>#REF!</v>
      </c>
      <c r="AZ78" s="238" t="e">
        <f>IF(ISBLANK('Measured Data'!#REF!),"",'Measured Data'!#REF!)</f>
        <v>#REF!</v>
      </c>
      <c r="BA78" s="238" t="e">
        <f>IF(ISBLANK('Measured Data'!#REF!),"",'Measured Data'!#REF!)</f>
        <v>#REF!</v>
      </c>
      <c r="BB78" s="238" t="e">
        <f>IF(ISBLANK('Measured Data'!#REF!),"",'Measured Data'!#REF!)</f>
        <v>#REF!</v>
      </c>
      <c r="BC78" s="238" t="e">
        <f>IF(ISBLANK('Measured Data'!#REF!),"",'Measured Data'!#REF!)</f>
        <v>#REF!</v>
      </c>
      <c r="BD78" s="238" t="e">
        <f>IF(ISBLANK('Measured Data'!#REF!),"",'Measured Data'!#REF!)</f>
        <v>#REF!</v>
      </c>
      <c r="BE78" s="238" t="e">
        <f>IF(ISBLANK('Measured Data'!#REF!),"",'Measured Data'!#REF!)</f>
        <v>#REF!</v>
      </c>
      <c r="BF78" s="238" t="e">
        <f>IF(ISBLANK('Measured Data'!#REF!),"",'Measured Data'!#REF!)</f>
        <v>#REF!</v>
      </c>
      <c r="BG78" s="238" t="e">
        <f>IF(ISBLANK('Measured Data'!#REF!),"",'Measured Data'!#REF!)</f>
        <v>#REF!</v>
      </c>
      <c r="BH78" s="238" t="e">
        <f>IF(ISBLANK('Measured Data'!#REF!),"",'Measured Data'!#REF!)</f>
        <v>#REF!</v>
      </c>
      <c r="BI78" s="238" t="e">
        <f>IF(ISBLANK('Measured Data'!#REF!),"",'Measured Data'!#REF!)</f>
        <v>#REF!</v>
      </c>
      <c r="BJ78" s="238" t="e">
        <f>IF(ISBLANK('Measured Data'!#REF!),"",'Measured Data'!#REF!)</f>
        <v>#REF!</v>
      </c>
      <c r="BK78" s="238" t="e">
        <f>IF(ISBLANK('Measured Data'!#REF!),"",'Measured Data'!#REF!)</f>
        <v>#REF!</v>
      </c>
      <c r="BL78" s="238" t="e">
        <f>IF(ISBLANK('Measured Data'!#REF!),"",'Measured Data'!#REF!)</f>
        <v>#REF!</v>
      </c>
      <c r="BM78" s="238" t="e">
        <f>IF(ISBLANK('Measured Data'!#REF!),"",'Measured Data'!#REF!)</f>
        <v>#REF!</v>
      </c>
      <c r="BN78" s="238" t="str">
        <f>IF(ISBLANK('In Process Calc.'!B71),"",ROUND('In Process Calc.'!B71,2))</f>
        <v/>
      </c>
      <c r="BO78" s="238" t="str">
        <f>IF(ISBLANK('In Process Calc.'!C71),"",ROUND('In Process Calc.'!C71,2))</f>
        <v/>
      </c>
      <c r="BP78" s="238" t="str">
        <f>IF(ISBLANK('In Process Calc.'!E71),"",'In Process Calc.'!E71)</f>
        <v/>
      </c>
      <c r="BQ78" s="238" t="str">
        <f>IF(ISBLANK('In Process Calc.'!F71),"",'In Process Calc.'!F71)</f>
        <v/>
      </c>
      <c r="BR78" s="238" t="str">
        <f>IF(ISBLANK('In Process Calc.'!H71),"",'In Process Calc.'!H71)</f>
        <v/>
      </c>
      <c r="BS78" s="238" t="str">
        <f>IF(ISBLANK('In Process Calc.'!J71),"",'In Process Calc.'!J71)</f>
        <v/>
      </c>
      <c r="BT78" s="238" t="str">
        <f>IF(ISBLANK('In Process Calc.'!K71),"",'In Process Calc.'!K71)</f>
        <v/>
      </c>
      <c r="BU78" s="238" t="str">
        <f>IF(ISBLANK('In Process Calc.'!L71),"",'In Process Calc.'!L71)</f>
        <v/>
      </c>
      <c r="BV78" s="243" t="str">
        <f>IF(ISBLANK('In Process Calc.'!M71),"",'In Process Calc.'!M71)</f>
        <v/>
      </c>
      <c r="BW78" s="243" t="str">
        <f>IF(ISBLANK('In Process Calc.'!N71),"",'In Process Calc.'!N71)</f>
        <v/>
      </c>
      <c r="BX78" s="243" t="str">
        <f>IF(ISBLANK('In Process Calc.'!O71),"",'In Process Calc.'!O71)</f>
        <v/>
      </c>
      <c r="BY78" s="243" t="str">
        <f>IF(ISBLANK('In Process Calc.'!P71),"",'In Process Calc.'!P71)</f>
        <v/>
      </c>
      <c r="BZ78" s="243" t="str">
        <f>IF(ISBLANK('In Process Calc.'!Q71),"",'In Process Calc.'!Q71)</f>
        <v/>
      </c>
      <c r="CA78" s="243" t="str">
        <f>IF(ISBLANK('In Process Calc.'!R71),"",'In Process Calc.'!R71)</f>
        <v/>
      </c>
      <c r="CB78" s="243" t="str">
        <f>IF(ISBLANK('In Process Calc.'!S71),"",'In Process Calc.'!S71)</f>
        <v/>
      </c>
      <c r="CC78" s="243" t="str">
        <f>IF(ISBLANK('In Process Calc.'!T71),"",'In Process Calc.'!T71)</f>
        <v/>
      </c>
      <c r="CD78" s="243" t="str">
        <f>IF(ISBLANK('In Process Calc.'!U71),"",'In Process Calc.'!U71)</f>
        <v/>
      </c>
      <c r="CE78" s="243" t="str">
        <f>IF(ISBLANK('In Process Calc.'!V71),"",'In Process Calc.'!V71)</f>
        <v/>
      </c>
      <c r="CF78" s="243" t="str">
        <f>IF(ISBLANK('In Process Calc.'!W71),"",'In Process Calc.'!W71)</f>
        <v/>
      </c>
      <c r="CG78" s="243" t="str">
        <f>IF(ISBLANK('In Process Calc.'!X71),"",'In Process Calc.'!X71)</f>
        <v/>
      </c>
      <c r="CH78" s="243" t="str">
        <f>IF(ISBLANK('In Process Calc.'!Y71),"",'In Process Calc.'!Y71)</f>
        <v/>
      </c>
      <c r="CI78" s="243" t="str">
        <f>IF(ISBLANK('In Process Calc.'!Z71),"",'In Process Calc.'!Z71)</f>
        <v/>
      </c>
      <c r="CJ78" s="243" t="str">
        <f>IF(ISBLANK('In Process Calc.'!AA71),"",'In Process Calc.'!AA71)</f>
        <v/>
      </c>
      <c r="CK78" s="243" t="str">
        <f>IF(ISBLANK('In Process Calc.'!AB71),"",'In Process Calc.'!AB71)</f>
        <v/>
      </c>
      <c r="CL78" s="243" t="str">
        <f>IF(ISBLANK('In Process Calc.'!AC71),"",'In Process Calc.'!AC71)</f>
        <v/>
      </c>
      <c r="CM78" s="243" t="str">
        <f>IF(ISBLANK('In Process Calc.'!AD71),"",'In Process Calc.'!AD71)</f>
        <v/>
      </c>
      <c r="CN78" s="243" t="str">
        <f>IF(ISBLANK('In Process Calc.'!AE71),"",'In Process Calc.'!AE71)</f>
        <v/>
      </c>
      <c r="CO78" s="243" t="str">
        <f>IF(ISBLANK('In Process Calc.'!AF71),"",'In Process Calc.'!AF71)</f>
        <v/>
      </c>
      <c r="CP78" s="243" t="str">
        <f>IF(ISBLANK('In Process Calc.'!AG71),"",'In Process Calc.'!AG71)</f>
        <v/>
      </c>
      <c r="CQ78" s="243" t="str">
        <f>IF(ISBLANK('In Process Calc.'!AH71),"",'In Process Calc.'!AH71)</f>
        <v/>
      </c>
      <c r="CR78" s="243" t="str">
        <f>IF(ISBLANK('In Process Calc.'!AI71),"",'In Process Calc.'!AI71)</f>
        <v/>
      </c>
      <c r="CS78" s="243" t="str">
        <f>IF(ISBLANK('In Process Calc.'!AJ71),"",'In Process Calc.'!AJ71)</f>
        <v/>
      </c>
      <c r="CT78" s="243" t="str">
        <f>IF(ISBLANK('In Process Calc.'!AK71),"",'In Process Calc.'!AK71)</f>
        <v/>
      </c>
      <c r="CU78" s="243" t="str">
        <f>IF(ISBLANK('In Process Calc.'!AL71),"",'In Process Calc.'!AL71)</f>
        <v/>
      </c>
      <c r="CV78" s="243" t="str">
        <f>IF(ISBLANK('In Process Calc.'!AM71),"",'In Process Calc.'!AM71)</f>
        <v/>
      </c>
      <c r="CW78" s="243" t="str">
        <f>IF(ISBLANK('In Process Calc.'!AN71),"",'In Process Calc.'!AN71)</f>
        <v/>
      </c>
      <c r="CX78" s="243" t="str">
        <f>IF(ISBLANK('In Process Calc.'!AO71),"",'In Process Calc.'!AO71)</f>
        <v/>
      </c>
      <c r="CY78" s="243" t="str">
        <f>IF(ISBLANK('In Process Calc.'!AP71),"",'In Process Calc.'!AP71)</f>
        <v/>
      </c>
      <c r="CZ78" s="243" t="str">
        <f>IF(ISBLANK('In Process Calc.'!AQ71),"",'In Process Calc.'!AQ71)</f>
        <v/>
      </c>
      <c r="DA78" s="243" t="str">
        <f>IF(ISBLANK('In Process Calc.'!AR71),"",'In Process Calc.'!AR71)</f>
        <v/>
      </c>
      <c r="DB78" s="243" t="str">
        <f>IF(ISBLANK('In Process Calc.'!AS71),"",'In Process Calc.'!AS71)</f>
        <v/>
      </c>
      <c r="DC78" s="243" t="str">
        <f>IF(ISBLANK('In Process Calc.'!AT71),"",'In Process Calc.'!AT71)</f>
        <v/>
      </c>
      <c r="DD78" s="243" t="str">
        <f>IF(ISBLANK('In Process Calc.'!AU71),"",'In Process Calc.'!AU71)</f>
        <v/>
      </c>
      <c r="DE78" s="243" t="str">
        <f>IF(ISBLANK('In Process Calc.'!AV71),"",'In Process Calc.'!AV71)</f>
        <v/>
      </c>
      <c r="DF78" s="243" t="str">
        <f>IF(ISBLANK('In Process Calc.'!AW71),"",'In Process Calc.'!AW71)</f>
        <v/>
      </c>
      <c r="DG78" s="243" t="str">
        <f>IF(ISBLANK('In Process Calc.'!AX71),"",'In Process Calc.'!AX71)</f>
        <v/>
      </c>
      <c r="DH78" s="243" t="str">
        <f>IF(ISBLANK('In Process Calc.'!AY71),"",'In Process Calc.'!AY71)</f>
        <v/>
      </c>
      <c r="DI78" s="243" t="str">
        <f>IF(ISBLANK('In Process Calc.'!AZ71),"",'In Process Calc.'!AZ71)</f>
        <v/>
      </c>
      <c r="DJ78" s="243" t="str">
        <f>IF(ISBLANK('In Process Calc.'!BA71),"",'In Process Calc.'!BA71)</f>
        <v/>
      </c>
      <c r="DK78" s="243" t="str">
        <f>IF(ISBLANK('In Process Calc.'!BB71),"",'In Process Calc.'!BB71)</f>
        <v/>
      </c>
      <c r="DL78" s="243" t="str">
        <f>IF(ISBLANK('In Process Calc.'!BC71),"",'In Process Calc.'!BC71)</f>
        <v/>
      </c>
      <c r="DM78" s="243" t="str">
        <f>IF(ISBLANK('In Process Calc.'!BD71),"",'In Process Calc.'!BD71)</f>
        <v/>
      </c>
      <c r="DN78" s="243" t="str">
        <f>IF(ISBLANK('In Process Calc.'!BE71),"",'In Process Calc.'!BE71)</f>
        <v/>
      </c>
      <c r="DO78" s="243" t="str">
        <f>IF(ISBLANK('In Process Calc.'!BF71),"",'In Process Calc.'!BF71)</f>
        <v/>
      </c>
      <c r="DP78" s="243" t="str">
        <f>IF(ISBLANK('In Process Calc.'!BG71),"",'In Process Calc.'!BG71)</f>
        <v/>
      </c>
      <c r="DQ78" s="243" t="str">
        <f>IF(ISBLANK('In Process Calc.'!BH71),"",'In Process Calc.'!BH71)</f>
        <v/>
      </c>
      <c r="DR78" s="243" t="str">
        <f>IF(ISBLANK('In Process Calc.'!BI71),"",'In Process Calc.'!BI71)</f>
        <v/>
      </c>
      <c r="DS78" s="243" t="str">
        <f>IF(ISBLANK('In Process Calc.'!BJ71),"",'In Process Calc.'!BJ71)</f>
        <v/>
      </c>
      <c r="DT78" s="243" t="str">
        <f>IF(ISBLANK('In Process Calc.'!BK71),"",'In Process Calc.'!BK71)</f>
        <v/>
      </c>
      <c r="DU78" s="243" t="str">
        <f>IF(ISBLANK('In Process Calc.'!BL71),"",'In Process Calc.'!BL71)</f>
        <v/>
      </c>
      <c r="DV78" s="243" t="str">
        <f>IF(ISBLANK('In Process Calc.'!BM71),"",'In Process Calc.'!BM71)</f>
        <v/>
      </c>
      <c r="DW78" s="243" t="str">
        <f>IF(ISBLANK('In Process Calc.'!BN71),"",'In Process Calc.'!BN71)</f>
        <v/>
      </c>
      <c r="DX78" s="243" t="str">
        <f>IF(ISBLANK('In Process Calc.'!BO71),"",'In Process Calc.'!BO71)</f>
        <v/>
      </c>
      <c r="DY78" s="243" t="str">
        <f>IF(ISBLANK('In Process Calc.'!BP71),"",'In Process Calc.'!BP71)</f>
        <v/>
      </c>
      <c r="DZ78" s="243" t="str">
        <f>IF(ISBLANK('In Process Calc.'!BQ71),"",'In Process Calc.'!BQ71)</f>
        <v/>
      </c>
      <c r="EA78" s="243" t="str">
        <f>IF(ISBLANK('In Process Calc.'!BR71),"",'In Process Calc.'!BR71)</f>
        <v/>
      </c>
      <c r="EB78" s="243" t="str">
        <f>IF(ISBLANK('In Process Calc.'!BS71),"",'In Process Calc.'!BS71)</f>
        <v/>
      </c>
      <c r="EC78" s="243" t="str">
        <f>IF(ISBLANK('In Process Calc.'!BT71),"",'In Process Calc.'!BT71)</f>
        <v/>
      </c>
      <c r="ED78" s="243" t="str">
        <f>IF(ISBLANK('In Process Calc.'!BU71),"",'In Process Calc.'!BU71)</f>
        <v/>
      </c>
      <c r="EE78" s="243" t="str">
        <f>IF(ISBLANK('In Process Calc.'!BV71),"",'In Process Calc.'!BV71)</f>
        <v/>
      </c>
      <c r="EF78" s="243" t="str">
        <f>IF(ISBLANK('In Process Calc.'!BW71),"",'In Process Calc.'!BW71)</f>
        <v/>
      </c>
      <c r="EG78" s="243" t="str">
        <f>IF(ISBLANK('In Process Calc.'!BX71),"",'In Process Calc.'!BX71)</f>
        <v/>
      </c>
      <c r="EH78" s="243" t="str">
        <f>IF(ISBLANK('In Process Calc.'!BY71),"",'In Process Calc.'!BY71)</f>
        <v/>
      </c>
      <c r="EI78" s="243" t="str">
        <f>IF(ISBLANK('In Process Calc.'!BZ71),"",'In Process Calc.'!BZ71)</f>
        <v/>
      </c>
      <c r="EJ78" s="243" t="str">
        <f>IF(ISBLANK('In Process Calc.'!CA71),"",'In Process Calc.'!CA71)</f>
        <v/>
      </c>
      <c r="EK78" s="243" t="str">
        <f>IF(ISBLANK('Post Process Calc.'!A78),"",'Post Process Calc.'!A78)</f>
        <v/>
      </c>
      <c r="EL78" s="243" t="str">
        <f>IF(ISBLANK('Post Process Calc.'!C78),"",'Post Process Calc.'!C78)</f>
        <v/>
      </c>
      <c r="EM78" s="243" t="str">
        <f>IF(ISBLANK('Post Process Calc.'!D78),"",'Post Process Calc.'!D78)</f>
        <v/>
      </c>
      <c r="EN78" s="243" t="str">
        <f>IF(ISBLANK('Post Process Calc.'!E78),"",'Post Process Calc.'!E78)</f>
        <v/>
      </c>
      <c r="EO78" s="243" t="str">
        <f>IF(ISBLANK('Post Process Calc.'!F78),"",'Post Process Calc.'!F78)</f>
        <v/>
      </c>
      <c r="EP78" s="243" t="str">
        <f>IF(ISBLANK('Post Process Calc.'!G78),"",'Post Process Calc.'!G78)</f>
        <v/>
      </c>
      <c r="EQ78" s="243" t="str">
        <f>IF(ISBLANK('Post Process Calc.'!H78),"",'Post Process Calc.'!H78)</f>
        <v/>
      </c>
      <c r="ER78" s="243" t="str">
        <f>IF(ISBLANK('Post Process Calc.'!I78),"",'Post Process Calc.'!I78)</f>
        <v/>
      </c>
      <c r="ES78" s="243" t="str">
        <f>IF(ISBLANK('Post Process Calc.'!J78),"",'Post Process Calc.'!J78)</f>
        <v/>
      </c>
      <c r="ET78" s="243" t="str">
        <f>IF(ISBLANK('Post Process Calc.'!K78),"",'Post Process Calc.'!K78)</f>
        <v/>
      </c>
      <c r="EU78" s="243" t="str">
        <f>IF(ISBLANK('Post Process Calc.'!L78),"",'Post Process Calc.'!L78)</f>
        <v/>
      </c>
      <c r="EV78" s="243" t="str">
        <f>IF(ISBLANK('Post Process Calc.'!M78),"",'Post Process Calc.'!M78)</f>
        <v/>
      </c>
      <c r="EW78" s="243" t="str">
        <f>IF(ISBLANK('Post Process Calc.'!N78),"",'Post Process Calc.'!N78)</f>
        <v/>
      </c>
      <c r="EX78" s="243" t="str">
        <f>IF(ISBLANK('Post Process Calc.'!O78),"",'Post Process Calc.'!O78)</f>
        <v/>
      </c>
      <c r="EY78" s="243" t="str">
        <f>IF(ISBLANK('Post Process Calc.'!P78),"",'Post Process Calc.'!P78)</f>
        <v/>
      </c>
      <c r="EZ78" s="243" t="str">
        <f>IF(ISBLANK('Post Process Calc.'!Q78),"",'Post Process Calc.'!Q78)</f>
        <v/>
      </c>
      <c r="FA78" s="243" t="str">
        <f>IF(ISBLANK('Post Process Calc.'!R78),"",'Post Process Calc.'!R78)</f>
        <v/>
      </c>
      <c r="FB78" s="243" t="str">
        <f>IF(ISBLANK('Post Process Calc.'!S78),"",'Post Process Calc.'!S78)</f>
        <v/>
      </c>
      <c r="FC78" s="243" t="str">
        <f>IF(ISBLANK('Post Process Calc.'!T78),"",'Post Process Calc.'!T78)</f>
        <v/>
      </c>
      <c r="FD78" s="243" t="str">
        <f>IF(ISBLANK('Post Process Calc.'!U78),"",'Post Process Calc.'!U78)</f>
        <v/>
      </c>
      <c r="FE78" s="243" t="str">
        <f>IF(ISBLANK('Post Process Calc.'!V78),"",'Post Process Calc.'!V78)</f>
        <v/>
      </c>
      <c r="FF78" s="243" t="str">
        <f>IF(ISBLANK('Post Process Calc.'!W78),"",'Post Process Calc.'!W78)</f>
        <v/>
      </c>
      <c r="FG78" s="243" t="str">
        <f>IF(ISBLANK('Post Process Calc.'!X78),"",'Post Process Calc.'!X78)</f>
        <v/>
      </c>
      <c r="FH78" s="243" t="str">
        <f>IF(ISBLANK('Post Process Calc.'!Y78),"",'Post Process Calc.'!Y78)</f>
        <v/>
      </c>
      <c r="FI78" s="243" t="str">
        <f>IF(ISBLANK('Post Process Calc.'!Z78),"",'Post Process Calc.'!Z78)</f>
        <v/>
      </c>
      <c r="FJ78" s="243" t="str">
        <f>IF(ISBLANK('Post Process Calc.'!AA78),"",'Post Process Calc.'!AA78)</f>
        <v/>
      </c>
      <c r="FK78" s="243" t="str">
        <f>IF(ISBLANK('Post Process Calc.'!AB78),"",'Post Process Calc.'!AB78)</f>
        <v/>
      </c>
      <c r="FL78" s="243" t="str">
        <f>IF(ISBLANK('Post Process Calc.'!AC78),"",'Post Process Calc.'!AC78)</f>
        <v/>
      </c>
      <c r="FM78" s="243" t="str">
        <f>IF(ISBLANK('Post Process Calc.'!AD78),"",'Post Process Calc.'!AD78)</f>
        <v/>
      </c>
      <c r="FN78" s="243" t="str">
        <f>IF(ISBLANK('Post Process Calc.'!AE78),"",'Post Process Calc.'!AE78)</f>
        <v/>
      </c>
      <c r="FO78" s="243" t="str">
        <f>IF(ISBLANK('Post Process Calc.'!AF78),"",'Post Process Calc.'!AF78)</f>
        <v/>
      </c>
      <c r="FP78" s="243" t="str">
        <f>IF(ISBLANK('Post Process Calc.'!AG78),"",'Post Process Calc.'!AG78)</f>
        <v/>
      </c>
      <c r="FQ78" s="243" t="str">
        <f>IF(ISBLANK('Post Process Calc.'!AH78),"",'Post Process Calc.'!AH78)</f>
        <v/>
      </c>
      <c r="FR78" s="243" t="str">
        <f>IF(ISBLANK('Post Process Calc.'!AI78),"",'Post Process Calc.'!AI78)</f>
        <v/>
      </c>
      <c r="FS78" s="243" t="str">
        <f>IF(ISBLANK('Post Process Calc.'!AJ78),"",'Post Process Calc.'!AJ78)</f>
        <v/>
      </c>
    </row>
    <row r="79" spans="1:175">
      <c r="A79" s="238" t="str">
        <f>IF('Measured Data'!B70&lt;&gt;0,'Measured Data'!$B$1,"")</f>
        <v/>
      </c>
      <c r="B79" s="238" t="str">
        <f>IF(ISBLANK('Measured Data'!A70),"",'Measured Data'!A70)</f>
        <v/>
      </c>
      <c r="C79" s="245" t="str">
        <f>IF(ISBLANK('Measured Data'!B70),"",'Measured Data'!B70)</f>
        <v/>
      </c>
      <c r="D79" s="246" t="str">
        <f>IF(ISBLANK('Measured Data'!C70),"",'Measured Data'!C70)</f>
        <v/>
      </c>
      <c r="E79" s="238" t="str">
        <f>IF(ISBLANK('Measured Data'!D70),"",'Measured Data'!D70)</f>
        <v/>
      </c>
      <c r="F79" s="238" t="str">
        <f>IF(ISBLANK('Measured Data'!E70),"",'Measured Data'!E70)</f>
        <v/>
      </c>
      <c r="G79" s="238" t="str">
        <f>IF(ISBLANK('Measured Data'!G70),"",'Measured Data'!G70)</f>
        <v/>
      </c>
      <c r="H79" s="238" t="str">
        <f>IF(ISBLANK('Measured Data'!H70),"",'Measured Data'!H70)</f>
        <v/>
      </c>
      <c r="I79" s="238" t="str">
        <f>IF(ISBLANK('Measured Data'!I70),"",'Measured Data'!I70)</f>
        <v/>
      </c>
      <c r="J79" s="238" t="str">
        <f>IF(ISBLANK('Measured Data'!J70),"",'Measured Data'!J70)</f>
        <v/>
      </c>
      <c r="K79" s="238" t="str">
        <f>IF(ISBLANK('Measured Data'!K70),"",'Measured Data'!K70)</f>
        <v/>
      </c>
      <c r="L79" s="238" t="str">
        <f>IF(ISBLANK('Measured Data'!L70),"",'Measured Data'!L70)</f>
        <v/>
      </c>
      <c r="M79" s="238" t="str">
        <f>IF(ISBLANK('Measured Data'!M70),"",'Measured Data'!M70)</f>
        <v/>
      </c>
      <c r="N79" s="238" t="str">
        <f>IF(ISBLANK('Measured Data'!N70),"",'Measured Data'!N70)</f>
        <v/>
      </c>
      <c r="O79" s="238" t="str">
        <f>IF(ISBLANK('Measured Data'!O70),"",'Measured Data'!O70)</f>
        <v/>
      </c>
      <c r="P79" s="238" t="str">
        <f>IF(ISBLANK('Measured Data'!P70),"",'Measured Data'!P70)</f>
        <v/>
      </c>
      <c r="Q79" s="238" t="str">
        <f>IF(ISBLANK('Measured Data'!Q70),"",'Measured Data'!Q70)</f>
        <v/>
      </c>
      <c r="R79" s="238" t="str">
        <f>IF(ISBLANK('Measured Data'!R70),"",'Measured Data'!R70)</f>
        <v/>
      </c>
      <c r="S79" s="238" t="str">
        <f>IF(ISBLANK('Measured Data'!S70),"",'Measured Data'!S70)</f>
        <v/>
      </c>
      <c r="T79" s="238" t="str">
        <f>IF(ISBLANK('Measured Data'!T70),"",'Measured Data'!T70)</f>
        <v/>
      </c>
      <c r="U79" s="238" t="str">
        <f>IF(ISBLANK('Measured Data'!U70),"",'Measured Data'!U70)</f>
        <v/>
      </c>
      <c r="V79" s="238" t="str">
        <f>IF(ISBLANK('Measured Data'!V70),"",'Measured Data'!V70)</f>
        <v/>
      </c>
      <c r="W79" s="238" t="str">
        <f>IF(ISBLANK('Measured Data'!W70),"",'Measured Data'!W70)</f>
        <v/>
      </c>
      <c r="X79" s="238" t="str">
        <f>IF(ISBLANK('Measured Data'!X70),"",'Measured Data'!X70)</f>
        <v/>
      </c>
      <c r="Y79" s="238" t="str">
        <f>IF(ISBLANK('Measured Data'!Y70),"",'Measured Data'!Y70)</f>
        <v/>
      </c>
      <c r="Z79" s="238" t="str">
        <f>IF(ISBLANK('Measured Data'!Z70),"",'Measured Data'!Z70)</f>
        <v/>
      </c>
      <c r="AA79" s="238" t="str">
        <f>IF(ISBLANK('Measured Data'!AA70),"",'Measured Data'!AA70)</f>
        <v/>
      </c>
      <c r="AB79" s="238" t="str">
        <f>IF(ISBLANK('Measured Data'!AB70),"",'Measured Data'!AB70)</f>
        <v/>
      </c>
      <c r="AC79" s="238" t="str">
        <f>IF(ISBLANK('Measured Data'!AC70),"",'Measured Data'!AC70)</f>
        <v/>
      </c>
      <c r="AD79" s="238" t="str">
        <f>IF(ISBLANK('Measured Data'!AD70),"",'Measured Data'!AD70)</f>
        <v/>
      </c>
      <c r="AE79" s="238" t="str">
        <f>IF(ISBLANK('Measured Data'!AE70),"",'Measured Data'!AE70)</f>
        <v/>
      </c>
      <c r="AF79" s="238" t="str">
        <f>IF(ISBLANK('Measured Data'!AF70),"",'Measured Data'!AF70)</f>
        <v/>
      </c>
      <c r="AG79" s="238" t="str">
        <f>IF(ISBLANK('Measured Data'!AG70),"",'Measured Data'!AG70)</f>
        <v/>
      </c>
      <c r="AH79" s="238" t="str">
        <f>IF(ISBLANK('Measured Data'!AH70),"",'Measured Data'!AH70)</f>
        <v/>
      </c>
      <c r="AI79" s="238" t="str">
        <f>IF(ISBLANK('Measured Data'!AI70),"",'Measured Data'!AI70)</f>
        <v/>
      </c>
      <c r="AJ79" s="238" t="str">
        <f>IF(ISBLANK('Measured Data'!AJ70),"",'Measured Data'!AJ70)</f>
        <v/>
      </c>
      <c r="AK79" s="238" t="str">
        <f>IF(ISBLANK('Measured Data'!AK70),"",'Measured Data'!AK70)</f>
        <v/>
      </c>
      <c r="AL79" s="238" t="str">
        <f>IF(ISBLANK('Measured Data'!AL70),"",'Measured Data'!AL70)</f>
        <v/>
      </c>
      <c r="AM79" s="238" t="str">
        <f>IF(ISBLANK('Measured Data'!AM70),"",'Measured Data'!AM70)</f>
        <v/>
      </c>
      <c r="AN79" s="238" t="str">
        <f>IF(ISBLANK('Measured Data'!AN70),"",'Measured Data'!AN70)</f>
        <v/>
      </c>
      <c r="AO79" s="238" t="str">
        <f>IF(ISBLANK('Measured Data'!AO70),"",'Measured Data'!AO70)</f>
        <v/>
      </c>
      <c r="AP79" s="238" t="str">
        <f>IF(ISBLANK('Measured Data'!AP70),"",'Measured Data'!AP70)</f>
        <v/>
      </c>
      <c r="AQ79" s="238" t="e">
        <f>IF(ISBLANK('Measured Data'!#REF!),"",'Measured Data'!#REF!)</f>
        <v>#REF!</v>
      </c>
      <c r="AR79" s="238" t="e">
        <f>IF(ISBLANK('Measured Data'!#REF!),"",'Measured Data'!#REF!)</f>
        <v>#REF!</v>
      </c>
      <c r="AS79" s="238" t="e">
        <f>IF(ISBLANK('Measured Data'!#REF!),"",'Measured Data'!#REF!)</f>
        <v>#REF!</v>
      </c>
      <c r="AT79" s="238" t="e">
        <f>IF(ISBLANK('Measured Data'!#REF!),"",'Measured Data'!#REF!)</f>
        <v>#REF!</v>
      </c>
      <c r="AU79" s="238" t="e">
        <f>IF(ISBLANK('Measured Data'!#REF!),"",'Measured Data'!#REF!)</f>
        <v>#REF!</v>
      </c>
      <c r="AV79" s="238" t="e">
        <f>IF(ISBLANK('Measured Data'!#REF!),"",'Measured Data'!#REF!)</f>
        <v>#REF!</v>
      </c>
      <c r="AW79" s="238" t="e">
        <f>IF(ISBLANK('Measured Data'!#REF!),"",'Measured Data'!#REF!)</f>
        <v>#REF!</v>
      </c>
      <c r="AX79" s="238" t="e">
        <f>IF(ISBLANK('Measured Data'!#REF!),"",'Measured Data'!#REF!)</f>
        <v>#REF!</v>
      </c>
      <c r="AY79" s="238" t="e">
        <f>IF(ISBLANK('Measured Data'!#REF!),"",'Measured Data'!#REF!)</f>
        <v>#REF!</v>
      </c>
      <c r="AZ79" s="238" t="e">
        <f>IF(ISBLANK('Measured Data'!#REF!),"",'Measured Data'!#REF!)</f>
        <v>#REF!</v>
      </c>
      <c r="BA79" s="238" t="e">
        <f>IF(ISBLANK('Measured Data'!#REF!),"",'Measured Data'!#REF!)</f>
        <v>#REF!</v>
      </c>
      <c r="BB79" s="238" t="e">
        <f>IF(ISBLANK('Measured Data'!#REF!),"",'Measured Data'!#REF!)</f>
        <v>#REF!</v>
      </c>
      <c r="BC79" s="238" t="e">
        <f>IF(ISBLANK('Measured Data'!#REF!),"",'Measured Data'!#REF!)</f>
        <v>#REF!</v>
      </c>
      <c r="BD79" s="238" t="e">
        <f>IF(ISBLANK('Measured Data'!#REF!),"",'Measured Data'!#REF!)</f>
        <v>#REF!</v>
      </c>
      <c r="BE79" s="238" t="e">
        <f>IF(ISBLANK('Measured Data'!#REF!),"",'Measured Data'!#REF!)</f>
        <v>#REF!</v>
      </c>
      <c r="BF79" s="238" t="e">
        <f>IF(ISBLANK('Measured Data'!#REF!),"",'Measured Data'!#REF!)</f>
        <v>#REF!</v>
      </c>
      <c r="BG79" s="238" t="e">
        <f>IF(ISBLANK('Measured Data'!#REF!),"",'Measured Data'!#REF!)</f>
        <v>#REF!</v>
      </c>
      <c r="BH79" s="238" t="e">
        <f>IF(ISBLANK('Measured Data'!#REF!),"",'Measured Data'!#REF!)</f>
        <v>#REF!</v>
      </c>
      <c r="BI79" s="238" t="e">
        <f>IF(ISBLANK('Measured Data'!#REF!),"",'Measured Data'!#REF!)</f>
        <v>#REF!</v>
      </c>
      <c r="BJ79" s="238" t="e">
        <f>IF(ISBLANK('Measured Data'!#REF!),"",'Measured Data'!#REF!)</f>
        <v>#REF!</v>
      </c>
      <c r="BK79" s="238" t="e">
        <f>IF(ISBLANK('Measured Data'!#REF!),"",'Measured Data'!#REF!)</f>
        <v>#REF!</v>
      </c>
      <c r="BL79" s="238" t="e">
        <f>IF(ISBLANK('Measured Data'!#REF!),"",'Measured Data'!#REF!)</f>
        <v>#REF!</v>
      </c>
      <c r="BM79" s="238" t="e">
        <f>IF(ISBLANK('Measured Data'!#REF!),"",'Measured Data'!#REF!)</f>
        <v>#REF!</v>
      </c>
      <c r="BN79" s="238" t="str">
        <f>IF(ISBLANK('In Process Calc.'!B72),"",ROUND('In Process Calc.'!B72,2))</f>
        <v/>
      </c>
      <c r="BO79" s="238" t="str">
        <f>IF(ISBLANK('In Process Calc.'!C72),"",ROUND('In Process Calc.'!C72,2))</f>
        <v/>
      </c>
      <c r="BP79" s="238" t="str">
        <f>IF(ISBLANK('In Process Calc.'!E72),"",'In Process Calc.'!E72)</f>
        <v/>
      </c>
      <c r="BQ79" s="238" t="str">
        <f>IF(ISBLANK('In Process Calc.'!F72),"",'In Process Calc.'!F72)</f>
        <v/>
      </c>
      <c r="BR79" s="238" t="str">
        <f>IF(ISBLANK('In Process Calc.'!H72),"",'In Process Calc.'!H72)</f>
        <v/>
      </c>
      <c r="BS79" s="238" t="str">
        <f>IF(ISBLANK('In Process Calc.'!J72),"",'In Process Calc.'!J72)</f>
        <v/>
      </c>
      <c r="BT79" s="238" t="str">
        <f>IF(ISBLANK('In Process Calc.'!K72),"",'In Process Calc.'!K72)</f>
        <v/>
      </c>
      <c r="BU79" s="238" t="str">
        <f>IF(ISBLANK('In Process Calc.'!L72),"",'In Process Calc.'!L72)</f>
        <v/>
      </c>
      <c r="BV79" s="243" t="str">
        <f>IF(ISBLANK('In Process Calc.'!M72),"",'In Process Calc.'!M72)</f>
        <v/>
      </c>
      <c r="BW79" s="243" t="str">
        <f>IF(ISBLANK('In Process Calc.'!N72),"",'In Process Calc.'!N72)</f>
        <v/>
      </c>
      <c r="BX79" s="243" t="str">
        <f>IF(ISBLANK('In Process Calc.'!O72),"",'In Process Calc.'!O72)</f>
        <v/>
      </c>
      <c r="BY79" s="243" t="str">
        <f>IF(ISBLANK('In Process Calc.'!P72),"",'In Process Calc.'!P72)</f>
        <v/>
      </c>
      <c r="BZ79" s="243" t="str">
        <f>IF(ISBLANK('In Process Calc.'!Q72),"",'In Process Calc.'!Q72)</f>
        <v/>
      </c>
      <c r="CA79" s="243" t="str">
        <f>IF(ISBLANK('In Process Calc.'!R72),"",'In Process Calc.'!R72)</f>
        <v/>
      </c>
      <c r="CB79" s="243" t="str">
        <f>IF(ISBLANK('In Process Calc.'!S72),"",'In Process Calc.'!S72)</f>
        <v/>
      </c>
      <c r="CC79" s="243" t="str">
        <f>IF(ISBLANK('In Process Calc.'!T72),"",'In Process Calc.'!T72)</f>
        <v/>
      </c>
      <c r="CD79" s="243" t="str">
        <f>IF(ISBLANK('In Process Calc.'!U72),"",'In Process Calc.'!U72)</f>
        <v/>
      </c>
      <c r="CE79" s="243" t="str">
        <f>IF(ISBLANK('In Process Calc.'!V72),"",'In Process Calc.'!V72)</f>
        <v/>
      </c>
      <c r="CF79" s="243" t="str">
        <f>IF(ISBLANK('In Process Calc.'!W72),"",'In Process Calc.'!W72)</f>
        <v/>
      </c>
      <c r="CG79" s="243" t="str">
        <f>IF(ISBLANK('In Process Calc.'!X72),"",'In Process Calc.'!X72)</f>
        <v/>
      </c>
      <c r="CH79" s="243" t="str">
        <f>IF(ISBLANK('In Process Calc.'!Y72),"",'In Process Calc.'!Y72)</f>
        <v/>
      </c>
      <c r="CI79" s="243" t="str">
        <f>IF(ISBLANK('In Process Calc.'!Z72),"",'In Process Calc.'!Z72)</f>
        <v/>
      </c>
      <c r="CJ79" s="243" t="str">
        <f>IF(ISBLANK('In Process Calc.'!AA72),"",'In Process Calc.'!AA72)</f>
        <v/>
      </c>
      <c r="CK79" s="243" t="str">
        <f>IF(ISBLANK('In Process Calc.'!AB72),"",'In Process Calc.'!AB72)</f>
        <v/>
      </c>
      <c r="CL79" s="243" t="str">
        <f>IF(ISBLANK('In Process Calc.'!AC72),"",'In Process Calc.'!AC72)</f>
        <v/>
      </c>
      <c r="CM79" s="243" t="str">
        <f>IF(ISBLANK('In Process Calc.'!AD72),"",'In Process Calc.'!AD72)</f>
        <v/>
      </c>
      <c r="CN79" s="243" t="str">
        <f>IF(ISBLANK('In Process Calc.'!AE72),"",'In Process Calc.'!AE72)</f>
        <v/>
      </c>
      <c r="CO79" s="243" t="str">
        <f>IF(ISBLANK('In Process Calc.'!AF72),"",'In Process Calc.'!AF72)</f>
        <v/>
      </c>
      <c r="CP79" s="243" t="str">
        <f>IF(ISBLANK('In Process Calc.'!AG72),"",'In Process Calc.'!AG72)</f>
        <v/>
      </c>
      <c r="CQ79" s="243" t="str">
        <f>IF(ISBLANK('In Process Calc.'!AH72),"",'In Process Calc.'!AH72)</f>
        <v/>
      </c>
      <c r="CR79" s="243" t="str">
        <f>IF(ISBLANK('In Process Calc.'!AI72),"",'In Process Calc.'!AI72)</f>
        <v/>
      </c>
      <c r="CS79" s="243" t="str">
        <f>IF(ISBLANK('In Process Calc.'!AJ72),"",'In Process Calc.'!AJ72)</f>
        <v/>
      </c>
      <c r="CT79" s="243" t="str">
        <f>IF(ISBLANK('In Process Calc.'!AK72),"",'In Process Calc.'!AK72)</f>
        <v/>
      </c>
      <c r="CU79" s="243" t="str">
        <f>IF(ISBLANK('In Process Calc.'!AL72),"",'In Process Calc.'!AL72)</f>
        <v/>
      </c>
      <c r="CV79" s="243" t="str">
        <f>IF(ISBLANK('In Process Calc.'!AM72),"",'In Process Calc.'!AM72)</f>
        <v/>
      </c>
      <c r="CW79" s="243" t="str">
        <f>IF(ISBLANK('In Process Calc.'!AN72),"",'In Process Calc.'!AN72)</f>
        <v/>
      </c>
      <c r="CX79" s="243" t="str">
        <f>IF(ISBLANK('In Process Calc.'!AO72),"",'In Process Calc.'!AO72)</f>
        <v/>
      </c>
      <c r="CY79" s="243" t="str">
        <f>IF(ISBLANK('In Process Calc.'!AP72),"",'In Process Calc.'!AP72)</f>
        <v/>
      </c>
      <c r="CZ79" s="243" t="str">
        <f>IF(ISBLANK('In Process Calc.'!AQ72),"",'In Process Calc.'!AQ72)</f>
        <v/>
      </c>
      <c r="DA79" s="243" t="str">
        <f>IF(ISBLANK('In Process Calc.'!AR72),"",'In Process Calc.'!AR72)</f>
        <v/>
      </c>
      <c r="DB79" s="243" t="str">
        <f>IF(ISBLANK('In Process Calc.'!AS72),"",'In Process Calc.'!AS72)</f>
        <v/>
      </c>
      <c r="DC79" s="243" t="str">
        <f>IF(ISBLANK('In Process Calc.'!AT72),"",'In Process Calc.'!AT72)</f>
        <v/>
      </c>
      <c r="DD79" s="243" t="str">
        <f>IF(ISBLANK('In Process Calc.'!AU72),"",'In Process Calc.'!AU72)</f>
        <v/>
      </c>
      <c r="DE79" s="243" t="str">
        <f>IF(ISBLANK('In Process Calc.'!AV72),"",'In Process Calc.'!AV72)</f>
        <v/>
      </c>
      <c r="DF79" s="243" t="str">
        <f>IF(ISBLANK('In Process Calc.'!AW72),"",'In Process Calc.'!AW72)</f>
        <v/>
      </c>
      <c r="DG79" s="243" t="str">
        <f>IF(ISBLANK('In Process Calc.'!AX72),"",'In Process Calc.'!AX72)</f>
        <v/>
      </c>
      <c r="DH79" s="243" t="str">
        <f>IF(ISBLANK('In Process Calc.'!AY72),"",'In Process Calc.'!AY72)</f>
        <v/>
      </c>
      <c r="DI79" s="243" t="str">
        <f>IF(ISBLANK('In Process Calc.'!AZ72),"",'In Process Calc.'!AZ72)</f>
        <v/>
      </c>
      <c r="DJ79" s="243" t="str">
        <f>IF(ISBLANK('In Process Calc.'!BA72),"",'In Process Calc.'!BA72)</f>
        <v/>
      </c>
      <c r="DK79" s="243" t="str">
        <f>IF(ISBLANK('In Process Calc.'!BB72),"",'In Process Calc.'!BB72)</f>
        <v/>
      </c>
      <c r="DL79" s="243" t="str">
        <f>IF(ISBLANK('In Process Calc.'!BC72),"",'In Process Calc.'!BC72)</f>
        <v/>
      </c>
      <c r="DM79" s="243" t="str">
        <f>IF(ISBLANK('In Process Calc.'!BD72),"",'In Process Calc.'!BD72)</f>
        <v/>
      </c>
      <c r="DN79" s="243" t="str">
        <f>IF(ISBLANK('In Process Calc.'!BE72),"",'In Process Calc.'!BE72)</f>
        <v/>
      </c>
      <c r="DO79" s="243" t="str">
        <f>IF(ISBLANK('In Process Calc.'!BF72),"",'In Process Calc.'!BF72)</f>
        <v/>
      </c>
      <c r="DP79" s="243" t="str">
        <f>IF(ISBLANK('In Process Calc.'!BG72),"",'In Process Calc.'!BG72)</f>
        <v/>
      </c>
      <c r="DQ79" s="243" t="str">
        <f>IF(ISBLANK('In Process Calc.'!BH72),"",'In Process Calc.'!BH72)</f>
        <v/>
      </c>
      <c r="DR79" s="243" t="str">
        <f>IF(ISBLANK('In Process Calc.'!BI72),"",'In Process Calc.'!BI72)</f>
        <v/>
      </c>
      <c r="DS79" s="243" t="str">
        <f>IF(ISBLANK('In Process Calc.'!BJ72),"",'In Process Calc.'!BJ72)</f>
        <v/>
      </c>
      <c r="DT79" s="243" t="str">
        <f>IF(ISBLANK('In Process Calc.'!BK72),"",'In Process Calc.'!BK72)</f>
        <v/>
      </c>
      <c r="DU79" s="243" t="str">
        <f>IF(ISBLANK('In Process Calc.'!BL72),"",'In Process Calc.'!BL72)</f>
        <v/>
      </c>
      <c r="DV79" s="243" t="str">
        <f>IF(ISBLANK('In Process Calc.'!BM72),"",'In Process Calc.'!BM72)</f>
        <v/>
      </c>
      <c r="DW79" s="243" t="str">
        <f>IF(ISBLANK('In Process Calc.'!BN72),"",'In Process Calc.'!BN72)</f>
        <v/>
      </c>
      <c r="DX79" s="243" t="str">
        <f>IF(ISBLANK('In Process Calc.'!BO72),"",'In Process Calc.'!BO72)</f>
        <v/>
      </c>
      <c r="DY79" s="243" t="str">
        <f>IF(ISBLANK('In Process Calc.'!BP72),"",'In Process Calc.'!BP72)</f>
        <v/>
      </c>
      <c r="DZ79" s="243" t="str">
        <f>IF(ISBLANK('In Process Calc.'!BQ72),"",'In Process Calc.'!BQ72)</f>
        <v/>
      </c>
      <c r="EA79" s="243" t="str">
        <f>IF(ISBLANK('In Process Calc.'!BR72),"",'In Process Calc.'!BR72)</f>
        <v/>
      </c>
      <c r="EB79" s="243" t="str">
        <f>IF(ISBLANK('In Process Calc.'!BS72),"",'In Process Calc.'!BS72)</f>
        <v/>
      </c>
      <c r="EC79" s="243" t="str">
        <f>IF(ISBLANK('In Process Calc.'!BT72),"",'In Process Calc.'!BT72)</f>
        <v/>
      </c>
      <c r="ED79" s="243" t="str">
        <f>IF(ISBLANK('In Process Calc.'!BU72),"",'In Process Calc.'!BU72)</f>
        <v/>
      </c>
      <c r="EE79" s="243" t="str">
        <f>IF(ISBLANK('In Process Calc.'!BV72),"",'In Process Calc.'!BV72)</f>
        <v/>
      </c>
      <c r="EF79" s="243" t="str">
        <f>IF(ISBLANK('In Process Calc.'!BW72),"",'In Process Calc.'!BW72)</f>
        <v/>
      </c>
      <c r="EG79" s="243" t="str">
        <f>IF(ISBLANK('In Process Calc.'!BX72),"",'In Process Calc.'!BX72)</f>
        <v/>
      </c>
      <c r="EH79" s="243" t="str">
        <f>IF(ISBLANK('In Process Calc.'!BY72),"",'In Process Calc.'!BY72)</f>
        <v/>
      </c>
      <c r="EI79" s="243" t="str">
        <f>IF(ISBLANK('In Process Calc.'!BZ72),"",'In Process Calc.'!BZ72)</f>
        <v/>
      </c>
      <c r="EJ79" s="243" t="str">
        <f>IF(ISBLANK('In Process Calc.'!CA72),"",'In Process Calc.'!CA72)</f>
        <v/>
      </c>
      <c r="EK79" s="243" t="str">
        <f>IF(ISBLANK('Post Process Calc.'!A79),"",'Post Process Calc.'!A79)</f>
        <v/>
      </c>
      <c r="EL79" s="243" t="str">
        <f>IF(ISBLANK('Post Process Calc.'!C79),"",'Post Process Calc.'!C79)</f>
        <v/>
      </c>
      <c r="EM79" s="243" t="str">
        <f>IF(ISBLANK('Post Process Calc.'!D79),"",'Post Process Calc.'!D79)</f>
        <v/>
      </c>
      <c r="EN79" s="243" t="str">
        <f>IF(ISBLANK('Post Process Calc.'!E79),"",'Post Process Calc.'!E79)</f>
        <v/>
      </c>
      <c r="EO79" s="243" t="str">
        <f>IF(ISBLANK('Post Process Calc.'!F79),"",'Post Process Calc.'!F79)</f>
        <v/>
      </c>
      <c r="EP79" s="243" t="str">
        <f>IF(ISBLANK('Post Process Calc.'!G79),"",'Post Process Calc.'!G79)</f>
        <v/>
      </c>
      <c r="EQ79" s="243" t="str">
        <f>IF(ISBLANK('Post Process Calc.'!H79),"",'Post Process Calc.'!H79)</f>
        <v/>
      </c>
      <c r="ER79" s="243" t="str">
        <f>IF(ISBLANK('Post Process Calc.'!I79),"",'Post Process Calc.'!I79)</f>
        <v/>
      </c>
      <c r="ES79" s="243" t="str">
        <f>IF(ISBLANK('Post Process Calc.'!J79),"",'Post Process Calc.'!J79)</f>
        <v/>
      </c>
      <c r="ET79" s="243" t="str">
        <f>IF(ISBLANK('Post Process Calc.'!K79),"",'Post Process Calc.'!K79)</f>
        <v/>
      </c>
      <c r="EU79" s="243" t="str">
        <f>IF(ISBLANK('Post Process Calc.'!L79),"",'Post Process Calc.'!L79)</f>
        <v/>
      </c>
      <c r="EV79" s="243" t="str">
        <f>IF(ISBLANK('Post Process Calc.'!M79),"",'Post Process Calc.'!M79)</f>
        <v/>
      </c>
      <c r="EW79" s="243" t="str">
        <f>IF(ISBLANK('Post Process Calc.'!N79),"",'Post Process Calc.'!N79)</f>
        <v/>
      </c>
      <c r="EX79" s="243" t="str">
        <f>IF(ISBLANK('Post Process Calc.'!O79),"",'Post Process Calc.'!O79)</f>
        <v/>
      </c>
      <c r="EY79" s="243" t="str">
        <f>IF(ISBLANK('Post Process Calc.'!P79),"",'Post Process Calc.'!P79)</f>
        <v/>
      </c>
      <c r="EZ79" s="243" t="str">
        <f>IF(ISBLANK('Post Process Calc.'!Q79),"",'Post Process Calc.'!Q79)</f>
        <v/>
      </c>
      <c r="FA79" s="243" t="str">
        <f>IF(ISBLANK('Post Process Calc.'!R79),"",'Post Process Calc.'!R79)</f>
        <v/>
      </c>
      <c r="FB79" s="243" t="str">
        <f>IF(ISBLANK('Post Process Calc.'!S79),"",'Post Process Calc.'!S79)</f>
        <v/>
      </c>
      <c r="FC79" s="243" t="str">
        <f>IF(ISBLANK('Post Process Calc.'!T79),"",'Post Process Calc.'!T79)</f>
        <v/>
      </c>
      <c r="FD79" s="243" t="str">
        <f>IF(ISBLANK('Post Process Calc.'!U79),"",'Post Process Calc.'!U79)</f>
        <v/>
      </c>
      <c r="FE79" s="243" t="str">
        <f>IF(ISBLANK('Post Process Calc.'!V79),"",'Post Process Calc.'!V79)</f>
        <v/>
      </c>
      <c r="FF79" s="243" t="str">
        <f>IF(ISBLANK('Post Process Calc.'!W79),"",'Post Process Calc.'!W79)</f>
        <v/>
      </c>
      <c r="FG79" s="243" t="str">
        <f>IF(ISBLANK('Post Process Calc.'!X79),"",'Post Process Calc.'!X79)</f>
        <v/>
      </c>
      <c r="FH79" s="243" t="str">
        <f>IF(ISBLANK('Post Process Calc.'!Y79),"",'Post Process Calc.'!Y79)</f>
        <v/>
      </c>
      <c r="FI79" s="243" t="str">
        <f>IF(ISBLANK('Post Process Calc.'!Z79),"",'Post Process Calc.'!Z79)</f>
        <v/>
      </c>
      <c r="FJ79" s="243" t="str">
        <f>IF(ISBLANK('Post Process Calc.'!AA79),"",'Post Process Calc.'!AA79)</f>
        <v/>
      </c>
      <c r="FK79" s="243" t="str">
        <f>IF(ISBLANK('Post Process Calc.'!AB79),"",'Post Process Calc.'!AB79)</f>
        <v/>
      </c>
      <c r="FL79" s="243" t="str">
        <f>IF(ISBLANK('Post Process Calc.'!AC79),"",'Post Process Calc.'!AC79)</f>
        <v/>
      </c>
      <c r="FM79" s="243" t="str">
        <f>IF(ISBLANK('Post Process Calc.'!AD79),"",'Post Process Calc.'!AD79)</f>
        <v/>
      </c>
      <c r="FN79" s="243" t="str">
        <f>IF(ISBLANK('Post Process Calc.'!AE79),"",'Post Process Calc.'!AE79)</f>
        <v/>
      </c>
      <c r="FO79" s="243" t="str">
        <f>IF(ISBLANK('Post Process Calc.'!AF79),"",'Post Process Calc.'!AF79)</f>
        <v/>
      </c>
      <c r="FP79" s="243" t="str">
        <f>IF(ISBLANK('Post Process Calc.'!AG79),"",'Post Process Calc.'!AG79)</f>
        <v/>
      </c>
      <c r="FQ79" s="243" t="str">
        <f>IF(ISBLANK('Post Process Calc.'!AH79),"",'Post Process Calc.'!AH79)</f>
        <v/>
      </c>
      <c r="FR79" s="243" t="str">
        <f>IF(ISBLANK('Post Process Calc.'!AI79),"",'Post Process Calc.'!AI79)</f>
        <v/>
      </c>
      <c r="FS79" s="243" t="str">
        <f>IF(ISBLANK('Post Process Calc.'!AJ79),"",'Post Process Calc.'!AJ79)</f>
        <v/>
      </c>
    </row>
    <row r="80" spans="1:175">
      <c r="A80" s="238" t="str">
        <f>IF('Measured Data'!B71&lt;&gt;0,'Measured Data'!$B$1,"")</f>
        <v/>
      </c>
      <c r="B80" s="238" t="str">
        <f>IF(ISBLANK('Measured Data'!A71),"",'Measured Data'!A71)</f>
        <v/>
      </c>
      <c r="C80" s="245" t="str">
        <f>IF(ISBLANK('Measured Data'!B71),"",'Measured Data'!B71)</f>
        <v/>
      </c>
      <c r="D80" s="246" t="str">
        <f>IF(ISBLANK('Measured Data'!C71),"",'Measured Data'!C71)</f>
        <v/>
      </c>
      <c r="E80" s="238" t="str">
        <f>IF(ISBLANK('Measured Data'!D71),"",'Measured Data'!D71)</f>
        <v/>
      </c>
      <c r="F80" s="238" t="str">
        <f>IF(ISBLANK('Measured Data'!E71),"",'Measured Data'!E71)</f>
        <v/>
      </c>
      <c r="G80" s="238" t="str">
        <f>IF(ISBLANK('Measured Data'!G71),"",'Measured Data'!G71)</f>
        <v/>
      </c>
      <c r="H80" s="238" t="str">
        <f>IF(ISBLANK('Measured Data'!H71),"",'Measured Data'!H71)</f>
        <v/>
      </c>
      <c r="I80" s="238" t="str">
        <f>IF(ISBLANK('Measured Data'!I71),"",'Measured Data'!I71)</f>
        <v/>
      </c>
      <c r="J80" s="238" t="str">
        <f>IF(ISBLANK('Measured Data'!J71),"",'Measured Data'!J71)</f>
        <v/>
      </c>
      <c r="K80" s="238" t="str">
        <f>IF(ISBLANK('Measured Data'!K71),"",'Measured Data'!K71)</f>
        <v/>
      </c>
      <c r="L80" s="238" t="str">
        <f>IF(ISBLANK('Measured Data'!L71),"",'Measured Data'!L71)</f>
        <v/>
      </c>
      <c r="M80" s="238" t="str">
        <f>IF(ISBLANK('Measured Data'!M71),"",'Measured Data'!M71)</f>
        <v/>
      </c>
      <c r="N80" s="238" t="str">
        <f>IF(ISBLANK('Measured Data'!N71),"",'Measured Data'!N71)</f>
        <v/>
      </c>
      <c r="O80" s="238" t="str">
        <f>IF(ISBLANK('Measured Data'!O71),"",'Measured Data'!O71)</f>
        <v/>
      </c>
      <c r="P80" s="238" t="str">
        <f>IF(ISBLANK('Measured Data'!P71),"",'Measured Data'!P71)</f>
        <v/>
      </c>
      <c r="Q80" s="238" t="str">
        <f>IF(ISBLANK('Measured Data'!Q71),"",'Measured Data'!Q71)</f>
        <v/>
      </c>
      <c r="R80" s="238" t="str">
        <f>IF(ISBLANK('Measured Data'!R71),"",'Measured Data'!R71)</f>
        <v/>
      </c>
      <c r="S80" s="238" t="str">
        <f>IF(ISBLANK('Measured Data'!S71),"",'Measured Data'!S71)</f>
        <v/>
      </c>
      <c r="T80" s="238" t="str">
        <f>IF(ISBLANK('Measured Data'!T71),"",'Measured Data'!T71)</f>
        <v/>
      </c>
      <c r="U80" s="238" t="str">
        <f>IF(ISBLANK('Measured Data'!U71),"",'Measured Data'!U71)</f>
        <v/>
      </c>
      <c r="V80" s="238" t="str">
        <f>IF(ISBLANK('Measured Data'!V71),"",'Measured Data'!V71)</f>
        <v/>
      </c>
      <c r="W80" s="238" t="str">
        <f>IF(ISBLANK('Measured Data'!W71),"",'Measured Data'!W71)</f>
        <v/>
      </c>
      <c r="X80" s="238" t="str">
        <f>IF(ISBLANK('Measured Data'!X71),"",'Measured Data'!X71)</f>
        <v/>
      </c>
      <c r="Y80" s="238" t="str">
        <f>IF(ISBLANK('Measured Data'!Y71),"",'Measured Data'!Y71)</f>
        <v/>
      </c>
      <c r="Z80" s="238" t="str">
        <f>IF(ISBLANK('Measured Data'!Z71),"",'Measured Data'!Z71)</f>
        <v/>
      </c>
      <c r="AA80" s="238" t="str">
        <f>IF(ISBLANK('Measured Data'!AA71),"",'Measured Data'!AA71)</f>
        <v/>
      </c>
      <c r="AB80" s="238" t="str">
        <f>IF(ISBLANK('Measured Data'!AB71),"",'Measured Data'!AB71)</f>
        <v/>
      </c>
      <c r="AC80" s="238" t="str">
        <f>IF(ISBLANK('Measured Data'!AC71),"",'Measured Data'!AC71)</f>
        <v/>
      </c>
      <c r="AD80" s="238" t="str">
        <f>IF(ISBLANK('Measured Data'!AD71),"",'Measured Data'!AD71)</f>
        <v/>
      </c>
      <c r="AE80" s="238" t="str">
        <f>IF(ISBLANK('Measured Data'!AE71),"",'Measured Data'!AE71)</f>
        <v/>
      </c>
      <c r="AF80" s="238" t="str">
        <f>IF(ISBLANK('Measured Data'!AF71),"",'Measured Data'!AF71)</f>
        <v/>
      </c>
      <c r="AG80" s="238" t="str">
        <f>IF(ISBLANK('Measured Data'!AG71),"",'Measured Data'!AG71)</f>
        <v/>
      </c>
      <c r="AH80" s="238" t="str">
        <f>IF(ISBLANK('Measured Data'!AH71),"",'Measured Data'!AH71)</f>
        <v/>
      </c>
      <c r="AI80" s="238" t="str">
        <f>IF(ISBLANK('Measured Data'!AI71),"",'Measured Data'!AI71)</f>
        <v/>
      </c>
      <c r="AJ80" s="238" t="str">
        <f>IF(ISBLANK('Measured Data'!AJ71),"",'Measured Data'!AJ71)</f>
        <v/>
      </c>
      <c r="AK80" s="238" t="str">
        <f>IF(ISBLANK('Measured Data'!AK71),"",'Measured Data'!AK71)</f>
        <v/>
      </c>
      <c r="AL80" s="238" t="str">
        <f>IF(ISBLANK('Measured Data'!AL71),"",'Measured Data'!AL71)</f>
        <v/>
      </c>
      <c r="AM80" s="238" t="str">
        <f>IF(ISBLANK('Measured Data'!AM71),"",'Measured Data'!AM71)</f>
        <v/>
      </c>
      <c r="AN80" s="238" t="str">
        <f>IF(ISBLANK('Measured Data'!AN71),"",'Measured Data'!AN71)</f>
        <v/>
      </c>
      <c r="AO80" s="238" t="str">
        <f>IF(ISBLANK('Measured Data'!AO71),"",'Measured Data'!AO71)</f>
        <v/>
      </c>
      <c r="AP80" s="238" t="str">
        <f>IF(ISBLANK('Measured Data'!AP71),"",'Measured Data'!AP71)</f>
        <v/>
      </c>
      <c r="AQ80" s="238" t="e">
        <f>IF(ISBLANK('Measured Data'!#REF!),"",'Measured Data'!#REF!)</f>
        <v>#REF!</v>
      </c>
      <c r="AR80" s="238" t="e">
        <f>IF(ISBLANK('Measured Data'!#REF!),"",'Measured Data'!#REF!)</f>
        <v>#REF!</v>
      </c>
      <c r="AS80" s="238" t="e">
        <f>IF(ISBLANK('Measured Data'!#REF!),"",'Measured Data'!#REF!)</f>
        <v>#REF!</v>
      </c>
      <c r="AT80" s="238" t="e">
        <f>IF(ISBLANK('Measured Data'!#REF!),"",'Measured Data'!#REF!)</f>
        <v>#REF!</v>
      </c>
      <c r="AU80" s="238" t="e">
        <f>IF(ISBLANK('Measured Data'!#REF!),"",'Measured Data'!#REF!)</f>
        <v>#REF!</v>
      </c>
      <c r="AV80" s="238" t="e">
        <f>IF(ISBLANK('Measured Data'!#REF!),"",'Measured Data'!#REF!)</f>
        <v>#REF!</v>
      </c>
      <c r="AW80" s="238" t="e">
        <f>IF(ISBLANK('Measured Data'!#REF!),"",'Measured Data'!#REF!)</f>
        <v>#REF!</v>
      </c>
      <c r="AX80" s="238" t="e">
        <f>IF(ISBLANK('Measured Data'!#REF!),"",'Measured Data'!#REF!)</f>
        <v>#REF!</v>
      </c>
      <c r="AY80" s="238" t="e">
        <f>IF(ISBLANK('Measured Data'!#REF!),"",'Measured Data'!#REF!)</f>
        <v>#REF!</v>
      </c>
      <c r="AZ80" s="238" t="e">
        <f>IF(ISBLANK('Measured Data'!#REF!),"",'Measured Data'!#REF!)</f>
        <v>#REF!</v>
      </c>
      <c r="BA80" s="238" t="e">
        <f>IF(ISBLANK('Measured Data'!#REF!),"",'Measured Data'!#REF!)</f>
        <v>#REF!</v>
      </c>
      <c r="BB80" s="238" t="e">
        <f>IF(ISBLANK('Measured Data'!#REF!),"",'Measured Data'!#REF!)</f>
        <v>#REF!</v>
      </c>
      <c r="BC80" s="238" t="e">
        <f>IF(ISBLANK('Measured Data'!#REF!),"",'Measured Data'!#REF!)</f>
        <v>#REF!</v>
      </c>
      <c r="BD80" s="238" t="e">
        <f>IF(ISBLANK('Measured Data'!#REF!),"",'Measured Data'!#REF!)</f>
        <v>#REF!</v>
      </c>
      <c r="BE80" s="238" t="e">
        <f>IF(ISBLANK('Measured Data'!#REF!),"",'Measured Data'!#REF!)</f>
        <v>#REF!</v>
      </c>
      <c r="BF80" s="238" t="e">
        <f>IF(ISBLANK('Measured Data'!#REF!),"",'Measured Data'!#REF!)</f>
        <v>#REF!</v>
      </c>
      <c r="BG80" s="238" t="e">
        <f>IF(ISBLANK('Measured Data'!#REF!),"",'Measured Data'!#REF!)</f>
        <v>#REF!</v>
      </c>
      <c r="BH80" s="238" t="e">
        <f>IF(ISBLANK('Measured Data'!#REF!),"",'Measured Data'!#REF!)</f>
        <v>#REF!</v>
      </c>
      <c r="BI80" s="238" t="e">
        <f>IF(ISBLANK('Measured Data'!#REF!),"",'Measured Data'!#REF!)</f>
        <v>#REF!</v>
      </c>
      <c r="BJ80" s="238" t="e">
        <f>IF(ISBLANK('Measured Data'!#REF!),"",'Measured Data'!#REF!)</f>
        <v>#REF!</v>
      </c>
      <c r="BK80" s="238" t="e">
        <f>IF(ISBLANK('Measured Data'!#REF!),"",'Measured Data'!#REF!)</f>
        <v>#REF!</v>
      </c>
      <c r="BL80" s="238" t="e">
        <f>IF(ISBLANK('Measured Data'!#REF!),"",'Measured Data'!#REF!)</f>
        <v>#REF!</v>
      </c>
      <c r="BM80" s="238" t="e">
        <f>IF(ISBLANK('Measured Data'!#REF!),"",'Measured Data'!#REF!)</f>
        <v>#REF!</v>
      </c>
      <c r="BN80" s="238" t="str">
        <f>IF(ISBLANK('In Process Calc.'!B73),"",ROUND('In Process Calc.'!B73,2))</f>
        <v/>
      </c>
      <c r="BO80" s="238" t="str">
        <f>IF(ISBLANK('In Process Calc.'!C73),"",ROUND('In Process Calc.'!C73,2))</f>
        <v/>
      </c>
      <c r="BP80" s="238" t="str">
        <f>IF(ISBLANK('In Process Calc.'!E73),"",'In Process Calc.'!E73)</f>
        <v/>
      </c>
      <c r="BQ80" s="238" t="str">
        <f>IF(ISBLANK('In Process Calc.'!F73),"",'In Process Calc.'!F73)</f>
        <v/>
      </c>
      <c r="BR80" s="238" t="str">
        <f>IF(ISBLANK('In Process Calc.'!H73),"",'In Process Calc.'!H73)</f>
        <v/>
      </c>
      <c r="BS80" s="238" t="str">
        <f>IF(ISBLANK('In Process Calc.'!J73),"",'In Process Calc.'!J73)</f>
        <v/>
      </c>
      <c r="BT80" s="238" t="str">
        <f>IF(ISBLANK('In Process Calc.'!K73),"",'In Process Calc.'!K73)</f>
        <v/>
      </c>
      <c r="BU80" s="238" t="str">
        <f>IF(ISBLANK('In Process Calc.'!L73),"",'In Process Calc.'!L73)</f>
        <v/>
      </c>
      <c r="BV80" s="243" t="str">
        <f>IF(ISBLANK('In Process Calc.'!M73),"",'In Process Calc.'!M73)</f>
        <v/>
      </c>
      <c r="BW80" s="243" t="str">
        <f>IF(ISBLANK('In Process Calc.'!N73),"",'In Process Calc.'!N73)</f>
        <v/>
      </c>
      <c r="BX80" s="243" t="str">
        <f>IF(ISBLANK('In Process Calc.'!O73),"",'In Process Calc.'!O73)</f>
        <v/>
      </c>
      <c r="BY80" s="243" t="str">
        <f>IF(ISBLANK('In Process Calc.'!P73),"",'In Process Calc.'!P73)</f>
        <v/>
      </c>
      <c r="BZ80" s="243" t="str">
        <f>IF(ISBLANK('In Process Calc.'!Q73),"",'In Process Calc.'!Q73)</f>
        <v/>
      </c>
      <c r="CA80" s="243" t="str">
        <f>IF(ISBLANK('In Process Calc.'!R73),"",'In Process Calc.'!R73)</f>
        <v/>
      </c>
      <c r="CB80" s="243" t="str">
        <f>IF(ISBLANK('In Process Calc.'!S73),"",'In Process Calc.'!S73)</f>
        <v/>
      </c>
      <c r="CC80" s="243" t="str">
        <f>IF(ISBLANK('In Process Calc.'!T73),"",'In Process Calc.'!T73)</f>
        <v/>
      </c>
      <c r="CD80" s="243" t="str">
        <f>IF(ISBLANK('In Process Calc.'!U73),"",'In Process Calc.'!U73)</f>
        <v/>
      </c>
      <c r="CE80" s="243" t="str">
        <f>IF(ISBLANK('In Process Calc.'!V73),"",'In Process Calc.'!V73)</f>
        <v/>
      </c>
      <c r="CF80" s="243" t="str">
        <f>IF(ISBLANK('In Process Calc.'!W73),"",'In Process Calc.'!W73)</f>
        <v/>
      </c>
      <c r="CG80" s="243" t="str">
        <f>IF(ISBLANK('In Process Calc.'!X73),"",'In Process Calc.'!X73)</f>
        <v/>
      </c>
      <c r="CH80" s="243" t="str">
        <f>IF(ISBLANK('In Process Calc.'!Y73),"",'In Process Calc.'!Y73)</f>
        <v/>
      </c>
      <c r="CI80" s="243" t="str">
        <f>IF(ISBLANK('In Process Calc.'!Z73),"",'In Process Calc.'!Z73)</f>
        <v/>
      </c>
      <c r="CJ80" s="243" t="str">
        <f>IF(ISBLANK('In Process Calc.'!AA73),"",'In Process Calc.'!AA73)</f>
        <v/>
      </c>
      <c r="CK80" s="243" t="str">
        <f>IF(ISBLANK('In Process Calc.'!AB73),"",'In Process Calc.'!AB73)</f>
        <v/>
      </c>
      <c r="CL80" s="243" t="str">
        <f>IF(ISBLANK('In Process Calc.'!AC73),"",'In Process Calc.'!AC73)</f>
        <v/>
      </c>
      <c r="CM80" s="243" t="str">
        <f>IF(ISBLANK('In Process Calc.'!AD73),"",'In Process Calc.'!AD73)</f>
        <v/>
      </c>
      <c r="CN80" s="243" t="str">
        <f>IF(ISBLANK('In Process Calc.'!AE73),"",'In Process Calc.'!AE73)</f>
        <v/>
      </c>
      <c r="CO80" s="243" t="str">
        <f>IF(ISBLANK('In Process Calc.'!AF73),"",'In Process Calc.'!AF73)</f>
        <v/>
      </c>
      <c r="CP80" s="243" t="str">
        <f>IF(ISBLANK('In Process Calc.'!AG73),"",'In Process Calc.'!AG73)</f>
        <v/>
      </c>
      <c r="CQ80" s="243" t="str">
        <f>IF(ISBLANK('In Process Calc.'!AH73),"",'In Process Calc.'!AH73)</f>
        <v/>
      </c>
      <c r="CR80" s="243" t="str">
        <f>IF(ISBLANK('In Process Calc.'!AI73),"",'In Process Calc.'!AI73)</f>
        <v/>
      </c>
      <c r="CS80" s="243" t="str">
        <f>IF(ISBLANK('In Process Calc.'!AJ73),"",'In Process Calc.'!AJ73)</f>
        <v/>
      </c>
      <c r="CT80" s="243" t="str">
        <f>IF(ISBLANK('In Process Calc.'!AK73),"",'In Process Calc.'!AK73)</f>
        <v/>
      </c>
      <c r="CU80" s="243" t="str">
        <f>IF(ISBLANK('In Process Calc.'!AL73),"",'In Process Calc.'!AL73)</f>
        <v/>
      </c>
      <c r="CV80" s="243" t="str">
        <f>IF(ISBLANK('In Process Calc.'!AM73),"",'In Process Calc.'!AM73)</f>
        <v/>
      </c>
      <c r="CW80" s="243" t="str">
        <f>IF(ISBLANK('In Process Calc.'!AN73),"",'In Process Calc.'!AN73)</f>
        <v/>
      </c>
      <c r="CX80" s="243" t="str">
        <f>IF(ISBLANK('In Process Calc.'!AO73),"",'In Process Calc.'!AO73)</f>
        <v/>
      </c>
      <c r="CY80" s="243" t="str">
        <f>IF(ISBLANK('In Process Calc.'!AP73),"",'In Process Calc.'!AP73)</f>
        <v/>
      </c>
      <c r="CZ80" s="243" t="str">
        <f>IF(ISBLANK('In Process Calc.'!AQ73),"",'In Process Calc.'!AQ73)</f>
        <v/>
      </c>
      <c r="DA80" s="243" t="str">
        <f>IF(ISBLANK('In Process Calc.'!AR73),"",'In Process Calc.'!AR73)</f>
        <v/>
      </c>
      <c r="DB80" s="243" t="str">
        <f>IF(ISBLANK('In Process Calc.'!AS73),"",'In Process Calc.'!AS73)</f>
        <v/>
      </c>
      <c r="DC80" s="243" t="str">
        <f>IF(ISBLANK('In Process Calc.'!AT73),"",'In Process Calc.'!AT73)</f>
        <v/>
      </c>
      <c r="DD80" s="243" t="str">
        <f>IF(ISBLANK('In Process Calc.'!AU73),"",'In Process Calc.'!AU73)</f>
        <v/>
      </c>
      <c r="DE80" s="243" t="str">
        <f>IF(ISBLANK('In Process Calc.'!AV73),"",'In Process Calc.'!AV73)</f>
        <v/>
      </c>
      <c r="DF80" s="243" t="str">
        <f>IF(ISBLANK('In Process Calc.'!AW73),"",'In Process Calc.'!AW73)</f>
        <v/>
      </c>
      <c r="DG80" s="243" t="str">
        <f>IF(ISBLANK('In Process Calc.'!AX73),"",'In Process Calc.'!AX73)</f>
        <v/>
      </c>
      <c r="DH80" s="243" t="str">
        <f>IF(ISBLANK('In Process Calc.'!AY73),"",'In Process Calc.'!AY73)</f>
        <v/>
      </c>
      <c r="DI80" s="243" t="str">
        <f>IF(ISBLANK('In Process Calc.'!AZ73),"",'In Process Calc.'!AZ73)</f>
        <v/>
      </c>
      <c r="DJ80" s="243" t="str">
        <f>IF(ISBLANK('In Process Calc.'!BA73),"",'In Process Calc.'!BA73)</f>
        <v/>
      </c>
      <c r="DK80" s="243" t="str">
        <f>IF(ISBLANK('In Process Calc.'!BB73),"",'In Process Calc.'!BB73)</f>
        <v/>
      </c>
      <c r="DL80" s="243" t="str">
        <f>IF(ISBLANK('In Process Calc.'!BC73),"",'In Process Calc.'!BC73)</f>
        <v/>
      </c>
      <c r="DM80" s="243" t="str">
        <f>IF(ISBLANK('In Process Calc.'!BD73),"",'In Process Calc.'!BD73)</f>
        <v/>
      </c>
      <c r="DN80" s="243" t="str">
        <f>IF(ISBLANK('In Process Calc.'!BE73),"",'In Process Calc.'!BE73)</f>
        <v/>
      </c>
      <c r="DO80" s="243" t="str">
        <f>IF(ISBLANK('In Process Calc.'!BF73),"",'In Process Calc.'!BF73)</f>
        <v/>
      </c>
      <c r="DP80" s="243" t="str">
        <f>IF(ISBLANK('In Process Calc.'!BG73),"",'In Process Calc.'!BG73)</f>
        <v/>
      </c>
      <c r="DQ80" s="243" t="str">
        <f>IF(ISBLANK('In Process Calc.'!BH73),"",'In Process Calc.'!BH73)</f>
        <v/>
      </c>
      <c r="DR80" s="243" t="str">
        <f>IF(ISBLANK('In Process Calc.'!BI73),"",'In Process Calc.'!BI73)</f>
        <v/>
      </c>
      <c r="DS80" s="243" t="str">
        <f>IF(ISBLANK('In Process Calc.'!BJ73),"",'In Process Calc.'!BJ73)</f>
        <v/>
      </c>
      <c r="DT80" s="243" t="str">
        <f>IF(ISBLANK('In Process Calc.'!BK73),"",'In Process Calc.'!BK73)</f>
        <v/>
      </c>
      <c r="DU80" s="243" t="str">
        <f>IF(ISBLANK('In Process Calc.'!BL73),"",'In Process Calc.'!BL73)</f>
        <v/>
      </c>
      <c r="DV80" s="243" t="str">
        <f>IF(ISBLANK('In Process Calc.'!BM73),"",'In Process Calc.'!BM73)</f>
        <v/>
      </c>
      <c r="DW80" s="243" t="str">
        <f>IF(ISBLANK('In Process Calc.'!BN73),"",'In Process Calc.'!BN73)</f>
        <v/>
      </c>
      <c r="DX80" s="243" t="str">
        <f>IF(ISBLANK('In Process Calc.'!BO73),"",'In Process Calc.'!BO73)</f>
        <v/>
      </c>
      <c r="DY80" s="243" t="str">
        <f>IF(ISBLANK('In Process Calc.'!BP73),"",'In Process Calc.'!BP73)</f>
        <v/>
      </c>
      <c r="DZ80" s="243" t="str">
        <f>IF(ISBLANK('In Process Calc.'!BQ73),"",'In Process Calc.'!BQ73)</f>
        <v/>
      </c>
      <c r="EA80" s="243" t="str">
        <f>IF(ISBLANK('In Process Calc.'!BR73),"",'In Process Calc.'!BR73)</f>
        <v/>
      </c>
      <c r="EB80" s="243" t="str">
        <f>IF(ISBLANK('In Process Calc.'!BS73),"",'In Process Calc.'!BS73)</f>
        <v/>
      </c>
      <c r="EC80" s="243" t="str">
        <f>IF(ISBLANK('In Process Calc.'!BT73),"",'In Process Calc.'!BT73)</f>
        <v/>
      </c>
      <c r="ED80" s="243" t="str">
        <f>IF(ISBLANK('In Process Calc.'!BU73),"",'In Process Calc.'!BU73)</f>
        <v/>
      </c>
      <c r="EE80" s="243" t="str">
        <f>IF(ISBLANK('In Process Calc.'!BV73),"",'In Process Calc.'!BV73)</f>
        <v/>
      </c>
      <c r="EF80" s="243" t="str">
        <f>IF(ISBLANK('In Process Calc.'!BW73),"",'In Process Calc.'!BW73)</f>
        <v/>
      </c>
      <c r="EG80" s="243" t="str">
        <f>IF(ISBLANK('In Process Calc.'!BX73),"",'In Process Calc.'!BX73)</f>
        <v/>
      </c>
      <c r="EH80" s="243" t="str">
        <f>IF(ISBLANK('In Process Calc.'!BY73),"",'In Process Calc.'!BY73)</f>
        <v/>
      </c>
      <c r="EI80" s="243" t="str">
        <f>IF(ISBLANK('In Process Calc.'!BZ73),"",'In Process Calc.'!BZ73)</f>
        <v/>
      </c>
      <c r="EJ80" s="243" t="str">
        <f>IF(ISBLANK('In Process Calc.'!CA73),"",'In Process Calc.'!CA73)</f>
        <v/>
      </c>
      <c r="EK80" s="243" t="str">
        <f>IF(ISBLANK('Post Process Calc.'!A80),"",'Post Process Calc.'!A80)</f>
        <v/>
      </c>
      <c r="EL80" s="243" t="str">
        <f>IF(ISBLANK('Post Process Calc.'!C80),"",'Post Process Calc.'!C80)</f>
        <v/>
      </c>
      <c r="EM80" s="243" t="str">
        <f>IF(ISBLANK('Post Process Calc.'!D80),"",'Post Process Calc.'!D80)</f>
        <v/>
      </c>
      <c r="EN80" s="243" t="str">
        <f>IF(ISBLANK('Post Process Calc.'!E80),"",'Post Process Calc.'!E80)</f>
        <v/>
      </c>
      <c r="EO80" s="243" t="str">
        <f>IF(ISBLANK('Post Process Calc.'!F80),"",'Post Process Calc.'!F80)</f>
        <v/>
      </c>
      <c r="EP80" s="243" t="str">
        <f>IF(ISBLANK('Post Process Calc.'!G80),"",'Post Process Calc.'!G80)</f>
        <v/>
      </c>
      <c r="EQ80" s="243" t="str">
        <f>IF(ISBLANK('Post Process Calc.'!H80),"",'Post Process Calc.'!H80)</f>
        <v/>
      </c>
      <c r="ER80" s="243" t="str">
        <f>IF(ISBLANK('Post Process Calc.'!I80),"",'Post Process Calc.'!I80)</f>
        <v/>
      </c>
      <c r="ES80" s="243" t="str">
        <f>IF(ISBLANK('Post Process Calc.'!J80),"",'Post Process Calc.'!J80)</f>
        <v/>
      </c>
      <c r="ET80" s="243" t="str">
        <f>IF(ISBLANK('Post Process Calc.'!K80),"",'Post Process Calc.'!K80)</f>
        <v/>
      </c>
      <c r="EU80" s="243" t="str">
        <f>IF(ISBLANK('Post Process Calc.'!L80),"",'Post Process Calc.'!L80)</f>
        <v/>
      </c>
      <c r="EV80" s="243" t="str">
        <f>IF(ISBLANK('Post Process Calc.'!M80),"",'Post Process Calc.'!M80)</f>
        <v/>
      </c>
      <c r="EW80" s="243" t="str">
        <f>IF(ISBLANK('Post Process Calc.'!N80),"",'Post Process Calc.'!N80)</f>
        <v/>
      </c>
      <c r="EX80" s="243" t="str">
        <f>IF(ISBLANK('Post Process Calc.'!O80),"",'Post Process Calc.'!O80)</f>
        <v/>
      </c>
      <c r="EY80" s="243" t="str">
        <f>IF(ISBLANK('Post Process Calc.'!P80),"",'Post Process Calc.'!P80)</f>
        <v/>
      </c>
      <c r="EZ80" s="243" t="str">
        <f>IF(ISBLANK('Post Process Calc.'!Q80),"",'Post Process Calc.'!Q80)</f>
        <v/>
      </c>
      <c r="FA80" s="243" t="str">
        <f>IF(ISBLANK('Post Process Calc.'!R80),"",'Post Process Calc.'!R80)</f>
        <v/>
      </c>
      <c r="FB80" s="243" t="str">
        <f>IF(ISBLANK('Post Process Calc.'!S80),"",'Post Process Calc.'!S80)</f>
        <v/>
      </c>
      <c r="FC80" s="243" t="str">
        <f>IF(ISBLANK('Post Process Calc.'!T80),"",'Post Process Calc.'!T80)</f>
        <v/>
      </c>
      <c r="FD80" s="243" t="str">
        <f>IF(ISBLANK('Post Process Calc.'!U80),"",'Post Process Calc.'!U80)</f>
        <v/>
      </c>
      <c r="FE80" s="243" t="str">
        <f>IF(ISBLANK('Post Process Calc.'!V80),"",'Post Process Calc.'!V80)</f>
        <v/>
      </c>
      <c r="FF80" s="243" t="str">
        <f>IF(ISBLANK('Post Process Calc.'!W80),"",'Post Process Calc.'!W80)</f>
        <v/>
      </c>
      <c r="FG80" s="243" t="str">
        <f>IF(ISBLANK('Post Process Calc.'!X80),"",'Post Process Calc.'!X80)</f>
        <v/>
      </c>
      <c r="FH80" s="243" t="str">
        <f>IF(ISBLANK('Post Process Calc.'!Y80),"",'Post Process Calc.'!Y80)</f>
        <v/>
      </c>
      <c r="FI80" s="243" t="str">
        <f>IF(ISBLANK('Post Process Calc.'!Z80),"",'Post Process Calc.'!Z80)</f>
        <v/>
      </c>
      <c r="FJ80" s="243" t="str">
        <f>IF(ISBLANK('Post Process Calc.'!AA80),"",'Post Process Calc.'!AA80)</f>
        <v/>
      </c>
      <c r="FK80" s="243" t="str">
        <f>IF(ISBLANK('Post Process Calc.'!AB80),"",'Post Process Calc.'!AB80)</f>
        <v/>
      </c>
      <c r="FL80" s="243" t="str">
        <f>IF(ISBLANK('Post Process Calc.'!AC80),"",'Post Process Calc.'!AC80)</f>
        <v/>
      </c>
      <c r="FM80" s="243" t="str">
        <f>IF(ISBLANK('Post Process Calc.'!AD80),"",'Post Process Calc.'!AD80)</f>
        <v/>
      </c>
      <c r="FN80" s="243" t="str">
        <f>IF(ISBLANK('Post Process Calc.'!AE80),"",'Post Process Calc.'!AE80)</f>
        <v/>
      </c>
      <c r="FO80" s="243" t="str">
        <f>IF(ISBLANK('Post Process Calc.'!AF80),"",'Post Process Calc.'!AF80)</f>
        <v/>
      </c>
      <c r="FP80" s="243" t="str">
        <f>IF(ISBLANK('Post Process Calc.'!AG80),"",'Post Process Calc.'!AG80)</f>
        <v/>
      </c>
      <c r="FQ80" s="243" t="str">
        <f>IF(ISBLANK('Post Process Calc.'!AH80),"",'Post Process Calc.'!AH80)</f>
        <v/>
      </c>
      <c r="FR80" s="243" t="str">
        <f>IF(ISBLANK('Post Process Calc.'!AI80),"",'Post Process Calc.'!AI80)</f>
        <v/>
      </c>
      <c r="FS80" s="243" t="str">
        <f>IF(ISBLANK('Post Process Calc.'!AJ80),"",'Post Process Calc.'!AJ80)</f>
        <v/>
      </c>
    </row>
    <row r="81" spans="1:175">
      <c r="A81" s="238" t="str">
        <f>IF('Measured Data'!B72&lt;&gt;0,'Measured Data'!$B$1,"")</f>
        <v/>
      </c>
      <c r="B81" s="238" t="str">
        <f>IF(ISBLANK('Measured Data'!A72),"",'Measured Data'!A72)</f>
        <v/>
      </c>
      <c r="C81" s="245" t="str">
        <f>IF(ISBLANK('Measured Data'!B72),"",'Measured Data'!B72)</f>
        <v/>
      </c>
      <c r="D81" s="246" t="str">
        <f>IF(ISBLANK('Measured Data'!C72),"",'Measured Data'!C72)</f>
        <v/>
      </c>
      <c r="E81" s="238" t="str">
        <f>IF(ISBLANK('Measured Data'!D72),"",'Measured Data'!D72)</f>
        <v/>
      </c>
      <c r="F81" s="238" t="str">
        <f>IF(ISBLANK('Measured Data'!E72),"",'Measured Data'!E72)</f>
        <v/>
      </c>
      <c r="G81" s="238" t="str">
        <f>IF(ISBLANK('Measured Data'!G72),"",'Measured Data'!G72)</f>
        <v/>
      </c>
      <c r="H81" s="238" t="str">
        <f>IF(ISBLANK('Measured Data'!H72),"",'Measured Data'!H72)</f>
        <v/>
      </c>
      <c r="I81" s="238" t="str">
        <f>IF(ISBLANK('Measured Data'!I72),"",'Measured Data'!I72)</f>
        <v/>
      </c>
      <c r="J81" s="238" t="str">
        <f>IF(ISBLANK('Measured Data'!J72),"",'Measured Data'!J72)</f>
        <v/>
      </c>
      <c r="K81" s="238" t="str">
        <f>IF(ISBLANK('Measured Data'!K72),"",'Measured Data'!K72)</f>
        <v/>
      </c>
      <c r="L81" s="238" t="str">
        <f>IF(ISBLANK('Measured Data'!L72),"",'Measured Data'!L72)</f>
        <v/>
      </c>
      <c r="M81" s="238" t="str">
        <f>IF(ISBLANK('Measured Data'!M72),"",'Measured Data'!M72)</f>
        <v/>
      </c>
      <c r="N81" s="238" t="str">
        <f>IF(ISBLANK('Measured Data'!N72),"",'Measured Data'!N72)</f>
        <v/>
      </c>
      <c r="O81" s="238" t="str">
        <f>IF(ISBLANK('Measured Data'!O72),"",'Measured Data'!O72)</f>
        <v/>
      </c>
      <c r="P81" s="238" t="str">
        <f>IF(ISBLANK('Measured Data'!P72),"",'Measured Data'!P72)</f>
        <v/>
      </c>
      <c r="Q81" s="238" t="str">
        <f>IF(ISBLANK('Measured Data'!Q72),"",'Measured Data'!Q72)</f>
        <v/>
      </c>
      <c r="R81" s="238" t="str">
        <f>IF(ISBLANK('Measured Data'!R72),"",'Measured Data'!R72)</f>
        <v/>
      </c>
      <c r="S81" s="238" t="str">
        <f>IF(ISBLANK('Measured Data'!S72),"",'Measured Data'!S72)</f>
        <v/>
      </c>
      <c r="T81" s="238" t="str">
        <f>IF(ISBLANK('Measured Data'!T72),"",'Measured Data'!T72)</f>
        <v/>
      </c>
      <c r="U81" s="238" t="str">
        <f>IF(ISBLANK('Measured Data'!U72),"",'Measured Data'!U72)</f>
        <v/>
      </c>
      <c r="V81" s="238" t="str">
        <f>IF(ISBLANK('Measured Data'!V72),"",'Measured Data'!V72)</f>
        <v/>
      </c>
      <c r="W81" s="238" t="str">
        <f>IF(ISBLANK('Measured Data'!W72),"",'Measured Data'!W72)</f>
        <v/>
      </c>
      <c r="X81" s="238" t="str">
        <f>IF(ISBLANK('Measured Data'!X72),"",'Measured Data'!X72)</f>
        <v/>
      </c>
      <c r="Y81" s="238" t="str">
        <f>IF(ISBLANK('Measured Data'!Y72),"",'Measured Data'!Y72)</f>
        <v/>
      </c>
      <c r="Z81" s="238" t="str">
        <f>IF(ISBLANK('Measured Data'!Z72),"",'Measured Data'!Z72)</f>
        <v/>
      </c>
      <c r="AA81" s="238" t="str">
        <f>IF(ISBLANK('Measured Data'!AA72),"",'Measured Data'!AA72)</f>
        <v/>
      </c>
      <c r="AB81" s="238" t="str">
        <f>IF(ISBLANK('Measured Data'!AB72),"",'Measured Data'!AB72)</f>
        <v/>
      </c>
      <c r="AC81" s="238" t="str">
        <f>IF(ISBLANK('Measured Data'!AC72),"",'Measured Data'!AC72)</f>
        <v/>
      </c>
      <c r="AD81" s="238" t="str">
        <f>IF(ISBLANK('Measured Data'!AD72),"",'Measured Data'!AD72)</f>
        <v/>
      </c>
      <c r="AE81" s="238" t="str">
        <f>IF(ISBLANK('Measured Data'!AE72),"",'Measured Data'!AE72)</f>
        <v/>
      </c>
      <c r="AF81" s="238" t="str">
        <f>IF(ISBLANK('Measured Data'!AF72),"",'Measured Data'!AF72)</f>
        <v/>
      </c>
      <c r="AG81" s="238" t="str">
        <f>IF(ISBLANK('Measured Data'!AG72),"",'Measured Data'!AG72)</f>
        <v/>
      </c>
      <c r="AH81" s="238" t="str">
        <f>IF(ISBLANK('Measured Data'!AH72),"",'Measured Data'!AH72)</f>
        <v/>
      </c>
      <c r="AI81" s="238" t="str">
        <f>IF(ISBLANK('Measured Data'!AI72),"",'Measured Data'!AI72)</f>
        <v/>
      </c>
      <c r="AJ81" s="238" t="str">
        <f>IF(ISBLANK('Measured Data'!AJ72),"",'Measured Data'!AJ72)</f>
        <v/>
      </c>
      <c r="AK81" s="238" t="str">
        <f>IF(ISBLANK('Measured Data'!AK72),"",'Measured Data'!AK72)</f>
        <v/>
      </c>
      <c r="AL81" s="238" t="str">
        <f>IF(ISBLANK('Measured Data'!AL72),"",'Measured Data'!AL72)</f>
        <v/>
      </c>
      <c r="AM81" s="238" t="str">
        <f>IF(ISBLANK('Measured Data'!AM72),"",'Measured Data'!AM72)</f>
        <v/>
      </c>
      <c r="AN81" s="238" t="str">
        <f>IF(ISBLANK('Measured Data'!AN72),"",'Measured Data'!AN72)</f>
        <v/>
      </c>
      <c r="AO81" s="238" t="str">
        <f>IF(ISBLANK('Measured Data'!AO72),"",'Measured Data'!AO72)</f>
        <v/>
      </c>
      <c r="AP81" s="238" t="str">
        <f>IF(ISBLANK('Measured Data'!AP72),"",'Measured Data'!AP72)</f>
        <v/>
      </c>
      <c r="AQ81" s="238" t="e">
        <f>IF(ISBLANK('Measured Data'!#REF!),"",'Measured Data'!#REF!)</f>
        <v>#REF!</v>
      </c>
      <c r="AR81" s="238" t="e">
        <f>IF(ISBLANK('Measured Data'!#REF!),"",'Measured Data'!#REF!)</f>
        <v>#REF!</v>
      </c>
      <c r="AS81" s="238" t="e">
        <f>IF(ISBLANK('Measured Data'!#REF!),"",'Measured Data'!#REF!)</f>
        <v>#REF!</v>
      </c>
      <c r="AT81" s="238" t="e">
        <f>IF(ISBLANK('Measured Data'!#REF!),"",'Measured Data'!#REF!)</f>
        <v>#REF!</v>
      </c>
      <c r="AU81" s="238" t="e">
        <f>IF(ISBLANK('Measured Data'!#REF!),"",'Measured Data'!#REF!)</f>
        <v>#REF!</v>
      </c>
      <c r="AV81" s="238" t="e">
        <f>IF(ISBLANK('Measured Data'!#REF!),"",'Measured Data'!#REF!)</f>
        <v>#REF!</v>
      </c>
      <c r="AW81" s="238" t="e">
        <f>IF(ISBLANK('Measured Data'!#REF!),"",'Measured Data'!#REF!)</f>
        <v>#REF!</v>
      </c>
      <c r="AX81" s="238" t="e">
        <f>IF(ISBLANK('Measured Data'!#REF!),"",'Measured Data'!#REF!)</f>
        <v>#REF!</v>
      </c>
      <c r="AY81" s="238" t="e">
        <f>IF(ISBLANK('Measured Data'!#REF!),"",'Measured Data'!#REF!)</f>
        <v>#REF!</v>
      </c>
      <c r="AZ81" s="238" t="e">
        <f>IF(ISBLANK('Measured Data'!#REF!),"",'Measured Data'!#REF!)</f>
        <v>#REF!</v>
      </c>
      <c r="BA81" s="238" t="e">
        <f>IF(ISBLANK('Measured Data'!#REF!),"",'Measured Data'!#REF!)</f>
        <v>#REF!</v>
      </c>
      <c r="BB81" s="238" t="e">
        <f>IF(ISBLANK('Measured Data'!#REF!),"",'Measured Data'!#REF!)</f>
        <v>#REF!</v>
      </c>
      <c r="BC81" s="238" t="e">
        <f>IF(ISBLANK('Measured Data'!#REF!),"",'Measured Data'!#REF!)</f>
        <v>#REF!</v>
      </c>
      <c r="BD81" s="238" t="e">
        <f>IF(ISBLANK('Measured Data'!#REF!),"",'Measured Data'!#REF!)</f>
        <v>#REF!</v>
      </c>
      <c r="BE81" s="238" t="e">
        <f>IF(ISBLANK('Measured Data'!#REF!),"",'Measured Data'!#REF!)</f>
        <v>#REF!</v>
      </c>
      <c r="BF81" s="238" t="e">
        <f>IF(ISBLANK('Measured Data'!#REF!),"",'Measured Data'!#REF!)</f>
        <v>#REF!</v>
      </c>
      <c r="BG81" s="238" t="e">
        <f>IF(ISBLANK('Measured Data'!#REF!),"",'Measured Data'!#REF!)</f>
        <v>#REF!</v>
      </c>
      <c r="BH81" s="238" t="e">
        <f>IF(ISBLANK('Measured Data'!#REF!),"",'Measured Data'!#REF!)</f>
        <v>#REF!</v>
      </c>
      <c r="BI81" s="238" t="e">
        <f>IF(ISBLANK('Measured Data'!#REF!),"",'Measured Data'!#REF!)</f>
        <v>#REF!</v>
      </c>
      <c r="BJ81" s="238" t="e">
        <f>IF(ISBLANK('Measured Data'!#REF!),"",'Measured Data'!#REF!)</f>
        <v>#REF!</v>
      </c>
      <c r="BK81" s="238" t="e">
        <f>IF(ISBLANK('Measured Data'!#REF!),"",'Measured Data'!#REF!)</f>
        <v>#REF!</v>
      </c>
      <c r="BL81" s="238" t="e">
        <f>IF(ISBLANK('Measured Data'!#REF!),"",'Measured Data'!#REF!)</f>
        <v>#REF!</v>
      </c>
      <c r="BM81" s="238" t="e">
        <f>IF(ISBLANK('Measured Data'!#REF!),"",'Measured Data'!#REF!)</f>
        <v>#REF!</v>
      </c>
      <c r="BN81" s="238" t="str">
        <f>IF(ISBLANK('In Process Calc.'!B74),"",ROUND('In Process Calc.'!B74,2))</f>
        <v/>
      </c>
      <c r="BO81" s="238" t="str">
        <f>IF(ISBLANK('In Process Calc.'!C74),"",ROUND('In Process Calc.'!C74,2))</f>
        <v/>
      </c>
      <c r="BP81" s="238" t="str">
        <f>IF(ISBLANK('In Process Calc.'!E74),"",'In Process Calc.'!E74)</f>
        <v/>
      </c>
      <c r="BQ81" s="238" t="str">
        <f>IF(ISBLANK('In Process Calc.'!F74),"",'In Process Calc.'!F74)</f>
        <v/>
      </c>
      <c r="BR81" s="238" t="str">
        <f>IF(ISBLANK('In Process Calc.'!H74),"",'In Process Calc.'!H74)</f>
        <v/>
      </c>
      <c r="BS81" s="238" t="str">
        <f>IF(ISBLANK('In Process Calc.'!J74),"",'In Process Calc.'!J74)</f>
        <v/>
      </c>
      <c r="BT81" s="238" t="str">
        <f>IF(ISBLANK('In Process Calc.'!K74),"",'In Process Calc.'!K74)</f>
        <v/>
      </c>
      <c r="BU81" s="238" t="str">
        <f>IF(ISBLANK('In Process Calc.'!L74),"",'In Process Calc.'!L74)</f>
        <v/>
      </c>
      <c r="BV81" s="243" t="str">
        <f>IF(ISBLANK('In Process Calc.'!M74),"",'In Process Calc.'!M74)</f>
        <v/>
      </c>
      <c r="BW81" s="243" t="str">
        <f>IF(ISBLANK('In Process Calc.'!N74),"",'In Process Calc.'!N74)</f>
        <v/>
      </c>
      <c r="BX81" s="243" t="str">
        <f>IF(ISBLANK('In Process Calc.'!O74),"",'In Process Calc.'!O74)</f>
        <v/>
      </c>
      <c r="BY81" s="243" t="str">
        <f>IF(ISBLANK('In Process Calc.'!P74),"",'In Process Calc.'!P74)</f>
        <v/>
      </c>
      <c r="BZ81" s="243" t="str">
        <f>IF(ISBLANK('In Process Calc.'!Q74),"",'In Process Calc.'!Q74)</f>
        <v/>
      </c>
      <c r="CA81" s="243" t="str">
        <f>IF(ISBLANK('In Process Calc.'!R74),"",'In Process Calc.'!R74)</f>
        <v/>
      </c>
      <c r="CB81" s="243" t="str">
        <f>IF(ISBLANK('In Process Calc.'!S74),"",'In Process Calc.'!S74)</f>
        <v/>
      </c>
      <c r="CC81" s="243" t="str">
        <f>IF(ISBLANK('In Process Calc.'!T74),"",'In Process Calc.'!T74)</f>
        <v/>
      </c>
      <c r="CD81" s="243" t="str">
        <f>IF(ISBLANK('In Process Calc.'!U74),"",'In Process Calc.'!U74)</f>
        <v/>
      </c>
      <c r="CE81" s="243" t="str">
        <f>IF(ISBLANK('In Process Calc.'!V74),"",'In Process Calc.'!V74)</f>
        <v/>
      </c>
      <c r="CF81" s="243" t="str">
        <f>IF(ISBLANK('In Process Calc.'!W74),"",'In Process Calc.'!W74)</f>
        <v/>
      </c>
      <c r="CG81" s="243" t="str">
        <f>IF(ISBLANK('In Process Calc.'!X74),"",'In Process Calc.'!X74)</f>
        <v/>
      </c>
      <c r="CH81" s="243" t="str">
        <f>IF(ISBLANK('In Process Calc.'!Y74),"",'In Process Calc.'!Y74)</f>
        <v/>
      </c>
      <c r="CI81" s="243" t="str">
        <f>IF(ISBLANK('In Process Calc.'!Z74),"",'In Process Calc.'!Z74)</f>
        <v/>
      </c>
      <c r="CJ81" s="243" t="str">
        <f>IF(ISBLANK('In Process Calc.'!AA74),"",'In Process Calc.'!AA74)</f>
        <v/>
      </c>
      <c r="CK81" s="243" t="str">
        <f>IF(ISBLANK('In Process Calc.'!AB74),"",'In Process Calc.'!AB74)</f>
        <v/>
      </c>
      <c r="CL81" s="243" t="str">
        <f>IF(ISBLANK('In Process Calc.'!AC74),"",'In Process Calc.'!AC74)</f>
        <v/>
      </c>
      <c r="CM81" s="243" t="str">
        <f>IF(ISBLANK('In Process Calc.'!AD74),"",'In Process Calc.'!AD74)</f>
        <v/>
      </c>
      <c r="CN81" s="243" t="str">
        <f>IF(ISBLANK('In Process Calc.'!AE74),"",'In Process Calc.'!AE74)</f>
        <v/>
      </c>
      <c r="CO81" s="243" t="str">
        <f>IF(ISBLANK('In Process Calc.'!AF74),"",'In Process Calc.'!AF74)</f>
        <v/>
      </c>
      <c r="CP81" s="243" t="str">
        <f>IF(ISBLANK('In Process Calc.'!AG74),"",'In Process Calc.'!AG74)</f>
        <v/>
      </c>
      <c r="CQ81" s="243" t="str">
        <f>IF(ISBLANK('In Process Calc.'!AH74),"",'In Process Calc.'!AH74)</f>
        <v/>
      </c>
      <c r="CR81" s="243" t="str">
        <f>IF(ISBLANK('In Process Calc.'!AI74),"",'In Process Calc.'!AI74)</f>
        <v/>
      </c>
      <c r="CS81" s="243" t="str">
        <f>IF(ISBLANK('In Process Calc.'!AJ74),"",'In Process Calc.'!AJ74)</f>
        <v/>
      </c>
      <c r="CT81" s="243" t="str">
        <f>IF(ISBLANK('In Process Calc.'!AK74),"",'In Process Calc.'!AK74)</f>
        <v/>
      </c>
      <c r="CU81" s="243" t="str">
        <f>IF(ISBLANK('In Process Calc.'!AL74),"",'In Process Calc.'!AL74)</f>
        <v/>
      </c>
      <c r="CV81" s="243" t="str">
        <f>IF(ISBLANK('In Process Calc.'!AM74),"",'In Process Calc.'!AM74)</f>
        <v/>
      </c>
      <c r="CW81" s="243" t="str">
        <f>IF(ISBLANK('In Process Calc.'!AN74),"",'In Process Calc.'!AN74)</f>
        <v/>
      </c>
      <c r="CX81" s="243" t="str">
        <f>IF(ISBLANK('In Process Calc.'!AO74),"",'In Process Calc.'!AO74)</f>
        <v/>
      </c>
      <c r="CY81" s="243" t="str">
        <f>IF(ISBLANK('In Process Calc.'!AP74),"",'In Process Calc.'!AP74)</f>
        <v/>
      </c>
      <c r="CZ81" s="243" t="str">
        <f>IF(ISBLANK('In Process Calc.'!AQ74),"",'In Process Calc.'!AQ74)</f>
        <v/>
      </c>
      <c r="DA81" s="243" t="str">
        <f>IF(ISBLANK('In Process Calc.'!AR74),"",'In Process Calc.'!AR74)</f>
        <v/>
      </c>
      <c r="DB81" s="243" t="str">
        <f>IF(ISBLANK('In Process Calc.'!AS74),"",'In Process Calc.'!AS74)</f>
        <v/>
      </c>
      <c r="DC81" s="243" t="str">
        <f>IF(ISBLANK('In Process Calc.'!AT74),"",'In Process Calc.'!AT74)</f>
        <v/>
      </c>
      <c r="DD81" s="243" t="str">
        <f>IF(ISBLANK('In Process Calc.'!AU74),"",'In Process Calc.'!AU74)</f>
        <v/>
      </c>
      <c r="DE81" s="243" t="str">
        <f>IF(ISBLANK('In Process Calc.'!AV74),"",'In Process Calc.'!AV74)</f>
        <v/>
      </c>
      <c r="DF81" s="243" t="str">
        <f>IF(ISBLANK('In Process Calc.'!AW74),"",'In Process Calc.'!AW74)</f>
        <v/>
      </c>
      <c r="DG81" s="243" t="str">
        <f>IF(ISBLANK('In Process Calc.'!AX74),"",'In Process Calc.'!AX74)</f>
        <v/>
      </c>
      <c r="DH81" s="243" t="str">
        <f>IF(ISBLANK('In Process Calc.'!AY74),"",'In Process Calc.'!AY74)</f>
        <v/>
      </c>
      <c r="DI81" s="243" t="str">
        <f>IF(ISBLANK('In Process Calc.'!AZ74),"",'In Process Calc.'!AZ74)</f>
        <v/>
      </c>
      <c r="DJ81" s="243" t="str">
        <f>IF(ISBLANK('In Process Calc.'!BA74),"",'In Process Calc.'!BA74)</f>
        <v/>
      </c>
      <c r="DK81" s="243" t="str">
        <f>IF(ISBLANK('In Process Calc.'!BB74),"",'In Process Calc.'!BB74)</f>
        <v/>
      </c>
      <c r="DL81" s="243" t="str">
        <f>IF(ISBLANK('In Process Calc.'!BC74),"",'In Process Calc.'!BC74)</f>
        <v/>
      </c>
      <c r="DM81" s="243" t="str">
        <f>IF(ISBLANK('In Process Calc.'!BD74),"",'In Process Calc.'!BD74)</f>
        <v/>
      </c>
      <c r="DN81" s="243" t="str">
        <f>IF(ISBLANK('In Process Calc.'!BE74),"",'In Process Calc.'!BE74)</f>
        <v/>
      </c>
      <c r="DO81" s="243" t="str">
        <f>IF(ISBLANK('In Process Calc.'!BF74),"",'In Process Calc.'!BF74)</f>
        <v/>
      </c>
      <c r="DP81" s="243" t="str">
        <f>IF(ISBLANK('In Process Calc.'!BG74),"",'In Process Calc.'!BG74)</f>
        <v/>
      </c>
      <c r="DQ81" s="243" t="str">
        <f>IF(ISBLANK('In Process Calc.'!BH74),"",'In Process Calc.'!BH74)</f>
        <v/>
      </c>
      <c r="DR81" s="243" t="str">
        <f>IF(ISBLANK('In Process Calc.'!BI74),"",'In Process Calc.'!BI74)</f>
        <v/>
      </c>
      <c r="DS81" s="243" t="str">
        <f>IF(ISBLANK('In Process Calc.'!BJ74),"",'In Process Calc.'!BJ74)</f>
        <v/>
      </c>
      <c r="DT81" s="243" t="str">
        <f>IF(ISBLANK('In Process Calc.'!BK74),"",'In Process Calc.'!BK74)</f>
        <v/>
      </c>
      <c r="DU81" s="243" t="str">
        <f>IF(ISBLANK('In Process Calc.'!BL74),"",'In Process Calc.'!BL74)</f>
        <v/>
      </c>
      <c r="DV81" s="243" t="str">
        <f>IF(ISBLANK('In Process Calc.'!BM74),"",'In Process Calc.'!BM74)</f>
        <v/>
      </c>
      <c r="DW81" s="243" t="str">
        <f>IF(ISBLANK('In Process Calc.'!BN74),"",'In Process Calc.'!BN74)</f>
        <v/>
      </c>
      <c r="DX81" s="243" t="str">
        <f>IF(ISBLANK('In Process Calc.'!BO74),"",'In Process Calc.'!BO74)</f>
        <v/>
      </c>
      <c r="DY81" s="243" t="str">
        <f>IF(ISBLANK('In Process Calc.'!BP74),"",'In Process Calc.'!BP74)</f>
        <v/>
      </c>
      <c r="DZ81" s="243" t="str">
        <f>IF(ISBLANK('In Process Calc.'!BQ74),"",'In Process Calc.'!BQ74)</f>
        <v/>
      </c>
      <c r="EA81" s="243" t="str">
        <f>IF(ISBLANK('In Process Calc.'!BR74),"",'In Process Calc.'!BR74)</f>
        <v/>
      </c>
      <c r="EB81" s="243" t="str">
        <f>IF(ISBLANK('In Process Calc.'!BS74),"",'In Process Calc.'!BS74)</f>
        <v/>
      </c>
      <c r="EC81" s="243" t="str">
        <f>IF(ISBLANK('In Process Calc.'!BT74),"",'In Process Calc.'!BT74)</f>
        <v/>
      </c>
      <c r="ED81" s="243" t="str">
        <f>IF(ISBLANK('In Process Calc.'!BU74),"",'In Process Calc.'!BU74)</f>
        <v/>
      </c>
      <c r="EE81" s="243" t="str">
        <f>IF(ISBLANK('In Process Calc.'!BV74),"",'In Process Calc.'!BV74)</f>
        <v/>
      </c>
      <c r="EF81" s="243" t="str">
        <f>IF(ISBLANK('In Process Calc.'!BW74),"",'In Process Calc.'!BW74)</f>
        <v/>
      </c>
      <c r="EG81" s="243" t="str">
        <f>IF(ISBLANK('In Process Calc.'!BX74),"",'In Process Calc.'!BX74)</f>
        <v/>
      </c>
      <c r="EH81" s="243" t="str">
        <f>IF(ISBLANK('In Process Calc.'!BY74),"",'In Process Calc.'!BY74)</f>
        <v/>
      </c>
      <c r="EI81" s="243" t="str">
        <f>IF(ISBLANK('In Process Calc.'!BZ74),"",'In Process Calc.'!BZ74)</f>
        <v/>
      </c>
      <c r="EJ81" s="243" t="str">
        <f>IF(ISBLANK('In Process Calc.'!CA74),"",'In Process Calc.'!CA74)</f>
        <v/>
      </c>
      <c r="EK81" s="243" t="str">
        <f>IF(ISBLANK('Post Process Calc.'!A81),"",'Post Process Calc.'!A81)</f>
        <v/>
      </c>
      <c r="EL81" s="243" t="str">
        <f>IF(ISBLANK('Post Process Calc.'!C81),"",'Post Process Calc.'!C81)</f>
        <v/>
      </c>
      <c r="EM81" s="243" t="str">
        <f>IF(ISBLANK('Post Process Calc.'!D81),"",'Post Process Calc.'!D81)</f>
        <v/>
      </c>
      <c r="EN81" s="243" t="str">
        <f>IF(ISBLANK('Post Process Calc.'!E81),"",'Post Process Calc.'!E81)</f>
        <v/>
      </c>
      <c r="EO81" s="243" t="str">
        <f>IF(ISBLANK('Post Process Calc.'!F81),"",'Post Process Calc.'!F81)</f>
        <v/>
      </c>
      <c r="EP81" s="243" t="str">
        <f>IF(ISBLANK('Post Process Calc.'!G81),"",'Post Process Calc.'!G81)</f>
        <v/>
      </c>
      <c r="EQ81" s="243" t="str">
        <f>IF(ISBLANK('Post Process Calc.'!H81),"",'Post Process Calc.'!H81)</f>
        <v/>
      </c>
      <c r="ER81" s="243" t="str">
        <f>IF(ISBLANK('Post Process Calc.'!I81),"",'Post Process Calc.'!I81)</f>
        <v/>
      </c>
      <c r="ES81" s="243" t="str">
        <f>IF(ISBLANK('Post Process Calc.'!J81),"",'Post Process Calc.'!J81)</f>
        <v/>
      </c>
      <c r="ET81" s="243" t="str">
        <f>IF(ISBLANK('Post Process Calc.'!K81),"",'Post Process Calc.'!K81)</f>
        <v/>
      </c>
      <c r="EU81" s="243" t="str">
        <f>IF(ISBLANK('Post Process Calc.'!L81),"",'Post Process Calc.'!L81)</f>
        <v/>
      </c>
      <c r="EV81" s="243" t="str">
        <f>IF(ISBLANK('Post Process Calc.'!M81),"",'Post Process Calc.'!M81)</f>
        <v/>
      </c>
      <c r="EW81" s="243" t="str">
        <f>IF(ISBLANK('Post Process Calc.'!N81),"",'Post Process Calc.'!N81)</f>
        <v/>
      </c>
      <c r="EX81" s="243" t="str">
        <f>IF(ISBLANK('Post Process Calc.'!O81),"",'Post Process Calc.'!O81)</f>
        <v/>
      </c>
      <c r="EY81" s="243" t="str">
        <f>IF(ISBLANK('Post Process Calc.'!P81),"",'Post Process Calc.'!P81)</f>
        <v/>
      </c>
      <c r="EZ81" s="243" t="str">
        <f>IF(ISBLANK('Post Process Calc.'!Q81),"",'Post Process Calc.'!Q81)</f>
        <v/>
      </c>
      <c r="FA81" s="243" t="str">
        <f>IF(ISBLANK('Post Process Calc.'!R81),"",'Post Process Calc.'!R81)</f>
        <v/>
      </c>
      <c r="FB81" s="243" t="str">
        <f>IF(ISBLANK('Post Process Calc.'!S81),"",'Post Process Calc.'!S81)</f>
        <v/>
      </c>
      <c r="FC81" s="243" t="str">
        <f>IF(ISBLANK('Post Process Calc.'!T81),"",'Post Process Calc.'!T81)</f>
        <v/>
      </c>
      <c r="FD81" s="243" t="str">
        <f>IF(ISBLANK('Post Process Calc.'!U81),"",'Post Process Calc.'!U81)</f>
        <v/>
      </c>
      <c r="FE81" s="243" t="str">
        <f>IF(ISBLANK('Post Process Calc.'!V81),"",'Post Process Calc.'!V81)</f>
        <v/>
      </c>
      <c r="FF81" s="243" t="str">
        <f>IF(ISBLANK('Post Process Calc.'!W81),"",'Post Process Calc.'!W81)</f>
        <v/>
      </c>
      <c r="FG81" s="243" t="str">
        <f>IF(ISBLANK('Post Process Calc.'!X81),"",'Post Process Calc.'!X81)</f>
        <v/>
      </c>
      <c r="FH81" s="243" t="str">
        <f>IF(ISBLANK('Post Process Calc.'!Y81),"",'Post Process Calc.'!Y81)</f>
        <v/>
      </c>
      <c r="FI81" s="243" t="str">
        <f>IF(ISBLANK('Post Process Calc.'!Z81),"",'Post Process Calc.'!Z81)</f>
        <v/>
      </c>
      <c r="FJ81" s="243" t="str">
        <f>IF(ISBLANK('Post Process Calc.'!AA81),"",'Post Process Calc.'!AA81)</f>
        <v/>
      </c>
      <c r="FK81" s="243" t="str">
        <f>IF(ISBLANK('Post Process Calc.'!AB81),"",'Post Process Calc.'!AB81)</f>
        <v/>
      </c>
      <c r="FL81" s="243" t="str">
        <f>IF(ISBLANK('Post Process Calc.'!AC81),"",'Post Process Calc.'!AC81)</f>
        <v/>
      </c>
      <c r="FM81" s="243" t="str">
        <f>IF(ISBLANK('Post Process Calc.'!AD81),"",'Post Process Calc.'!AD81)</f>
        <v/>
      </c>
      <c r="FN81" s="243" t="str">
        <f>IF(ISBLANK('Post Process Calc.'!AE81),"",'Post Process Calc.'!AE81)</f>
        <v/>
      </c>
      <c r="FO81" s="243" t="str">
        <f>IF(ISBLANK('Post Process Calc.'!AF81),"",'Post Process Calc.'!AF81)</f>
        <v/>
      </c>
      <c r="FP81" s="243" t="str">
        <f>IF(ISBLANK('Post Process Calc.'!AG81),"",'Post Process Calc.'!AG81)</f>
        <v/>
      </c>
      <c r="FQ81" s="243" t="str">
        <f>IF(ISBLANK('Post Process Calc.'!AH81),"",'Post Process Calc.'!AH81)</f>
        <v/>
      </c>
      <c r="FR81" s="243" t="str">
        <f>IF(ISBLANK('Post Process Calc.'!AI81),"",'Post Process Calc.'!AI81)</f>
        <v/>
      </c>
      <c r="FS81" s="243" t="str">
        <f>IF(ISBLANK('Post Process Calc.'!AJ81),"",'Post Process Calc.'!AJ81)</f>
        <v/>
      </c>
    </row>
    <row r="82" spans="1:175">
      <c r="A82" s="238" t="str">
        <f>IF('Measured Data'!B73&lt;&gt;0,'Measured Data'!$B$1,"")</f>
        <v/>
      </c>
      <c r="B82" s="238" t="str">
        <f>IF(ISBLANK('Measured Data'!A73),"",'Measured Data'!A73)</f>
        <v/>
      </c>
      <c r="C82" s="245" t="str">
        <f>IF(ISBLANK('Measured Data'!B73),"",'Measured Data'!B73)</f>
        <v/>
      </c>
      <c r="D82" s="246" t="str">
        <f>IF(ISBLANK('Measured Data'!C73),"",'Measured Data'!C73)</f>
        <v/>
      </c>
      <c r="E82" s="238" t="str">
        <f>IF(ISBLANK('Measured Data'!D73),"",'Measured Data'!D73)</f>
        <v/>
      </c>
      <c r="F82" s="238" t="str">
        <f>IF(ISBLANK('Measured Data'!E73),"",'Measured Data'!E73)</f>
        <v/>
      </c>
      <c r="G82" s="238" t="str">
        <f>IF(ISBLANK('Measured Data'!G73),"",'Measured Data'!G73)</f>
        <v/>
      </c>
      <c r="H82" s="238" t="str">
        <f>IF(ISBLANK('Measured Data'!H73),"",'Measured Data'!H73)</f>
        <v/>
      </c>
      <c r="I82" s="238" t="str">
        <f>IF(ISBLANK('Measured Data'!I73),"",'Measured Data'!I73)</f>
        <v/>
      </c>
      <c r="J82" s="238" t="str">
        <f>IF(ISBLANK('Measured Data'!J73),"",'Measured Data'!J73)</f>
        <v/>
      </c>
      <c r="K82" s="238" t="str">
        <f>IF(ISBLANK('Measured Data'!K73),"",'Measured Data'!K73)</f>
        <v/>
      </c>
      <c r="L82" s="238" t="str">
        <f>IF(ISBLANK('Measured Data'!L73),"",'Measured Data'!L73)</f>
        <v/>
      </c>
      <c r="M82" s="238" t="str">
        <f>IF(ISBLANK('Measured Data'!M73),"",'Measured Data'!M73)</f>
        <v/>
      </c>
      <c r="N82" s="238" t="str">
        <f>IF(ISBLANK('Measured Data'!N73),"",'Measured Data'!N73)</f>
        <v/>
      </c>
      <c r="O82" s="238" t="str">
        <f>IF(ISBLANK('Measured Data'!O73),"",'Measured Data'!O73)</f>
        <v/>
      </c>
      <c r="P82" s="238" t="str">
        <f>IF(ISBLANK('Measured Data'!P73),"",'Measured Data'!P73)</f>
        <v/>
      </c>
      <c r="Q82" s="238" t="str">
        <f>IF(ISBLANK('Measured Data'!Q73),"",'Measured Data'!Q73)</f>
        <v/>
      </c>
      <c r="R82" s="238" t="str">
        <f>IF(ISBLANK('Measured Data'!R73),"",'Measured Data'!R73)</f>
        <v/>
      </c>
      <c r="S82" s="238" t="str">
        <f>IF(ISBLANK('Measured Data'!S73),"",'Measured Data'!S73)</f>
        <v/>
      </c>
      <c r="T82" s="238" t="str">
        <f>IF(ISBLANK('Measured Data'!T73),"",'Measured Data'!T73)</f>
        <v/>
      </c>
      <c r="U82" s="238" t="str">
        <f>IF(ISBLANK('Measured Data'!U73),"",'Measured Data'!U73)</f>
        <v/>
      </c>
      <c r="V82" s="238" t="str">
        <f>IF(ISBLANK('Measured Data'!V73),"",'Measured Data'!V73)</f>
        <v/>
      </c>
      <c r="W82" s="238" t="str">
        <f>IF(ISBLANK('Measured Data'!W73),"",'Measured Data'!W73)</f>
        <v/>
      </c>
      <c r="X82" s="238" t="str">
        <f>IF(ISBLANK('Measured Data'!X73),"",'Measured Data'!X73)</f>
        <v/>
      </c>
      <c r="Y82" s="238" t="str">
        <f>IF(ISBLANK('Measured Data'!Y73),"",'Measured Data'!Y73)</f>
        <v/>
      </c>
      <c r="Z82" s="238" t="str">
        <f>IF(ISBLANK('Measured Data'!Z73),"",'Measured Data'!Z73)</f>
        <v/>
      </c>
      <c r="AA82" s="238" t="str">
        <f>IF(ISBLANK('Measured Data'!AA73),"",'Measured Data'!AA73)</f>
        <v/>
      </c>
      <c r="AB82" s="238" t="str">
        <f>IF(ISBLANK('Measured Data'!AB73),"",'Measured Data'!AB73)</f>
        <v/>
      </c>
      <c r="AC82" s="238" t="str">
        <f>IF(ISBLANK('Measured Data'!AC73),"",'Measured Data'!AC73)</f>
        <v/>
      </c>
      <c r="AD82" s="238" t="str">
        <f>IF(ISBLANK('Measured Data'!AD73),"",'Measured Data'!AD73)</f>
        <v/>
      </c>
      <c r="AE82" s="238" t="str">
        <f>IF(ISBLANK('Measured Data'!AE73),"",'Measured Data'!AE73)</f>
        <v/>
      </c>
      <c r="AF82" s="238" t="str">
        <f>IF(ISBLANK('Measured Data'!AF73),"",'Measured Data'!AF73)</f>
        <v/>
      </c>
      <c r="AG82" s="238" t="str">
        <f>IF(ISBLANK('Measured Data'!AG73),"",'Measured Data'!AG73)</f>
        <v/>
      </c>
      <c r="AH82" s="238" t="str">
        <f>IF(ISBLANK('Measured Data'!AH73),"",'Measured Data'!AH73)</f>
        <v/>
      </c>
      <c r="AI82" s="238" t="str">
        <f>IF(ISBLANK('Measured Data'!AI73),"",'Measured Data'!AI73)</f>
        <v/>
      </c>
      <c r="AJ82" s="238" t="str">
        <f>IF(ISBLANK('Measured Data'!AJ73),"",'Measured Data'!AJ73)</f>
        <v/>
      </c>
      <c r="AK82" s="238" t="str">
        <f>IF(ISBLANK('Measured Data'!AK73),"",'Measured Data'!AK73)</f>
        <v/>
      </c>
      <c r="AL82" s="238" t="str">
        <f>IF(ISBLANK('Measured Data'!AL73),"",'Measured Data'!AL73)</f>
        <v/>
      </c>
      <c r="AM82" s="238" t="str">
        <f>IF(ISBLANK('Measured Data'!AM73),"",'Measured Data'!AM73)</f>
        <v/>
      </c>
      <c r="AN82" s="238" t="str">
        <f>IF(ISBLANK('Measured Data'!AN73),"",'Measured Data'!AN73)</f>
        <v/>
      </c>
      <c r="AO82" s="238" t="str">
        <f>IF(ISBLANK('Measured Data'!AO73),"",'Measured Data'!AO73)</f>
        <v/>
      </c>
      <c r="AP82" s="238" t="str">
        <f>IF(ISBLANK('Measured Data'!AP73),"",'Measured Data'!AP73)</f>
        <v/>
      </c>
      <c r="AQ82" s="238" t="e">
        <f>IF(ISBLANK('Measured Data'!#REF!),"",'Measured Data'!#REF!)</f>
        <v>#REF!</v>
      </c>
      <c r="AR82" s="238" t="e">
        <f>IF(ISBLANK('Measured Data'!#REF!),"",'Measured Data'!#REF!)</f>
        <v>#REF!</v>
      </c>
      <c r="AS82" s="238" t="e">
        <f>IF(ISBLANK('Measured Data'!#REF!),"",'Measured Data'!#REF!)</f>
        <v>#REF!</v>
      </c>
      <c r="AT82" s="238" t="e">
        <f>IF(ISBLANK('Measured Data'!#REF!),"",'Measured Data'!#REF!)</f>
        <v>#REF!</v>
      </c>
      <c r="AU82" s="238" t="e">
        <f>IF(ISBLANK('Measured Data'!#REF!),"",'Measured Data'!#REF!)</f>
        <v>#REF!</v>
      </c>
      <c r="AV82" s="238" t="e">
        <f>IF(ISBLANK('Measured Data'!#REF!),"",'Measured Data'!#REF!)</f>
        <v>#REF!</v>
      </c>
      <c r="AW82" s="238" t="e">
        <f>IF(ISBLANK('Measured Data'!#REF!),"",'Measured Data'!#REF!)</f>
        <v>#REF!</v>
      </c>
      <c r="AX82" s="238" t="e">
        <f>IF(ISBLANK('Measured Data'!#REF!),"",'Measured Data'!#REF!)</f>
        <v>#REF!</v>
      </c>
      <c r="AY82" s="238" t="e">
        <f>IF(ISBLANK('Measured Data'!#REF!),"",'Measured Data'!#REF!)</f>
        <v>#REF!</v>
      </c>
      <c r="AZ82" s="238" t="e">
        <f>IF(ISBLANK('Measured Data'!#REF!),"",'Measured Data'!#REF!)</f>
        <v>#REF!</v>
      </c>
      <c r="BA82" s="238" t="e">
        <f>IF(ISBLANK('Measured Data'!#REF!),"",'Measured Data'!#REF!)</f>
        <v>#REF!</v>
      </c>
      <c r="BB82" s="238" t="e">
        <f>IF(ISBLANK('Measured Data'!#REF!),"",'Measured Data'!#REF!)</f>
        <v>#REF!</v>
      </c>
      <c r="BC82" s="238" t="e">
        <f>IF(ISBLANK('Measured Data'!#REF!),"",'Measured Data'!#REF!)</f>
        <v>#REF!</v>
      </c>
      <c r="BD82" s="238" t="e">
        <f>IF(ISBLANK('Measured Data'!#REF!),"",'Measured Data'!#REF!)</f>
        <v>#REF!</v>
      </c>
      <c r="BE82" s="238" t="e">
        <f>IF(ISBLANK('Measured Data'!#REF!),"",'Measured Data'!#REF!)</f>
        <v>#REF!</v>
      </c>
      <c r="BF82" s="238" t="e">
        <f>IF(ISBLANK('Measured Data'!#REF!),"",'Measured Data'!#REF!)</f>
        <v>#REF!</v>
      </c>
      <c r="BG82" s="238" t="e">
        <f>IF(ISBLANK('Measured Data'!#REF!),"",'Measured Data'!#REF!)</f>
        <v>#REF!</v>
      </c>
      <c r="BH82" s="238" t="e">
        <f>IF(ISBLANK('Measured Data'!#REF!),"",'Measured Data'!#REF!)</f>
        <v>#REF!</v>
      </c>
      <c r="BI82" s="238" t="e">
        <f>IF(ISBLANK('Measured Data'!#REF!),"",'Measured Data'!#REF!)</f>
        <v>#REF!</v>
      </c>
      <c r="BJ82" s="238" t="e">
        <f>IF(ISBLANK('Measured Data'!#REF!),"",'Measured Data'!#REF!)</f>
        <v>#REF!</v>
      </c>
      <c r="BK82" s="238" t="e">
        <f>IF(ISBLANK('Measured Data'!#REF!),"",'Measured Data'!#REF!)</f>
        <v>#REF!</v>
      </c>
      <c r="BL82" s="238" t="e">
        <f>IF(ISBLANK('Measured Data'!#REF!),"",'Measured Data'!#REF!)</f>
        <v>#REF!</v>
      </c>
      <c r="BM82" s="238" t="e">
        <f>IF(ISBLANK('Measured Data'!#REF!),"",'Measured Data'!#REF!)</f>
        <v>#REF!</v>
      </c>
      <c r="BN82" s="238" t="str">
        <f>IF(ISBLANK('In Process Calc.'!B75),"",ROUND('In Process Calc.'!B75,2))</f>
        <v/>
      </c>
      <c r="BO82" s="238" t="str">
        <f>IF(ISBLANK('In Process Calc.'!C75),"",ROUND('In Process Calc.'!C75,2))</f>
        <v/>
      </c>
      <c r="BP82" s="238" t="str">
        <f>IF(ISBLANK('In Process Calc.'!E75),"",'In Process Calc.'!E75)</f>
        <v/>
      </c>
      <c r="BQ82" s="238" t="str">
        <f>IF(ISBLANK('In Process Calc.'!F75),"",'In Process Calc.'!F75)</f>
        <v/>
      </c>
      <c r="BR82" s="238" t="str">
        <f>IF(ISBLANK('In Process Calc.'!H75),"",'In Process Calc.'!H75)</f>
        <v/>
      </c>
      <c r="BS82" s="238" t="str">
        <f>IF(ISBLANK('In Process Calc.'!J75),"",'In Process Calc.'!J75)</f>
        <v/>
      </c>
      <c r="BT82" s="238" t="str">
        <f>IF(ISBLANK('In Process Calc.'!K75),"",'In Process Calc.'!K75)</f>
        <v/>
      </c>
      <c r="BU82" s="238" t="str">
        <f>IF(ISBLANK('In Process Calc.'!L75),"",'In Process Calc.'!L75)</f>
        <v/>
      </c>
      <c r="BV82" s="243" t="str">
        <f>IF(ISBLANK('In Process Calc.'!M75),"",'In Process Calc.'!M75)</f>
        <v/>
      </c>
      <c r="BW82" s="243" t="str">
        <f>IF(ISBLANK('In Process Calc.'!N75),"",'In Process Calc.'!N75)</f>
        <v/>
      </c>
      <c r="BX82" s="243" t="str">
        <f>IF(ISBLANK('In Process Calc.'!O75),"",'In Process Calc.'!O75)</f>
        <v/>
      </c>
      <c r="BY82" s="243" t="str">
        <f>IF(ISBLANK('In Process Calc.'!P75),"",'In Process Calc.'!P75)</f>
        <v/>
      </c>
      <c r="BZ82" s="243" t="str">
        <f>IF(ISBLANK('In Process Calc.'!Q75),"",'In Process Calc.'!Q75)</f>
        <v/>
      </c>
      <c r="CA82" s="243" t="str">
        <f>IF(ISBLANK('In Process Calc.'!R75),"",'In Process Calc.'!R75)</f>
        <v/>
      </c>
      <c r="CB82" s="243" t="str">
        <f>IF(ISBLANK('In Process Calc.'!S75),"",'In Process Calc.'!S75)</f>
        <v/>
      </c>
      <c r="CC82" s="243" t="str">
        <f>IF(ISBLANK('In Process Calc.'!T75),"",'In Process Calc.'!T75)</f>
        <v/>
      </c>
      <c r="CD82" s="243" t="str">
        <f>IF(ISBLANK('In Process Calc.'!U75),"",'In Process Calc.'!U75)</f>
        <v/>
      </c>
      <c r="CE82" s="243" t="str">
        <f>IF(ISBLANK('In Process Calc.'!V75),"",'In Process Calc.'!V75)</f>
        <v/>
      </c>
      <c r="CF82" s="243" t="str">
        <f>IF(ISBLANK('In Process Calc.'!W75),"",'In Process Calc.'!W75)</f>
        <v/>
      </c>
      <c r="CG82" s="243" t="str">
        <f>IF(ISBLANK('In Process Calc.'!X75),"",'In Process Calc.'!X75)</f>
        <v/>
      </c>
      <c r="CH82" s="243" t="str">
        <f>IF(ISBLANK('In Process Calc.'!Y75),"",'In Process Calc.'!Y75)</f>
        <v/>
      </c>
      <c r="CI82" s="243" t="str">
        <f>IF(ISBLANK('In Process Calc.'!Z75),"",'In Process Calc.'!Z75)</f>
        <v/>
      </c>
      <c r="CJ82" s="243" t="str">
        <f>IF(ISBLANK('In Process Calc.'!AA75),"",'In Process Calc.'!AA75)</f>
        <v/>
      </c>
      <c r="CK82" s="243" t="str">
        <f>IF(ISBLANK('In Process Calc.'!AB75),"",'In Process Calc.'!AB75)</f>
        <v/>
      </c>
      <c r="CL82" s="243" t="str">
        <f>IF(ISBLANK('In Process Calc.'!AC75),"",'In Process Calc.'!AC75)</f>
        <v/>
      </c>
      <c r="CM82" s="243" t="str">
        <f>IF(ISBLANK('In Process Calc.'!AD75),"",'In Process Calc.'!AD75)</f>
        <v/>
      </c>
      <c r="CN82" s="243" t="str">
        <f>IF(ISBLANK('In Process Calc.'!AE75),"",'In Process Calc.'!AE75)</f>
        <v/>
      </c>
      <c r="CO82" s="243" t="str">
        <f>IF(ISBLANK('In Process Calc.'!AF75),"",'In Process Calc.'!AF75)</f>
        <v/>
      </c>
      <c r="CP82" s="243" t="str">
        <f>IF(ISBLANK('In Process Calc.'!AG75),"",'In Process Calc.'!AG75)</f>
        <v/>
      </c>
      <c r="CQ82" s="243" t="str">
        <f>IF(ISBLANK('In Process Calc.'!AH75),"",'In Process Calc.'!AH75)</f>
        <v/>
      </c>
      <c r="CR82" s="243" t="str">
        <f>IF(ISBLANK('In Process Calc.'!AI75),"",'In Process Calc.'!AI75)</f>
        <v/>
      </c>
      <c r="CS82" s="243" t="str">
        <f>IF(ISBLANK('In Process Calc.'!AJ75),"",'In Process Calc.'!AJ75)</f>
        <v/>
      </c>
      <c r="CT82" s="243" t="str">
        <f>IF(ISBLANK('In Process Calc.'!AK75),"",'In Process Calc.'!AK75)</f>
        <v/>
      </c>
      <c r="CU82" s="243" t="str">
        <f>IF(ISBLANK('In Process Calc.'!AL75),"",'In Process Calc.'!AL75)</f>
        <v/>
      </c>
      <c r="CV82" s="243" t="str">
        <f>IF(ISBLANK('In Process Calc.'!AM75),"",'In Process Calc.'!AM75)</f>
        <v/>
      </c>
      <c r="CW82" s="243" t="str">
        <f>IF(ISBLANK('In Process Calc.'!AN75),"",'In Process Calc.'!AN75)</f>
        <v/>
      </c>
      <c r="CX82" s="243" t="str">
        <f>IF(ISBLANK('In Process Calc.'!AO75),"",'In Process Calc.'!AO75)</f>
        <v/>
      </c>
      <c r="CY82" s="243" t="str">
        <f>IF(ISBLANK('In Process Calc.'!AP75),"",'In Process Calc.'!AP75)</f>
        <v/>
      </c>
      <c r="CZ82" s="243" t="str">
        <f>IF(ISBLANK('In Process Calc.'!AQ75),"",'In Process Calc.'!AQ75)</f>
        <v/>
      </c>
      <c r="DA82" s="243" t="str">
        <f>IF(ISBLANK('In Process Calc.'!AR75),"",'In Process Calc.'!AR75)</f>
        <v/>
      </c>
      <c r="DB82" s="243" t="str">
        <f>IF(ISBLANK('In Process Calc.'!AS75),"",'In Process Calc.'!AS75)</f>
        <v/>
      </c>
      <c r="DC82" s="243" t="str">
        <f>IF(ISBLANK('In Process Calc.'!AT75),"",'In Process Calc.'!AT75)</f>
        <v/>
      </c>
      <c r="DD82" s="243" t="str">
        <f>IF(ISBLANK('In Process Calc.'!AU75),"",'In Process Calc.'!AU75)</f>
        <v/>
      </c>
      <c r="DE82" s="243" t="str">
        <f>IF(ISBLANK('In Process Calc.'!AV75),"",'In Process Calc.'!AV75)</f>
        <v/>
      </c>
      <c r="DF82" s="243" t="str">
        <f>IF(ISBLANK('In Process Calc.'!AW75),"",'In Process Calc.'!AW75)</f>
        <v/>
      </c>
      <c r="DG82" s="243" t="str">
        <f>IF(ISBLANK('In Process Calc.'!AX75),"",'In Process Calc.'!AX75)</f>
        <v/>
      </c>
      <c r="DH82" s="243" t="str">
        <f>IF(ISBLANK('In Process Calc.'!AY75),"",'In Process Calc.'!AY75)</f>
        <v/>
      </c>
      <c r="DI82" s="243" t="str">
        <f>IF(ISBLANK('In Process Calc.'!AZ75),"",'In Process Calc.'!AZ75)</f>
        <v/>
      </c>
      <c r="DJ82" s="243" t="str">
        <f>IF(ISBLANK('In Process Calc.'!BA75),"",'In Process Calc.'!BA75)</f>
        <v/>
      </c>
      <c r="DK82" s="243" t="str">
        <f>IF(ISBLANK('In Process Calc.'!BB75),"",'In Process Calc.'!BB75)</f>
        <v/>
      </c>
      <c r="DL82" s="243" t="str">
        <f>IF(ISBLANK('In Process Calc.'!BC75),"",'In Process Calc.'!BC75)</f>
        <v/>
      </c>
      <c r="DM82" s="243" t="str">
        <f>IF(ISBLANK('In Process Calc.'!BD75),"",'In Process Calc.'!BD75)</f>
        <v/>
      </c>
      <c r="DN82" s="243" t="str">
        <f>IF(ISBLANK('In Process Calc.'!BE75),"",'In Process Calc.'!BE75)</f>
        <v/>
      </c>
      <c r="DO82" s="243" t="str">
        <f>IF(ISBLANK('In Process Calc.'!BF75),"",'In Process Calc.'!BF75)</f>
        <v/>
      </c>
      <c r="DP82" s="243" t="str">
        <f>IF(ISBLANK('In Process Calc.'!BG75),"",'In Process Calc.'!BG75)</f>
        <v/>
      </c>
      <c r="DQ82" s="243" t="str">
        <f>IF(ISBLANK('In Process Calc.'!BH75),"",'In Process Calc.'!BH75)</f>
        <v/>
      </c>
      <c r="DR82" s="243" t="str">
        <f>IF(ISBLANK('In Process Calc.'!BI75),"",'In Process Calc.'!BI75)</f>
        <v/>
      </c>
      <c r="DS82" s="243" t="str">
        <f>IF(ISBLANK('In Process Calc.'!BJ75),"",'In Process Calc.'!BJ75)</f>
        <v/>
      </c>
      <c r="DT82" s="243" t="str">
        <f>IF(ISBLANK('In Process Calc.'!BK75),"",'In Process Calc.'!BK75)</f>
        <v/>
      </c>
      <c r="DU82" s="243" t="str">
        <f>IF(ISBLANK('In Process Calc.'!BL75),"",'In Process Calc.'!BL75)</f>
        <v/>
      </c>
      <c r="DV82" s="243" t="str">
        <f>IF(ISBLANK('In Process Calc.'!BM75),"",'In Process Calc.'!BM75)</f>
        <v/>
      </c>
      <c r="DW82" s="243" t="str">
        <f>IF(ISBLANK('In Process Calc.'!BN75),"",'In Process Calc.'!BN75)</f>
        <v/>
      </c>
      <c r="DX82" s="243" t="str">
        <f>IF(ISBLANK('In Process Calc.'!BO75),"",'In Process Calc.'!BO75)</f>
        <v/>
      </c>
      <c r="DY82" s="243" t="str">
        <f>IF(ISBLANK('In Process Calc.'!BP75),"",'In Process Calc.'!BP75)</f>
        <v/>
      </c>
      <c r="DZ82" s="243" t="str">
        <f>IF(ISBLANK('In Process Calc.'!BQ75),"",'In Process Calc.'!BQ75)</f>
        <v/>
      </c>
      <c r="EA82" s="243" t="str">
        <f>IF(ISBLANK('In Process Calc.'!BR75),"",'In Process Calc.'!BR75)</f>
        <v/>
      </c>
      <c r="EB82" s="243" t="str">
        <f>IF(ISBLANK('In Process Calc.'!BS75),"",'In Process Calc.'!BS75)</f>
        <v/>
      </c>
      <c r="EC82" s="243" t="str">
        <f>IF(ISBLANK('In Process Calc.'!BT75),"",'In Process Calc.'!BT75)</f>
        <v/>
      </c>
      <c r="ED82" s="243" t="str">
        <f>IF(ISBLANK('In Process Calc.'!BU75),"",'In Process Calc.'!BU75)</f>
        <v/>
      </c>
      <c r="EE82" s="243" t="str">
        <f>IF(ISBLANK('In Process Calc.'!BV75),"",'In Process Calc.'!BV75)</f>
        <v/>
      </c>
      <c r="EF82" s="243" t="str">
        <f>IF(ISBLANK('In Process Calc.'!BW75),"",'In Process Calc.'!BW75)</f>
        <v/>
      </c>
      <c r="EG82" s="243" t="str">
        <f>IF(ISBLANK('In Process Calc.'!BX75),"",'In Process Calc.'!BX75)</f>
        <v/>
      </c>
      <c r="EH82" s="243" t="str">
        <f>IF(ISBLANK('In Process Calc.'!BY75),"",'In Process Calc.'!BY75)</f>
        <v/>
      </c>
      <c r="EI82" s="243" t="str">
        <f>IF(ISBLANK('In Process Calc.'!BZ75),"",'In Process Calc.'!BZ75)</f>
        <v/>
      </c>
      <c r="EJ82" s="243" t="str">
        <f>IF(ISBLANK('In Process Calc.'!CA75),"",'In Process Calc.'!CA75)</f>
        <v/>
      </c>
      <c r="EK82" s="243" t="str">
        <f>IF(ISBLANK('Post Process Calc.'!A82),"",'Post Process Calc.'!A82)</f>
        <v/>
      </c>
      <c r="EL82" s="243" t="str">
        <f>IF(ISBLANK('Post Process Calc.'!C82),"",'Post Process Calc.'!C82)</f>
        <v/>
      </c>
      <c r="EM82" s="243" t="str">
        <f>IF(ISBLANK('Post Process Calc.'!D82),"",'Post Process Calc.'!D82)</f>
        <v/>
      </c>
      <c r="EN82" s="243" t="str">
        <f>IF(ISBLANK('Post Process Calc.'!E82),"",'Post Process Calc.'!E82)</f>
        <v/>
      </c>
      <c r="EO82" s="243" t="str">
        <f>IF(ISBLANK('Post Process Calc.'!F82),"",'Post Process Calc.'!F82)</f>
        <v/>
      </c>
      <c r="EP82" s="243" t="str">
        <f>IF(ISBLANK('Post Process Calc.'!G82),"",'Post Process Calc.'!G82)</f>
        <v/>
      </c>
      <c r="EQ82" s="243" t="str">
        <f>IF(ISBLANK('Post Process Calc.'!H82),"",'Post Process Calc.'!H82)</f>
        <v/>
      </c>
      <c r="ER82" s="243" t="str">
        <f>IF(ISBLANK('Post Process Calc.'!I82),"",'Post Process Calc.'!I82)</f>
        <v/>
      </c>
      <c r="ES82" s="243" t="str">
        <f>IF(ISBLANK('Post Process Calc.'!J82),"",'Post Process Calc.'!J82)</f>
        <v/>
      </c>
      <c r="ET82" s="243" t="str">
        <f>IF(ISBLANK('Post Process Calc.'!K82),"",'Post Process Calc.'!K82)</f>
        <v/>
      </c>
      <c r="EU82" s="243" t="str">
        <f>IF(ISBLANK('Post Process Calc.'!L82),"",'Post Process Calc.'!L82)</f>
        <v/>
      </c>
      <c r="EV82" s="243" t="str">
        <f>IF(ISBLANK('Post Process Calc.'!M82),"",'Post Process Calc.'!M82)</f>
        <v/>
      </c>
      <c r="EW82" s="243" t="str">
        <f>IF(ISBLANK('Post Process Calc.'!N82),"",'Post Process Calc.'!N82)</f>
        <v/>
      </c>
      <c r="EX82" s="243" t="str">
        <f>IF(ISBLANK('Post Process Calc.'!O82),"",'Post Process Calc.'!O82)</f>
        <v/>
      </c>
      <c r="EY82" s="243" t="str">
        <f>IF(ISBLANK('Post Process Calc.'!P82),"",'Post Process Calc.'!P82)</f>
        <v/>
      </c>
      <c r="EZ82" s="243" t="str">
        <f>IF(ISBLANK('Post Process Calc.'!Q82),"",'Post Process Calc.'!Q82)</f>
        <v/>
      </c>
      <c r="FA82" s="243" t="str">
        <f>IF(ISBLANK('Post Process Calc.'!R82),"",'Post Process Calc.'!R82)</f>
        <v/>
      </c>
      <c r="FB82" s="243" t="str">
        <f>IF(ISBLANK('Post Process Calc.'!S82),"",'Post Process Calc.'!S82)</f>
        <v/>
      </c>
      <c r="FC82" s="243" t="str">
        <f>IF(ISBLANK('Post Process Calc.'!T82),"",'Post Process Calc.'!T82)</f>
        <v/>
      </c>
      <c r="FD82" s="243" t="str">
        <f>IF(ISBLANK('Post Process Calc.'!U82),"",'Post Process Calc.'!U82)</f>
        <v/>
      </c>
      <c r="FE82" s="243" t="str">
        <f>IF(ISBLANK('Post Process Calc.'!V82),"",'Post Process Calc.'!V82)</f>
        <v/>
      </c>
      <c r="FF82" s="243" t="str">
        <f>IF(ISBLANK('Post Process Calc.'!W82),"",'Post Process Calc.'!W82)</f>
        <v/>
      </c>
      <c r="FG82" s="243" t="str">
        <f>IF(ISBLANK('Post Process Calc.'!X82),"",'Post Process Calc.'!X82)</f>
        <v/>
      </c>
      <c r="FH82" s="243" t="str">
        <f>IF(ISBLANK('Post Process Calc.'!Y82),"",'Post Process Calc.'!Y82)</f>
        <v/>
      </c>
      <c r="FI82" s="243" t="str">
        <f>IF(ISBLANK('Post Process Calc.'!Z82),"",'Post Process Calc.'!Z82)</f>
        <v/>
      </c>
      <c r="FJ82" s="243" t="str">
        <f>IF(ISBLANK('Post Process Calc.'!AA82),"",'Post Process Calc.'!AA82)</f>
        <v/>
      </c>
      <c r="FK82" s="243" t="str">
        <f>IF(ISBLANK('Post Process Calc.'!AB82),"",'Post Process Calc.'!AB82)</f>
        <v/>
      </c>
      <c r="FL82" s="243" t="str">
        <f>IF(ISBLANK('Post Process Calc.'!AC82),"",'Post Process Calc.'!AC82)</f>
        <v/>
      </c>
      <c r="FM82" s="243" t="str">
        <f>IF(ISBLANK('Post Process Calc.'!AD82),"",'Post Process Calc.'!AD82)</f>
        <v/>
      </c>
      <c r="FN82" s="243" t="str">
        <f>IF(ISBLANK('Post Process Calc.'!AE82),"",'Post Process Calc.'!AE82)</f>
        <v/>
      </c>
      <c r="FO82" s="243" t="str">
        <f>IF(ISBLANK('Post Process Calc.'!AF82),"",'Post Process Calc.'!AF82)</f>
        <v/>
      </c>
      <c r="FP82" s="243" t="str">
        <f>IF(ISBLANK('Post Process Calc.'!AG82),"",'Post Process Calc.'!AG82)</f>
        <v/>
      </c>
      <c r="FQ82" s="243" t="str">
        <f>IF(ISBLANK('Post Process Calc.'!AH82),"",'Post Process Calc.'!AH82)</f>
        <v/>
      </c>
      <c r="FR82" s="243" t="str">
        <f>IF(ISBLANK('Post Process Calc.'!AI82),"",'Post Process Calc.'!AI82)</f>
        <v/>
      </c>
      <c r="FS82" s="243" t="str">
        <f>IF(ISBLANK('Post Process Calc.'!AJ82),"",'Post Process Calc.'!AJ82)</f>
        <v/>
      </c>
    </row>
    <row r="83" spans="1:175">
      <c r="A83" s="238" t="str">
        <f>IF('Measured Data'!B74&lt;&gt;0,'Measured Data'!$B$1,"")</f>
        <v/>
      </c>
      <c r="B83" s="238" t="str">
        <f>IF(ISBLANK('Measured Data'!A74),"",'Measured Data'!A74)</f>
        <v/>
      </c>
      <c r="C83" s="245" t="str">
        <f>IF(ISBLANK('Measured Data'!B74),"",'Measured Data'!B74)</f>
        <v/>
      </c>
      <c r="D83" s="246" t="str">
        <f>IF(ISBLANK('Measured Data'!C74),"",'Measured Data'!C74)</f>
        <v/>
      </c>
      <c r="E83" s="238" t="str">
        <f>IF(ISBLANK('Measured Data'!D74),"",'Measured Data'!D74)</f>
        <v/>
      </c>
      <c r="F83" s="238" t="str">
        <f>IF(ISBLANK('Measured Data'!E74),"",'Measured Data'!E74)</f>
        <v/>
      </c>
      <c r="G83" s="238" t="str">
        <f>IF(ISBLANK('Measured Data'!G74),"",'Measured Data'!G74)</f>
        <v/>
      </c>
      <c r="H83" s="238" t="str">
        <f>IF(ISBLANK('Measured Data'!H74),"",'Measured Data'!H74)</f>
        <v/>
      </c>
      <c r="I83" s="238" t="str">
        <f>IF(ISBLANK('Measured Data'!I74),"",'Measured Data'!I74)</f>
        <v/>
      </c>
      <c r="J83" s="238" t="str">
        <f>IF(ISBLANK('Measured Data'!J74),"",'Measured Data'!J74)</f>
        <v/>
      </c>
      <c r="K83" s="238" t="str">
        <f>IF(ISBLANK('Measured Data'!K74),"",'Measured Data'!K74)</f>
        <v/>
      </c>
      <c r="L83" s="238" t="str">
        <f>IF(ISBLANK('Measured Data'!L74),"",'Measured Data'!L74)</f>
        <v/>
      </c>
      <c r="M83" s="238" t="str">
        <f>IF(ISBLANK('Measured Data'!M74),"",'Measured Data'!M74)</f>
        <v/>
      </c>
      <c r="N83" s="238" t="str">
        <f>IF(ISBLANK('Measured Data'!N74),"",'Measured Data'!N74)</f>
        <v/>
      </c>
      <c r="O83" s="238" t="str">
        <f>IF(ISBLANK('Measured Data'!O74),"",'Measured Data'!O74)</f>
        <v/>
      </c>
      <c r="P83" s="238" t="str">
        <f>IF(ISBLANK('Measured Data'!P74),"",'Measured Data'!P74)</f>
        <v/>
      </c>
      <c r="Q83" s="238" t="str">
        <f>IF(ISBLANK('Measured Data'!Q74),"",'Measured Data'!Q74)</f>
        <v/>
      </c>
      <c r="R83" s="238" t="str">
        <f>IF(ISBLANK('Measured Data'!R74),"",'Measured Data'!R74)</f>
        <v/>
      </c>
      <c r="S83" s="238" t="str">
        <f>IF(ISBLANK('Measured Data'!S74),"",'Measured Data'!S74)</f>
        <v/>
      </c>
      <c r="T83" s="238" t="str">
        <f>IF(ISBLANK('Measured Data'!T74),"",'Measured Data'!T74)</f>
        <v/>
      </c>
      <c r="U83" s="238" t="str">
        <f>IF(ISBLANK('Measured Data'!U74),"",'Measured Data'!U74)</f>
        <v/>
      </c>
      <c r="V83" s="238" t="str">
        <f>IF(ISBLANK('Measured Data'!V74),"",'Measured Data'!V74)</f>
        <v/>
      </c>
      <c r="W83" s="238" t="str">
        <f>IF(ISBLANK('Measured Data'!W74),"",'Measured Data'!W74)</f>
        <v/>
      </c>
      <c r="X83" s="238" t="str">
        <f>IF(ISBLANK('Measured Data'!X74),"",'Measured Data'!X74)</f>
        <v/>
      </c>
      <c r="Y83" s="238" t="str">
        <f>IF(ISBLANK('Measured Data'!Y74),"",'Measured Data'!Y74)</f>
        <v/>
      </c>
      <c r="Z83" s="238" t="str">
        <f>IF(ISBLANK('Measured Data'!Z74),"",'Measured Data'!Z74)</f>
        <v/>
      </c>
      <c r="AA83" s="238" t="str">
        <f>IF(ISBLANK('Measured Data'!AA74),"",'Measured Data'!AA74)</f>
        <v/>
      </c>
      <c r="AB83" s="238" t="str">
        <f>IF(ISBLANK('Measured Data'!AB74),"",'Measured Data'!AB74)</f>
        <v/>
      </c>
      <c r="AC83" s="238" t="str">
        <f>IF(ISBLANK('Measured Data'!AC74),"",'Measured Data'!AC74)</f>
        <v/>
      </c>
      <c r="AD83" s="238" t="str">
        <f>IF(ISBLANK('Measured Data'!AD74),"",'Measured Data'!AD74)</f>
        <v/>
      </c>
      <c r="AE83" s="238" t="str">
        <f>IF(ISBLANK('Measured Data'!AE74),"",'Measured Data'!AE74)</f>
        <v/>
      </c>
      <c r="AF83" s="238" t="str">
        <f>IF(ISBLANK('Measured Data'!AF74),"",'Measured Data'!AF74)</f>
        <v/>
      </c>
      <c r="AG83" s="238" t="str">
        <f>IF(ISBLANK('Measured Data'!AG74),"",'Measured Data'!AG74)</f>
        <v/>
      </c>
      <c r="AH83" s="238" t="str">
        <f>IF(ISBLANK('Measured Data'!AH74),"",'Measured Data'!AH74)</f>
        <v/>
      </c>
      <c r="AI83" s="238" t="str">
        <f>IF(ISBLANK('Measured Data'!AI74),"",'Measured Data'!AI74)</f>
        <v/>
      </c>
      <c r="AJ83" s="238" t="str">
        <f>IF(ISBLANK('Measured Data'!AJ74),"",'Measured Data'!AJ74)</f>
        <v/>
      </c>
      <c r="AK83" s="238" t="str">
        <f>IF(ISBLANK('Measured Data'!AK74),"",'Measured Data'!AK74)</f>
        <v/>
      </c>
      <c r="AL83" s="238" t="str">
        <f>IF(ISBLANK('Measured Data'!AL74),"",'Measured Data'!AL74)</f>
        <v/>
      </c>
      <c r="AM83" s="238" t="str">
        <f>IF(ISBLANK('Measured Data'!AM74),"",'Measured Data'!AM74)</f>
        <v/>
      </c>
      <c r="AN83" s="238" t="str">
        <f>IF(ISBLANK('Measured Data'!AN74),"",'Measured Data'!AN74)</f>
        <v/>
      </c>
      <c r="AO83" s="238" t="str">
        <f>IF(ISBLANK('Measured Data'!AO74),"",'Measured Data'!AO74)</f>
        <v/>
      </c>
      <c r="AP83" s="238" t="str">
        <f>IF(ISBLANK('Measured Data'!AP74),"",'Measured Data'!AP74)</f>
        <v/>
      </c>
      <c r="AQ83" s="238" t="e">
        <f>IF(ISBLANK('Measured Data'!#REF!),"",'Measured Data'!#REF!)</f>
        <v>#REF!</v>
      </c>
      <c r="AR83" s="238" t="e">
        <f>IF(ISBLANK('Measured Data'!#REF!),"",'Measured Data'!#REF!)</f>
        <v>#REF!</v>
      </c>
      <c r="AS83" s="238" t="e">
        <f>IF(ISBLANK('Measured Data'!#REF!),"",'Measured Data'!#REF!)</f>
        <v>#REF!</v>
      </c>
      <c r="AT83" s="238" t="e">
        <f>IF(ISBLANK('Measured Data'!#REF!),"",'Measured Data'!#REF!)</f>
        <v>#REF!</v>
      </c>
      <c r="AU83" s="238" t="e">
        <f>IF(ISBLANK('Measured Data'!#REF!),"",'Measured Data'!#REF!)</f>
        <v>#REF!</v>
      </c>
      <c r="AV83" s="238" t="e">
        <f>IF(ISBLANK('Measured Data'!#REF!),"",'Measured Data'!#REF!)</f>
        <v>#REF!</v>
      </c>
      <c r="AW83" s="238" t="e">
        <f>IF(ISBLANK('Measured Data'!#REF!),"",'Measured Data'!#REF!)</f>
        <v>#REF!</v>
      </c>
      <c r="AX83" s="238" t="e">
        <f>IF(ISBLANK('Measured Data'!#REF!),"",'Measured Data'!#REF!)</f>
        <v>#REF!</v>
      </c>
      <c r="AY83" s="238" t="e">
        <f>IF(ISBLANK('Measured Data'!#REF!),"",'Measured Data'!#REF!)</f>
        <v>#REF!</v>
      </c>
      <c r="AZ83" s="238" t="e">
        <f>IF(ISBLANK('Measured Data'!#REF!),"",'Measured Data'!#REF!)</f>
        <v>#REF!</v>
      </c>
      <c r="BA83" s="238" t="e">
        <f>IF(ISBLANK('Measured Data'!#REF!),"",'Measured Data'!#REF!)</f>
        <v>#REF!</v>
      </c>
      <c r="BB83" s="238" t="e">
        <f>IF(ISBLANK('Measured Data'!#REF!),"",'Measured Data'!#REF!)</f>
        <v>#REF!</v>
      </c>
      <c r="BC83" s="238" t="e">
        <f>IF(ISBLANK('Measured Data'!#REF!),"",'Measured Data'!#REF!)</f>
        <v>#REF!</v>
      </c>
      <c r="BD83" s="238" t="e">
        <f>IF(ISBLANK('Measured Data'!#REF!),"",'Measured Data'!#REF!)</f>
        <v>#REF!</v>
      </c>
      <c r="BE83" s="238" t="e">
        <f>IF(ISBLANK('Measured Data'!#REF!),"",'Measured Data'!#REF!)</f>
        <v>#REF!</v>
      </c>
      <c r="BF83" s="238" t="e">
        <f>IF(ISBLANK('Measured Data'!#REF!),"",'Measured Data'!#REF!)</f>
        <v>#REF!</v>
      </c>
      <c r="BG83" s="238" t="e">
        <f>IF(ISBLANK('Measured Data'!#REF!),"",'Measured Data'!#REF!)</f>
        <v>#REF!</v>
      </c>
      <c r="BH83" s="238" t="e">
        <f>IF(ISBLANK('Measured Data'!#REF!),"",'Measured Data'!#REF!)</f>
        <v>#REF!</v>
      </c>
      <c r="BI83" s="238" t="e">
        <f>IF(ISBLANK('Measured Data'!#REF!),"",'Measured Data'!#REF!)</f>
        <v>#REF!</v>
      </c>
      <c r="BJ83" s="238" t="e">
        <f>IF(ISBLANK('Measured Data'!#REF!),"",'Measured Data'!#REF!)</f>
        <v>#REF!</v>
      </c>
      <c r="BK83" s="238" t="e">
        <f>IF(ISBLANK('Measured Data'!#REF!),"",'Measured Data'!#REF!)</f>
        <v>#REF!</v>
      </c>
      <c r="BL83" s="238" t="e">
        <f>IF(ISBLANK('Measured Data'!#REF!),"",'Measured Data'!#REF!)</f>
        <v>#REF!</v>
      </c>
      <c r="BM83" s="238" t="e">
        <f>IF(ISBLANK('Measured Data'!#REF!),"",'Measured Data'!#REF!)</f>
        <v>#REF!</v>
      </c>
      <c r="BN83" s="238" t="str">
        <f>IF(ISBLANK('In Process Calc.'!B76),"",ROUND('In Process Calc.'!B76,2))</f>
        <v/>
      </c>
      <c r="BO83" s="238" t="str">
        <f>IF(ISBLANK('In Process Calc.'!C76),"",ROUND('In Process Calc.'!C76,2))</f>
        <v/>
      </c>
      <c r="BP83" s="238" t="str">
        <f>IF(ISBLANK('In Process Calc.'!E76),"",'In Process Calc.'!E76)</f>
        <v/>
      </c>
      <c r="BQ83" s="238" t="str">
        <f>IF(ISBLANK('In Process Calc.'!F76),"",'In Process Calc.'!F76)</f>
        <v/>
      </c>
      <c r="BR83" s="238" t="str">
        <f>IF(ISBLANK('In Process Calc.'!H76),"",'In Process Calc.'!H76)</f>
        <v/>
      </c>
      <c r="BS83" s="238" t="str">
        <f>IF(ISBLANK('In Process Calc.'!J76),"",'In Process Calc.'!J76)</f>
        <v/>
      </c>
      <c r="BT83" s="238" t="str">
        <f>IF(ISBLANK('In Process Calc.'!K76),"",'In Process Calc.'!K76)</f>
        <v/>
      </c>
      <c r="BU83" s="238" t="str">
        <f>IF(ISBLANK('In Process Calc.'!L76),"",'In Process Calc.'!L76)</f>
        <v/>
      </c>
      <c r="BV83" s="243" t="str">
        <f>IF(ISBLANK('In Process Calc.'!M76),"",'In Process Calc.'!M76)</f>
        <v/>
      </c>
      <c r="BW83" s="243" t="str">
        <f>IF(ISBLANK('In Process Calc.'!N76),"",'In Process Calc.'!N76)</f>
        <v/>
      </c>
      <c r="BX83" s="243" t="str">
        <f>IF(ISBLANK('In Process Calc.'!O76),"",'In Process Calc.'!O76)</f>
        <v/>
      </c>
      <c r="BY83" s="243" t="str">
        <f>IF(ISBLANK('In Process Calc.'!P76),"",'In Process Calc.'!P76)</f>
        <v/>
      </c>
      <c r="BZ83" s="243" t="str">
        <f>IF(ISBLANK('In Process Calc.'!Q76),"",'In Process Calc.'!Q76)</f>
        <v/>
      </c>
      <c r="CA83" s="243" t="str">
        <f>IF(ISBLANK('In Process Calc.'!R76),"",'In Process Calc.'!R76)</f>
        <v/>
      </c>
      <c r="CB83" s="243" t="str">
        <f>IF(ISBLANK('In Process Calc.'!S76),"",'In Process Calc.'!S76)</f>
        <v/>
      </c>
      <c r="CC83" s="243" t="str">
        <f>IF(ISBLANK('In Process Calc.'!T76),"",'In Process Calc.'!T76)</f>
        <v/>
      </c>
      <c r="CD83" s="243" t="str">
        <f>IF(ISBLANK('In Process Calc.'!U76),"",'In Process Calc.'!U76)</f>
        <v/>
      </c>
      <c r="CE83" s="243" t="str">
        <f>IF(ISBLANK('In Process Calc.'!V76),"",'In Process Calc.'!V76)</f>
        <v/>
      </c>
      <c r="CF83" s="243" t="str">
        <f>IF(ISBLANK('In Process Calc.'!W76),"",'In Process Calc.'!W76)</f>
        <v/>
      </c>
      <c r="CG83" s="243" t="str">
        <f>IF(ISBLANK('In Process Calc.'!X76),"",'In Process Calc.'!X76)</f>
        <v/>
      </c>
      <c r="CH83" s="243" t="str">
        <f>IF(ISBLANK('In Process Calc.'!Y76),"",'In Process Calc.'!Y76)</f>
        <v/>
      </c>
      <c r="CI83" s="243" t="str">
        <f>IF(ISBLANK('In Process Calc.'!Z76),"",'In Process Calc.'!Z76)</f>
        <v/>
      </c>
      <c r="CJ83" s="243" t="str">
        <f>IF(ISBLANK('In Process Calc.'!AA76),"",'In Process Calc.'!AA76)</f>
        <v/>
      </c>
      <c r="CK83" s="243" t="str">
        <f>IF(ISBLANK('In Process Calc.'!AB76),"",'In Process Calc.'!AB76)</f>
        <v/>
      </c>
      <c r="CL83" s="243" t="str">
        <f>IF(ISBLANK('In Process Calc.'!AC76),"",'In Process Calc.'!AC76)</f>
        <v/>
      </c>
      <c r="CM83" s="243" t="str">
        <f>IF(ISBLANK('In Process Calc.'!AD76),"",'In Process Calc.'!AD76)</f>
        <v/>
      </c>
      <c r="CN83" s="243" t="str">
        <f>IF(ISBLANK('In Process Calc.'!AE76),"",'In Process Calc.'!AE76)</f>
        <v/>
      </c>
      <c r="CO83" s="243" t="str">
        <f>IF(ISBLANK('In Process Calc.'!AF76),"",'In Process Calc.'!AF76)</f>
        <v/>
      </c>
      <c r="CP83" s="243" t="str">
        <f>IF(ISBLANK('In Process Calc.'!AG76),"",'In Process Calc.'!AG76)</f>
        <v/>
      </c>
      <c r="CQ83" s="243" t="str">
        <f>IF(ISBLANK('In Process Calc.'!AH76),"",'In Process Calc.'!AH76)</f>
        <v/>
      </c>
      <c r="CR83" s="243" t="str">
        <f>IF(ISBLANK('In Process Calc.'!AI76),"",'In Process Calc.'!AI76)</f>
        <v/>
      </c>
      <c r="CS83" s="243" t="str">
        <f>IF(ISBLANK('In Process Calc.'!AJ76),"",'In Process Calc.'!AJ76)</f>
        <v/>
      </c>
      <c r="CT83" s="243" t="str">
        <f>IF(ISBLANK('In Process Calc.'!AK76),"",'In Process Calc.'!AK76)</f>
        <v/>
      </c>
      <c r="CU83" s="243" t="str">
        <f>IF(ISBLANK('In Process Calc.'!AL76),"",'In Process Calc.'!AL76)</f>
        <v/>
      </c>
      <c r="CV83" s="243" t="str">
        <f>IF(ISBLANK('In Process Calc.'!AM76),"",'In Process Calc.'!AM76)</f>
        <v/>
      </c>
      <c r="CW83" s="243" t="str">
        <f>IF(ISBLANK('In Process Calc.'!AN76),"",'In Process Calc.'!AN76)</f>
        <v/>
      </c>
      <c r="CX83" s="243" t="str">
        <f>IF(ISBLANK('In Process Calc.'!AO76),"",'In Process Calc.'!AO76)</f>
        <v/>
      </c>
      <c r="CY83" s="243" t="str">
        <f>IF(ISBLANK('In Process Calc.'!AP76),"",'In Process Calc.'!AP76)</f>
        <v/>
      </c>
      <c r="CZ83" s="243" t="str">
        <f>IF(ISBLANK('In Process Calc.'!AQ76),"",'In Process Calc.'!AQ76)</f>
        <v/>
      </c>
      <c r="DA83" s="243" t="str">
        <f>IF(ISBLANK('In Process Calc.'!AR76),"",'In Process Calc.'!AR76)</f>
        <v/>
      </c>
      <c r="DB83" s="243" t="str">
        <f>IF(ISBLANK('In Process Calc.'!AS76),"",'In Process Calc.'!AS76)</f>
        <v/>
      </c>
      <c r="DC83" s="243" t="str">
        <f>IF(ISBLANK('In Process Calc.'!AT76),"",'In Process Calc.'!AT76)</f>
        <v/>
      </c>
      <c r="DD83" s="243" t="str">
        <f>IF(ISBLANK('In Process Calc.'!AU76),"",'In Process Calc.'!AU76)</f>
        <v/>
      </c>
      <c r="DE83" s="243" t="str">
        <f>IF(ISBLANK('In Process Calc.'!AV76),"",'In Process Calc.'!AV76)</f>
        <v/>
      </c>
      <c r="DF83" s="243" t="str">
        <f>IF(ISBLANK('In Process Calc.'!AW76),"",'In Process Calc.'!AW76)</f>
        <v/>
      </c>
      <c r="DG83" s="243" t="str">
        <f>IF(ISBLANK('In Process Calc.'!AX76),"",'In Process Calc.'!AX76)</f>
        <v/>
      </c>
      <c r="DH83" s="243" t="str">
        <f>IF(ISBLANK('In Process Calc.'!AY76),"",'In Process Calc.'!AY76)</f>
        <v/>
      </c>
      <c r="DI83" s="243" t="str">
        <f>IF(ISBLANK('In Process Calc.'!AZ76),"",'In Process Calc.'!AZ76)</f>
        <v/>
      </c>
      <c r="DJ83" s="243" t="str">
        <f>IF(ISBLANK('In Process Calc.'!BA76),"",'In Process Calc.'!BA76)</f>
        <v/>
      </c>
      <c r="DK83" s="243" t="str">
        <f>IF(ISBLANK('In Process Calc.'!BB76),"",'In Process Calc.'!BB76)</f>
        <v/>
      </c>
      <c r="DL83" s="243" t="str">
        <f>IF(ISBLANK('In Process Calc.'!BC76),"",'In Process Calc.'!BC76)</f>
        <v/>
      </c>
      <c r="DM83" s="243" t="str">
        <f>IF(ISBLANK('In Process Calc.'!BD76),"",'In Process Calc.'!BD76)</f>
        <v/>
      </c>
      <c r="DN83" s="243" t="str">
        <f>IF(ISBLANK('In Process Calc.'!BE76),"",'In Process Calc.'!BE76)</f>
        <v/>
      </c>
      <c r="DO83" s="243" t="str">
        <f>IF(ISBLANK('In Process Calc.'!BF76),"",'In Process Calc.'!BF76)</f>
        <v/>
      </c>
      <c r="DP83" s="243" t="str">
        <f>IF(ISBLANK('In Process Calc.'!BG76),"",'In Process Calc.'!BG76)</f>
        <v/>
      </c>
      <c r="DQ83" s="243" t="str">
        <f>IF(ISBLANK('In Process Calc.'!BH76),"",'In Process Calc.'!BH76)</f>
        <v/>
      </c>
      <c r="DR83" s="243" t="str">
        <f>IF(ISBLANK('In Process Calc.'!BI76),"",'In Process Calc.'!BI76)</f>
        <v/>
      </c>
      <c r="DS83" s="243" t="str">
        <f>IF(ISBLANK('In Process Calc.'!BJ76),"",'In Process Calc.'!BJ76)</f>
        <v/>
      </c>
      <c r="DT83" s="243" t="str">
        <f>IF(ISBLANK('In Process Calc.'!BK76),"",'In Process Calc.'!BK76)</f>
        <v/>
      </c>
      <c r="DU83" s="243" t="str">
        <f>IF(ISBLANK('In Process Calc.'!BL76),"",'In Process Calc.'!BL76)</f>
        <v/>
      </c>
      <c r="DV83" s="243" t="str">
        <f>IF(ISBLANK('In Process Calc.'!BM76),"",'In Process Calc.'!BM76)</f>
        <v/>
      </c>
      <c r="DW83" s="243" t="str">
        <f>IF(ISBLANK('In Process Calc.'!BN76),"",'In Process Calc.'!BN76)</f>
        <v/>
      </c>
      <c r="DX83" s="243" t="str">
        <f>IF(ISBLANK('In Process Calc.'!BO76),"",'In Process Calc.'!BO76)</f>
        <v/>
      </c>
      <c r="DY83" s="243" t="str">
        <f>IF(ISBLANK('In Process Calc.'!BP76),"",'In Process Calc.'!BP76)</f>
        <v/>
      </c>
      <c r="DZ83" s="243" t="str">
        <f>IF(ISBLANK('In Process Calc.'!BQ76),"",'In Process Calc.'!BQ76)</f>
        <v/>
      </c>
      <c r="EA83" s="243" t="str">
        <f>IF(ISBLANK('In Process Calc.'!BR76),"",'In Process Calc.'!BR76)</f>
        <v/>
      </c>
      <c r="EB83" s="243" t="str">
        <f>IF(ISBLANK('In Process Calc.'!BS76),"",'In Process Calc.'!BS76)</f>
        <v/>
      </c>
      <c r="EC83" s="243" t="str">
        <f>IF(ISBLANK('In Process Calc.'!BT76),"",'In Process Calc.'!BT76)</f>
        <v/>
      </c>
      <c r="ED83" s="243" t="str">
        <f>IF(ISBLANK('In Process Calc.'!BU76),"",'In Process Calc.'!BU76)</f>
        <v/>
      </c>
      <c r="EE83" s="243" t="str">
        <f>IF(ISBLANK('In Process Calc.'!BV76),"",'In Process Calc.'!BV76)</f>
        <v/>
      </c>
      <c r="EF83" s="243" t="str">
        <f>IF(ISBLANK('In Process Calc.'!BW76),"",'In Process Calc.'!BW76)</f>
        <v/>
      </c>
      <c r="EG83" s="243" t="str">
        <f>IF(ISBLANK('In Process Calc.'!BX76),"",'In Process Calc.'!BX76)</f>
        <v/>
      </c>
      <c r="EH83" s="243" t="str">
        <f>IF(ISBLANK('In Process Calc.'!BY76),"",'In Process Calc.'!BY76)</f>
        <v/>
      </c>
      <c r="EI83" s="243" t="str">
        <f>IF(ISBLANK('In Process Calc.'!BZ76),"",'In Process Calc.'!BZ76)</f>
        <v/>
      </c>
      <c r="EJ83" s="243" t="str">
        <f>IF(ISBLANK('In Process Calc.'!CA76),"",'In Process Calc.'!CA76)</f>
        <v/>
      </c>
      <c r="EK83" s="243" t="str">
        <f>IF(ISBLANK('Post Process Calc.'!A83),"",'Post Process Calc.'!A83)</f>
        <v/>
      </c>
      <c r="EL83" s="243" t="str">
        <f>IF(ISBLANK('Post Process Calc.'!C83),"",'Post Process Calc.'!C83)</f>
        <v/>
      </c>
      <c r="EM83" s="243" t="str">
        <f>IF(ISBLANK('Post Process Calc.'!D83),"",'Post Process Calc.'!D83)</f>
        <v/>
      </c>
      <c r="EN83" s="243" t="str">
        <f>IF(ISBLANK('Post Process Calc.'!E83),"",'Post Process Calc.'!E83)</f>
        <v/>
      </c>
      <c r="EO83" s="243" t="str">
        <f>IF(ISBLANK('Post Process Calc.'!F83),"",'Post Process Calc.'!F83)</f>
        <v/>
      </c>
      <c r="EP83" s="243" t="str">
        <f>IF(ISBLANK('Post Process Calc.'!G83),"",'Post Process Calc.'!G83)</f>
        <v/>
      </c>
      <c r="EQ83" s="243" t="str">
        <f>IF(ISBLANK('Post Process Calc.'!H83),"",'Post Process Calc.'!H83)</f>
        <v/>
      </c>
      <c r="ER83" s="243" t="str">
        <f>IF(ISBLANK('Post Process Calc.'!I83),"",'Post Process Calc.'!I83)</f>
        <v/>
      </c>
      <c r="ES83" s="243" t="str">
        <f>IF(ISBLANK('Post Process Calc.'!J83),"",'Post Process Calc.'!J83)</f>
        <v/>
      </c>
      <c r="ET83" s="243" t="str">
        <f>IF(ISBLANK('Post Process Calc.'!K83),"",'Post Process Calc.'!K83)</f>
        <v/>
      </c>
      <c r="EU83" s="243" t="str">
        <f>IF(ISBLANK('Post Process Calc.'!L83),"",'Post Process Calc.'!L83)</f>
        <v/>
      </c>
      <c r="EV83" s="243" t="str">
        <f>IF(ISBLANK('Post Process Calc.'!M83),"",'Post Process Calc.'!M83)</f>
        <v/>
      </c>
      <c r="EW83" s="243" t="str">
        <f>IF(ISBLANK('Post Process Calc.'!N83),"",'Post Process Calc.'!N83)</f>
        <v/>
      </c>
      <c r="EX83" s="243" t="str">
        <f>IF(ISBLANK('Post Process Calc.'!O83),"",'Post Process Calc.'!O83)</f>
        <v/>
      </c>
      <c r="EY83" s="243" t="str">
        <f>IF(ISBLANK('Post Process Calc.'!P83),"",'Post Process Calc.'!P83)</f>
        <v/>
      </c>
      <c r="EZ83" s="243" t="str">
        <f>IF(ISBLANK('Post Process Calc.'!Q83),"",'Post Process Calc.'!Q83)</f>
        <v/>
      </c>
      <c r="FA83" s="243" t="str">
        <f>IF(ISBLANK('Post Process Calc.'!R83),"",'Post Process Calc.'!R83)</f>
        <v/>
      </c>
      <c r="FB83" s="243" t="str">
        <f>IF(ISBLANK('Post Process Calc.'!S83),"",'Post Process Calc.'!S83)</f>
        <v/>
      </c>
      <c r="FC83" s="243" t="str">
        <f>IF(ISBLANK('Post Process Calc.'!T83),"",'Post Process Calc.'!T83)</f>
        <v/>
      </c>
      <c r="FD83" s="243" t="str">
        <f>IF(ISBLANK('Post Process Calc.'!U83),"",'Post Process Calc.'!U83)</f>
        <v/>
      </c>
      <c r="FE83" s="243" t="str">
        <f>IF(ISBLANK('Post Process Calc.'!V83),"",'Post Process Calc.'!V83)</f>
        <v/>
      </c>
      <c r="FF83" s="243" t="str">
        <f>IF(ISBLANK('Post Process Calc.'!W83),"",'Post Process Calc.'!W83)</f>
        <v/>
      </c>
      <c r="FG83" s="243" t="str">
        <f>IF(ISBLANK('Post Process Calc.'!X83),"",'Post Process Calc.'!X83)</f>
        <v/>
      </c>
      <c r="FH83" s="243" t="str">
        <f>IF(ISBLANK('Post Process Calc.'!Y83),"",'Post Process Calc.'!Y83)</f>
        <v/>
      </c>
      <c r="FI83" s="243" t="str">
        <f>IF(ISBLANK('Post Process Calc.'!Z83),"",'Post Process Calc.'!Z83)</f>
        <v/>
      </c>
      <c r="FJ83" s="243" t="str">
        <f>IF(ISBLANK('Post Process Calc.'!AA83),"",'Post Process Calc.'!AA83)</f>
        <v/>
      </c>
      <c r="FK83" s="243" t="str">
        <f>IF(ISBLANK('Post Process Calc.'!AB83),"",'Post Process Calc.'!AB83)</f>
        <v/>
      </c>
      <c r="FL83" s="243" t="str">
        <f>IF(ISBLANK('Post Process Calc.'!AC83),"",'Post Process Calc.'!AC83)</f>
        <v/>
      </c>
      <c r="FM83" s="243" t="str">
        <f>IF(ISBLANK('Post Process Calc.'!AD83),"",'Post Process Calc.'!AD83)</f>
        <v/>
      </c>
      <c r="FN83" s="243" t="str">
        <f>IF(ISBLANK('Post Process Calc.'!AE83),"",'Post Process Calc.'!AE83)</f>
        <v/>
      </c>
      <c r="FO83" s="243" t="str">
        <f>IF(ISBLANK('Post Process Calc.'!AF83),"",'Post Process Calc.'!AF83)</f>
        <v/>
      </c>
      <c r="FP83" s="243" t="str">
        <f>IF(ISBLANK('Post Process Calc.'!AG83),"",'Post Process Calc.'!AG83)</f>
        <v/>
      </c>
      <c r="FQ83" s="243" t="str">
        <f>IF(ISBLANK('Post Process Calc.'!AH83),"",'Post Process Calc.'!AH83)</f>
        <v/>
      </c>
      <c r="FR83" s="243" t="str">
        <f>IF(ISBLANK('Post Process Calc.'!AI83),"",'Post Process Calc.'!AI83)</f>
        <v/>
      </c>
      <c r="FS83" s="243" t="str">
        <f>IF(ISBLANK('Post Process Calc.'!AJ83),"",'Post Process Calc.'!AJ83)</f>
        <v/>
      </c>
    </row>
    <row r="84" spans="1:175">
      <c r="A84" s="238" t="str">
        <f>IF('Measured Data'!B75&lt;&gt;0,'Measured Data'!$B$1,"")</f>
        <v/>
      </c>
      <c r="B84" s="238" t="str">
        <f>IF(ISBLANK('Measured Data'!A75),"",'Measured Data'!A75)</f>
        <v/>
      </c>
      <c r="C84" s="245" t="str">
        <f>IF(ISBLANK('Measured Data'!B75),"",'Measured Data'!B75)</f>
        <v/>
      </c>
      <c r="D84" s="246" t="str">
        <f>IF(ISBLANK('Measured Data'!C75),"",'Measured Data'!C75)</f>
        <v/>
      </c>
      <c r="E84" s="238" t="str">
        <f>IF(ISBLANK('Measured Data'!D75),"",'Measured Data'!D75)</f>
        <v/>
      </c>
      <c r="F84" s="238" t="str">
        <f>IF(ISBLANK('Measured Data'!E75),"",'Measured Data'!E75)</f>
        <v/>
      </c>
      <c r="G84" s="238" t="str">
        <f>IF(ISBLANK('Measured Data'!G75),"",'Measured Data'!G75)</f>
        <v/>
      </c>
      <c r="H84" s="238" t="str">
        <f>IF(ISBLANK('Measured Data'!H75),"",'Measured Data'!H75)</f>
        <v/>
      </c>
      <c r="I84" s="238" t="str">
        <f>IF(ISBLANK('Measured Data'!I75),"",'Measured Data'!I75)</f>
        <v/>
      </c>
      <c r="J84" s="238" t="str">
        <f>IF(ISBLANK('Measured Data'!J75),"",'Measured Data'!J75)</f>
        <v/>
      </c>
      <c r="K84" s="238" t="str">
        <f>IF(ISBLANK('Measured Data'!K75),"",'Measured Data'!K75)</f>
        <v/>
      </c>
      <c r="L84" s="238" t="str">
        <f>IF(ISBLANK('Measured Data'!L75),"",'Measured Data'!L75)</f>
        <v/>
      </c>
      <c r="M84" s="238" t="str">
        <f>IF(ISBLANK('Measured Data'!M75),"",'Measured Data'!M75)</f>
        <v/>
      </c>
      <c r="N84" s="238" t="str">
        <f>IF(ISBLANK('Measured Data'!N75),"",'Measured Data'!N75)</f>
        <v/>
      </c>
      <c r="O84" s="238" t="str">
        <f>IF(ISBLANK('Measured Data'!O75),"",'Measured Data'!O75)</f>
        <v/>
      </c>
      <c r="P84" s="238" t="str">
        <f>IF(ISBLANK('Measured Data'!P75),"",'Measured Data'!P75)</f>
        <v/>
      </c>
      <c r="Q84" s="238" t="str">
        <f>IF(ISBLANK('Measured Data'!Q75),"",'Measured Data'!Q75)</f>
        <v/>
      </c>
      <c r="R84" s="238" t="str">
        <f>IF(ISBLANK('Measured Data'!R75),"",'Measured Data'!R75)</f>
        <v/>
      </c>
      <c r="S84" s="238" t="str">
        <f>IF(ISBLANK('Measured Data'!S75),"",'Measured Data'!S75)</f>
        <v/>
      </c>
      <c r="T84" s="238" t="str">
        <f>IF(ISBLANK('Measured Data'!T75),"",'Measured Data'!T75)</f>
        <v/>
      </c>
      <c r="U84" s="238" t="str">
        <f>IF(ISBLANK('Measured Data'!U75),"",'Measured Data'!U75)</f>
        <v/>
      </c>
      <c r="V84" s="238" t="str">
        <f>IF(ISBLANK('Measured Data'!V75),"",'Measured Data'!V75)</f>
        <v/>
      </c>
      <c r="W84" s="238" t="str">
        <f>IF(ISBLANK('Measured Data'!W75),"",'Measured Data'!W75)</f>
        <v/>
      </c>
      <c r="X84" s="238" t="str">
        <f>IF(ISBLANK('Measured Data'!X75),"",'Measured Data'!X75)</f>
        <v/>
      </c>
      <c r="Y84" s="238" t="str">
        <f>IF(ISBLANK('Measured Data'!Y75),"",'Measured Data'!Y75)</f>
        <v/>
      </c>
      <c r="Z84" s="238" t="str">
        <f>IF(ISBLANK('Measured Data'!Z75),"",'Measured Data'!Z75)</f>
        <v/>
      </c>
      <c r="AA84" s="238" t="str">
        <f>IF(ISBLANK('Measured Data'!AA75),"",'Measured Data'!AA75)</f>
        <v/>
      </c>
      <c r="AB84" s="238" t="str">
        <f>IF(ISBLANK('Measured Data'!AB75),"",'Measured Data'!AB75)</f>
        <v/>
      </c>
      <c r="AC84" s="238" t="str">
        <f>IF(ISBLANK('Measured Data'!AC75),"",'Measured Data'!AC75)</f>
        <v/>
      </c>
      <c r="AD84" s="238" t="str">
        <f>IF(ISBLANK('Measured Data'!AD75),"",'Measured Data'!AD75)</f>
        <v/>
      </c>
      <c r="AE84" s="238" t="str">
        <f>IF(ISBLANK('Measured Data'!AE75),"",'Measured Data'!AE75)</f>
        <v/>
      </c>
      <c r="AF84" s="238" t="str">
        <f>IF(ISBLANK('Measured Data'!AF75),"",'Measured Data'!AF75)</f>
        <v/>
      </c>
      <c r="AG84" s="238" t="str">
        <f>IF(ISBLANK('Measured Data'!AG75),"",'Measured Data'!AG75)</f>
        <v/>
      </c>
      <c r="AH84" s="238" t="str">
        <f>IF(ISBLANK('Measured Data'!AH75),"",'Measured Data'!AH75)</f>
        <v/>
      </c>
      <c r="AI84" s="238" t="str">
        <f>IF(ISBLANK('Measured Data'!AI75),"",'Measured Data'!AI75)</f>
        <v/>
      </c>
      <c r="AJ84" s="238" t="str">
        <f>IF(ISBLANK('Measured Data'!AJ75),"",'Measured Data'!AJ75)</f>
        <v/>
      </c>
      <c r="AK84" s="238" t="str">
        <f>IF(ISBLANK('Measured Data'!AK75),"",'Measured Data'!AK75)</f>
        <v/>
      </c>
      <c r="AL84" s="238" t="str">
        <f>IF(ISBLANK('Measured Data'!AL75),"",'Measured Data'!AL75)</f>
        <v/>
      </c>
      <c r="AM84" s="238" t="str">
        <f>IF(ISBLANK('Measured Data'!AM75),"",'Measured Data'!AM75)</f>
        <v/>
      </c>
      <c r="AN84" s="238" t="str">
        <f>IF(ISBLANK('Measured Data'!AN75),"",'Measured Data'!AN75)</f>
        <v/>
      </c>
      <c r="AO84" s="238" t="str">
        <f>IF(ISBLANK('Measured Data'!AO75),"",'Measured Data'!AO75)</f>
        <v/>
      </c>
      <c r="AP84" s="238" t="str">
        <f>IF(ISBLANK('Measured Data'!AP75),"",'Measured Data'!AP75)</f>
        <v/>
      </c>
      <c r="AQ84" s="238" t="e">
        <f>IF(ISBLANK('Measured Data'!#REF!),"",'Measured Data'!#REF!)</f>
        <v>#REF!</v>
      </c>
      <c r="AR84" s="238" t="e">
        <f>IF(ISBLANK('Measured Data'!#REF!),"",'Measured Data'!#REF!)</f>
        <v>#REF!</v>
      </c>
      <c r="AS84" s="238" t="e">
        <f>IF(ISBLANK('Measured Data'!#REF!),"",'Measured Data'!#REF!)</f>
        <v>#REF!</v>
      </c>
      <c r="AT84" s="238" t="e">
        <f>IF(ISBLANK('Measured Data'!#REF!),"",'Measured Data'!#REF!)</f>
        <v>#REF!</v>
      </c>
      <c r="AU84" s="238" t="e">
        <f>IF(ISBLANK('Measured Data'!#REF!),"",'Measured Data'!#REF!)</f>
        <v>#REF!</v>
      </c>
      <c r="AV84" s="238" t="e">
        <f>IF(ISBLANK('Measured Data'!#REF!),"",'Measured Data'!#REF!)</f>
        <v>#REF!</v>
      </c>
      <c r="AW84" s="238" t="e">
        <f>IF(ISBLANK('Measured Data'!#REF!),"",'Measured Data'!#REF!)</f>
        <v>#REF!</v>
      </c>
      <c r="AX84" s="238" t="e">
        <f>IF(ISBLANK('Measured Data'!#REF!),"",'Measured Data'!#REF!)</f>
        <v>#REF!</v>
      </c>
      <c r="AY84" s="238" t="e">
        <f>IF(ISBLANK('Measured Data'!#REF!),"",'Measured Data'!#REF!)</f>
        <v>#REF!</v>
      </c>
      <c r="AZ84" s="238" t="e">
        <f>IF(ISBLANK('Measured Data'!#REF!),"",'Measured Data'!#REF!)</f>
        <v>#REF!</v>
      </c>
      <c r="BA84" s="238" t="e">
        <f>IF(ISBLANK('Measured Data'!#REF!),"",'Measured Data'!#REF!)</f>
        <v>#REF!</v>
      </c>
      <c r="BB84" s="238" t="e">
        <f>IF(ISBLANK('Measured Data'!#REF!),"",'Measured Data'!#REF!)</f>
        <v>#REF!</v>
      </c>
      <c r="BC84" s="238" t="e">
        <f>IF(ISBLANK('Measured Data'!#REF!),"",'Measured Data'!#REF!)</f>
        <v>#REF!</v>
      </c>
      <c r="BD84" s="238" t="e">
        <f>IF(ISBLANK('Measured Data'!#REF!),"",'Measured Data'!#REF!)</f>
        <v>#REF!</v>
      </c>
      <c r="BE84" s="238" t="e">
        <f>IF(ISBLANK('Measured Data'!#REF!),"",'Measured Data'!#REF!)</f>
        <v>#REF!</v>
      </c>
      <c r="BF84" s="238" t="e">
        <f>IF(ISBLANK('Measured Data'!#REF!),"",'Measured Data'!#REF!)</f>
        <v>#REF!</v>
      </c>
      <c r="BG84" s="238" t="e">
        <f>IF(ISBLANK('Measured Data'!#REF!),"",'Measured Data'!#REF!)</f>
        <v>#REF!</v>
      </c>
      <c r="BH84" s="238" t="e">
        <f>IF(ISBLANK('Measured Data'!#REF!),"",'Measured Data'!#REF!)</f>
        <v>#REF!</v>
      </c>
      <c r="BI84" s="238" t="e">
        <f>IF(ISBLANK('Measured Data'!#REF!),"",'Measured Data'!#REF!)</f>
        <v>#REF!</v>
      </c>
      <c r="BJ84" s="238" t="e">
        <f>IF(ISBLANK('Measured Data'!#REF!),"",'Measured Data'!#REF!)</f>
        <v>#REF!</v>
      </c>
      <c r="BK84" s="238" t="e">
        <f>IF(ISBLANK('Measured Data'!#REF!),"",'Measured Data'!#REF!)</f>
        <v>#REF!</v>
      </c>
      <c r="BL84" s="238" t="e">
        <f>IF(ISBLANK('Measured Data'!#REF!),"",'Measured Data'!#REF!)</f>
        <v>#REF!</v>
      </c>
      <c r="BM84" s="238" t="e">
        <f>IF(ISBLANK('Measured Data'!#REF!),"",'Measured Data'!#REF!)</f>
        <v>#REF!</v>
      </c>
      <c r="BN84" s="238" t="str">
        <f>IF(ISBLANK('In Process Calc.'!B77),"",ROUND('In Process Calc.'!B77,2))</f>
        <v/>
      </c>
      <c r="BO84" s="238" t="str">
        <f>IF(ISBLANK('In Process Calc.'!C77),"",ROUND('In Process Calc.'!C77,2))</f>
        <v/>
      </c>
      <c r="BP84" s="238" t="str">
        <f>IF(ISBLANK('In Process Calc.'!E77),"",'In Process Calc.'!E77)</f>
        <v/>
      </c>
      <c r="BQ84" s="238" t="str">
        <f>IF(ISBLANK('In Process Calc.'!F77),"",'In Process Calc.'!F77)</f>
        <v/>
      </c>
      <c r="BR84" s="238" t="str">
        <f>IF(ISBLANK('In Process Calc.'!H77),"",'In Process Calc.'!H77)</f>
        <v/>
      </c>
      <c r="BS84" s="238" t="str">
        <f>IF(ISBLANK('In Process Calc.'!J77),"",'In Process Calc.'!J77)</f>
        <v/>
      </c>
      <c r="BT84" s="238" t="str">
        <f>IF(ISBLANK('In Process Calc.'!K77),"",'In Process Calc.'!K77)</f>
        <v/>
      </c>
      <c r="BU84" s="238" t="str">
        <f>IF(ISBLANK('In Process Calc.'!L77),"",'In Process Calc.'!L77)</f>
        <v/>
      </c>
      <c r="BV84" s="243" t="str">
        <f>IF(ISBLANK('In Process Calc.'!M77),"",'In Process Calc.'!M77)</f>
        <v/>
      </c>
      <c r="BW84" s="243" t="str">
        <f>IF(ISBLANK('In Process Calc.'!N77),"",'In Process Calc.'!N77)</f>
        <v/>
      </c>
      <c r="BX84" s="243" t="str">
        <f>IF(ISBLANK('In Process Calc.'!O77),"",'In Process Calc.'!O77)</f>
        <v/>
      </c>
      <c r="BY84" s="243" t="str">
        <f>IF(ISBLANK('In Process Calc.'!P77),"",'In Process Calc.'!P77)</f>
        <v/>
      </c>
      <c r="BZ84" s="243" t="str">
        <f>IF(ISBLANK('In Process Calc.'!Q77),"",'In Process Calc.'!Q77)</f>
        <v/>
      </c>
      <c r="CA84" s="243" t="str">
        <f>IF(ISBLANK('In Process Calc.'!R77),"",'In Process Calc.'!R77)</f>
        <v/>
      </c>
      <c r="CB84" s="243" t="str">
        <f>IF(ISBLANK('In Process Calc.'!S77),"",'In Process Calc.'!S77)</f>
        <v/>
      </c>
      <c r="CC84" s="243" t="str">
        <f>IF(ISBLANK('In Process Calc.'!T77),"",'In Process Calc.'!T77)</f>
        <v/>
      </c>
      <c r="CD84" s="243" t="str">
        <f>IF(ISBLANK('In Process Calc.'!U77),"",'In Process Calc.'!U77)</f>
        <v/>
      </c>
      <c r="CE84" s="243" t="str">
        <f>IF(ISBLANK('In Process Calc.'!V77),"",'In Process Calc.'!V77)</f>
        <v/>
      </c>
      <c r="CF84" s="243" t="str">
        <f>IF(ISBLANK('In Process Calc.'!W77),"",'In Process Calc.'!W77)</f>
        <v/>
      </c>
      <c r="CG84" s="243" t="str">
        <f>IF(ISBLANK('In Process Calc.'!X77),"",'In Process Calc.'!X77)</f>
        <v/>
      </c>
      <c r="CH84" s="243" t="str">
        <f>IF(ISBLANK('In Process Calc.'!Y77),"",'In Process Calc.'!Y77)</f>
        <v/>
      </c>
      <c r="CI84" s="243" t="str">
        <f>IF(ISBLANK('In Process Calc.'!Z77),"",'In Process Calc.'!Z77)</f>
        <v/>
      </c>
      <c r="CJ84" s="243" t="str">
        <f>IF(ISBLANK('In Process Calc.'!AA77),"",'In Process Calc.'!AA77)</f>
        <v/>
      </c>
      <c r="CK84" s="243" t="str">
        <f>IF(ISBLANK('In Process Calc.'!AB77),"",'In Process Calc.'!AB77)</f>
        <v/>
      </c>
      <c r="CL84" s="243" t="str">
        <f>IF(ISBLANK('In Process Calc.'!AC77),"",'In Process Calc.'!AC77)</f>
        <v/>
      </c>
      <c r="CM84" s="243" t="str">
        <f>IF(ISBLANK('In Process Calc.'!AD77),"",'In Process Calc.'!AD77)</f>
        <v/>
      </c>
      <c r="CN84" s="243" t="str">
        <f>IF(ISBLANK('In Process Calc.'!AE77),"",'In Process Calc.'!AE77)</f>
        <v/>
      </c>
      <c r="CO84" s="243" t="str">
        <f>IF(ISBLANK('In Process Calc.'!AF77),"",'In Process Calc.'!AF77)</f>
        <v/>
      </c>
      <c r="CP84" s="243" t="str">
        <f>IF(ISBLANK('In Process Calc.'!AG77),"",'In Process Calc.'!AG77)</f>
        <v/>
      </c>
      <c r="CQ84" s="243" t="str">
        <f>IF(ISBLANK('In Process Calc.'!AH77),"",'In Process Calc.'!AH77)</f>
        <v/>
      </c>
      <c r="CR84" s="243" t="str">
        <f>IF(ISBLANK('In Process Calc.'!AI77),"",'In Process Calc.'!AI77)</f>
        <v/>
      </c>
      <c r="CS84" s="243" t="str">
        <f>IF(ISBLANK('In Process Calc.'!AJ77),"",'In Process Calc.'!AJ77)</f>
        <v/>
      </c>
      <c r="CT84" s="243" t="str">
        <f>IF(ISBLANK('In Process Calc.'!AK77),"",'In Process Calc.'!AK77)</f>
        <v/>
      </c>
      <c r="CU84" s="243" t="str">
        <f>IF(ISBLANK('In Process Calc.'!AL77),"",'In Process Calc.'!AL77)</f>
        <v/>
      </c>
      <c r="CV84" s="243" t="str">
        <f>IF(ISBLANK('In Process Calc.'!AM77),"",'In Process Calc.'!AM77)</f>
        <v/>
      </c>
      <c r="CW84" s="243" t="str">
        <f>IF(ISBLANK('In Process Calc.'!AN77),"",'In Process Calc.'!AN77)</f>
        <v/>
      </c>
      <c r="CX84" s="243" t="str">
        <f>IF(ISBLANK('In Process Calc.'!AO77),"",'In Process Calc.'!AO77)</f>
        <v/>
      </c>
      <c r="CY84" s="243" t="str">
        <f>IF(ISBLANK('In Process Calc.'!AP77),"",'In Process Calc.'!AP77)</f>
        <v/>
      </c>
      <c r="CZ84" s="243" t="str">
        <f>IF(ISBLANK('In Process Calc.'!AQ77),"",'In Process Calc.'!AQ77)</f>
        <v/>
      </c>
      <c r="DA84" s="243" t="str">
        <f>IF(ISBLANK('In Process Calc.'!AR77),"",'In Process Calc.'!AR77)</f>
        <v/>
      </c>
      <c r="DB84" s="243" t="str">
        <f>IF(ISBLANK('In Process Calc.'!AS77),"",'In Process Calc.'!AS77)</f>
        <v/>
      </c>
      <c r="DC84" s="243" t="str">
        <f>IF(ISBLANK('In Process Calc.'!AT77),"",'In Process Calc.'!AT77)</f>
        <v/>
      </c>
      <c r="DD84" s="243" t="str">
        <f>IF(ISBLANK('In Process Calc.'!AU77),"",'In Process Calc.'!AU77)</f>
        <v/>
      </c>
      <c r="DE84" s="243" t="str">
        <f>IF(ISBLANK('In Process Calc.'!AV77),"",'In Process Calc.'!AV77)</f>
        <v/>
      </c>
      <c r="DF84" s="243" t="str">
        <f>IF(ISBLANK('In Process Calc.'!AW77),"",'In Process Calc.'!AW77)</f>
        <v/>
      </c>
      <c r="DG84" s="243" t="str">
        <f>IF(ISBLANK('In Process Calc.'!AX77),"",'In Process Calc.'!AX77)</f>
        <v/>
      </c>
      <c r="DH84" s="243" t="str">
        <f>IF(ISBLANK('In Process Calc.'!AY77),"",'In Process Calc.'!AY77)</f>
        <v/>
      </c>
      <c r="DI84" s="243" t="str">
        <f>IF(ISBLANK('In Process Calc.'!AZ77),"",'In Process Calc.'!AZ77)</f>
        <v/>
      </c>
      <c r="DJ84" s="243" t="str">
        <f>IF(ISBLANK('In Process Calc.'!BA77),"",'In Process Calc.'!BA77)</f>
        <v/>
      </c>
      <c r="DK84" s="243" t="str">
        <f>IF(ISBLANK('In Process Calc.'!BB77),"",'In Process Calc.'!BB77)</f>
        <v/>
      </c>
      <c r="DL84" s="243" t="str">
        <f>IF(ISBLANK('In Process Calc.'!BC77),"",'In Process Calc.'!BC77)</f>
        <v/>
      </c>
      <c r="DM84" s="243" t="str">
        <f>IF(ISBLANK('In Process Calc.'!BD77),"",'In Process Calc.'!BD77)</f>
        <v/>
      </c>
      <c r="DN84" s="243" t="str">
        <f>IF(ISBLANK('In Process Calc.'!BE77),"",'In Process Calc.'!BE77)</f>
        <v/>
      </c>
      <c r="DO84" s="243" t="str">
        <f>IF(ISBLANK('In Process Calc.'!BF77),"",'In Process Calc.'!BF77)</f>
        <v/>
      </c>
      <c r="DP84" s="243" t="str">
        <f>IF(ISBLANK('In Process Calc.'!BG77),"",'In Process Calc.'!BG77)</f>
        <v/>
      </c>
      <c r="DQ84" s="243" t="str">
        <f>IF(ISBLANK('In Process Calc.'!BH77),"",'In Process Calc.'!BH77)</f>
        <v/>
      </c>
      <c r="DR84" s="243" t="str">
        <f>IF(ISBLANK('In Process Calc.'!BI77),"",'In Process Calc.'!BI77)</f>
        <v/>
      </c>
      <c r="DS84" s="243" t="str">
        <f>IF(ISBLANK('In Process Calc.'!BJ77),"",'In Process Calc.'!BJ77)</f>
        <v/>
      </c>
      <c r="DT84" s="243" t="str">
        <f>IF(ISBLANK('In Process Calc.'!BK77),"",'In Process Calc.'!BK77)</f>
        <v/>
      </c>
      <c r="DU84" s="243" t="str">
        <f>IF(ISBLANK('In Process Calc.'!BL77),"",'In Process Calc.'!BL77)</f>
        <v/>
      </c>
      <c r="DV84" s="243" t="str">
        <f>IF(ISBLANK('In Process Calc.'!BM77),"",'In Process Calc.'!BM77)</f>
        <v/>
      </c>
      <c r="DW84" s="243" t="str">
        <f>IF(ISBLANK('In Process Calc.'!BN77),"",'In Process Calc.'!BN77)</f>
        <v/>
      </c>
      <c r="DX84" s="243" t="str">
        <f>IF(ISBLANK('In Process Calc.'!BO77),"",'In Process Calc.'!BO77)</f>
        <v/>
      </c>
      <c r="DY84" s="243" t="str">
        <f>IF(ISBLANK('In Process Calc.'!BP77),"",'In Process Calc.'!BP77)</f>
        <v/>
      </c>
      <c r="DZ84" s="243" t="str">
        <f>IF(ISBLANK('In Process Calc.'!BQ77),"",'In Process Calc.'!BQ77)</f>
        <v/>
      </c>
      <c r="EA84" s="243" t="str">
        <f>IF(ISBLANK('In Process Calc.'!BR77),"",'In Process Calc.'!BR77)</f>
        <v/>
      </c>
      <c r="EB84" s="243" t="str">
        <f>IF(ISBLANK('In Process Calc.'!BS77),"",'In Process Calc.'!BS77)</f>
        <v/>
      </c>
      <c r="EC84" s="243" t="str">
        <f>IF(ISBLANK('In Process Calc.'!BT77),"",'In Process Calc.'!BT77)</f>
        <v/>
      </c>
      <c r="ED84" s="243" t="str">
        <f>IF(ISBLANK('In Process Calc.'!BU77),"",'In Process Calc.'!BU77)</f>
        <v/>
      </c>
      <c r="EE84" s="243" t="str">
        <f>IF(ISBLANK('In Process Calc.'!BV77),"",'In Process Calc.'!BV77)</f>
        <v/>
      </c>
      <c r="EF84" s="243" t="str">
        <f>IF(ISBLANK('In Process Calc.'!BW77),"",'In Process Calc.'!BW77)</f>
        <v/>
      </c>
      <c r="EG84" s="243" t="str">
        <f>IF(ISBLANK('In Process Calc.'!BX77),"",'In Process Calc.'!BX77)</f>
        <v/>
      </c>
      <c r="EH84" s="243" t="str">
        <f>IF(ISBLANK('In Process Calc.'!BY77),"",'In Process Calc.'!BY77)</f>
        <v/>
      </c>
      <c r="EI84" s="243" t="str">
        <f>IF(ISBLANK('In Process Calc.'!BZ77),"",'In Process Calc.'!BZ77)</f>
        <v/>
      </c>
      <c r="EJ84" s="243" t="str">
        <f>IF(ISBLANK('In Process Calc.'!CA77),"",'In Process Calc.'!CA77)</f>
        <v/>
      </c>
      <c r="EK84" s="243" t="str">
        <f>IF(ISBLANK('Post Process Calc.'!A84),"",'Post Process Calc.'!A84)</f>
        <v/>
      </c>
      <c r="EL84" s="243" t="str">
        <f>IF(ISBLANK('Post Process Calc.'!C84),"",'Post Process Calc.'!C84)</f>
        <v/>
      </c>
      <c r="EM84" s="243" t="str">
        <f>IF(ISBLANK('Post Process Calc.'!D84),"",'Post Process Calc.'!D84)</f>
        <v/>
      </c>
      <c r="EN84" s="243" t="str">
        <f>IF(ISBLANK('Post Process Calc.'!E84),"",'Post Process Calc.'!E84)</f>
        <v/>
      </c>
      <c r="EO84" s="243" t="str">
        <f>IF(ISBLANK('Post Process Calc.'!F84),"",'Post Process Calc.'!F84)</f>
        <v/>
      </c>
      <c r="EP84" s="243" t="str">
        <f>IF(ISBLANK('Post Process Calc.'!G84),"",'Post Process Calc.'!G84)</f>
        <v/>
      </c>
      <c r="EQ84" s="243" t="str">
        <f>IF(ISBLANK('Post Process Calc.'!H84),"",'Post Process Calc.'!H84)</f>
        <v/>
      </c>
      <c r="ER84" s="243" t="str">
        <f>IF(ISBLANK('Post Process Calc.'!I84),"",'Post Process Calc.'!I84)</f>
        <v/>
      </c>
      <c r="ES84" s="243" t="str">
        <f>IF(ISBLANK('Post Process Calc.'!J84),"",'Post Process Calc.'!J84)</f>
        <v/>
      </c>
      <c r="ET84" s="243" t="str">
        <f>IF(ISBLANK('Post Process Calc.'!K84),"",'Post Process Calc.'!K84)</f>
        <v/>
      </c>
      <c r="EU84" s="243" t="str">
        <f>IF(ISBLANK('Post Process Calc.'!L84),"",'Post Process Calc.'!L84)</f>
        <v/>
      </c>
      <c r="EV84" s="243" t="str">
        <f>IF(ISBLANK('Post Process Calc.'!M84),"",'Post Process Calc.'!M84)</f>
        <v/>
      </c>
      <c r="EW84" s="243" t="str">
        <f>IF(ISBLANK('Post Process Calc.'!N84),"",'Post Process Calc.'!N84)</f>
        <v/>
      </c>
      <c r="EX84" s="243" t="str">
        <f>IF(ISBLANK('Post Process Calc.'!O84),"",'Post Process Calc.'!O84)</f>
        <v/>
      </c>
      <c r="EY84" s="243" t="str">
        <f>IF(ISBLANK('Post Process Calc.'!P84),"",'Post Process Calc.'!P84)</f>
        <v/>
      </c>
      <c r="EZ84" s="243" t="str">
        <f>IF(ISBLANK('Post Process Calc.'!Q84),"",'Post Process Calc.'!Q84)</f>
        <v/>
      </c>
      <c r="FA84" s="243" t="str">
        <f>IF(ISBLANK('Post Process Calc.'!R84),"",'Post Process Calc.'!R84)</f>
        <v/>
      </c>
      <c r="FB84" s="243" t="str">
        <f>IF(ISBLANK('Post Process Calc.'!S84),"",'Post Process Calc.'!S84)</f>
        <v/>
      </c>
      <c r="FC84" s="243" t="str">
        <f>IF(ISBLANK('Post Process Calc.'!T84),"",'Post Process Calc.'!T84)</f>
        <v/>
      </c>
      <c r="FD84" s="243" t="str">
        <f>IF(ISBLANK('Post Process Calc.'!U84),"",'Post Process Calc.'!U84)</f>
        <v/>
      </c>
      <c r="FE84" s="243" t="str">
        <f>IF(ISBLANK('Post Process Calc.'!V84),"",'Post Process Calc.'!V84)</f>
        <v/>
      </c>
      <c r="FF84" s="243" t="str">
        <f>IF(ISBLANK('Post Process Calc.'!W84),"",'Post Process Calc.'!W84)</f>
        <v/>
      </c>
      <c r="FG84" s="243" t="str">
        <f>IF(ISBLANK('Post Process Calc.'!X84),"",'Post Process Calc.'!X84)</f>
        <v/>
      </c>
      <c r="FH84" s="243" t="str">
        <f>IF(ISBLANK('Post Process Calc.'!Y84),"",'Post Process Calc.'!Y84)</f>
        <v/>
      </c>
      <c r="FI84" s="243" t="str">
        <f>IF(ISBLANK('Post Process Calc.'!Z84),"",'Post Process Calc.'!Z84)</f>
        <v/>
      </c>
      <c r="FJ84" s="243" t="str">
        <f>IF(ISBLANK('Post Process Calc.'!AA84),"",'Post Process Calc.'!AA84)</f>
        <v/>
      </c>
      <c r="FK84" s="243" t="str">
        <f>IF(ISBLANK('Post Process Calc.'!AB84),"",'Post Process Calc.'!AB84)</f>
        <v/>
      </c>
      <c r="FL84" s="243" t="str">
        <f>IF(ISBLANK('Post Process Calc.'!AC84),"",'Post Process Calc.'!AC84)</f>
        <v/>
      </c>
      <c r="FM84" s="243" t="str">
        <f>IF(ISBLANK('Post Process Calc.'!AD84),"",'Post Process Calc.'!AD84)</f>
        <v/>
      </c>
      <c r="FN84" s="243" t="str">
        <f>IF(ISBLANK('Post Process Calc.'!AE84),"",'Post Process Calc.'!AE84)</f>
        <v/>
      </c>
      <c r="FO84" s="243" t="str">
        <f>IF(ISBLANK('Post Process Calc.'!AF84),"",'Post Process Calc.'!AF84)</f>
        <v/>
      </c>
      <c r="FP84" s="243" t="str">
        <f>IF(ISBLANK('Post Process Calc.'!AG84),"",'Post Process Calc.'!AG84)</f>
        <v/>
      </c>
      <c r="FQ84" s="243" t="str">
        <f>IF(ISBLANK('Post Process Calc.'!AH84),"",'Post Process Calc.'!AH84)</f>
        <v/>
      </c>
      <c r="FR84" s="243" t="str">
        <f>IF(ISBLANK('Post Process Calc.'!AI84),"",'Post Process Calc.'!AI84)</f>
        <v/>
      </c>
      <c r="FS84" s="243" t="str">
        <f>IF(ISBLANK('Post Process Calc.'!AJ84),"",'Post Process Calc.'!AJ84)</f>
        <v/>
      </c>
    </row>
    <row r="85" spans="1:175">
      <c r="A85" s="238" t="str">
        <f>IF('Measured Data'!B76&lt;&gt;0,'Measured Data'!$B$1,"")</f>
        <v/>
      </c>
      <c r="B85" s="238" t="str">
        <f>IF(ISBLANK('Measured Data'!A76),"",'Measured Data'!A76)</f>
        <v/>
      </c>
      <c r="C85" s="245" t="str">
        <f>IF(ISBLANK('Measured Data'!B76),"",'Measured Data'!B76)</f>
        <v/>
      </c>
      <c r="D85" s="246" t="str">
        <f>IF(ISBLANK('Measured Data'!C76),"",'Measured Data'!C76)</f>
        <v/>
      </c>
      <c r="E85" s="238" t="str">
        <f>IF(ISBLANK('Measured Data'!D76),"",'Measured Data'!D76)</f>
        <v/>
      </c>
      <c r="F85" s="238" t="str">
        <f>IF(ISBLANK('Measured Data'!E76),"",'Measured Data'!E76)</f>
        <v/>
      </c>
      <c r="G85" s="238" t="str">
        <f>IF(ISBLANK('Measured Data'!G76),"",'Measured Data'!G76)</f>
        <v/>
      </c>
      <c r="H85" s="238" t="str">
        <f>IF(ISBLANK('Measured Data'!H76),"",'Measured Data'!H76)</f>
        <v/>
      </c>
      <c r="I85" s="238" t="str">
        <f>IF(ISBLANK('Measured Data'!I76),"",'Measured Data'!I76)</f>
        <v/>
      </c>
      <c r="J85" s="238" t="str">
        <f>IF(ISBLANK('Measured Data'!J76),"",'Measured Data'!J76)</f>
        <v/>
      </c>
      <c r="K85" s="238" t="str">
        <f>IF(ISBLANK('Measured Data'!K76),"",'Measured Data'!K76)</f>
        <v/>
      </c>
      <c r="L85" s="238" t="str">
        <f>IF(ISBLANK('Measured Data'!L76),"",'Measured Data'!L76)</f>
        <v/>
      </c>
      <c r="M85" s="238" t="str">
        <f>IF(ISBLANK('Measured Data'!M76),"",'Measured Data'!M76)</f>
        <v/>
      </c>
      <c r="N85" s="238" t="str">
        <f>IF(ISBLANK('Measured Data'!N76),"",'Measured Data'!N76)</f>
        <v/>
      </c>
      <c r="O85" s="238" t="str">
        <f>IF(ISBLANK('Measured Data'!O76),"",'Measured Data'!O76)</f>
        <v/>
      </c>
      <c r="P85" s="238" t="str">
        <f>IF(ISBLANK('Measured Data'!P76),"",'Measured Data'!P76)</f>
        <v/>
      </c>
      <c r="Q85" s="238" t="str">
        <f>IF(ISBLANK('Measured Data'!Q76),"",'Measured Data'!Q76)</f>
        <v/>
      </c>
      <c r="R85" s="238" t="str">
        <f>IF(ISBLANK('Measured Data'!R76),"",'Measured Data'!R76)</f>
        <v/>
      </c>
      <c r="S85" s="238" t="str">
        <f>IF(ISBLANK('Measured Data'!S76),"",'Measured Data'!S76)</f>
        <v/>
      </c>
      <c r="T85" s="238" t="str">
        <f>IF(ISBLANK('Measured Data'!T76),"",'Measured Data'!T76)</f>
        <v/>
      </c>
      <c r="U85" s="238" t="str">
        <f>IF(ISBLANK('Measured Data'!U76),"",'Measured Data'!U76)</f>
        <v/>
      </c>
      <c r="V85" s="238" t="str">
        <f>IF(ISBLANK('Measured Data'!V76),"",'Measured Data'!V76)</f>
        <v/>
      </c>
      <c r="W85" s="238" t="str">
        <f>IF(ISBLANK('Measured Data'!W76),"",'Measured Data'!W76)</f>
        <v/>
      </c>
      <c r="X85" s="238" t="str">
        <f>IF(ISBLANK('Measured Data'!X76),"",'Measured Data'!X76)</f>
        <v/>
      </c>
      <c r="Y85" s="238" t="str">
        <f>IF(ISBLANK('Measured Data'!Y76),"",'Measured Data'!Y76)</f>
        <v/>
      </c>
      <c r="Z85" s="238" t="str">
        <f>IF(ISBLANK('Measured Data'!Z76),"",'Measured Data'!Z76)</f>
        <v/>
      </c>
      <c r="AA85" s="238" t="str">
        <f>IF(ISBLANK('Measured Data'!AA76),"",'Measured Data'!AA76)</f>
        <v/>
      </c>
      <c r="AB85" s="238" t="str">
        <f>IF(ISBLANK('Measured Data'!AB76),"",'Measured Data'!AB76)</f>
        <v/>
      </c>
      <c r="AC85" s="238" t="str">
        <f>IF(ISBLANK('Measured Data'!AC76),"",'Measured Data'!AC76)</f>
        <v/>
      </c>
      <c r="AD85" s="238" t="str">
        <f>IF(ISBLANK('Measured Data'!AD76),"",'Measured Data'!AD76)</f>
        <v/>
      </c>
      <c r="AE85" s="238" t="str">
        <f>IF(ISBLANK('Measured Data'!AE76),"",'Measured Data'!AE76)</f>
        <v/>
      </c>
      <c r="AF85" s="238" t="str">
        <f>IF(ISBLANK('Measured Data'!AF76),"",'Measured Data'!AF76)</f>
        <v/>
      </c>
      <c r="AG85" s="238" t="str">
        <f>IF(ISBLANK('Measured Data'!AG76),"",'Measured Data'!AG76)</f>
        <v/>
      </c>
      <c r="AH85" s="238" t="str">
        <f>IF(ISBLANK('Measured Data'!AH76),"",'Measured Data'!AH76)</f>
        <v/>
      </c>
      <c r="AI85" s="238" t="str">
        <f>IF(ISBLANK('Measured Data'!AI76),"",'Measured Data'!AI76)</f>
        <v/>
      </c>
      <c r="AJ85" s="238" t="str">
        <f>IF(ISBLANK('Measured Data'!AJ76),"",'Measured Data'!AJ76)</f>
        <v/>
      </c>
      <c r="AK85" s="238" t="str">
        <f>IF(ISBLANK('Measured Data'!AK76),"",'Measured Data'!AK76)</f>
        <v/>
      </c>
      <c r="AL85" s="238" t="str">
        <f>IF(ISBLANK('Measured Data'!AL76),"",'Measured Data'!AL76)</f>
        <v/>
      </c>
      <c r="AM85" s="238" t="str">
        <f>IF(ISBLANK('Measured Data'!AM76),"",'Measured Data'!AM76)</f>
        <v/>
      </c>
      <c r="AN85" s="238" t="str">
        <f>IF(ISBLANK('Measured Data'!AN76),"",'Measured Data'!AN76)</f>
        <v/>
      </c>
      <c r="AO85" s="238" t="str">
        <f>IF(ISBLANK('Measured Data'!AO76),"",'Measured Data'!AO76)</f>
        <v/>
      </c>
      <c r="AP85" s="238" t="str">
        <f>IF(ISBLANK('Measured Data'!AP76),"",'Measured Data'!AP76)</f>
        <v/>
      </c>
      <c r="AQ85" s="238" t="e">
        <f>IF(ISBLANK('Measured Data'!#REF!),"",'Measured Data'!#REF!)</f>
        <v>#REF!</v>
      </c>
      <c r="AR85" s="238" t="e">
        <f>IF(ISBLANK('Measured Data'!#REF!),"",'Measured Data'!#REF!)</f>
        <v>#REF!</v>
      </c>
      <c r="AS85" s="238" t="e">
        <f>IF(ISBLANK('Measured Data'!#REF!),"",'Measured Data'!#REF!)</f>
        <v>#REF!</v>
      </c>
      <c r="AT85" s="238" t="e">
        <f>IF(ISBLANK('Measured Data'!#REF!),"",'Measured Data'!#REF!)</f>
        <v>#REF!</v>
      </c>
      <c r="AU85" s="238" t="e">
        <f>IF(ISBLANK('Measured Data'!#REF!),"",'Measured Data'!#REF!)</f>
        <v>#REF!</v>
      </c>
      <c r="AV85" s="238" t="e">
        <f>IF(ISBLANK('Measured Data'!#REF!),"",'Measured Data'!#REF!)</f>
        <v>#REF!</v>
      </c>
      <c r="AW85" s="238" t="e">
        <f>IF(ISBLANK('Measured Data'!#REF!),"",'Measured Data'!#REF!)</f>
        <v>#REF!</v>
      </c>
      <c r="AX85" s="238" t="e">
        <f>IF(ISBLANK('Measured Data'!#REF!),"",'Measured Data'!#REF!)</f>
        <v>#REF!</v>
      </c>
      <c r="AY85" s="238" t="e">
        <f>IF(ISBLANK('Measured Data'!#REF!),"",'Measured Data'!#REF!)</f>
        <v>#REF!</v>
      </c>
      <c r="AZ85" s="238" t="e">
        <f>IF(ISBLANK('Measured Data'!#REF!),"",'Measured Data'!#REF!)</f>
        <v>#REF!</v>
      </c>
      <c r="BA85" s="238" t="e">
        <f>IF(ISBLANK('Measured Data'!#REF!),"",'Measured Data'!#REF!)</f>
        <v>#REF!</v>
      </c>
      <c r="BB85" s="238" t="e">
        <f>IF(ISBLANK('Measured Data'!#REF!),"",'Measured Data'!#REF!)</f>
        <v>#REF!</v>
      </c>
      <c r="BC85" s="238" t="e">
        <f>IF(ISBLANK('Measured Data'!#REF!),"",'Measured Data'!#REF!)</f>
        <v>#REF!</v>
      </c>
      <c r="BD85" s="238" t="e">
        <f>IF(ISBLANK('Measured Data'!#REF!),"",'Measured Data'!#REF!)</f>
        <v>#REF!</v>
      </c>
      <c r="BE85" s="238" t="e">
        <f>IF(ISBLANK('Measured Data'!#REF!),"",'Measured Data'!#REF!)</f>
        <v>#REF!</v>
      </c>
      <c r="BF85" s="238" t="e">
        <f>IF(ISBLANK('Measured Data'!#REF!),"",'Measured Data'!#REF!)</f>
        <v>#REF!</v>
      </c>
      <c r="BG85" s="238" t="e">
        <f>IF(ISBLANK('Measured Data'!#REF!),"",'Measured Data'!#REF!)</f>
        <v>#REF!</v>
      </c>
      <c r="BH85" s="238" t="e">
        <f>IF(ISBLANK('Measured Data'!#REF!),"",'Measured Data'!#REF!)</f>
        <v>#REF!</v>
      </c>
      <c r="BI85" s="238" t="e">
        <f>IF(ISBLANK('Measured Data'!#REF!),"",'Measured Data'!#REF!)</f>
        <v>#REF!</v>
      </c>
      <c r="BJ85" s="238" t="e">
        <f>IF(ISBLANK('Measured Data'!#REF!),"",'Measured Data'!#REF!)</f>
        <v>#REF!</v>
      </c>
      <c r="BK85" s="238" t="e">
        <f>IF(ISBLANK('Measured Data'!#REF!),"",'Measured Data'!#REF!)</f>
        <v>#REF!</v>
      </c>
      <c r="BL85" s="238" t="e">
        <f>IF(ISBLANK('Measured Data'!#REF!),"",'Measured Data'!#REF!)</f>
        <v>#REF!</v>
      </c>
      <c r="BM85" s="238" t="e">
        <f>IF(ISBLANK('Measured Data'!#REF!),"",'Measured Data'!#REF!)</f>
        <v>#REF!</v>
      </c>
      <c r="BN85" s="238" t="str">
        <f>IF(ISBLANK('In Process Calc.'!B78),"",ROUND('In Process Calc.'!B78,2))</f>
        <v/>
      </c>
      <c r="BO85" s="238" t="str">
        <f>IF(ISBLANK('In Process Calc.'!C78),"",ROUND('In Process Calc.'!C78,2))</f>
        <v/>
      </c>
      <c r="BP85" s="238" t="str">
        <f>IF(ISBLANK('In Process Calc.'!E78),"",'In Process Calc.'!E78)</f>
        <v/>
      </c>
      <c r="BQ85" s="238" t="str">
        <f>IF(ISBLANK('In Process Calc.'!F78),"",'In Process Calc.'!F78)</f>
        <v/>
      </c>
      <c r="BR85" s="238" t="str">
        <f>IF(ISBLANK('In Process Calc.'!H78),"",'In Process Calc.'!H78)</f>
        <v/>
      </c>
      <c r="BS85" s="238" t="str">
        <f>IF(ISBLANK('In Process Calc.'!J78),"",'In Process Calc.'!J78)</f>
        <v/>
      </c>
      <c r="BT85" s="238" t="str">
        <f>IF(ISBLANK('In Process Calc.'!K78),"",'In Process Calc.'!K78)</f>
        <v/>
      </c>
      <c r="BU85" s="238" t="str">
        <f>IF(ISBLANK('In Process Calc.'!L78),"",'In Process Calc.'!L78)</f>
        <v/>
      </c>
      <c r="BV85" s="243" t="str">
        <f>IF(ISBLANK('In Process Calc.'!M78),"",'In Process Calc.'!M78)</f>
        <v/>
      </c>
      <c r="BW85" s="243" t="str">
        <f>IF(ISBLANK('In Process Calc.'!N78),"",'In Process Calc.'!N78)</f>
        <v/>
      </c>
      <c r="BX85" s="243" t="str">
        <f>IF(ISBLANK('In Process Calc.'!O78),"",'In Process Calc.'!O78)</f>
        <v/>
      </c>
      <c r="BY85" s="243" t="str">
        <f>IF(ISBLANK('In Process Calc.'!P78),"",'In Process Calc.'!P78)</f>
        <v/>
      </c>
      <c r="BZ85" s="243" t="str">
        <f>IF(ISBLANK('In Process Calc.'!Q78),"",'In Process Calc.'!Q78)</f>
        <v/>
      </c>
      <c r="CA85" s="243" t="str">
        <f>IF(ISBLANK('In Process Calc.'!R78),"",'In Process Calc.'!R78)</f>
        <v/>
      </c>
      <c r="CB85" s="243" t="str">
        <f>IF(ISBLANK('In Process Calc.'!S78),"",'In Process Calc.'!S78)</f>
        <v/>
      </c>
      <c r="CC85" s="243" t="str">
        <f>IF(ISBLANK('In Process Calc.'!T78),"",'In Process Calc.'!T78)</f>
        <v/>
      </c>
      <c r="CD85" s="243" t="str">
        <f>IF(ISBLANK('In Process Calc.'!U78),"",'In Process Calc.'!U78)</f>
        <v/>
      </c>
      <c r="CE85" s="243" t="str">
        <f>IF(ISBLANK('In Process Calc.'!V78),"",'In Process Calc.'!V78)</f>
        <v/>
      </c>
      <c r="CF85" s="243" t="str">
        <f>IF(ISBLANK('In Process Calc.'!W78),"",'In Process Calc.'!W78)</f>
        <v/>
      </c>
      <c r="CG85" s="243" t="str">
        <f>IF(ISBLANK('In Process Calc.'!X78),"",'In Process Calc.'!X78)</f>
        <v/>
      </c>
      <c r="CH85" s="243" t="str">
        <f>IF(ISBLANK('In Process Calc.'!Y78),"",'In Process Calc.'!Y78)</f>
        <v/>
      </c>
      <c r="CI85" s="243" t="str">
        <f>IF(ISBLANK('In Process Calc.'!Z78),"",'In Process Calc.'!Z78)</f>
        <v/>
      </c>
      <c r="CJ85" s="243" t="str">
        <f>IF(ISBLANK('In Process Calc.'!AA78),"",'In Process Calc.'!AA78)</f>
        <v/>
      </c>
      <c r="CK85" s="243" t="str">
        <f>IF(ISBLANK('In Process Calc.'!AB78),"",'In Process Calc.'!AB78)</f>
        <v/>
      </c>
      <c r="CL85" s="243" t="str">
        <f>IF(ISBLANK('In Process Calc.'!AC78),"",'In Process Calc.'!AC78)</f>
        <v/>
      </c>
      <c r="CM85" s="243" t="str">
        <f>IF(ISBLANK('In Process Calc.'!AD78),"",'In Process Calc.'!AD78)</f>
        <v/>
      </c>
      <c r="CN85" s="243" t="str">
        <f>IF(ISBLANK('In Process Calc.'!AE78),"",'In Process Calc.'!AE78)</f>
        <v/>
      </c>
      <c r="CO85" s="243" t="str">
        <f>IF(ISBLANK('In Process Calc.'!AF78),"",'In Process Calc.'!AF78)</f>
        <v/>
      </c>
      <c r="CP85" s="243" t="str">
        <f>IF(ISBLANK('In Process Calc.'!AG78),"",'In Process Calc.'!AG78)</f>
        <v/>
      </c>
      <c r="CQ85" s="243" t="str">
        <f>IF(ISBLANK('In Process Calc.'!AH78),"",'In Process Calc.'!AH78)</f>
        <v/>
      </c>
      <c r="CR85" s="243" t="str">
        <f>IF(ISBLANK('In Process Calc.'!AI78),"",'In Process Calc.'!AI78)</f>
        <v/>
      </c>
      <c r="CS85" s="243" t="str">
        <f>IF(ISBLANK('In Process Calc.'!AJ78),"",'In Process Calc.'!AJ78)</f>
        <v/>
      </c>
      <c r="CT85" s="243" t="str">
        <f>IF(ISBLANK('In Process Calc.'!AK78),"",'In Process Calc.'!AK78)</f>
        <v/>
      </c>
      <c r="CU85" s="243" t="str">
        <f>IF(ISBLANK('In Process Calc.'!AL78),"",'In Process Calc.'!AL78)</f>
        <v/>
      </c>
      <c r="CV85" s="243" t="str">
        <f>IF(ISBLANK('In Process Calc.'!AM78),"",'In Process Calc.'!AM78)</f>
        <v/>
      </c>
      <c r="CW85" s="243" t="str">
        <f>IF(ISBLANK('In Process Calc.'!AN78),"",'In Process Calc.'!AN78)</f>
        <v/>
      </c>
      <c r="CX85" s="243" t="str">
        <f>IF(ISBLANK('In Process Calc.'!AO78),"",'In Process Calc.'!AO78)</f>
        <v/>
      </c>
      <c r="CY85" s="243" t="str">
        <f>IF(ISBLANK('In Process Calc.'!AP78),"",'In Process Calc.'!AP78)</f>
        <v/>
      </c>
      <c r="CZ85" s="243" t="str">
        <f>IF(ISBLANK('In Process Calc.'!AQ78),"",'In Process Calc.'!AQ78)</f>
        <v/>
      </c>
      <c r="DA85" s="243" t="str">
        <f>IF(ISBLANK('In Process Calc.'!AR78),"",'In Process Calc.'!AR78)</f>
        <v/>
      </c>
      <c r="DB85" s="243" t="str">
        <f>IF(ISBLANK('In Process Calc.'!AS78),"",'In Process Calc.'!AS78)</f>
        <v/>
      </c>
      <c r="DC85" s="243" t="str">
        <f>IF(ISBLANK('In Process Calc.'!AT78),"",'In Process Calc.'!AT78)</f>
        <v/>
      </c>
      <c r="DD85" s="243" t="str">
        <f>IF(ISBLANK('In Process Calc.'!AU78),"",'In Process Calc.'!AU78)</f>
        <v/>
      </c>
      <c r="DE85" s="243" t="str">
        <f>IF(ISBLANK('In Process Calc.'!AV78),"",'In Process Calc.'!AV78)</f>
        <v/>
      </c>
      <c r="DF85" s="243" t="str">
        <f>IF(ISBLANK('In Process Calc.'!AW78),"",'In Process Calc.'!AW78)</f>
        <v/>
      </c>
      <c r="DG85" s="243" t="str">
        <f>IF(ISBLANK('In Process Calc.'!AX78),"",'In Process Calc.'!AX78)</f>
        <v/>
      </c>
      <c r="DH85" s="243" t="str">
        <f>IF(ISBLANK('In Process Calc.'!AY78),"",'In Process Calc.'!AY78)</f>
        <v/>
      </c>
      <c r="DI85" s="243" t="str">
        <f>IF(ISBLANK('In Process Calc.'!AZ78),"",'In Process Calc.'!AZ78)</f>
        <v/>
      </c>
      <c r="DJ85" s="243" t="str">
        <f>IF(ISBLANK('In Process Calc.'!BA78),"",'In Process Calc.'!BA78)</f>
        <v/>
      </c>
      <c r="DK85" s="243" t="str">
        <f>IF(ISBLANK('In Process Calc.'!BB78),"",'In Process Calc.'!BB78)</f>
        <v/>
      </c>
      <c r="DL85" s="243" t="str">
        <f>IF(ISBLANK('In Process Calc.'!BC78),"",'In Process Calc.'!BC78)</f>
        <v/>
      </c>
      <c r="DM85" s="243" t="str">
        <f>IF(ISBLANK('In Process Calc.'!BD78),"",'In Process Calc.'!BD78)</f>
        <v/>
      </c>
      <c r="DN85" s="243" t="str">
        <f>IF(ISBLANK('In Process Calc.'!BE78),"",'In Process Calc.'!BE78)</f>
        <v/>
      </c>
      <c r="DO85" s="243" t="str">
        <f>IF(ISBLANK('In Process Calc.'!BF78),"",'In Process Calc.'!BF78)</f>
        <v/>
      </c>
      <c r="DP85" s="243" t="str">
        <f>IF(ISBLANK('In Process Calc.'!BG78),"",'In Process Calc.'!BG78)</f>
        <v/>
      </c>
      <c r="DQ85" s="243" t="str">
        <f>IF(ISBLANK('In Process Calc.'!BH78),"",'In Process Calc.'!BH78)</f>
        <v/>
      </c>
      <c r="DR85" s="243" t="str">
        <f>IF(ISBLANK('In Process Calc.'!BI78),"",'In Process Calc.'!BI78)</f>
        <v/>
      </c>
      <c r="DS85" s="243" t="str">
        <f>IF(ISBLANK('In Process Calc.'!BJ78),"",'In Process Calc.'!BJ78)</f>
        <v/>
      </c>
      <c r="DT85" s="243" t="str">
        <f>IF(ISBLANK('In Process Calc.'!BK78),"",'In Process Calc.'!BK78)</f>
        <v/>
      </c>
      <c r="DU85" s="243" t="str">
        <f>IF(ISBLANK('In Process Calc.'!BL78),"",'In Process Calc.'!BL78)</f>
        <v/>
      </c>
      <c r="DV85" s="243" t="str">
        <f>IF(ISBLANK('In Process Calc.'!BM78),"",'In Process Calc.'!BM78)</f>
        <v/>
      </c>
      <c r="DW85" s="243" t="str">
        <f>IF(ISBLANK('In Process Calc.'!BN78),"",'In Process Calc.'!BN78)</f>
        <v/>
      </c>
      <c r="DX85" s="243" t="str">
        <f>IF(ISBLANK('In Process Calc.'!BO78),"",'In Process Calc.'!BO78)</f>
        <v/>
      </c>
      <c r="DY85" s="243" t="str">
        <f>IF(ISBLANK('In Process Calc.'!BP78),"",'In Process Calc.'!BP78)</f>
        <v/>
      </c>
      <c r="DZ85" s="243" t="str">
        <f>IF(ISBLANK('In Process Calc.'!BQ78),"",'In Process Calc.'!BQ78)</f>
        <v/>
      </c>
      <c r="EA85" s="243" t="str">
        <f>IF(ISBLANK('In Process Calc.'!BR78),"",'In Process Calc.'!BR78)</f>
        <v/>
      </c>
      <c r="EB85" s="243" t="str">
        <f>IF(ISBLANK('In Process Calc.'!BS78),"",'In Process Calc.'!BS78)</f>
        <v/>
      </c>
      <c r="EC85" s="243" t="str">
        <f>IF(ISBLANK('In Process Calc.'!BT78),"",'In Process Calc.'!BT78)</f>
        <v/>
      </c>
      <c r="ED85" s="243" t="str">
        <f>IF(ISBLANK('In Process Calc.'!BU78),"",'In Process Calc.'!BU78)</f>
        <v/>
      </c>
      <c r="EE85" s="243" t="str">
        <f>IF(ISBLANK('In Process Calc.'!BV78),"",'In Process Calc.'!BV78)</f>
        <v/>
      </c>
      <c r="EF85" s="243" t="str">
        <f>IF(ISBLANK('In Process Calc.'!BW78),"",'In Process Calc.'!BW78)</f>
        <v/>
      </c>
      <c r="EG85" s="243" t="str">
        <f>IF(ISBLANK('In Process Calc.'!BX78),"",'In Process Calc.'!BX78)</f>
        <v/>
      </c>
      <c r="EH85" s="243" t="str">
        <f>IF(ISBLANK('In Process Calc.'!BY78),"",'In Process Calc.'!BY78)</f>
        <v/>
      </c>
      <c r="EI85" s="243" t="str">
        <f>IF(ISBLANK('In Process Calc.'!BZ78),"",'In Process Calc.'!BZ78)</f>
        <v/>
      </c>
      <c r="EJ85" s="243" t="str">
        <f>IF(ISBLANK('In Process Calc.'!CA78),"",'In Process Calc.'!CA78)</f>
        <v/>
      </c>
      <c r="EK85" s="243" t="str">
        <f>IF(ISBLANK('Post Process Calc.'!A85),"",'Post Process Calc.'!A85)</f>
        <v/>
      </c>
      <c r="EL85" s="243" t="str">
        <f>IF(ISBLANK('Post Process Calc.'!C85),"",'Post Process Calc.'!C85)</f>
        <v/>
      </c>
      <c r="EM85" s="243" t="str">
        <f>IF(ISBLANK('Post Process Calc.'!D85),"",'Post Process Calc.'!D85)</f>
        <v/>
      </c>
      <c r="EN85" s="243" t="str">
        <f>IF(ISBLANK('Post Process Calc.'!E85),"",'Post Process Calc.'!E85)</f>
        <v/>
      </c>
      <c r="EO85" s="243" t="str">
        <f>IF(ISBLANK('Post Process Calc.'!F85),"",'Post Process Calc.'!F85)</f>
        <v/>
      </c>
      <c r="EP85" s="243" t="str">
        <f>IF(ISBLANK('Post Process Calc.'!G85),"",'Post Process Calc.'!G85)</f>
        <v/>
      </c>
      <c r="EQ85" s="243" t="str">
        <f>IF(ISBLANK('Post Process Calc.'!H85),"",'Post Process Calc.'!H85)</f>
        <v/>
      </c>
      <c r="ER85" s="243" t="str">
        <f>IF(ISBLANK('Post Process Calc.'!I85),"",'Post Process Calc.'!I85)</f>
        <v/>
      </c>
      <c r="ES85" s="243" t="str">
        <f>IF(ISBLANK('Post Process Calc.'!J85),"",'Post Process Calc.'!J85)</f>
        <v/>
      </c>
      <c r="ET85" s="243" t="str">
        <f>IF(ISBLANK('Post Process Calc.'!K85),"",'Post Process Calc.'!K85)</f>
        <v/>
      </c>
      <c r="EU85" s="243" t="str">
        <f>IF(ISBLANK('Post Process Calc.'!L85),"",'Post Process Calc.'!L85)</f>
        <v/>
      </c>
      <c r="EV85" s="243" t="str">
        <f>IF(ISBLANK('Post Process Calc.'!M85),"",'Post Process Calc.'!M85)</f>
        <v/>
      </c>
      <c r="EW85" s="243" t="str">
        <f>IF(ISBLANK('Post Process Calc.'!N85),"",'Post Process Calc.'!N85)</f>
        <v/>
      </c>
      <c r="EX85" s="243" t="str">
        <f>IF(ISBLANK('Post Process Calc.'!O85),"",'Post Process Calc.'!O85)</f>
        <v/>
      </c>
      <c r="EY85" s="243" t="str">
        <f>IF(ISBLANK('Post Process Calc.'!P85),"",'Post Process Calc.'!P85)</f>
        <v/>
      </c>
      <c r="EZ85" s="243" t="str">
        <f>IF(ISBLANK('Post Process Calc.'!Q85),"",'Post Process Calc.'!Q85)</f>
        <v/>
      </c>
      <c r="FA85" s="243" t="str">
        <f>IF(ISBLANK('Post Process Calc.'!R85),"",'Post Process Calc.'!R85)</f>
        <v/>
      </c>
      <c r="FB85" s="243" t="str">
        <f>IF(ISBLANK('Post Process Calc.'!S85),"",'Post Process Calc.'!S85)</f>
        <v/>
      </c>
      <c r="FC85" s="243" t="str">
        <f>IF(ISBLANK('Post Process Calc.'!T85),"",'Post Process Calc.'!T85)</f>
        <v/>
      </c>
      <c r="FD85" s="243" t="str">
        <f>IF(ISBLANK('Post Process Calc.'!U85),"",'Post Process Calc.'!U85)</f>
        <v/>
      </c>
      <c r="FE85" s="243" t="str">
        <f>IF(ISBLANK('Post Process Calc.'!V85),"",'Post Process Calc.'!V85)</f>
        <v/>
      </c>
      <c r="FF85" s="243" t="str">
        <f>IF(ISBLANK('Post Process Calc.'!W85),"",'Post Process Calc.'!W85)</f>
        <v/>
      </c>
      <c r="FG85" s="243" t="str">
        <f>IF(ISBLANK('Post Process Calc.'!X85),"",'Post Process Calc.'!X85)</f>
        <v/>
      </c>
      <c r="FH85" s="243" t="str">
        <f>IF(ISBLANK('Post Process Calc.'!Y85),"",'Post Process Calc.'!Y85)</f>
        <v/>
      </c>
      <c r="FI85" s="243" t="str">
        <f>IF(ISBLANK('Post Process Calc.'!Z85),"",'Post Process Calc.'!Z85)</f>
        <v/>
      </c>
      <c r="FJ85" s="243" t="str">
        <f>IF(ISBLANK('Post Process Calc.'!AA85),"",'Post Process Calc.'!AA85)</f>
        <v/>
      </c>
      <c r="FK85" s="243" t="str">
        <f>IF(ISBLANK('Post Process Calc.'!AB85),"",'Post Process Calc.'!AB85)</f>
        <v/>
      </c>
      <c r="FL85" s="243" t="str">
        <f>IF(ISBLANK('Post Process Calc.'!AC85),"",'Post Process Calc.'!AC85)</f>
        <v/>
      </c>
      <c r="FM85" s="243" t="str">
        <f>IF(ISBLANK('Post Process Calc.'!AD85),"",'Post Process Calc.'!AD85)</f>
        <v/>
      </c>
      <c r="FN85" s="243" t="str">
        <f>IF(ISBLANK('Post Process Calc.'!AE85),"",'Post Process Calc.'!AE85)</f>
        <v/>
      </c>
      <c r="FO85" s="243" t="str">
        <f>IF(ISBLANK('Post Process Calc.'!AF85),"",'Post Process Calc.'!AF85)</f>
        <v/>
      </c>
      <c r="FP85" s="243" t="str">
        <f>IF(ISBLANK('Post Process Calc.'!AG85),"",'Post Process Calc.'!AG85)</f>
        <v/>
      </c>
      <c r="FQ85" s="243" t="str">
        <f>IF(ISBLANK('Post Process Calc.'!AH85),"",'Post Process Calc.'!AH85)</f>
        <v/>
      </c>
      <c r="FR85" s="243" t="str">
        <f>IF(ISBLANK('Post Process Calc.'!AI85),"",'Post Process Calc.'!AI85)</f>
        <v/>
      </c>
      <c r="FS85" s="243" t="str">
        <f>IF(ISBLANK('Post Process Calc.'!AJ85),"",'Post Process Calc.'!AJ85)</f>
        <v/>
      </c>
    </row>
    <row r="86" spans="1:175">
      <c r="A86" s="238" t="str">
        <f>IF('Measured Data'!B77&lt;&gt;0,'Measured Data'!$B$1,"")</f>
        <v/>
      </c>
      <c r="B86" s="238" t="str">
        <f>IF(ISBLANK('Measured Data'!A77),"",'Measured Data'!A77)</f>
        <v/>
      </c>
      <c r="C86" s="245" t="str">
        <f>IF(ISBLANK('Measured Data'!B77),"",'Measured Data'!B77)</f>
        <v/>
      </c>
      <c r="D86" s="246" t="str">
        <f>IF(ISBLANK('Measured Data'!C77),"",'Measured Data'!C77)</f>
        <v/>
      </c>
      <c r="E86" s="238" t="str">
        <f>IF(ISBLANK('Measured Data'!D77),"",'Measured Data'!D77)</f>
        <v/>
      </c>
      <c r="F86" s="238" t="str">
        <f>IF(ISBLANK('Measured Data'!E77),"",'Measured Data'!E77)</f>
        <v/>
      </c>
      <c r="G86" s="238" t="str">
        <f>IF(ISBLANK('Measured Data'!G77),"",'Measured Data'!G77)</f>
        <v/>
      </c>
      <c r="H86" s="238" t="str">
        <f>IF(ISBLANK('Measured Data'!H77),"",'Measured Data'!H77)</f>
        <v/>
      </c>
      <c r="I86" s="238" t="str">
        <f>IF(ISBLANK('Measured Data'!I77),"",'Measured Data'!I77)</f>
        <v/>
      </c>
      <c r="J86" s="238" t="str">
        <f>IF(ISBLANK('Measured Data'!J77),"",'Measured Data'!J77)</f>
        <v/>
      </c>
      <c r="K86" s="238" t="str">
        <f>IF(ISBLANK('Measured Data'!K77),"",'Measured Data'!K77)</f>
        <v/>
      </c>
      <c r="L86" s="238" t="str">
        <f>IF(ISBLANK('Measured Data'!L77),"",'Measured Data'!L77)</f>
        <v/>
      </c>
      <c r="M86" s="238" t="str">
        <f>IF(ISBLANK('Measured Data'!M77),"",'Measured Data'!M77)</f>
        <v/>
      </c>
      <c r="N86" s="238" t="str">
        <f>IF(ISBLANK('Measured Data'!N77),"",'Measured Data'!N77)</f>
        <v/>
      </c>
      <c r="O86" s="238" t="str">
        <f>IF(ISBLANK('Measured Data'!O77),"",'Measured Data'!O77)</f>
        <v/>
      </c>
      <c r="P86" s="238" t="str">
        <f>IF(ISBLANK('Measured Data'!P77),"",'Measured Data'!P77)</f>
        <v/>
      </c>
      <c r="Q86" s="238" t="str">
        <f>IF(ISBLANK('Measured Data'!Q77),"",'Measured Data'!Q77)</f>
        <v/>
      </c>
      <c r="R86" s="238" t="str">
        <f>IF(ISBLANK('Measured Data'!R77),"",'Measured Data'!R77)</f>
        <v/>
      </c>
      <c r="S86" s="238" t="str">
        <f>IF(ISBLANK('Measured Data'!S77),"",'Measured Data'!S77)</f>
        <v/>
      </c>
      <c r="T86" s="238" t="str">
        <f>IF(ISBLANK('Measured Data'!T77),"",'Measured Data'!T77)</f>
        <v/>
      </c>
      <c r="U86" s="238" t="str">
        <f>IF(ISBLANK('Measured Data'!U77),"",'Measured Data'!U77)</f>
        <v/>
      </c>
      <c r="V86" s="238" t="str">
        <f>IF(ISBLANK('Measured Data'!V77),"",'Measured Data'!V77)</f>
        <v/>
      </c>
      <c r="W86" s="238" t="str">
        <f>IF(ISBLANK('Measured Data'!W77),"",'Measured Data'!W77)</f>
        <v/>
      </c>
      <c r="X86" s="238" t="str">
        <f>IF(ISBLANK('Measured Data'!X77),"",'Measured Data'!X77)</f>
        <v/>
      </c>
      <c r="Y86" s="238" t="str">
        <f>IF(ISBLANK('Measured Data'!Y77),"",'Measured Data'!Y77)</f>
        <v/>
      </c>
      <c r="Z86" s="238" t="str">
        <f>IF(ISBLANK('Measured Data'!Z77),"",'Measured Data'!Z77)</f>
        <v/>
      </c>
      <c r="AA86" s="238" t="str">
        <f>IF(ISBLANK('Measured Data'!AA77),"",'Measured Data'!AA77)</f>
        <v/>
      </c>
      <c r="AB86" s="238" t="str">
        <f>IF(ISBLANK('Measured Data'!AB77),"",'Measured Data'!AB77)</f>
        <v/>
      </c>
      <c r="AC86" s="238" t="str">
        <f>IF(ISBLANK('Measured Data'!AC77),"",'Measured Data'!AC77)</f>
        <v/>
      </c>
      <c r="AD86" s="238" t="str">
        <f>IF(ISBLANK('Measured Data'!AD77),"",'Measured Data'!AD77)</f>
        <v/>
      </c>
      <c r="AE86" s="238" t="str">
        <f>IF(ISBLANK('Measured Data'!AE77),"",'Measured Data'!AE77)</f>
        <v/>
      </c>
      <c r="AF86" s="238" t="str">
        <f>IF(ISBLANK('Measured Data'!AF77),"",'Measured Data'!AF77)</f>
        <v/>
      </c>
      <c r="AG86" s="238" t="str">
        <f>IF(ISBLANK('Measured Data'!AG77),"",'Measured Data'!AG77)</f>
        <v/>
      </c>
      <c r="AH86" s="238" t="str">
        <f>IF(ISBLANK('Measured Data'!AH77),"",'Measured Data'!AH77)</f>
        <v/>
      </c>
      <c r="AI86" s="238" t="str">
        <f>IF(ISBLANK('Measured Data'!AI77),"",'Measured Data'!AI77)</f>
        <v/>
      </c>
      <c r="AJ86" s="238" t="str">
        <f>IF(ISBLANK('Measured Data'!AJ77),"",'Measured Data'!AJ77)</f>
        <v/>
      </c>
      <c r="AK86" s="238" t="str">
        <f>IF(ISBLANK('Measured Data'!AK77),"",'Measured Data'!AK77)</f>
        <v/>
      </c>
      <c r="AL86" s="238" t="str">
        <f>IF(ISBLANK('Measured Data'!AL77),"",'Measured Data'!AL77)</f>
        <v/>
      </c>
      <c r="AM86" s="238" t="str">
        <f>IF(ISBLANK('Measured Data'!AM77),"",'Measured Data'!AM77)</f>
        <v/>
      </c>
      <c r="AN86" s="238" t="str">
        <f>IF(ISBLANK('Measured Data'!AN77),"",'Measured Data'!AN77)</f>
        <v/>
      </c>
      <c r="AO86" s="238" t="str">
        <f>IF(ISBLANK('Measured Data'!AO77),"",'Measured Data'!AO77)</f>
        <v/>
      </c>
      <c r="AP86" s="238" t="str">
        <f>IF(ISBLANK('Measured Data'!AP77),"",'Measured Data'!AP77)</f>
        <v/>
      </c>
      <c r="AQ86" s="238" t="e">
        <f>IF(ISBLANK('Measured Data'!#REF!),"",'Measured Data'!#REF!)</f>
        <v>#REF!</v>
      </c>
      <c r="AR86" s="238" t="e">
        <f>IF(ISBLANK('Measured Data'!#REF!),"",'Measured Data'!#REF!)</f>
        <v>#REF!</v>
      </c>
      <c r="AS86" s="238" t="e">
        <f>IF(ISBLANK('Measured Data'!#REF!),"",'Measured Data'!#REF!)</f>
        <v>#REF!</v>
      </c>
      <c r="AT86" s="238" t="e">
        <f>IF(ISBLANK('Measured Data'!#REF!),"",'Measured Data'!#REF!)</f>
        <v>#REF!</v>
      </c>
      <c r="AU86" s="238" t="e">
        <f>IF(ISBLANK('Measured Data'!#REF!),"",'Measured Data'!#REF!)</f>
        <v>#REF!</v>
      </c>
      <c r="AV86" s="238" t="e">
        <f>IF(ISBLANK('Measured Data'!#REF!),"",'Measured Data'!#REF!)</f>
        <v>#REF!</v>
      </c>
      <c r="AW86" s="238" t="e">
        <f>IF(ISBLANK('Measured Data'!#REF!),"",'Measured Data'!#REF!)</f>
        <v>#REF!</v>
      </c>
      <c r="AX86" s="238" t="e">
        <f>IF(ISBLANK('Measured Data'!#REF!),"",'Measured Data'!#REF!)</f>
        <v>#REF!</v>
      </c>
      <c r="AY86" s="238" t="e">
        <f>IF(ISBLANK('Measured Data'!#REF!),"",'Measured Data'!#REF!)</f>
        <v>#REF!</v>
      </c>
      <c r="AZ86" s="238" t="e">
        <f>IF(ISBLANK('Measured Data'!#REF!),"",'Measured Data'!#REF!)</f>
        <v>#REF!</v>
      </c>
      <c r="BA86" s="238" t="e">
        <f>IF(ISBLANK('Measured Data'!#REF!),"",'Measured Data'!#REF!)</f>
        <v>#REF!</v>
      </c>
      <c r="BB86" s="238" t="e">
        <f>IF(ISBLANK('Measured Data'!#REF!),"",'Measured Data'!#REF!)</f>
        <v>#REF!</v>
      </c>
      <c r="BC86" s="238" t="e">
        <f>IF(ISBLANK('Measured Data'!#REF!),"",'Measured Data'!#REF!)</f>
        <v>#REF!</v>
      </c>
      <c r="BD86" s="238" t="e">
        <f>IF(ISBLANK('Measured Data'!#REF!),"",'Measured Data'!#REF!)</f>
        <v>#REF!</v>
      </c>
      <c r="BE86" s="238" t="e">
        <f>IF(ISBLANK('Measured Data'!#REF!),"",'Measured Data'!#REF!)</f>
        <v>#REF!</v>
      </c>
      <c r="BF86" s="238" t="e">
        <f>IF(ISBLANK('Measured Data'!#REF!),"",'Measured Data'!#REF!)</f>
        <v>#REF!</v>
      </c>
      <c r="BG86" s="238" t="e">
        <f>IF(ISBLANK('Measured Data'!#REF!),"",'Measured Data'!#REF!)</f>
        <v>#REF!</v>
      </c>
      <c r="BH86" s="238" t="e">
        <f>IF(ISBLANK('Measured Data'!#REF!),"",'Measured Data'!#REF!)</f>
        <v>#REF!</v>
      </c>
      <c r="BI86" s="238" t="e">
        <f>IF(ISBLANK('Measured Data'!#REF!),"",'Measured Data'!#REF!)</f>
        <v>#REF!</v>
      </c>
      <c r="BJ86" s="238" t="e">
        <f>IF(ISBLANK('Measured Data'!#REF!),"",'Measured Data'!#REF!)</f>
        <v>#REF!</v>
      </c>
      <c r="BK86" s="238" t="e">
        <f>IF(ISBLANK('Measured Data'!#REF!),"",'Measured Data'!#REF!)</f>
        <v>#REF!</v>
      </c>
      <c r="BL86" s="238" t="e">
        <f>IF(ISBLANK('Measured Data'!#REF!),"",'Measured Data'!#REF!)</f>
        <v>#REF!</v>
      </c>
      <c r="BM86" s="238" t="e">
        <f>IF(ISBLANK('Measured Data'!#REF!),"",'Measured Data'!#REF!)</f>
        <v>#REF!</v>
      </c>
      <c r="BN86" s="238" t="str">
        <f>IF(ISBLANK('In Process Calc.'!B79),"",ROUND('In Process Calc.'!B79,2))</f>
        <v/>
      </c>
      <c r="BO86" s="238" t="str">
        <f>IF(ISBLANK('In Process Calc.'!C79),"",ROUND('In Process Calc.'!C79,2))</f>
        <v/>
      </c>
      <c r="BP86" s="238" t="str">
        <f>IF(ISBLANK('In Process Calc.'!E79),"",'In Process Calc.'!E79)</f>
        <v/>
      </c>
      <c r="BQ86" s="238" t="str">
        <f>IF(ISBLANK('In Process Calc.'!F79),"",'In Process Calc.'!F79)</f>
        <v/>
      </c>
      <c r="BR86" s="238" t="str">
        <f>IF(ISBLANK('In Process Calc.'!H79),"",'In Process Calc.'!H79)</f>
        <v/>
      </c>
      <c r="BS86" s="238" t="str">
        <f>IF(ISBLANK('In Process Calc.'!J79),"",'In Process Calc.'!J79)</f>
        <v/>
      </c>
      <c r="BT86" s="238" t="str">
        <f>IF(ISBLANK('In Process Calc.'!K79),"",'In Process Calc.'!K79)</f>
        <v/>
      </c>
      <c r="BU86" s="238" t="str">
        <f>IF(ISBLANK('In Process Calc.'!L79),"",'In Process Calc.'!L79)</f>
        <v/>
      </c>
      <c r="BV86" s="243" t="str">
        <f>IF(ISBLANK('In Process Calc.'!M79),"",'In Process Calc.'!M79)</f>
        <v/>
      </c>
      <c r="BW86" s="243" t="str">
        <f>IF(ISBLANK('In Process Calc.'!N79),"",'In Process Calc.'!N79)</f>
        <v/>
      </c>
      <c r="BX86" s="243" t="str">
        <f>IF(ISBLANK('In Process Calc.'!O79),"",'In Process Calc.'!O79)</f>
        <v/>
      </c>
      <c r="BY86" s="243" t="str">
        <f>IF(ISBLANK('In Process Calc.'!P79),"",'In Process Calc.'!P79)</f>
        <v/>
      </c>
      <c r="BZ86" s="243" t="str">
        <f>IF(ISBLANK('In Process Calc.'!Q79),"",'In Process Calc.'!Q79)</f>
        <v/>
      </c>
      <c r="CA86" s="243" t="str">
        <f>IF(ISBLANK('In Process Calc.'!R79),"",'In Process Calc.'!R79)</f>
        <v/>
      </c>
      <c r="CB86" s="243" t="str">
        <f>IF(ISBLANK('In Process Calc.'!S79),"",'In Process Calc.'!S79)</f>
        <v/>
      </c>
      <c r="CC86" s="243" t="str">
        <f>IF(ISBLANK('In Process Calc.'!T79),"",'In Process Calc.'!T79)</f>
        <v/>
      </c>
      <c r="CD86" s="243" t="str">
        <f>IF(ISBLANK('In Process Calc.'!U79),"",'In Process Calc.'!U79)</f>
        <v/>
      </c>
      <c r="CE86" s="243" t="str">
        <f>IF(ISBLANK('In Process Calc.'!V79),"",'In Process Calc.'!V79)</f>
        <v/>
      </c>
      <c r="CF86" s="243" t="str">
        <f>IF(ISBLANK('In Process Calc.'!W79),"",'In Process Calc.'!W79)</f>
        <v/>
      </c>
      <c r="CG86" s="243" t="str">
        <f>IF(ISBLANK('In Process Calc.'!X79),"",'In Process Calc.'!X79)</f>
        <v/>
      </c>
      <c r="CH86" s="243" t="str">
        <f>IF(ISBLANK('In Process Calc.'!Y79),"",'In Process Calc.'!Y79)</f>
        <v/>
      </c>
      <c r="CI86" s="243" t="str">
        <f>IF(ISBLANK('In Process Calc.'!Z79),"",'In Process Calc.'!Z79)</f>
        <v/>
      </c>
      <c r="CJ86" s="243" t="str">
        <f>IF(ISBLANK('In Process Calc.'!AA79),"",'In Process Calc.'!AA79)</f>
        <v/>
      </c>
      <c r="CK86" s="243" t="str">
        <f>IF(ISBLANK('In Process Calc.'!AB79),"",'In Process Calc.'!AB79)</f>
        <v/>
      </c>
      <c r="CL86" s="243" t="str">
        <f>IF(ISBLANK('In Process Calc.'!AC79),"",'In Process Calc.'!AC79)</f>
        <v/>
      </c>
      <c r="CM86" s="243" t="str">
        <f>IF(ISBLANK('In Process Calc.'!AD79),"",'In Process Calc.'!AD79)</f>
        <v/>
      </c>
      <c r="CN86" s="243" t="str">
        <f>IF(ISBLANK('In Process Calc.'!AE79),"",'In Process Calc.'!AE79)</f>
        <v/>
      </c>
      <c r="CO86" s="243" t="str">
        <f>IF(ISBLANK('In Process Calc.'!AF79),"",'In Process Calc.'!AF79)</f>
        <v/>
      </c>
      <c r="CP86" s="243" t="str">
        <f>IF(ISBLANK('In Process Calc.'!AG79),"",'In Process Calc.'!AG79)</f>
        <v/>
      </c>
      <c r="CQ86" s="243" t="str">
        <f>IF(ISBLANK('In Process Calc.'!AH79),"",'In Process Calc.'!AH79)</f>
        <v/>
      </c>
      <c r="CR86" s="243" t="str">
        <f>IF(ISBLANK('In Process Calc.'!AI79),"",'In Process Calc.'!AI79)</f>
        <v/>
      </c>
      <c r="CS86" s="243" t="str">
        <f>IF(ISBLANK('In Process Calc.'!AJ79),"",'In Process Calc.'!AJ79)</f>
        <v/>
      </c>
      <c r="CT86" s="243" t="str">
        <f>IF(ISBLANK('In Process Calc.'!AK79),"",'In Process Calc.'!AK79)</f>
        <v/>
      </c>
      <c r="CU86" s="243" t="str">
        <f>IF(ISBLANK('In Process Calc.'!AL79),"",'In Process Calc.'!AL79)</f>
        <v/>
      </c>
      <c r="CV86" s="243" t="str">
        <f>IF(ISBLANK('In Process Calc.'!AM79),"",'In Process Calc.'!AM79)</f>
        <v/>
      </c>
      <c r="CW86" s="243" t="str">
        <f>IF(ISBLANK('In Process Calc.'!AN79),"",'In Process Calc.'!AN79)</f>
        <v/>
      </c>
      <c r="CX86" s="243" t="str">
        <f>IF(ISBLANK('In Process Calc.'!AO79),"",'In Process Calc.'!AO79)</f>
        <v/>
      </c>
      <c r="CY86" s="243" t="str">
        <f>IF(ISBLANK('In Process Calc.'!AP79),"",'In Process Calc.'!AP79)</f>
        <v/>
      </c>
      <c r="CZ86" s="243" t="str">
        <f>IF(ISBLANK('In Process Calc.'!AQ79),"",'In Process Calc.'!AQ79)</f>
        <v/>
      </c>
      <c r="DA86" s="243" t="str">
        <f>IF(ISBLANK('In Process Calc.'!AR79),"",'In Process Calc.'!AR79)</f>
        <v/>
      </c>
      <c r="DB86" s="243" t="str">
        <f>IF(ISBLANK('In Process Calc.'!AS79),"",'In Process Calc.'!AS79)</f>
        <v/>
      </c>
      <c r="DC86" s="243" t="str">
        <f>IF(ISBLANK('In Process Calc.'!AT79),"",'In Process Calc.'!AT79)</f>
        <v/>
      </c>
      <c r="DD86" s="243" t="str">
        <f>IF(ISBLANK('In Process Calc.'!AU79),"",'In Process Calc.'!AU79)</f>
        <v/>
      </c>
      <c r="DE86" s="243" t="str">
        <f>IF(ISBLANK('In Process Calc.'!AV79),"",'In Process Calc.'!AV79)</f>
        <v/>
      </c>
      <c r="DF86" s="243" t="str">
        <f>IF(ISBLANK('In Process Calc.'!AW79),"",'In Process Calc.'!AW79)</f>
        <v/>
      </c>
      <c r="DG86" s="243" t="str">
        <f>IF(ISBLANK('In Process Calc.'!AX79),"",'In Process Calc.'!AX79)</f>
        <v/>
      </c>
      <c r="DH86" s="243" t="str">
        <f>IF(ISBLANK('In Process Calc.'!AY79),"",'In Process Calc.'!AY79)</f>
        <v/>
      </c>
      <c r="DI86" s="243" t="str">
        <f>IF(ISBLANK('In Process Calc.'!AZ79),"",'In Process Calc.'!AZ79)</f>
        <v/>
      </c>
      <c r="DJ86" s="243" t="str">
        <f>IF(ISBLANK('In Process Calc.'!BA79),"",'In Process Calc.'!BA79)</f>
        <v/>
      </c>
      <c r="DK86" s="243" t="str">
        <f>IF(ISBLANK('In Process Calc.'!BB79),"",'In Process Calc.'!BB79)</f>
        <v/>
      </c>
      <c r="DL86" s="243" t="str">
        <f>IF(ISBLANK('In Process Calc.'!BC79),"",'In Process Calc.'!BC79)</f>
        <v/>
      </c>
      <c r="DM86" s="243" t="str">
        <f>IF(ISBLANK('In Process Calc.'!BD79),"",'In Process Calc.'!BD79)</f>
        <v/>
      </c>
      <c r="DN86" s="243" t="str">
        <f>IF(ISBLANK('In Process Calc.'!BE79),"",'In Process Calc.'!BE79)</f>
        <v/>
      </c>
      <c r="DO86" s="243" t="str">
        <f>IF(ISBLANK('In Process Calc.'!BF79),"",'In Process Calc.'!BF79)</f>
        <v/>
      </c>
      <c r="DP86" s="243" t="str">
        <f>IF(ISBLANK('In Process Calc.'!BG79),"",'In Process Calc.'!BG79)</f>
        <v/>
      </c>
      <c r="DQ86" s="243" t="str">
        <f>IF(ISBLANK('In Process Calc.'!BH79),"",'In Process Calc.'!BH79)</f>
        <v/>
      </c>
      <c r="DR86" s="243" t="str">
        <f>IF(ISBLANK('In Process Calc.'!BI79),"",'In Process Calc.'!BI79)</f>
        <v/>
      </c>
      <c r="DS86" s="243" t="str">
        <f>IF(ISBLANK('In Process Calc.'!BJ79),"",'In Process Calc.'!BJ79)</f>
        <v/>
      </c>
      <c r="DT86" s="243" t="str">
        <f>IF(ISBLANK('In Process Calc.'!BK79),"",'In Process Calc.'!BK79)</f>
        <v/>
      </c>
      <c r="DU86" s="243" t="str">
        <f>IF(ISBLANK('In Process Calc.'!BL79),"",'In Process Calc.'!BL79)</f>
        <v/>
      </c>
      <c r="DV86" s="243" t="str">
        <f>IF(ISBLANK('In Process Calc.'!BM79),"",'In Process Calc.'!BM79)</f>
        <v/>
      </c>
      <c r="DW86" s="243" t="str">
        <f>IF(ISBLANK('In Process Calc.'!BN79),"",'In Process Calc.'!BN79)</f>
        <v/>
      </c>
      <c r="DX86" s="243" t="str">
        <f>IF(ISBLANK('In Process Calc.'!BO79),"",'In Process Calc.'!BO79)</f>
        <v/>
      </c>
      <c r="DY86" s="243" t="str">
        <f>IF(ISBLANK('In Process Calc.'!BP79),"",'In Process Calc.'!BP79)</f>
        <v/>
      </c>
      <c r="DZ86" s="243" t="str">
        <f>IF(ISBLANK('In Process Calc.'!BQ79),"",'In Process Calc.'!BQ79)</f>
        <v/>
      </c>
      <c r="EA86" s="243" t="str">
        <f>IF(ISBLANK('In Process Calc.'!BR79),"",'In Process Calc.'!BR79)</f>
        <v/>
      </c>
      <c r="EB86" s="243" t="str">
        <f>IF(ISBLANK('In Process Calc.'!BS79),"",'In Process Calc.'!BS79)</f>
        <v/>
      </c>
      <c r="EC86" s="243" t="str">
        <f>IF(ISBLANK('In Process Calc.'!BT79),"",'In Process Calc.'!BT79)</f>
        <v/>
      </c>
      <c r="ED86" s="243" t="str">
        <f>IF(ISBLANK('In Process Calc.'!BU79),"",'In Process Calc.'!BU79)</f>
        <v/>
      </c>
      <c r="EE86" s="243" t="str">
        <f>IF(ISBLANK('In Process Calc.'!BV79),"",'In Process Calc.'!BV79)</f>
        <v/>
      </c>
      <c r="EF86" s="243" t="str">
        <f>IF(ISBLANK('In Process Calc.'!BW79),"",'In Process Calc.'!BW79)</f>
        <v/>
      </c>
      <c r="EG86" s="243" t="str">
        <f>IF(ISBLANK('In Process Calc.'!BX79),"",'In Process Calc.'!BX79)</f>
        <v/>
      </c>
      <c r="EH86" s="243" t="str">
        <f>IF(ISBLANK('In Process Calc.'!BY79),"",'In Process Calc.'!BY79)</f>
        <v/>
      </c>
      <c r="EI86" s="243" t="str">
        <f>IF(ISBLANK('In Process Calc.'!BZ79),"",'In Process Calc.'!BZ79)</f>
        <v/>
      </c>
      <c r="EJ86" s="243" t="str">
        <f>IF(ISBLANK('In Process Calc.'!CA79),"",'In Process Calc.'!CA79)</f>
        <v/>
      </c>
      <c r="EK86" s="243" t="str">
        <f>IF(ISBLANK('Post Process Calc.'!A86),"",'Post Process Calc.'!A86)</f>
        <v/>
      </c>
      <c r="EL86" s="243" t="str">
        <f>IF(ISBLANK('Post Process Calc.'!C86),"",'Post Process Calc.'!C86)</f>
        <v/>
      </c>
      <c r="EM86" s="243" t="str">
        <f>IF(ISBLANK('Post Process Calc.'!D86),"",'Post Process Calc.'!D86)</f>
        <v/>
      </c>
      <c r="EN86" s="243" t="str">
        <f>IF(ISBLANK('Post Process Calc.'!E86),"",'Post Process Calc.'!E86)</f>
        <v/>
      </c>
      <c r="EO86" s="243" t="str">
        <f>IF(ISBLANK('Post Process Calc.'!F86),"",'Post Process Calc.'!F86)</f>
        <v/>
      </c>
      <c r="EP86" s="243" t="str">
        <f>IF(ISBLANK('Post Process Calc.'!G86),"",'Post Process Calc.'!G86)</f>
        <v/>
      </c>
      <c r="EQ86" s="243" t="str">
        <f>IF(ISBLANK('Post Process Calc.'!H86),"",'Post Process Calc.'!H86)</f>
        <v/>
      </c>
      <c r="ER86" s="243" t="str">
        <f>IF(ISBLANK('Post Process Calc.'!I86),"",'Post Process Calc.'!I86)</f>
        <v/>
      </c>
      <c r="ES86" s="243" t="str">
        <f>IF(ISBLANK('Post Process Calc.'!J86),"",'Post Process Calc.'!J86)</f>
        <v/>
      </c>
      <c r="ET86" s="243" t="str">
        <f>IF(ISBLANK('Post Process Calc.'!K86),"",'Post Process Calc.'!K86)</f>
        <v/>
      </c>
      <c r="EU86" s="243" t="str">
        <f>IF(ISBLANK('Post Process Calc.'!L86),"",'Post Process Calc.'!L86)</f>
        <v/>
      </c>
      <c r="EV86" s="243" t="str">
        <f>IF(ISBLANK('Post Process Calc.'!M86),"",'Post Process Calc.'!M86)</f>
        <v/>
      </c>
      <c r="EW86" s="243" t="str">
        <f>IF(ISBLANK('Post Process Calc.'!N86),"",'Post Process Calc.'!N86)</f>
        <v/>
      </c>
      <c r="EX86" s="243" t="str">
        <f>IF(ISBLANK('Post Process Calc.'!O86),"",'Post Process Calc.'!O86)</f>
        <v/>
      </c>
      <c r="EY86" s="243" t="str">
        <f>IF(ISBLANK('Post Process Calc.'!P86),"",'Post Process Calc.'!P86)</f>
        <v/>
      </c>
      <c r="EZ86" s="243" t="str">
        <f>IF(ISBLANK('Post Process Calc.'!Q86),"",'Post Process Calc.'!Q86)</f>
        <v/>
      </c>
      <c r="FA86" s="243" t="str">
        <f>IF(ISBLANK('Post Process Calc.'!R86),"",'Post Process Calc.'!R86)</f>
        <v/>
      </c>
      <c r="FB86" s="243" t="str">
        <f>IF(ISBLANK('Post Process Calc.'!S86),"",'Post Process Calc.'!S86)</f>
        <v/>
      </c>
      <c r="FC86" s="243" t="str">
        <f>IF(ISBLANK('Post Process Calc.'!T86),"",'Post Process Calc.'!T86)</f>
        <v/>
      </c>
      <c r="FD86" s="243" t="str">
        <f>IF(ISBLANK('Post Process Calc.'!U86),"",'Post Process Calc.'!U86)</f>
        <v/>
      </c>
      <c r="FE86" s="243" t="str">
        <f>IF(ISBLANK('Post Process Calc.'!V86),"",'Post Process Calc.'!V86)</f>
        <v/>
      </c>
      <c r="FF86" s="243" t="str">
        <f>IF(ISBLANK('Post Process Calc.'!W86),"",'Post Process Calc.'!W86)</f>
        <v/>
      </c>
      <c r="FG86" s="243" t="str">
        <f>IF(ISBLANK('Post Process Calc.'!X86),"",'Post Process Calc.'!X86)</f>
        <v/>
      </c>
      <c r="FH86" s="243" t="str">
        <f>IF(ISBLANK('Post Process Calc.'!Y86),"",'Post Process Calc.'!Y86)</f>
        <v/>
      </c>
      <c r="FI86" s="243" t="str">
        <f>IF(ISBLANK('Post Process Calc.'!Z86),"",'Post Process Calc.'!Z86)</f>
        <v/>
      </c>
      <c r="FJ86" s="243" t="str">
        <f>IF(ISBLANK('Post Process Calc.'!AA86),"",'Post Process Calc.'!AA86)</f>
        <v/>
      </c>
      <c r="FK86" s="243" t="str">
        <f>IF(ISBLANK('Post Process Calc.'!AB86),"",'Post Process Calc.'!AB86)</f>
        <v/>
      </c>
      <c r="FL86" s="243" t="str">
        <f>IF(ISBLANK('Post Process Calc.'!AC86),"",'Post Process Calc.'!AC86)</f>
        <v/>
      </c>
      <c r="FM86" s="243" t="str">
        <f>IF(ISBLANK('Post Process Calc.'!AD86),"",'Post Process Calc.'!AD86)</f>
        <v/>
      </c>
      <c r="FN86" s="243" t="str">
        <f>IF(ISBLANK('Post Process Calc.'!AE86),"",'Post Process Calc.'!AE86)</f>
        <v/>
      </c>
      <c r="FO86" s="243" t="str">
        <f>IF(ISBLANK('Post Process Calc.'!AF86),"",'Post Process Calc.'!AF86)</f>
        <v/>
      </c>
      <c r="FP86" s="243" t="str">
        <f>IF(ISBLANK('Post Process Calc.'!AG86),"",'Post Process Calc.'!AG86)</f>
        <v/>
      </c>
      <c r="FQ86" s="243" t="str">
        <f>IF(ISBLANK('Post Process Calc.'!AH86),"",'Post Process Calc.'!AH86)</f>
        <v/>
      </c>
      <c r="FR86" s="243" t="str">
        <f>IF(ISBLANK('Post Process Calc.'!AI86),"",'Post Process Calc.'!AI86)</f>
        <v/>
      </c>
      <c r="FS86" s="243" t="str">
        <f>IF(ISBLANK('Post Process Calc.'!AJ86),"",'Post Process Calc.'!AJ86)</f>
        <v/>
      </c>
    </row>
    <row r="87" spans="1:175">
      <c r="A87" s="238" t="str">
        <f>IF('Measured Data'!B78&lt;&gt;0,'Measured Data'!$B$1,"")</f>
        <v/>
      </c>
      <c r="B87" s="238" t="str">
        <f>IF(ISBLANK('Measured Data'!A78),"",'Measured Data'!A78)</f>
        <v/>
      </c>
      <c r="C87" s="245" t="str">
        <f>IF(ISBLANK('Measured Data'!B78),"",'Measured Data'!B78)</f>
        <v/>
      </c>
      <c r="D87" s="246" t="str">
        <f>IF(ISBLANK('Measured Data'!C78),"",'Measured Data'!C78)</f>
        <v/>
      </c>
      <c r="E87" s="238" t="str">
        <f>IF(ISBLANK('Measured Data'!D78),"",'Measured Data'!D78)</f>
        <v/>
      </c>
      <c r="F87" s="238" t="str">
        <f>IF(ISBLANK('Measured Data'!E78),"",'Measured Data'!E78)</f>
        <v/>
      </c>
      <c r="G87" s="238" t="str">
        <f>IF(ISBLANK('Measured Data'!G78),"",'Measured Data'!G78)</f>
        <v/>
      </c>
      <c r="H87" s="238" t="str">
        <f>IF(ISBLANK('Measured Data'!H78),"",'Measured Data'!H78)</f>
        <v/>
      </c>
      <c r="I87" s="238" t="str">
        <f>IF(ISBLANK('Measured Data'!I78),"",'Measured Data'!I78)</f>
        <v/>
      </c>
      <c r="J87" s="238" t="str">
        <f>IF(ISBLANK('Measured Data'!J78),"",'Measured Data'!J78)</f>
        <v/>
      </c>
      <c r="K87" s="238" t="str">
        <f>IF(ISBLANK('Measured Data'!K78),"",'Measured Data'!K78)</f>
        <v/>
      </c>
      <c r="L87" s="238" t="str">
        <f>IF(ISBLANK('Measured Data'!L78),"",'Measured Data'!L78)</f>
        <v/>
      </c>
      <c r="M87" s="238" t="str">
        <f>IF(ISBLANK('Measured Data'!M78),"",'Measured Data'!M78)</f>
        <v/>
      </c>
      <c r="N87" s="238" t="str">
        <f>IF(ISBLANK('Measured Data'!N78),"",'Measured Data'!N78)</f>
        <v/>
      </c>
      <c r="O87" s="238" t="str">
        <f>IF(ISBLANK('Measured Data'!O78),"",'Measured Data'!O78)</f>
        <v/>
      </c>
      <c r="P87" s="238" t="str">
        <f>IF(ISBLANK('Measured Data'!P78),"",'Measured Data'!P78)</f>
        <v/>
      </c>
      <c r="Q87" s="238" t="str">
        <f>IF(ISBLANK('Measured Data'!Q78),"",'Measured Data'!Q78)</f>
        <v/>
      </c>
      <c r="R87" s="238" t="str">
        <f>IF(ISBLANK('Measured Data'!R78),"",'Measured Data'!R78)</f>
        <v/>
      </c>
      <c r="S87" s="238" t="str">
        <f>IF(ISBLANK('Measured Data'!S78),"",'Measured Data'!S78)</f>
        <v/>
      </c>
      <c r="T87" s="238" t="str">
        <f>IF(ISBLANK('Measured Data'!T78),"",'Measured Data'!T78)</f>
        <v/>
      </c>
      <c r="U87" s="238" t="str">
        <f>IF(ISBLANK('Measured Data'!U78),"",'Measured Data'!U78)</f>
        <v/>
      </c>
      <c r="V87" s="238" t="str">
        <f>IF(ISBLANK('Measured Data'!V78),"",'Measured Data'!V78)</f>
        <v/>
      </c>
      <c r="W87" s="238" t="str">
        <f>IF(ISBLANK('Measured Data'!W78),"",'Measured Data'!W78)</f>
        <v/>
      </c>
      <c r="X87" s="238" t="str">
        <f>IF(ISBLANK('Measured Data'!X78),"",'Measured Data'!X78)</f>
        <v/>
      </c>
      <c r="Y87" s="238" t="str">
        <f>IF(ISBLANK('Measured Data'!Y78),"",'Measured Data'!Y78)</f>
        <v/>
      </c>
      <c r="Z87" s="238" t="str">
        <f>IF(ISBLANK('Measured Data'!Z78),"",'Measured Data'!Z78)</f>
        <v/>
      </c>
      <c r="AA87" s="238" t="str">
        <f>IF(ISBLANK('Measured Data'!AA78),"",'Measured Data'!AA78)</f>
        <v/>
      </c>
      <c r="AB87" s="238" t="str">
        <f>IF(ISBLANK('Measured Data'!AB78),"",'Measured Data'!AB78)</f>
        <v/>
      </c>
      <c r="AC87" s="238" t="str">
        <f>IF(ISBLANK('Measured Data'!AC78),"",'Measured Data'!AC78)</f>
        <v/>
      </c>
      <c r="AD87" s="238" t="str">
        <f>IF(ISBLANK('Measured Data'!AD78),"",'Measured Data'!AD78)</f>
        <v/>
      </c>
      <c r="AE87" s="238" t="str">
        <f>IF(ISBLANK('Measured Data'!AE78),"",'Measured Data'!AE78)</f>
        <v/>
      </c>
      <c r="AF87" s="238" t="str">
        <f>IF(ISBLANK('Measured Data'!AF78),"",'Measured Data'!AF78)</f>
        <v/>
      </c>
      <c r="AG87" s="238" t="str">
        <f>IF(ISBLANK('Measured Data'!AG78),"",'Measured Data'!AG78)</f>
        <v/>
      </c>
      <c r="AH87" s="238" t="str">
        <f>IF(ISBLANK('Measured Data'!AH78),"",'Measured Data'!AH78)</f>
        <v/>
      </c>
      <c r="AI87" s="238" t="str">
        <f>IF(ISBLANK('Measured Data'!AI78),"",'Measured Data'!AI78)</f>
        <v/>
      </c>
      <c r="AJ87" s="238" t="str">
        <f>IF(ISBLANK('Measured Data'!AJ78),"",'Measured Data'!AJ78)</f>
        <v/>
      </c>
      <c r="AK87" s="238" t="str">
        <f>IF(ISBLANK('Measured Data'!AK78),"",'Measured Data'!AK78)</f>
        <v/>
      </c>
      <c r="AL87" s="238" t="str">
        <f>IF(ISBLANK('Measured Data'!AL78),"",'Measured Data'!AL78)</f>
        <v/>
      </c>
      <c r="AM87" s="238" t="str">
        <f>IF(ISBLANK('Measured Data'!AM78),"",'Measured Data'!AM78)</f>
        <v/>
      </c>
      <c r="AN87" s="238" t="str">
        <f>IF(ISBLANK('Measured Data'!AN78),"",'Measured Data'!AN78)</f>
        <v/>
      </c>
      <c r="AO87" s="238" t="str">
        <f>IF(ISBLANK('Measured Data'!AO78),"",'Measured Data'!AO78)</f>
        <v/>
      </c>
      <c r="AP87" s="238" t="str">
        <f>IF(ISBLANK('Measured Data'!AP78),"",'Measured Data'!AP78)</f>
        <v/>
      </c>
      <c r="AQ87" s="238" t="e">
        <f>IF(ISBLANK('Measured Data'!#REF!),"",'Measured Data'!#REF!)</f>
        <v>#REF!</v>
      </c>
      <c r="AR87" s="238" t="e">
        <f>IF(ISBLANK('Measured Data'!#REF!),"",'Measured Data'!#REF!)</f>
        <v>#REF!</v>
      </c>
      <c r="AS87" s="238" t="e">
        <f>IF(ISBLANK('Measured Data'!#REF!),"",'Measured Data'!#REF!)</f>
        <v>#REF!</v>
      </c>
      <c r="AT87" s="238" t="e">
        <f>IF(ISBLANK('Measured Data'!#REF!),"",'Measured Data'!#REF!)</f>
        <v>#REF!</v>
      </c>
      <c r="AU87" s="238" t="e">
        <f>IF(ISBLANK('Measured Data'!#REF!),"",'Measured Data'!#REF!)</f>
        <v>#REF!</v>
      </c>
      <c r="AV87" s="238" t="e">
        <f>IF(ISBLANK('Measured Data'!#REF!),"",'Measured Data'!#REF!)</f>
        <v>#REF!</v>
      </c>
      <c r="AW87" s="238" t="e">
        <f>IF(ISBLANK('Measured Data'!#REF!),"",'Measured Data'!#REF!)</f>
        <v>#REF!</v>
      </c>
      <c r="AX87" s="238" t="e">
        <f>IF(ISBLANK('Measured Data'!#REF!),"",'Measured Data'!#REF!)</f>
        <v>#REF!</v>
      </c>
      <c r="AY87" s="238" t="e">
        <f>IF(ISBLANK('Measured Data'!#REF!),"",'Measured Data'!#REF!)</f>
        <v>#REF!</v>
      </c>
      <c r="AZ87" s="238" t="e">
        <f>IF(ISBLANK('Measured Data'!#REF!),"",'Measured Data'!#REF!)</f>
        <v>#REF!</v>
      </c>
      <c r="BA87" s="238" t="e">
        <f>IF(ISBLANK('Measured Data'!#REF!),"",'Measured Data'!#REF!)</f>
        <v>#REF!</v>
      </c>
      <c r="BB87" s="238" t="e">
        <f>IF(ISBLANK('Measured Data'!#REF!),"",'Measured Data'!#REF!)</f>
        <v>#REF!</v>
      </c>
      <c r="BC87" s="238" t="e">
        <f>IF(ISBLANK('Measured Data'!#REF!),"",'Measured Data'!#REF!)</f>
        <v>#REF!</v>
      </c>
      <c r="BD87" s="238" t="e">
        <f>IF(ISBLANK('Measured Data'!#REF!),"",'Measured Data'!#REF!)</f>
        <v>#REF!</v>
      </c>
      <c r="BE87" s="238" t="e">
        <f>IF(ISBLANK('Measured Data'!#REF!),"",'Measured Data'!#REF!)</f>
        <v>#REF!</v>
      </c>
      <c r="BF87" s="238" t="e">
        <f>IF(ISBLANK('Measured Data'!#REF!),"",'Measured Data'!#REF!)</f>
        <v>#REF!</v>
      </c>
      <c r="BG87" s="238" t="e">
        <f>IF(ISBLANK('Measured Data'!#REF!),"",'Measured Data'!#REF!)</f>
        <v>#REF!</v>
      </c>
      <c r="BH87" s="238" t="e">
        <f>IF(ISBLANK('Measured Data'!#REF!),"",'Measured Data'!#REF!)</f>
        <v>#REF!</v>
      </c>
      <c r="BI87" s="238" t="e">
        <f>IF(ISBLANK('Measured Data'!#REF!),"",'Measured Data'!#REF!)</f>
        <v>#REF!</v>
      </c>
      <c r="BJ87" s="238" t="e">
        <f>IF(ISBLANK('Measured Data'!#REF!),"",'Measured Data'!#REF!)</f>
        <v>#REF!</v>
      </c>
      <c r="BK87" s="238" t="e">
        <f>IF(ISBLANK('Measured Data'!#REF!),"",'Measured Data'!#REF!)</f>
        <v>#REF!</v>
      </c>
      <c r="BL87" s="238" t="e">
        <f>IF(ISBLANK('Measured Data'!#REF!),"",'Measured Data'!#REF!)</f>
        <v>#REF!</v>
      </c>
      <c r="BM87" s="238" t="e">
        <f>IF(ISBLANK('Measured Data'!#REF!),"",'Measured Data'!#REF!)</f>
        <v>#REF!</v>
      </c>
      <c r="BN87" s="238" t="str">
        <f>IF(ISBLANK('In Process Calc.'!B80),"",ROUND('In Process Calc.'!B80,2))</f>
        <v/>
      </c>
      <c r="BO87" s="238" t="str">
        <f>IF(ISBLANK('In Process Calc.'!C80),"",ROUND('In Process Calc.'!C80,2))</f>
        <v/>
      </c>
      <c r="BP87" s="238" t="str">
        <f>IF(ISBLANK('In Process Calc.'!E80),"",'In Process Calc.'!E80)</f>
        <v/>
      </c>
      <c r="BQ87" s="238" t="str">
        <f>IF(ISBLANK('In Process Calc.'!F80),"",'In Process Calc.'!F80)</f>
        <v/>
      </c>
      <c r="BR87" s="238" t="str">
        <f>IF(ISBLANK('In Process Calc.'!H80),"",'In Process Calc.'!H80)</f>
        <v/>
      </c>
      <c r="BS87" s="238" t="str">
        <f>IF(ISBLANK('In Process Calc.'!J80),"",'In Process Calc.'!J80)</f>
        <v/>
      </c>
      <c r="BT87" s="238" t="str">
        <f>IF(ISBLANK('In Process Calc.'!K80),"",'In Process Calc.'!K80)</f>
        <v/>
      </c>
      <c r="BU87" s="238" t="str">
        <f>IF(ISBLANK('In Process Calc.'!L80),"",'In Process Calc.'!L80)</f>
        <v/>
      </c>
      <c r="BV87" s="243" t="str">
        <f>IF(ISBLANK('In Process Calc.'!M80),"",'In Process Calc.'!M80)</f>
        <v/>
      </c>
      <c r="BW87" s="243" t="str">
        <f>IF(ISBLANK('In Process Calc.'!N80),"",'In Process Calc.'!N80)</f>
        <v/>
      </c>
      <c r="BX87" s="243" t="str">
        <f>IF(ISBLANK('In Process Calc.'!O80),"",'In Process Calc.'!O80)</f>
        <v/>
      </c>
      <c r="BY87" s="243" t="str">
        <f>IF(ISBLANK('In Process Calc.'!P80),"",'In Process Calc.'!P80)</f>
        <v/>
      </c>
      <c r="BZ87" s="243" t="str">
        <f>IF(ISBLANK('In Process Calc.'!Q80),"",'In Process Calc.'!Q80)</f>
        <v/>
      </c>
      <c r="CA87" s="243" t="str">
        <f>IF(ISBLANK('In Process Calc.'!R80),"",'In Process Calc.'!R80)</f>
        <v/>
      </c>
      <c r="CB87" s="243" t="str">
        <f>IF(ISBLANK('In Process Calc.'!S80),"",'In Process Calc.'!S80)</f>
        <v/>
      </c>
      <c r="CC87" s="243" t="str">
        <f>IF(ISBLANK('In Process Calc.'!T80),"",'In Process Calc.'!T80)</f>
        <v/>
      </c>
      <c r="CD87" s="243" t="str">
        <f>IF(ISBLANK('In Process Calc.'!U80),"",'In Process Calc.'!U80)</f>
        <v/>
      </c>
      <c r="CE87" s="243" t="str">
        <f>IF(ISBLANK('In Process Calc.'!V80),"",'In Process Calc.'!V80)</f>
        <v/>
      </c>
      <c r="CF87" s="243" t="str">
        <f>IF(ISBLANK('In Process Calc.'!W80),"",'In Process Calc.'!W80)</f>
        <v/>
      </c>
      <c r="CG87" s="243" t="str">
        <f>IF(ISBLANK('In Process Calc.'!X80),"",'In Process Calc.'!X80)</f>
        <v/>
      </c>
      <c r="CH87" s="243" t="str">
        <f>IF(ISBLANK('In Process Calc.'!Y80),"",'In Process Calc.'!Y80)</f>
        <v/>
      </c>
      <c r="CI87" s="243" t="str">
        <f>IF(ISBLANK('In Process Calc.'!Z80),"",'In Process Calc.'!Z80)</f>
        <v/>
      </c>
      <c r="CJ87" s="243" t="str">
        <f>IF(ISBLANK('In Process Calc.'!AA80),"",'In Process Calc.'!AA80)</f>
        <v/>
      </c>
      <c r="CK87" s="243" t="str">
        <f>IF(ISBLANK('In Process Calc.'!AB80),"",'In Process Calc.'!AB80)</f>
        <v/>
      </c>
      <c r="CL87" s="243" t="str">
        <f>IF(ISBLANK('In Process Calc.'!AC80),"",'In Process Calc.'!AC80)</f>
        <v/>
      </c>
      <c r="CM87" s="243" t="str">
        <f>IF(ISBLANK('In Process Calc.'!AD80),"",'In Process Calc.'!AD80)</f>
        <v/>
      </c>
      <c r="CN87" s="243" t="str">
        <f>IF(ISBLANK('In Process Calc.'!AE80),"",'In Process Calc.'!AE80)</f>
        <v/>
      </c>
      <c r="CO87" s="243" t="str">
        <f>IF(ISBLANK('In Process Calc.'!AF80),"",'In Process Calc.'!AF80)</f>
        <v/>
      </c>
      <c r="CP87" s="243" t="str">
        <f>IF(ISBLANK('In Process Calc.'!AG80),"",'In Process Calc.'!AG80)</f>
        <v/>
      </c>
      <c r="CQ87" s="243" t="str">
        <f>IF(ISBLANK('In Process Calc.'!AH80),"",'In Process Calc.'!AH80)</f>
        <v/>
      </c>
      <c r="CR87" s="243" t="str">
        <f>IF(ISBLANK('In Process Calc.'!AI80),"",'In Process Calc.'!AI80)</f>
        <v/>
      </c>
      <c r="CS87" s="243" t="str">
        <f>IF(ISBLANK('In Process Calc.'!AJ80),"",'In Process Calc.'!AJ80)</f>
        <v/>
      </c>
      <c r="CT87" s="243" t="str">
        <f>IF(ISBLANK('In Process Calc.'!AK80),"",'In Process Calc.'!AK80)</f>
        <v/>
      </c>
      <c r="CU87" s="243" t="str">
        <f>IF(ISBLANK('In Process Calc.'!AL80),"",'In Process Calc.'!AL80)</f>
        <v/>
      </c>
      <c r="CV87" s="243" t="str">
        <f>IF(ISBLANK('In Process Calc.'!AM80),"",'In Process Calc.'!AM80)</f>
        <v/>
      </c>
      <c r="CW87" s="243" t="str">
        <f>IF(ISBLANK('In Process Calc.'!AN80),"",'In Process Calc.'!AN80)</f>
        <v/>
      </c>
      <c r="CX87" s="243" t="str">
        <f>IF(ISBLANK('In Process Calc.'!AO80),"",'In Process Calc.'!AO80)</f>
        <v/>
      </c>
      <c r="CY87" s="243" t="str">
        <f>IF(ISBLANK('In Process Calc.'!AP80),"",'In Process Calc.'!AP80)</f>
        <v/>
      </c>
      <c r="CZ87" s="243" t="str">
        <f>IF(ISBLANK('In Process Calc.'!AQ80),"",'In Process Calc.'!AQ80)</f>
        <v/>
      </c>
      <c r="DA87" s="243" t="str">
        <f>IF(ISBLANK('In Process Calc.'!AR80),"",'In Process Calc.'!AR80)</f>
        <v/>
      </c>
      <c r="DB87" s="243" t="str">
        <f>IF(ISBLANK('In Process Calc.'!AS80),"",'In Process Calc.'!AS80)</f>
        <v/>
      </c>
      <c r="DC87" s="243" t="str">
        <f>IF(ISBLANK('In Process Calc.'!AT80),"",'In Process Calc.'!AT80)</f>
        <v/>
      </c>
      <c r="DD87" s="243" t="str">
        <f>IF(ISBLANK('In Process Calc.'!AU80),"",'In Process Calc.'!AU80)</f>
        <v/>
      </c>
      <c r="DE87" s="243" t="str">
        <f>IF(ISBLANK('In Process Calc.'!AV80),"",'In Process Calc.'!AV80)</f>
        <v/>
      </c>
      <c r="DF87" s="243" t="str">
        <f>IF(ISBLANK('In Process Calc.'!AW80),"",'In Process Calc.'!AW80)</f>
        <v/>
      </c>
      <c r="DG87" s="243" t="str">
        <f>IF(ISBLANK('In Process Calc.'!AX80),"",'In Process Calc.'!AX80)</f>
        <v/>
      </c>
      <c r="DH87" s="243" t="str">
        <f>IF(ISBLANK('In Process Calc.'!AY80),"",'In Process Calc.'!AY80)</f>
        <v/>
      </c>
      <c r="DI87" s="243" t="str">
        <f>IF(ISBLANK('In Process Calc.'!AZ80),"",'In Process Calc.'!AZ80)</f>
        <v/>
      </c>
      <c r="DJ87" s="243" t="str">
        <f>IF(ISBLANK('In Process Calc.'!BA80),"",'In Process Calc.'!BA80)</f>
        <v/>
      </c>
      <c r="DK87" s="243" t="str">
        <f>IF(ISBLANK('In Process Calc.'!BB80),"",'In Process Calc.'!BB80)</f>
        <v/>
      </c>
      <c r="DL87" s="243" t="str">
        <f>IF(ISBLANK('In Process Calc.'!BC80),"",'In Process Calc.'!BC80)</f>
        <v/>
      </c>
      <c r="DM87" s="243" t="str">
        <f>IF(ISBLANK('In Process Calc.'!BD80),"",'In Process Calc.'!BD80)</f>
        <v/>
      </c>
      <c r="DN87" s="243" t="str">
        <f>IF(ISBLANK('In Process Calc.'!BE80),"",'In Process Calc.'!BE80)</f>
        <v/>
      </c>
      <c r="DO87" s="243" t="str">
        <f>IF(ISBLANK('In Process Calc.'!BF80),"",'In Process Calc.'!BF80)</f>
        <v/>
      </c>
      <c r="DP87" s="243" t="str">
        <f>IF(ISBLANK('In Process Calc.'!BG80),"",'In Process Calc.'!BG80)</f>
        <v/>
      </c>
      <c r="DQ87" s="243" t="str">
        <f>IF(ISBLANK('In Process Calc.'!BH80),"",'In Process Calc.'!BH80)</f>
        <v/>
      </c>
      <c r="DR87" s="243" t="str">
        <f>IF(ISBLANK('In Process Calc.'!BI80),"",'In Process Calc.'!BI80)</f>
        <v/>
      </c>
      <c r="DS87" s="243" t="str">
        <f>IF(ISBLANK('In Process Calc.'!BJ80),"",'In Process Calc.'!BJ80)</f>
        <v/>
      </c>
      <c r="DT87" s="243" t="str">
        <f>IF(ISBLANK('In Process Calc.'!BK80),"",'In Process Calc.'!BK80)</f>
        <v/>
      </c>
      <c r="DU87" s="243" t="str">
        <f>IF(ISBLANK('In Process Calc.'!BL80),"",'In Process Calc.'!BL80)</f>
        <v/>
      </c>
      <c r="DV87" s="243" t="str">
        <f>IF(ISBLANK('In Process Calc.'!BM80),"",'In Process Calc.'!BM80)</f>
        <v/>
      </c>
      <c r="DW87" s="243" t="str">
        <f>IF(ISBLANK('In Process Calc.'!BN80),"",'In Process Calc.'!BN80)</f>
        <v/>
      </c>
      <c r="DX87" s="243" t="str">
        <f>IF(ISBLANK('In Process Calc.'!BO80),"",'In Process Calc.'!BO80)</f>
        <v/>
      </c>
      <c r="DY87" s="243" t="str">
        <f>IF(ISBLANK('In Process Calc.'!BP80),"",'In Process Calc.'!BP80)</f>
        <v/>
      </c>
      <c r="DZ87" s="243" t="str">
        <f>IF(ISBLANK('In Process Calc.'!BQ80),"",'In Process Calc.'!BQ80)</f>
        <v/>
      </c>
      <c r="EA87" s="243" t="str">
        <f>IF(ISBLANK('In Process Calc.'!BR80),"",'In Process Calc.'!BR80)</f>
        <v/>
      </c>
      <c r="EB87" s="243" t="str">
        <f>IF(ISBLANK('In Process Calc.'!BS80),"",'In Process Calc.'!BS80)</f>
        <v/>
      </c>
      <c r="EC87" s="243" t="str">
        <f>IF(ISBLANK('In Process Calc.'!BT80),"",'In Process Calc.'!BT80)</f>
        <v/>
      </c>
      <c r="ED87" s="243" t="str">
        <f>IF(ISBLANK('In Process Calc.'!BU80),"",'In Process Calc.'!BU80)</f>
        <v/>
      </c>
      <c r="EE87" s="243" t="str">
        <f>IF(ISBLANK('In Process Calc.'!BV80),"",'In Process Calc.'!BV80)</f>
        <v/>
      </c>
      <c r="EF87" s="243" t="str">
        <f>IF(ISBLANK('In Process Calc.'!BW80),"",'In Process Calc.'!BW80)</f>
        <v/>
      </c>
      <c r="EG87" s="243" t="str">
        <f>IF(ISBLANK('In Process Calc.'!BX80),"",'In Process Calc.'!BX80)</f>
        <v/>
      </c>
      <c r="EH87" s="243" t="str">
        <f>IF(ISBLANK('In Process Calc.'!BY80),"",'In Process Calc.'!BY80)</f>
        <v/>
      </c>
      <c r="EI87" s="243" t="str">
        <f>IF(ISBLANK('In Process Calc.'!BZ80),"",'In Process Calc.'!BZ80)</f>
        <v/>
      </c>
      <c r="EJ87" s="243" t="str">
        <f>IF(ISBLANK('In Process Calc.'!CA80),"",'In Process Calc.'!CA80)</f>
        <v/>
      </c>
      <c r="EK87" s="243" t="str">
        <f>IF(ISBLANK('Post Process Calc.'!A87),"",'Post Process Calc.'!A87)</f>
        <v/>
      </c>
      <c r="EL87" s="243" t="str">
        <f>IF(ISBLANK('Post Process Calc.'!C87),"",'Post Process Calc.'!C87)</f>
        <v/>
      </c>
      <c r="EM87" s="243" t="str">
        <f>IF(ISBLANK('Post Process Calc.'!D87),"",'Post Process Calc.'!D87)</f>
        <v/>
      </c>
      <c r="EN87" s="243" t="str">
        <f>IF(ISBLANK('Post Process Calc.'!E87),"",'Post Process Calc.'!E87)</f>
        <v/>
      </c>
      <c r="EO87" s="243" t="str">
        <f>IF(ISBLANK('Post Process Calc.'!F87),"",'Post Process Calc.'!F87)</f>
        <v/>
      </c>
      <c r="EP87" s="243" t="str">
        <f>IF(ISBLANK('Post Process Calc.'!G87),"",'Post Process Calc.'!G87)</f>
        <v/>
      </c>
      <c r="EQ87" s="243" t="str">
        <f>IF(ISBLANK('Post Process Calc.'!H87),"",'Post Process Calc.'!H87)</f>
        <v/>
      </c>
      <c r="ER87" s="243" t="str">
        <f>IF(ISBLANK('Post Process Calc.'!I87),"",'Post Process Calc.'!I87)</f>
        <v/>
      </c>
      <c r="ES87" s="243" t="str">
        <f>IF(ISBLANK('Post Process Calc.'!J87),"",'Post Process Calc.'!J87)</f>
        <v/>
      </c>
      <c r="ET87" s="243" t="str">
        <f>IF(ISBLANK('Post Process Calc.'!K87),"",'Post Process Calc.'!K87)</f>
        <v/>
      </c>
      <c r="EU87" s="243" t="str">
        <f>IF(ISBLANK('Post Process Calc.'!L87),"",'Post Process Calc.'!L87)</f>
        <v/>
      </c>
      <c r="EV87" s="243" t="str">
        <f>IF(ISBLANK('Post Process Calc.'!M87),"",'Post Process Calc.'!M87)</f>
        <v/>
      </c>
      <c r="EW87" s="243" t="str">
        <f>IF(ISBLANK('Post Process Calc.'!N87),"",'Post Process Calc.'!N87)</f>
        <v/>
      </c>
      <c r="EX87" s="243" t="str">
        <f>IF(ISBLANK('Post Process Calc.'!O87),"",'Post Process Calc.'!O87)</f>
        <v/>
      </c>
      <c r="EY87" s="243" t="str">
        <f>IF(ISBLANK('Post Process Calc.'!P87),"",'Post Process Calc.'!P87)</f>
        <v/>
      </c>
      <c r="EZ87" s="243" t="str">
        <f>IF(ISBLANK('Post Process Calc.'!Q87),"",'Post Process Calc.'!Q87)</f>
        <v/>
      </c>
      <c r="FA87" s="243" t="str">
        <f>IF(ISBLANK('Post Process Calc.'!R87),"",'Post Process Calc.'!R87)</f>
        <v/>
      </c>
      <c r="FB87" s="243" t="str">
        <f>IF(ISBLANK('Post Process Calc.'!S87),"",'Post Process Calc.'!S87)</f>
        <v/>
      </c>
      <c r="FC87" s="243" t="str">
        <f>IF(ISBLANK('Post Process Calc.'!T87),"",'Post Process Calc.'!T87)</f>
        <v/>
      </c>
      <c r="FD87" s="243" t="str">
        <f>IF(ISBLANK('Post Process Calc.'!U87),"",'Post Process Calc.'!U87)</f>
        <v/>
      </c>
      <c r="FE87" s="243" t="str">
        <f>IF(ISBLANK('Post Process Calc.'!V87),"",'Post Process Calc.'!V87)</f>
        <v/>
      </c>
      <c r="FF87" s="243" t="str">
        <f>IF(ISBLANK('Post Process Calc.'!W87),"",'Post Process Calc.'!W87)</f>
        <v/>
      </c>
      <c r="FG87" s="243" t="str">
        <f>IF(ISBLANK('Post Process Calc.'!X87),"",'Post Process Calc.'!X87)</f>
        <v/>
      </c>
      <c r="FH87" s="243" t="str">
        <f>IF(ISBLANK('Post Process Calc.'!Y87),"",'Post Process Calc.'!Y87)</f>
        <v/>
      </c>
      <c r="FI87" s="243" t="str">
        <f>IF(ISBLANK('Post Process Calc.'!Z87),"",'Post Process Calc.'!Z87)</f>
        <v/>
      </c>
      <c r="FJ87" s="243" t="str">
        <f>IF(ISBLANK('Post Process Calc.'!AA87),"",'Post Process Calc.'!AA87)</f>
        <v/>
      </c>
      <c r="FK87" s="243" t="str">
        <f>IF(ISBLANK('Post Process Calc.'!AB87),"",'Post Process Calc.'!AB87)</f>
        <v/>
      </c>
      <c r="FL87" s="243" t="str">
        <f>IF(ISBLANK('Post Process Calc.'!AC87),"",'Post Process Calc.'!AC87)</f>
        <v/>
      </c>
      <c r="FM87" s="243" t="str">
        <f>IF(ISBLANK('Post Process Calc.'!AD87),"",'Post Process Calc.'!AD87)</f>
        <v/>
      </c>
      <c r="FN87" s="243" t="str">
        <f>IF(ISBLANK('Post Process Calc.'!AE87),"",'Post Process Calc.'!AE87)</f>
        <v/>
      </c>
      <c r="FO87" s="243" t="str">
        <f>IF(ISBLANK('Post Process Calc.'!AF87),"",'Post Process Calc.'!AF87)</f>
        <v/>
      </c>
      <c r="FP87" s="243" t="str">
        <f>IF(ISBLANK('Post Process Calc.'!AG87),"",'Post Process Calc.'!AG87)</f>
        <v/>
      </c>
      <c r="FQ87" s="243" t="str">
        <f>IF(ISBLANK('Post Process Calc.'!AH87),"",'Post Process Calc.'!AH87)</f>
        <v/>
      </c>
      <c r="FR87" s="243" t="str">
        <f>IF(ISBLANK('Post Process Calc.'!AI87),"",'Post Process Calc.'!AI87)</f>
        <v/>
      </c>
      <c r="FS87" s="243" t="str">
        <f>IF(ISBLANK('Post Process Calc.'!AJ87),"",'Post Process Calc.'!AJ87)</f>
        <v/>
      </c>
    </row>
    <row r="88" spans="1:175">
      <c r="A88" s="238" t="str">
        <f>IF('Measured Data'!B79&lt;&gt;0,'Measured Data'!$B$1,"")</f>
        <v/>
      </c>
      <c r="B88" s="238" t="str">
        <f>IF(ISBLANK('Measured Data'!A79),"",'Measured Data'!A79)</f>
        <v/>
      </c>
      <c r="C88" s="245" t="str">
        <f>IF(ISBLANK('Measured Data'!B79),"",'Measured Data'!B79)</f>
        <v/>
      </c>
      <c r="D88" s="246" t="str">
        <f>IF(ISBLANK('Measured Data'!C79),"",'Measured Data'!C79)</f>
        <v/>
      </c>
      <c r="E88" s="238" t="str">
        <f>IF(ISBLANK('Measured Data'!D79),"",'Measured Data'!D79)</f>
        <v/>
      </c>
      <c r="F88" s="238" t="str">
        <f>IF(ISBLANK('Measured Data'!E79),"",'Measured Data'!E79)</f>
        <v/>
      </c>
      <c r="G88" s="238" t="str">
        <f>IF(ISBLANK('Measured Data'!G79),"",'Measured Data'!G79)</f>
        <v/>
      </c>
      <c r="H88" s="238" t="str">
        <f>IF(ISBLANK('Measured Data'!H79),"",'Measured Data'!H79)</f>
        <v/>
      </c>
      <c r="I88" s="238" t="str">
        <f>IF(ISBLANK('Measured Data'!I79),"",'Measured Data'!I79)</f>
        <v/>
      </c>
      <c r="J88" s="238" t="str">
        <f>IF(ISBLANK('Measured Data'!J79),"",'Measured Data'!J79)</f>
        <v/>
      </c>
      <c r="K88" s="238" t="str">
        <f>IF(ISBLANK('Measured Data'!K79),"",'Measured Data'!K79)</f>
        <v/>
      </c>
      <c r="L88" s="238" t="str">
        <f>IF(ISBLANK('Measured Data'!L79),"",'Measured Data'!L79)</f>
        <v/>
      </c>
      <c r="M88" s="238" t="str">
        <f>IF(ISBLANK('Measured Data'!M79),"",'Measured Data'!M79)</f>
        <v/>
      </c>
      <c r="N88" s="238" t="str">
        <f>IF(ISBLANK('Measured Data'!N79),"",'Measured Data'!N79)</f>
        <v/>
      </c>
      <c r="O88" s="238" t="str">
        <f>IF(ISBLANK('Measured Data'!O79),"",'Measured Data'!O79)</f>
        <v/>
      </c>
      <c r="P88" s="238" t="str">
        <f>IF(ISBLANK('Measured Data'!P79),"",'Measured Data'!P79)</f>
        <v/>
      </c>
      <c r="Q88" s="238" t="str">
        <f>IF(ISBLANK('Measured Data'!Q79),"",'Measured Data'!Q79)</f>
        <v/>
      </c>
      <c r="R88" s="238" t="str">
        <f>IF(ISBLANK('Measured Data'!R79),"",'Measured Data'!R79)</f>
        <v/>
      </c>
      <c r="S88" s="238" t="str">
        <f>IF(ISBLANK('Measured Data'!S79),"",'Measured Data'!S79)</f>
        <v/>
      </c>
      <c r="T88" s="238" t="str">
        <f>IF(ISBLANK('Measured Data'!T79),"",'Measured Data'!T79)</f>
        <v/>
      </c>
      <c r="U88" s="238" t="str">
        <f>IF(ISBLANK('Measured Data'!U79),"",'Measured Data'!U79)</f>
        <v/>
      </c>
      <c r="V88" s="238" t="str">
        <f>IF(ISBLANK('Measured Data'!V79),"",'Measured Data'!V79)</f>
        <v/>
      </c>
      <c r="W88" s="238" t="str">
        <f>IF(ISBLANK('Measured Data'!W79),"",'Measured Data'!W79)</f>
        <v/>
      </c>
      <c r="X88" s="238" t="str">
        <f>IF(ISBLANK('Measured Data'!X79),"",'Measured Data'!X79)</f>
        <v/>
      </c>
      <c r="Y88" s="238" t="str">
        <f>IF(ISBLANK('Measured Data'!Y79),"",'Measured Data'!Y79)</f>
        <v/>
      </c>
      <c r="Z88" s="238" t="str">
        <f>IF(ISBLANK('Measured Data'!Z79),"",'Measured Data'!Z79)</f>
        <v/>
      </c>
      <c r="AA88" s="238" t="str">
        <f>IF(ISBLANK('Measured Data'!AA79),"",'Measured Data'!AA79)</f>
        <v/>
      </c>
      <c r="AB88" s="238" t="str">
        <f>IF(ISBLANK('Measured Data'!AB79),"",'Measured Data'!AB79)</f>
        <v/>
      </c>
      <c r="AC88" s="238" t="str">
        <f>IF(ISBLANK('Measured Data'!AC79),"",'Measured Data'!AC79)</f>
        <v/>
      </c>
      <c r="AD88" s="238" t="str">
        <f>IF(ISBLANK('Measured Data'!AD79),"",'Measured Data'!AD79)</f>
        <v/>
      </c>
      <c r="AE88" s="238" t="str">
        <f>IF(ISBLANK('Measured Data'!AE79),"",'Measured Data'!AE79)</f>
        <v/>
      </c>
      <c r="AF88" s="238" t="str">
        <f>IF(ISBLANK('Measured Data'!AF79),"",'Measured Data'!AF79)</f>
        <v/>
      </c>
      <c r="AG88" s="238" t="str">
        <f>IF(ISBLANK('Measured Data'!AG79),"",'Measured Data'!AG79)</f>
        <v/>
      </c>
      <c r="AH88" s="238" t="str">
        <f>IF(ISBLANK('Measured Data'!AH79),"",'Measured Data'!AH79)</f>
        <v/>
      </c>
      <c r="AI88" s="238" t="str">
        <f>IF(ISBLANK('Measured Data'!AI79),"",'Measured Data'!AI79)</f>
        <v/>
      </c>
      <c r="AJ88" s="238" t="str">
        <f>IF(ISBLANK('Measured Data'!AJ79),"",'Measured Data'!AJ79)</f>
        <v/>
      </c>
      <c r="AK88" s="238" t="str">
        <f>IF(ISBLANK('Measured Data'!AK79),"",'Measured Data'!AK79)</f>
        <v/>
      </c>
      <c r="AL88" s="238" t="str">
        <f>IF(ISBLANK('Measured Data'!AL79),"",'Measured Data'!AL79)</f>
        <v/>
      </c>
      <c r="AM88" s="238" t="str">
        <f>IF(ISBLANK('Measured Data'!AM79),"",'Measured Data'!AM79)</f>
        <v/>
      </c>
      <c r="AN88" s="238" t="str">
        <f>IF(ISBLANK('Measured Data'!AN79),"",'Measured Data'!AN79)</f>
        <v/>
      </c>
      <c r="AO88" s="238" t="str">
        <f>IF(ISBLANK('Measured Data'!AO79),"",'Measured Data'!AO79)</f>
        <v/>
      </c>
      <c r="AP88" s="238" t="str">
        <f>IF(ISBLANK('Measured Data'!AP79),"",'Measured Data'!AP79)</f>
        <v/>
      </c>
      <c r="AQ88" s="238" t="e">
        <f>IF(ISBLANK('Measured Data'!#REF!),"",'Measured Data'!#REF!)</f>
        <v>#REF!</v>
      </c>
      <c r="AR88" s="238" t="e">
        <f>IF(ISBLANK('Measured Data'!#REF!),"",'Measured Data'!#REF!)</f>
        <v>#REF!</v>
      </c>
      <c r="AS88" s="238" t="e">
        <f>IF(ISBLANK('Measured Data'!#REF!),"",'Measured Data'!#REF!)</f>
        <v>#REF!</v>
      </c>
      <c r="AT88" s="238" t="e">
        <f>IF(ISBLANK('Measured Data'!#REF!),"",'Measured Data'!#REF!)</f>
        <v>#REF!</v>
      </c>
      <c r="AU88" s="238" t="e">
        <f>IF(ISBLANK('Measured Data'!#REF!),"",'Measured Data'!#REF!)</f>
        <v>#REF!</v>
      </c>
      <c r="AV88" s="238" t="e">
        <f>IF(ISBLANK('Measured Data'!#REF!),"",'Measured Data'!#REF!)</f>
        <v>#REF!</v>
      </c>
      <c r="AW88" s="238" t="e">
        <f>IF(ISBLANK('Measured Data'!#REF!),"",'Measured Data'!#REF!)</f>
        <v>#REF!</v>
      </c>
      <c r="AX88" s="238" t="e">
        <f>IF(ISBLANK('Measured Data'!#REF!),"",'Measured Data'!#REF!)</f>
        <v>#REF!</v>
      </c>
      <c r="AY88" s="238" t="e">
        <f>IF(ISBLANK('Measured Data'!#REF!),"",'Measured Data'!#REF!)</f>
        <v>#REF!</v>
      </c>
      <c r="AZ88" s="238" t="e">
        <f>IF(ISBLANK('Measured Data'!#REF!),"",'Measured Data'!#REF!)</f>
        <v>#REF!</v>
      </c>
      <c r="BA88" s="238" t="e">
        <f>IF(ISBLANK('Measured Data'!#REF!),"",'Measured Data'!#REF!)</f>
        <v>#REF!</v>
      </c>
      <c r="BB88" s="238" t="e">
        <f>IF(ISBLANK('Measured Data'!#REF!),"",'Measured Data'!#REF!)</f>
        <v>#REF!</v>
      </c>
      <c r="BC88" s="238" t="e">
        <f>IF(ISBLANK('Measured Data'!#REF!),"",'Measured Data'!#REF!)</f>
        <v>#REF!</v>
      </c>
      <c r="BD88" s="238" t="e">
        <f>IF(ISBLANK('Measured Data'!#REF!),"",'Measured Data'!#REF!)</f>
        <v>#REF!</v>
      </c>
      <c r="BE88" s="238" t="e">
        <f>IF(ISBLANK('Measured Data'!#REF!),"",'Measured Data'!#REF!)</f>
        <v>#REF!</v>
      </c>
      <c r="BF88" s="238" t="e">
        <f>IF(ISBLANK('Measured Data'!#REF!),"",'Measured Data'!#REF!)</f>
        <v>#REF!</v>
      </c>
      <c r="BG88" s="238" t="e">
        <f>IF(ISBLANK('Measured Data'!#REF!),"",'Measured Data'!#REF!)</f>
        <v>#REF!</v>
      </c>
      <c r="BH88" s="238" t="e">
        <f>IF(ISBLANK('Measured Data'!#REF!),"",'Measured Data'!#REF!)</f>
        <v>#REF!</v>
      </c>
      <c r="BI88" s="238" t="e">
        <f>IF(ISBLANK('Measured Data'!#REF!),"",'Measured Data'!#REF!)</f>
        <v>#REF!</v>
      </c>
      <c r="BJ88" s="238" t="e">
        <f>IF(ISBLANK('Measured Data'!#REF!),"",'Measured Data'!#REF!)</f>
        <v>#REF!</v>
      </c>
      <c r="BK88" s="238" t="e">
        <f>IF(ISBLANK('Measured Data'!#REF!),"",'Measured Data'!#REF!)</f>
        <v>#REF!</v>
      </c>
      <c r="BL88" s="238" t="e">
        <f>IF(ISBLANK('Measured Data'!#REF!),"",'Measured Data'!#REF!)</f>
        <v>#REF!</v>
      </c>
      <c r="BM88" s="238" t="e">
        <f>IF(ISBLANK('Measured Data'!#REF!),"",'Measured Data'!#REF!)</f>
        <v>#REF!</v>
      </c>
      <c r="BN88" s="238" t="str">
        <f>IF(ISBLANK('In Process Calc.'!B81),"",ROUND('In Process Calc.'!B81,2))</f>
        <v/>
      </c>
      <c r="BO88" s="238" t="str">
        <f>IF(ISBLANK('In Process Calc.'!C81),"",ROUND('In Process Calc.'!C81,2))</f>
        <v/>
      </c>
      <c r="BP88" s="238" t="str">
        <f>IF(ISBLANK('In Process Calc.'!E81),"",'In Process Calc.'!E81)</f>
        <v/>
      </c>
      <c r="BQ88" s="238" t="str">
        <f>IF(ISBLANK('In Process Calc.'!F81),"",'In Process Calc.'!F81)</f>
        <v/>
      </c>
      <c r="BR88" s="238" t="str">
        <f>IF(ISBLANK('In Process Calc.'!H81),"",'In Process Calc.'!H81)</f>
        <v/>
      </c>
      <c r="BS88" s="238" t="str">
        <f>IF(ISBLANK('In Process Calc.'!J81),"",'In Process Calc.'!J81)</f>
        <v/>
      </c>
      <c r="BT88" s="238" t="str">
        <f>IF(ISBLANK('In Process Calc.'!K81),"",'In Process Calc.'!K81)</f>
        <v/>
      </c>
      <c r="BU88" s="238" t="str">
        <f>IF(ISBLANK('In Process Calc.'!L81),"",'In Process Calc.'!L81)</f>
        <v/>
      </c>
      <c r="BV88" s="243" t="str">
        <f>IF(ISBLANK('In Process Calc.'!M81),"",'In Process Calc.'!M81)</f>
        <v/>
      </c>
      <c r="BW88" s="243" t="str">
        <f>IF(ISBLANK('In Process Calc.'!N81),"",'In Process Calc.'!N81)</f>
        <v/>
      </c>
      <c r="BX88" s="243" t="str">
        <f>IF(ISBLANK('In Process Calc.'!O81),"",'In Process Calc.'!O81)</f>
        <v/>
      </c>
      <c r="BY88" s="243" t="str">
        <f>IF(ISBLANK('In Process Calc.'!P81),"",'In Process Calc.'!P81)</f>
        <v/>
      </c>
      <c r="BZ88" s="243" t="str">
        <f>IF(ISBLANK('In Process Calc.'!Q81),"",'In Process Calc.'!Q81)</f>
        <v/>
      </c>
      <c r="CA88" s="243" t="str">
        <f>IF(ISBLANK('In Process Calc.'!R81),"",'In Process Calc.'!R81)</f>
        <v/>
      </c>
      <c r="CB88" s="243" t="str">
        <f>IF(ISBLANK('In Process Calc.'!S81),"",'In Process Calc.'!S81)</f>
        <v/>
      </c>
      <c r="CC88" s="243" t="str">
        <f>IF(ISBLANK('In Process Calc.'!T81),"",'In Process Calc.'!T81)</f>
        <v/>
      </c>
      <c r="CD88" s="243" t="str">
        <f>IF(ISBLANK('In Process Calc.'!U81),"",'In Process Calc.'!U81)</f>
        <v/>
      </c>
      <c r="CE88" s="243" t="str">
        <f>IF(ISBLANK('In Process Calc.'!V81),"",'In Process Calc.'!V81)</f>
        <v/>
      </c>
      <c r="CF88" s="243" t="str">
        <f>IF(ISBLANK('In Process Calc.'!W81),"",'In Process Calc.'!W81)</f>
        <v/>
      </c>
      <c r="CG88" s="243" t="str">
        <f>IF(ISBLANK('In Process Calc.'!X81),"",'In Process Calc.'!X81)</f>
        <v/>
      </c>
      <c r="CH88" s="243" t="str">
        <f>IF(ISBLANK('In Process Calc.'!Y81),"",'In Process Calc.'!Y81)</f>
        <v/>
      </c>
      <c r="CI88" s="243" t="str">
        <f>IF(ISBLANK('In Process Calc.'!Z81),"",'In Process Calc.'!Z81)</f>
        <v/>
      </c>
      <c r="CJ88" s="243" t="str">
        <f>IF(ISBLANK('In Process Calc.'!AA81),"",'In Process Calc.'!AA81)</f>
        <v/>
      </c>
      <c r="CK88" s="243" t="str">
        <f>IF(ISBLANK('In Process Calc.'!AB81),"",'In Process Calc.'!AB81)</f>
        <v/>
      </c>
      <c r="CL88" s="243" t="str">
        <f>IF(ISBLANK('In Process Calc.'!AC81),"",'In Process Calc.'!AC81)</f>
        <v/>
      </c>
      <c r="CM88" s="243" t="str">
        <f>IF(ISBLANK('In Process Calc.'!AD81),"",'In Process Calc.'!AD81)</f>
        <v/>
      </c>
      <c r="CN88" s="243" t="str">
        <f>IF(ISBLANK('In Process Calc.'!AE81),"",'In Process Calc.'!AE81)</f>
        <v/>
      </c>
      <c r="CO88" s="243" t="str">
        <f>IF(ISBLANK('In Process Calc.'!AF81),"",'In Process Calc.'!AF81)</f>
        <v/>
      </c>
      <c r="CP88" s="243" t="str">
        <f>IF(ISBLANK('In Process Calc.'!AG81),"",'In Process Calc.'!AG81)</f>
        <v/>
      </c>
      <c r="CQ88" s="243" t="str">
        <f>IF(ISBLANK('In Process Calc.'!AH81),"",'In Process Calc.'!AH81)</f>
        <v/>
      </c>
      <c r="CR88" s="243" t="str">
        <f>IF(ISBLANK('In Process Calc.'!AI81),"",'In Process Calc.'!AI81)</f>
        <v/>
      </c>
      <c r="CS88" s="243" t="str">
        <f>IF(ISBLANK('In Process Calc.'!AJ81),"",'In Process Calc.'!AJ81)</f>
        <v/>
      </c>
      <c r="CT88" s="243" t="str">
        <f>IF(ISBLANK('In Process Calc.'!AK81),"",'In Process Calc.'!AK81)</f>
        <v/>
      </c>
      <c r="CU88" s="243" t="str">
        <f>IF(ISBLANK('In Process Calc.'!AL81),"",'In Process Calc.'!AL81)</f>
        <v/>
      </c>
      <c r="CV88" s="243" t="str">
        <f>IF(ISBLANK('In Process Calc.'!AM81),"",'In Process Calc.'!AM81)</f>
        <v/>
      </c>
      <c r="CW88" s="243" t="str">
        <f>IF(ISBLANK('In Process Calc.'!AN81),"",'In Process Calc.'!AN81)</f>
        <v/>
      </c>
      <c r="CX88" s="243" t="str">
        <f>IF(ISBLANK('In Process Calc.'!AO81),"",'In Process Calc.'!AO81)</f>
        <v/>
      </c>
      <c r="CY88" s="243" t="str">
        <f>IF(ISBLANK('In Process Calc.'!AP81),"",'In Process Calc.'!AP81)</f>
        <v/>
      </c>
      <c r="CZ88" s="243" t="str">
        <f>IF(ISBLANK('In Process Calc.'!AQ81),"",'In Process Calc.'!AQ81)</f>
        <v/>
      </c>
      <c r="DA88" s="243" t="str">
        <f>IF(ISBLANK('In Process Calc.'!AR81),"",'In Process Calc.'!AR81)</f>
        <v/>
      </c>
      <c r="DB88" s="243" t="str">
        <f>IF(ISBLANK('In Process Calc.'!AS81),"",'In Process Calc.'!AS81)</f>
        <v/>
      </c>
      <c r="DC88" s="243" t="str">
        <f>IF(ISBLANK('In Process Calc.'!AT81),"",'In Process Calc.'!AT81)</f>
        <v/>
      </c>
      <c r="DD88" s="243" t="str">
        <f>IF(ISBLANK('In Process Calc.'!AU81),"",'In Process Calc.'!AU81)</f>
        <v/>
      </c>
      <c r="DE88" s="243" t="str">
        <f>IF(ISBLANK('In Process Calc.'!AV81),"",'In Process Calc.'!AV81)</f>
        <v/>
      </c>
      <c r="DF88" s="243" t="str">
        <f>IF(ISBLANK('In Process Calc.'!AW81),"",'In Process Calc.'!AW81)</f>
        <v/>
      </c>
      <c r="DG88" s="243" t="str">
        <f>IF(ISBLANK('In Process Calc.'!AX81),"",'In Process Calc.'!AX81)</f>
        <v/>
      </c>
      <c r="DH88" s="243" t="str">
        <f>IF(ISBLANK('In Process Calc.'!AY81),"",'In Process Calc.'!AY81)</f>
        <v/>
      </c>
      <c r="DI88" s="243" t="str">
        <f>IF(ISBLANK('In Process Calc.'!AZ81),"",'In Process Calc.'!AZ81)</f>
        <v/>
      </c>
      <c r="DJ88" s="243" t="str">
        <f>IF(ISBLANK('In Process Calc.'!BA81),"",'In Process Calc.'!BA81)</f>
        <v/>
      </c>
      <c r="DK88" s="243" t="str">
        <f>IF(ISBLANK('In Process Calc.'!BB81),"",'In Process Calc.'!BB81)</f>
        <v/>
      </c>
      <c r="DL88" s="243" t="str">
        <f>IF(ISBLANK('In Process Calc.'!BC81),"",'In Process Calc.'!BC81)</f>
        <v/>
      </c>
      <c r="DM88" s="243" t="str">
        <f>IF(ISBLANK('In Process Calc.'!BD81),"",'In Process Calc.'!BD81)</f>
        <v/>
      </c>
      <c r="DN88" s="243" t="str">
        <f>IF(ISBLANK('In Process Calc.'!BE81),"",'In Process Calc.'!BE81)</f>
        <v/>
      </c>
      <c r="DO88" s="243" t="str">
        <f>IF(ISBLANK('In Process Calc.'!BF81),"",'In Process Calc.'!BF81)</f>
        <v/>
      </c>
      <c r="DP88" s="243" t="str">
        <f>IF(ISBLANK('In Process Calc.'!BG81),"",'In Process Calc.'!BG81)</f>
        <v/>
      </c>
      <c r="DQ88" s="243" t="str">
        <f>IF(ISBLANK('In Process Calc.'!BH81),"",'In Process Calc.'!BH81)</f>
        <v/>
      </c>
      <c r="DR88" s="243" t="str">
        <f>IF(ISBLANK('In Process Calc.'!BI81),"",'In Process Calc.'!BI81)</f>
        <v/>
      </c>
      <c r="DS88" s="243" t="str">
        <f>IF(ISBLANK('In Process Calc.'!BJ81),"",'In Process Calc.'!BJ81)</f>
        <v/>
      </c>
      <c r="DT88" s="243" t="str">
        <f>IF(ISBLANK('In Process Calc.'!BK81),"",'In Process Calc.'!BK81)</f>
        <v/>
      </c>
      <c r="DU88" s="243" t="str">
        <f>IF(ISBLANK('In Process Calc.'!BL81),"",'In Process Calc.'!BL81)</f>
        <v/>
      </c>
      <c r="DV88" s="243" t="str">
        <f>IF(ISBLANK('In Process Calc.'!BM81),"",'In Process Calc.'!BM81)</f>
        <v/>
      </c>
      <c r="DW88" s="243" t="str">
        <f>IF(ISBLANK('In Process Calc.'!BN81),"",'In Process Calc.'!BN81)</f>
        <v/>
      </c>
      <c r="DX88" s="243" t="str">
        <f>IF(ISBLANK('In Process Calc.'!BO81),"",'In Process Calc.'!BO81)</f>
        <v/>
      </c>
      <c r="DY88" s="243" t="str">
        <f>IF(ISBLANK('In Process Calc.'!BP81),"",'In Process Calc.'!BP81)</f>
        <v/>
      </c>
      <c r="DZ88" s="243" t="str">
        <f>IF(ISBLANK('In Process Calc.'!BQ81),"",'In Process Calc.'!BQ81)</f>
        <v/>
      </c>
      <c r="EA88" s="243" t="str">
        <f>IF(ISBLANK('In Process Calc.'!BR81),"",'In Process Calc.'!BR81)</f>
        <v/>
      </c>
      <c r="EB88" s="243" t="str">
        <f>IF(ISBLANK('In Process Calc.'!BS81),"",'In Process Calc.'!BS81)</f>
        <v/>
      </c>
      <c r="EC88" s="243" t="str">
        <f>IF(ISBLANK('In Process Calc.'!BT81),"",'In Process Calc.'!BT81)</f>
        <v/>
      </c>
      <c r="ED88" s="243" t="str">
        <f>IF(ISBLANK('In Process Calc.'!BU81),"",'In Process Calc.'!BU81)</f>
        <v/>
      </c>
      <c r="EE88" s="243" t="str">
        <f>IF(ISBLANK('In Process Calc.'!BV81),"",'In Process Calc.'!BV81)</f>
        <v/>
      </c>
      <c r="EF88" s="243" t="str">
        <f>IF(ISBLANK('In Process Calc.'!BW81),"",'In Process Calc.'!BW81)</f>
        <v/>
      </c>
      <c r="EG88" s="243" t="str">
        <f>IF(ISBLANK('In Process Calc.'!BX81),"",'In Process Calc.'!BX81)</f>
        <v/>
      </c>
      <c r="EH88" s="243" t="str">
        <f>IF(ISBLANK('In Process Calc.'!BY81),"",'In Process Calc.'!BY81)</f>
        <v/>
      </c>
      <c r="EI88" s="243" t="str">
        <f>IF(ISBLANK('In Process Calc.'!BZ81),"",'In Process Calc.'!BZ81)</f>
        <v/>
      </c>
      <c r="EJ88" s="243" t="str">
        <f>IF(ISBLANK('In Process Calc.'!CA81),"",'In Process Calc.'!CA81)</f>
        <v/>
      </c>
      <c r="EK88" s="243" t="str">
        <f>IF(ISBLANK('Post Process Calc.'!A88),"",'Post Process Calc.'!A88)</f>
        <v/>
      </c>
      <c r="EL88" s="243" t="str">
        <f>IF(ISBLANK('Post Process Calc.'!C88),"",'Post Process Calc.'!C88)</f>
        <v/>
      </c>
      <c r="EM88" s="243" t="str">
        <f>IF(ISBLANK('Post Process Calc.'!D88),"",'Post Process Calc.'!D88)</f>
        <v/>
      </c>
      <c r="EN88" s="243" t="str">
        <f>IF(ISBLANK('Post Process Calc.'!E88),"",'Post Process Calc.'!E88)</f>
        <v/>
      </c>
      <c r="EO88" s="243" t="str">
        <f>IF(ISBLANK('Post Process Calc.'!F88),"",'Post Process Calc.'!F88)</f>
        <v/>
      </c>
      <c r="EP88" s="243" t="str">
        <f>IF(ISBLANK('Post Process Calc.'!G88),"",'Post Process Calc.'!G88)</f>
        <v/>
      </c>
      <c r="EQ88" s="243" t="str">
        <f>IF(ISBLANK('Post Process Calc.'!H88),"",'Post Process Calc.'!H88)</f>
        <v/>
      </c>
      <c r="ER88" s="243" t="str">
        <f>IF(ISBLANK('Post Process Calc.'!I88),"",'Post Process Calc.'!I88)</f>
        <v/>
      </c>
      <c r="ES88" s="243" t="str">
        <f>IF(ISBLANK('Post Process Calc.'!J88),"",'Post Process Calc.'!J88)</f>
        <v/>
      </c>
      <c r="ET88" s="243" t="str">
        <f>IF(ISBLANK('Post Process Calc.'!K88),"",'Post Process Calc.'!K88)</f>
        <v/>
      </c>
      <c r="EU88" s="243" t="str">
        <f>IF(ISBLANK('Post Process Calc.'!L88),"",'Post Process Calc.'!L88)</f>
        <v/>
      </c>
      <c r="EV88" s="243" t="str">
        <f>IF(ISBLANK('Post Process Calc.'!M88),"",'Post Process Calc.'!M88)</f>
        <v/>
      </c>
      <c r="EW88" s="243" t="str">
        <f>IF(ISBLANK('Post Process Calc.'!N88),"",'Post Process Calc.'!N88)</f>
        <v/>
      </c>
      <c r="EX88" s="243" t="str">
        <f>IF(ISBLANK('Post Process Calc.'!O88),"",'Post Process Calc.'!O88)</f>
        <v/>
      </c>
      <c r="EY88" s="243" t="str">
        <f>IF(ISBLANK('Post Process Calc.'!P88),"",'Post Process Calc.'!P88)</f>
        <v/>
      </c>
      <c r="EZ88" s="243" t="str">
        <f>IF(ISBLANK('Post Process Calc.'!Q88),"",'Post Process Calc.'!Q88)</f>
        <v/>
      </c>
      <c r="FA88" s="243" t="str">
        <f>IF(ISBLANK('Post Process Calc.'!R88),"",'Post Process Calc.'!R88)</f>
        <v/>
      </c>
      <c r="FB88" s="243" t="str">
        <f>IF(ISBLANK('Post Process Calc.'!S88),"",'Post Process Calc.'!S88)</f>
        <v/>
      </c>
      <c r="FC88" s="243" t="str">
        <f>IF(ISBLANK('Post Process Calc.'!T88),"",'Post Process Calc.'!T88)</f>
        <v/>
      </c>
      <c r="FD88" s="243" t="str">
        <f>IF(ISBLANK('Post Process Calc.'!U88),"",'Post Process Calc.'!U88)</f>
        <v/>
      </c>
      <c r="FE88" s="243" t="str">
        <f>IF(ISBLANK('Post Process Calc.'!V88),"",'Post Process Calc.'!V88)</f>
        <v/>
      </c>
      <c r="FF88" s="243" t="str">
        <f>IF(ISBLANK('Post Process Calc.'!W88),"",'Post Process Calc.'!W88)</f>
        <v/>
      </c>
      <c r="FG88" s="243" t="str">
        <f>IF(ISBLANK('Post Process Calc.'!X88),"",'Post Process Calc.'!X88)</f>
        <v/>
      </c>
      <c r="FH88" s="243" t="str">
        <f>IF(ISBLANK('Post Process Calc.'!Y88),"",'Post Process Calc.'!Y88)</f>
        <v/>
      </c>
      <c r="FI88" s="243" t="str">
        <f>IF(ISBLANK('Post Process Calc.'!Z88),"",'Post Process Calc.'!Z88)</f>
        <v/>
      </c>
      <c r="FJ88" s="243" t="str">
        <f>IF(ISBLANK('Post Process Calc.'!AA88),"",'Post Process Calc.'!AA88)</f>
        <v/>
      </c>
      <c r="FK88" s="243" t="str">
        <f>IF(ISBLANK('Post Process Calc.'!AB88),"",'Post Process Calc.'!AB88)</f>
        <v/>
      </c>
      <c r="FL88" s="243" t="str">
        <f>IF(ISBLANK('Post Process Calc.'!AC88),"",'Post Process Calc.'!AC88)</f>
        <v/>
      </c>
      <c r="FM88" s="243" t="str">
        <f>IF(ISBLANK('Post Process Calc.'!AD88),"",'Post Process Calc.'!AD88)</f>
        <v/>
      </c>
      <c r="FN88" s="243" t="str">
        <f>IF(ISBLANK('Post Process Calc.'!AE88),"",'Post Process Calc.'!AE88)</f>
        <v/>
      </c>
      <c r="FO88" s="243" t="str">
        <f>IF(ISBLANK('Post Process Calc.'!AF88),"",'Post Process Calc.'!AF88)</f>
        <v/>
      </c>
      <c r="FP88" s="243" t="str">
        <f>IF(ISBLANK('Post Process Calc.'!AG88),"",'Post Process Calc.'!AG88)</f>
        <v/>
      </c>
      <c r="FQ88" s="243" t="str">
        <f>IF(ISBLANK('Post Process Calc.'!AH88),"",'Post Process Calc.'!AH88)</f>
        <v/>
      </c>
      <c r="FR88" s="243" t="str">
        <f>IF(ISBLANK('Post Process Calc.'!AI88),"",'Post Process Calc.'!AI88)</f>
        <v/>
      </c>
      <c r="FS88" s="243" t="str">
        <f>IF(ISBLANK('Post Process Calc.'!AJ88),"",'Post Process Calc.'!AJ88)</f>
        <v/>
      </c>
    </row>
    <row r="89" spans="1:175">
      <c r="A89" s="238" t="str">
        <f>IF('Measured Data'!B80&lt;&gt;0,'Measured Data'!$B$1,"")</f>
        <v/>
      </c>
      <c r="B89" s="238" t="str">
        <f>IF(ISBLANK('Measured Data'!A80),"",'Measured Data'!A80)</f>
        <v/>
      </c>
      <c r="C89" s="245" t="str">
        <f>IF(ISBLANK('Measured Data'!B80),"",'Measured Data'!B80)</f>
        <v/>
      </c>
      <c r="D89" s="246" t="str">
        <f>IF(ISBLANK('Measured Data'!C80),"",'Measured Data'!C80)</f>
        <v/>
      </c>
      <c r="E89" s="238" t="str">
        <f>IF(ISBLANK('Measured Data'!D80),"",'Measured Data'!D80)</f>
        <v/>
      </c>
      <c r="F89" s="238" t="str">
        <f>IF(ISBLANK('Measured Data'!E80),"",'Measured Data'!E80)</f>
        <v/>
      </c>
      <c r="G89" s="238" t="str">
        <f>IF(ISBLANK('Measured Data'!G80),"",'Measured Data'!G80)</f>
        <v/>
      </c>
      <c r="H89" s="238" t="str">
        <f>IF(ISBLANK('Measured Data'!H80),"",'Measured Data'!H80)</f>
        <v/>
      </c>
      <c r="I89" s="238" t="str">
        <f>IF(ISBLANK('Measured Data'!I80),"",'Measured Data'!I80)</f>
        <v/>
      </c>
      <c r="J89" s="238" t="str">
        <f>IF(ISBLANK('Measured Data'!J80),"",'Measured Data'!J80)</f>
        <v/>
      </c>
      <c r="K89" s="238" t="str">
        <f>IF(ISBLANK('Measured Data'!K80),"",'Measured Data'!K80)</f>
        <v/>
      </c>
      <c r="L89" s="238" t="str">
        <f>IF(ISBLANK('Measured Data'!L80),"",'Measured Data'!L80)</f>
        <v/>
      </c>
      <c r="M89" s="238" t="str">
        <f>IF(ISBLANK('Measured Data'!M80),"",'Measured Data'!M80)</f>
        <v/>
      </c>
      <c r="N89" s="238" t="str">
        <f>IF(ISBLANK('Measured Data'!N80),"",'Measured Data'!N80)</f>
        <v/>
      </c>
      <c r="O89" s="238" t="str">
        <f>IF(ISBLANK('Measured Data'!O80),"",'Measured Data'!O80)</f>
        <v/>
      </c>
      <c r="P89" s="238" t="str">
        <f>IF(ISBLANK('Measured Data'!P80),"",'Measured Data'!P80)</f>
        <v/>
      </c>
      <c r="Q89" s="238" t="str">
        <f>IF(ISBLANK('Measured Data'!Q80),"",'Measured Data'!Q80)</f>
        <v/>
      </c>
      <c r="R89" s="238" t="str">
        <f>IF(ISBLANK('Measured Data'!R80),"",'Measured Data'!R80)</f>
        <v/>
      </c>
      <c r="S89" s="238" t="str">
        <f>IF(ISBLANK('Measured Data'!S80),"",'Measured Data'!S80)</f>
        <v/>
      </c>
      <c r="T89" s="238" t="str">
        <f>IF(ISBLANK('Measured Data'!T80),"",'Measured Data'!T80)</f>
        <v/>
      </c>
      <c r="U89" s="238" t="str">
        <f>IF(ISBLANK('Measured Data'!U80),"",'Measured Data'!U80)</f>
        <v/>
      </c>
      <c r="V89" s="238" t="str">
        <f>IF(ISBLANK('Measured Data'!V80),"",'Measured Data'!V80)</f>
        <v/>
      </c>
      <c r="W89" s="238" t="str">
        <f>IF(ISBLANK('Measured Data'!W80),"",'Measured Data'!W80)</f>
        <v/>
      </c>
      <c r="X89" s="238" t="str">
        <f>IF(ISBLANK('Measured Data'!X80),"",'Measured Data'!X80)</f>
        <v/>
      </c>
      <c r="Y89" s="238" t="str">
        <f>IF(ISBLANK('Measured Data'!Y80),"",'Measured Data'!Y80)</f>
        <v/>
      </c>
      <c r="Z89" s="238" t="str">
        <f>IF(ISBLANK('Measured Data'!Z80),"",'Measured Data'!Z80)</f>
        <v/>
      </c>
      <c r="AA89" s="238" t="str">
        <f>IF(ISBLANK('Measured Data'!AA80),"",'Measured Data'!AA80)</f>
        <v/>
      </c>
      <c r="AB89" s="238" t="str">
        <f>IF(ISBLANK('Measured Data'!AB80),"",'Measured Data'!AB80)</f>
        <v/>
      </c>
      <c r="AC89" s="238" t="str">
        <f>IF(ISBLANK('Measured Data'!AC80),"",'Measured Data'!AC80)</f>
        <v/>
      </c>
      <c r="AD89" s="238" t="str">
        <f>IF(ISBLANK('Measured Data'!AD80),"",'Measured Data'!AD80)</f>
        <v/>
      </c>
      <c r="AE89" s="238" t="str">
        <f>IF(ISBLANK('Measured Data'!AE80),"",'Measured Data'!AE80)</f>
        <v/>
      </c>
      <c r="AF89" s="238" t="str">
        <f>IF(ISBLANK('Measured Data'!AF80),"",'Measured Data'!AF80)</f>
        <v/>
      </c>
      <c r="AG89" s="238" t="str">
        <f>IF(ISBLANK('Measured Data'!AG80),"",'Measured Data'!AG80)</f>
        <v/>
      </c>
      <c r="AH89" s="238" t="str">
        <f>IF(ISBLANK('Measured Data'!AH80),"",'Measured Data'!AH80)</f>
        <v/>
      </c>
      <c r="AI89" s="238" t="str">
        <f>IF(ISBLANK('Measured Data'!AI80),"",'Measured Data'!AI80)</f>
        <v/>
      </c>
      <c r="AJ89" s="238" t="str">
        <f>IF(ISBLANK('Measured Data'!AJ80),"",'Measured Data'!AJ80)</f>
        <v/>
      </c>
      <c r="AK89" s="238" t="str">
        <f>IF(ISBLANK('Measured Data'!AK80),"",'Measured Data'!AK80)</f>
        <v/>
      </c>
      <c r="AL89" s="238" t="str">
        <f>IF(ISBLANK('Measured Data'!AL80),"",'Measured Data'!AL80)</f>
        <v/>
      </c>
      <c r="AM89" s="238" t="str">
        <f>IF(ISBLANK('Measured Data'!AM80),"",'Measured Data'!AM80)</f>
        <v/>
      </c>
      <c r="AN89" s="238" t="str">
        <f>IF(ISBLANK('Measured Data'!AN80),"",'Measured Data'!AN80)</f>
        <v/>
      </c>
      <c r="AO89" s="238" t="str">
        <f>IF(ISBLANK('Measured Data'!AO80),"",'Measured Data'!AO80)</f>
        <v/>
      </c>
      <c r="AP89" s="238" t="str">
        <f>IF(ISBLANK('Measured Data'!AP80),"",'Measured Data'!AP80)</f>
        <v/>
      </c>
      <c r="AQ89" s="238" t="e">
        <f>IF(ISBLANK('Measured Data'!#REF!),"",'Measured Data'!#REF!)</f>
        <v>#REF!</v>
      </c>
      <c r="AR89" s="238" t="e">
        <f>IF(ISBLANK('Measured Data'!#REF!),"",'Measured Data'!#REF!)</f>
        <v>#REF!</v>
      </c>
      <c r="AS89" s="238" t="e">
        <f>IF(ISBLANK('Measured Data'!#REF!),"",'Measured Data'!#REF!)</f>
        <v>#REF!</v>
      </c>
      <c r="AT89" s="238" t="e">
        <f>IF(ISBLANK('Measured Data'!#REF!),"",'Measured Data'!#REF!)</f>
        <v>#REF!</v>
      </c>
      <c r="AU89" s="238" t="e">
        <f>IF(ISBLANK('Measured Data'!#REF!),"",'Measured Data'!#REF!)</f>
        <v>#REF!</v>
      </c>
      <c r="AV89" s="238" t="e">
        <f>IF(ISBLANK('Measured Data'!#REF!),"",'Measured Data'!#REF!)</f>
        <v>#REF!</v>
      </c>
      <c r="AW89" s="238" t="e">
        <f>IF(ISBLANK('Measured Data'!#REF!),"",'Measured Data'!#REF!)</f>
        <v>#REF!</v>
      </c>
      <c r="AX89" s="238" t="e">
        <f>IF(ISBLANK('Measured Data'!#REF!),"",'Measured Data'!#REF!)</f>
        <v>#REF!</v>
      </c>
      <c r="AY89" s="238" t="e">
        <f>IF(ISBLANK('Measured Data'!#REF!),"",'Measured Data'!#REF!)</f>
        <v>#REF!</v>
      </c>
      <c r="AZ89" s="238" t="e">
        <f>IF(ISBLANK('Measured Data'!#REF!),"",'Measured Data'!#REF!)</f>
        <v>#REF!</v>
      </c>
      <c r="BA89" s="238" t="e">
        <f>IF(ISBLANK('Measured Data'!#REF!),"",'Measured Data'!#REF!)</f>
        <v>#REF!</v>
      </c>
      <c r="BB89" s="238" t="e">
        <f>IF(ISBLANK('Measured Data'!#REF!),"",'Measured Data'!#REF!)</f>
        <v>#REF!</v>
      </c>
      <c r="BC89" s="238" t="e">
        <f>IF(ISBLANK('Measured Data'!#REF!),"",'Measured Data'!#REF!)</f>
        <v>#REF!</v>
      </c>
      <c r="BD89" s="238" t="e">
        <f>IF(ISBLANK('Measured Data'!#REF!),"",'Measured Data'!#REF!)</f>
        <v>#REF!</v>
      </c>
      <c r="BE89" s="238" t="e">
        <f>IF(ISBLANK('Measured Data'!#REF!),"",'Measured Data'!#REF!)</f>
        <v>#REF!</v>
      </c>
      <c r="BF89" s="238" t="e">
        <f>IF(ISBLANK('Measured Data'!#REF!),"",'Measured Data'!#REF!)</f>
        <v>#REF!</v>
      </c>
      <c r="BG89" s="238" t="e">
        <f>IF(ISBLANK('Measured Data'!#REF!),"",'Measured Data'!#REF!)</f>
        <v>#REF!</v>
      </c>
      <c r="BH89" s="238" t="e">
        <f>IF(ISBLANK('Measured Data'!#REF!),"",'Measured Data'!#REF!)</f>
        <v>#REF!</v>
      </c>
      <c r="BI89" s="238" t="e">
        <f>IF(ISBLANK('Measured Data'!#REF!),"",'Measured Data'!#REF!)</f>
        <v>#REF!</v>
      </c>
      <c r="BJ89" s="238" t="e">
        <f>IF(ISBLANK('Measured Data'!#REF!),"",'Measured Data'!#REF!)</f>
        <v>#REF!</v>
      </c>
      <c r="BK89" s="238" t="e">
        <f>IF(ISBLANK('Measured Data'!#REF!),"",'Measured Data'!#REF!)</f>
        <v>#REF!</v>
      </c>
      <c r="BL89" s="238" t="e">
        <f>IF(ISBLANK('Measured Data'!#REF!),"",'Measured Data'!#REF!)</f>
        <v>#REF!</v>
      </c>
      <c r="BM89" s="238" t="e">
        <f>IF(ISBLANK('Measured Data'!#REF!),"",'Measured Data'!#REF!)</f>
        <v>#REF!</v>
      </c>
      <c r="BN89" s="238" t="str">
        <f>IF(ISBLANK('In Process Calc.'!B82),"",ROUND('In Process Calc.'!B82,2))</f>
        <v/>
      </c>
      <c r="BO89" s="238" t="str">
        <f>IF(ISBLANK('In Process Calc.'!C82),"",ROUND('In Process Calc.'!C82,2))</f>
        <v/>
      </c>
      <c r="BP89" s="238" t="str">
        <f>IF(ISBLANK('In Process Calc.'!E82),"",'In Process Calc.'!E82)</f>
        <v/>
      </c>
      <c r="BQ89" s="238" t="str">
        <f>IF(ISBLANK('In Process Calc.'!F82),"",'In Process Calc.'!F82)</f>
        <v/>
      </c>
      <c r="BR89" s="238" t="str">
        <f>IF(ISBLANK('In Process Calc.'!H82),"",'In Process Calc.'!H82)</f>
        <v/>
      </c>
      <c r="BS89" s="238" t="str">
        <f>IF(ISBLANK('In Process Calc.'!J82),"",'In Process Calc.'!J82)</f>
        <v/>
      </c>
      <c r="BT89" s="238" t="str">
        <f>IF(ISBLANK('In Process Calc.'!K82),"",'In Process Calc.'!K82)</f>
        <v/>
      </c>
      <c r="BU89" s="238" t="str">
        <f>IF(ISBLANK('In Process Calc.'!L82),"",'In Process Calc.'!L82)</f>
        <v/>
      </c>
      <c r="BV89" s="243" t="str">
        <f>IF(ISBLANK('In Process Calc.'!M82),"",'In Process Calc.'!M82)</f>
        <v/>
      </c>
      <c r="BW89" s="243" t="str">
        <f>IF(ISBLANK('In Process Calc.'!N82),"",'In Process Calc.'!N82)</f>
        <v/>
      </c>
      <c r="BX89" s="243" t="str">
        <f>IF(ISBLANK('In Process Calc.'!O82),"",'In Process Calc.'!O82)</f>
        <v/>
      </c>
      <c r="BY89" s="243" t="str">
        <f>IF(ISBLANK('In Process Calc.'!P82),"",'In Process Calc.'!P82)</f>
        <v/>
      </c>
      <c r="BZ89" s="243" t="str">
        <f>IF(ISBLANK('In Process Calc.'!Q82),"",'In Process Calc.'!Q82)</f>
        <v/>
      </c>
      <c r="CA89" s="243" t="str">
        <f>IF(ISBLANK('In Process Calc.'!R82),"",'In Process Calc.'!R82)</f>
        <v/>
      </c>
      <c r="CB89" s="243" t="str">
        <f>IF(ISBLANK('In Process Calc.'!S82),"",'In Process Calc.'!S82)</f>
        <v/>
      </c>
      <c r="CC89" s="243" t="str">
        <f>IF(ISBLANK('In Process Calc.'!T82),"",'In Process Calc.'!T82)</f>
        <v/>
      </c>
      <c r="CD89" s="243" t="str">
        <f>IF(ISBLANK('In Process Calc.'!U82),"",'In Process Calc.'!U82)</f>
        <v/>
      </c>
      <c r="CE89" s="243" t="str">
        <f>IF(ISBLANK('In Process Calc.'!V82),"",'In Process Calc.'!V82)</f>
        <v/>
      </c>
      <c r="CF89" s="243" t="str">
        <f>IF(ISBLANK('In Process Calc.'!W82),"",'In Process Calc.'!W82)</f>
        <v/>
      </c>
      <c r="CG89" s="243" t="str">
        <f>IF(ISBLANK('In Process Calc.'!X82),"",'In Process Calc.'!X82)</f>
        <v/>
      </c>
      <c r="CH89" s="243" t="str">
        <f>IF(ISBLANK('In Process Calc.'!Y82),"",'In Process Calc.'!Y82)</f>
        <v/>
      </c>
      <c r="CI89" s="243" t="str">
        <f>IF(ISBLANK('In Process Calc.'!Z82),"",'In Process Calc.'!Z82)</f>
        <v/>
      </c>
      <c r="CJ89" s="243" t="str">
        <f>IF(ISBLANK('In Process Calc.'!AA82),"",'In Process Calc.'!AA82)</f>
        <v/>
      </c>
      <c r="CK89" s="243" t="str">
        <f>IF(ISBLANK('In Process Calc.'!AB82),"",'In Process Calc.'!AB82)</f>
        <v/>
      </c>
      <c r="CL89" s="243" t="str">
        <f>IF(ISBLANK('In Process Calc.'!AC82),"",'In Process Calc.'!AC82)</f>
        <v/>
      </c>
      <c r="CM89" s="243" t="str">
        <f>IF(ISBLANK('In Process Calc.'!AD82),"",'In Process Calc.'!AD82)</f>
        <v/>
      </c>
      <c r="CN89" s="243" t="str">
        <f>IF(ISBLANK('In Process Calc.'!AE82),"",'In Process Calc.'!AE82)</f>
        <v/>
      </c>
      <c r="CO89" s="243" t="str">
        <f>IF(ISBLANK('In Process Calc.'!AF82),"",'In Process Calc.'!AF82)</f>
        <v/>
      </c>
      <c r="CP89" s="243" t="str">
        <f>IF(ISBLANK('In Process Calc.'!AG82),"",'In Process Calc.'!AG82)</f>
        <v/>
      </c>
      <c r="CQ89" s="243" t="str">
        <f>IF(ISBLANK('In Process Calc.'!AH82),"",'In Process Calc.'!AH82)</f>
        <v/>
      </c>
      <c r="CR89" s="243" t="str">
        <f>IF(ISBLANK('In Process Calc.'!AI82),"",'In Process Calc.'!AI82)</f>
        <v/>
      </c>
      <c r="CS89" s="243" t="str">
        <f>IF(ISBLANK('In Process Calc.'!AJ82),"",'In Process Calc.'!AJ82)</f>
        <v/>
      </c>
      <c r="CT89" s="243" t="str">
        <f>IF(ISBLANK('In Process Calc.'!AK82),"",'In Process Calc.'!AK82)</f>
        <v/>
      </c>
      <c r="CU89" s="243" t="str">
        <f>IF(ISBLANK('In Process Calc.'!AL82),"",'In Process Calc.'!AL82)</f>
        <v/>
      </c>
      <c r="CV89" s="243" t="str">
        <f>IF(ISBLANK('In Process Calc.'!AM82),"",'In Process Calc.'!AM82)</f>
        <v/>
      </c>
      <c r="CW89" s="243" t="str">
        <f>IF(ISBLANK('In Process Calc.'!AN82),"",'In Process Calc.'!AN82)</f>
        <v/>
      </c>
      <c r="CX89" s="243" t="str">
        <f>IF(ISBLANK('In Process Calc.'!AO82),"",'In Process Calc.'!AO82)</f>
        <v/>
      </c>
      <c r="CY89" s="243" t="str">
        <f>IF(ISBLANK('In Process Calc.'!AP82),"",'In Process Calc.'!AP82)</f>
        <v/>
      </c>
      <c r="CZ89" s="243" t="str">
        <f>IF(ISBLANK('In Process Calc.'!AQ82),"",'In Process Calc.'!AQ82)</f>
        <v/>
      </c>
      <c r="DA89" s="243" t="str">
        <f>IF(ISBLANK('In Process Calc.'!AR82),"",'In Process Calc.'!AR82)</f>
        <v/>
      </c>
      <c r="DB89" s="243" t="str">
        <f>IF(ISBLANK('In Process Calc.'!AS82),"",'In Process Calc.'!AS82)</f>
        <v/>
      </c>
      <c r="DC89" s="243" t="str">
        <f>IF(ISBLANK('In Process Calc.'!AT82),"",'In Process Calc.'!AT82)</f>
        <v/>
      </c>
      <c r="DD89" s="243" t="str">
        <f>IF(ISBLANK('In Process Calc.'!AU82),"",'In Process Calc.'!AU82)</f>
        <v/>
      </c>
      <c r="DE89" s="243" t="str">
        <f>IF(ISBLANK('In Process Calc.'!AV82),"",'In Process Calc.'!AV82)</f>
        <v/>
      </c>
      <c r="DF89" s="243" t="str">
        <f>IF(ISBLANK('In Process Calc.'!AW82),"",'In Process Calc.'!AW82)</f>
        <v/>
      </c>
      <c r="DG89" s="243" t="str">
        <f>IF(ISBLANK('In Process Calc.'!AX82),"",'In Process Calc.'!AX82)</f>
        <v/>
      </c>
      <c r="DH89" s="243" t="str">
        <f>IF(ISBLANK('In Process Calc.'!AY82),"",'In Process Calc.'!AY82)</f>
        <v/>
      </c>
      <c r="DI89" s="243" t="str">
        <f>IF(ISBLANK('In Process Calc.'!AZ82),"",'In Process Calc.'!AZ82)</f>
        <v/>
      </c>
      <c r="DJ89" s="243" t="str">
        <f>IF(ISBLANK('In Process Calc.'!BA82),"",'In Process Calc.'!BA82)</f>
        <v/>
      </c>
      <c r="DK89" s="243" t="str">
        <f>IF(ISBLANK('In Process Calc.'!BB82),"",'In Process Calc.'!BB82)</f>
        <v/>
      </c>
      <c r="DL89" s="243" t="str">
        <f>IF(ISBLANK('In Process Calc.'!BC82),"",'In Process Calc.'!BC82)</f>
        <v/>
      </c>
      <c r="DM89" s="243" t="str">
        <f>IF(ISBLANK('In Process Calc.'!BD82),"",'In Process Calc.'!BD82)</f>
        <v/>
      </c>
      <c r="DN89" s="243" t="str">
        <f>IF(ISBLANK('In Process Calc.'!BE82),"",'In Process Calc.'!BE82)</f>
        <v/>
      </c>
      <c r="DO89" s="243" t="str">
        <f>IF(ISBLANK('In Process Calc.'!BF82),"",'In Process Calc.'!BF82)</f>
        <v/>
      </c>
      <c r="DP89" s="243" t="str">
        <f>IF(ISBLANK('In Process Calc.'!BG82),"",'In Process Calc.'!BG82)</f>
        <v/>
      </c>
      <c r="DQ89" s="243" t="str">
        <f>IF(ISBLANK('In Process Calc.'!BH82),"",'In Process Calc.'!BH82)</f>
        <v/>
      </c>
      <c r="DR89" s="243" t="str">
        <f>IF(ISBLANK('In Process Calc.'!BI82),"",'In Process Calc.'!BI82)</f>
        <v/>
      </c>
      <c r="DS89" s="243" t="str">
        <f>IF(ISBLANK('In Process Calc.'!BJ82),"",'In Process Calc.'!BJ82)</f>
        <v/>
      </c>
      <c r="DT89" s="243" t="str">
        <f>IF(ISBLANK('In Process Calc.'!BK82),"",'In Process Calc.'!BK82)</f>
        <v/>
      </c>
      <c r="DU89" s="243" t="str">
        <f>IF(ISBLANK('In Process Calc.'!BL82),"",'In Process Calc.'!BL82)</f>
        <v/>
      </c>
      <c r="DV89" s="243" t="str">
        <f>IF(ISBLANK('In Process Calc.'!BM82),"",'In Process Calc.'!BM82)</f>
        <v/>
      </c>
      <c r="DW89" s="243" t="str">
        <f>IF(ISBLANK('In Process Calc.'!BN82),"",'In Process Calc.'!BN82)</f>
        <v/>
      </c>
      <c r="DX89" s="243" t="str">
        <f>IF(ISBLANK('In Process Calc.'!BO82),"",'In Process Calc.'!BO82)</f>
        <v/>
      </c>
      <c r="DY89" s="243" t="str">
        <f>IF(ISBLANK('In Process Calc.'!BP82),"",'In Process Calc.'!BP82)</f>
        <v/>
      </c>
      <c r="DZ89" s="243" t="str">
        <f>IF(ISBLANK('In Process Calc.'!BQ82),"",'In Process Calc.'!BQ82)</f>
        <v/>
      </c>
      <c r="EA89" s="243" t="str">
        <f>IF(ISBLANK('In Process Calc.'!BR82),"",'In Process Calc.'!BR82)</f>
        <v/>
      </c>
      <c r="EB89" s="243" t="str">
        <f>IF(ISBLANK('In Process Calc.'!BS82),"",'In Process Calc.'!BS82)</f>
        <v/>
      </c>
      <c r="EC89" s="243" t="str">
        <f>IF(ISBLANK('In Process Calc.'!BT82),"",'In Process Calc.'!BT82)</f>
        <v/>
      </c>
      <c r="ED89" s="243" t="str">
        <f>IF(ISBLANK('In Process Calc.'!BU82),"",'In Process Calc.'!BU82)</f>
        <v/>
      </c>
      <c r="EE89" s="243" t="str">
        <f>IF(ISBLANK('In Process Calc.'!BV82),"",'In Process Calc.'!BV82)</f>
        <v/>
      </c>
      <c r="EF89" s="243" t="str">
        <f>IF(ISBLANK('In Process Calc.'!BW82),"",'In Process Calc.'!BW82)</f>
        <v/>
      </c>
      <c r="EG89" s="243" t="str">
        <f>IF(ISBLANK('In Process Calc.'!BX82),"",'In Process Calc.'!BX82)</f>
        <v/>
      </c>
      <c r="EH89" s="243" t="str">
        <f>IF(ISBLANK('In Process Calc.'!BY82),"",'In Process Calc.'!BY82)</f>
        <v/>
      </c>
      <c r="EI89" s="243" t="str">
        <f>IF(ISBLANK('In Process Calc.'!BZ82),"",'In Process Calc.'!BZ82)</f>
        <v/>
      </c>
      <c r="EJ89" s="243" t="str">
        <f>IF(ISBLANK('In Process Calc.'!CA82),"",'In Process Calc.'!CA82)</f>
        <v/>
      </c>
      <c r="EK89" s="243" t="str">
        <f>IF(ISBLANK('Post Process Calc.'!A89),"",'Post Process Calc.'!A89)</f>
        <v/>
      </c>
      <c r="EL89" s="243" t="str">
        <f>IF(ISBLANK('Post Process Calc.'!C89),"",'Post Process Calc.'!C89)</f>
        <v/>
      </c>
      <c r="EM89" s="243" t="str">
        <f>IF(ISBLANK('Post Process Calc.'!D89),"",'Post Process Calc.'!D89)</f>
        <v/>
      </c>
      <c r="EN89" s="243" t="str">
        <f>IF(ISBLANK('Post Process Calc.'!E89),"",'Post Process Calc.'!E89)</f>
        <v/>
      </c>
      <c r="EO89" s="243" t="str">
        <f>IF(ISBLANK('Post Process Calc.'!F89),"",'Post Process Calc.'!F89)</f>
        <v/>
      </c>
      <c r="EP89" s="243" t="str">
        <f>IF(ISBLANK('Post Process Calc.'!G89),"",'Post Process Calc.'!G89)</f>
        <v/>
      </c>
      <c r="EQ89" s="243" t="str">
        <f>IF(ISBLANK('Post Process Calc.'!H89),"",'Post Process Calc.'!H89)</f>
        <v/>
      </c>
      <c r="ER89" s="243" t="str">
        <f>IF(ISBLANK('Post Process Calc.'!I89),"",'Post Process Calc.'!I89)</f>
        <v/>
      </c>
      <c r="ES89" s="243" t="str">
        <f>IF(ISBLANK('Post Process Calc.'!J89),"",'Post Process Calc.'!J89)</f>
        <v/>
      </c>
      <c r="ET89" s="243" t="str">
        <f>IF(ISBLANK('Post Process Calc.'!K89),"",'Post Process Calc.'!K89)</f>
        <v/>
      </c>
      <c r="EU89" s="243" t="str">
        <f>IF(ISBLANK('Post Process Calc.'!L89),"",'Post Process Calc.'!L89)</f>
        <v/>
      </c>
      <c r="EV89" s="243" t="str">
        <f>IF(ISBLANK('Post Process Calc.'!M89),"",'Post Process Calc.'!M89)</f>
        <v/>
      </c>
      <c r="EW89" s="243" t="str">
        <f>IF(ISBLANK('Post Process Calc.'!N89),"",'Post Process Calc.'!N89)</f>
        <v/>
      </c>
      <c r="EX89" s="243" t="str">
        <f>IF(ISBLANK('Post Process Calc.'!O89),"",'Post Process Calc.'!O89)</f>
        <v/>
      </c>
      <c r="EY89" s="243" t="str">
        <f>IF(ISBLANK('Post Process Calc.'!P89),"",'Post Process Calc.'!P89)</f>
        <v/>
      </c>
      <c r="EZ89" s="243" t="str">
        <f>IF(ISBLANK('Post Process Calc.'!Q89),"",'Post Process Calc.'!Q89)</f>
        <v/>
      </c>
      <c r="FA89" s="243" t="str">
        <f>IF(ISBLANK('Post Process Calc.'!R89),"",'Post Process Calc.'!R89)</f>
        <v/>
      </c>
      <c r="FB89" s="243" t="str">
        <f>IF(ISBLANK('Post Process Calc.'!S89),"",'Post Process Calc.'!S89)</f>
        <v/>
      </c>
      <c r="FC89" s="243" t="str">
        <f>IF(ISBLANK('Post Process Calc.'!T89),"",'Post Process Calc.'!T89)</f>
        <v/>
      </c>
      <c r="FD89" s="243" t="str">
        <f>IF(ISBLANK('Post Process Calc.'!U89),"",'Post Process Calc.'!U89)</f>
        <v/>
      </c>
      <c r="FE89" s="243" t="str">
        <f>IF(ISBLANK('Post Process Calc.'!V89),"",'Post Process Calc.'!V89)</f>
        <v/>
      </c>
      <c r="FF89" s="243" t="str">
        <f>IF(ISBLANK('Post Process Calc.'!W89),"",'Post Process Calc.'!W89)</f>
        <v/>
      </c>
      <c r="FG89" s="243" t="str">
        <f>IF(ISBLANK('Post Process Calc.'!X89),"",'Post Process Calc.'!X89)</f>
        <v/>
      </c>
      <c r="FH89" s="243" t="str">
        <f>IF(ISBLANK('Post Process Calc.'!Y89),"",'Post Process Calc.'!Y89)</f>
        <v/>
      </c>
      <c r="FI89" s="243" t="str">
        <f>IF(ISBLANK('Post Process Calc.'!Z89),"",'Post Process Calc.'!Z89)</f>
        <v/>
      </c>
      <c r="FJ89" s="243" t="str">
        <f>IF(ISBLANK('Post Process Calc.'!AA89),"",'Post Process Calc.'!AA89)</f>
        <v/>
      </c>
      <c r="FK89" s="243" t="str">
        <f>IF(ISBLANK('Post Process Calc.'!AB89),"",'Post Process Calc.'!AB89)</f>
        <v/>
      </c>
      <c r="FL89" s="243" t="str">
        <f>IF(ISBLANK('Post Process Calc.'!AC89),"",'Post Process Calc.'!AC89)</f>
        <v/>
      </c>
      <c r="FM89" s="243" t="str">
        <f>IF(ISBLANK('Post Process Calc.'!AD89),"",'Post Process Calc.'!AD89)</f>
        <v/>
      </c>
      <c r="FN89" s="243" t="str">
        <f>IF(ISBLANK('Post Process Calc.'!AE89),"",'Post Process Calc.'!AE89)</f>
        <v/>
      </c>
      <c r="FO89" s="243" t="str">
        <f>IF(ISBLANK('Post Process Calc.'!AF89),"",'Post Process Calc.'!AF89)</f>
        <v/>
      </c>
      <c r="FP89" s="243" t="str">
        <f>IF(ISBLANK('Post Process Calc.'!AG89),"",'Post Process Calc.'!AG89)</f>
        <v/>
      </c>
      <c r="FQ89" s="243" t="str">
        <f>IF(ISBLANK('Post Process Calc.'!AH89),"",'Post Process Calc.'!AH89)</f>
        <v/>
      </c>
      <c r="FR89" s="243" t="str">
        <f>IF(ISBLANK('Post Process Calc.'!AI89),"",'Post Process Calc.'!AI89)</f>
        <v/>
      </c>
      <c r="FS89" s="243" t="str">
        <f>IF(ISBLANK('Post Process Calc.'!AJ89),"",'Post Process Calc.'!AJ89)</f>
        <v/>
      </c>
    </row>
    <row r="90" spans="1:175">
      <c r="A90" s="238" t="str">
        <f>IF('Measured Data'!B81&lt;&gt;0,'Measured Data'!$B$1,"")</f>
        <v/>
      </c>
      <c r="B90" s="238" t="str">
        <f>IF(ISBLANK('Measured Data'!A81),"",'Measured Data'!A81)</f>
        <v/>
      </c>
      <c r="C90" s="245" t="str">
        <f>IF(ISBLANK('Measured Data'!B81),"",'Measured Data'!B81)</f>
        <v/>
      </c>
      <c r="D90" s="246" t="str">
        <f>IF(ISBLANK('Measured Data'!C81),"",'Measured Data'!C81)</f>
        <v/>
      </c>
      <c r="E90" s="238" t="str">
        <f>IF(ISBLANK('Measured Data'!D81),"",'Measured Data'!D81)</f>
        <v/>
      </c>
      <c r="F90" s="238" t="str">
        <f>IF(ISBLANK('Measured Data'!E81),"",'Measured Data'!E81)</f>
        <v/>
      </c>
      <c r="G90" s="238" t="str">
        <f>IF(ISBLANK('Measured Data'!G81),"",'Measured Data'!G81)</f>
        <v/>
      </c>
      <c r="H90" s="238" t="str">
        <f>IF(ISBLANK('Measured Data'!H81),"",'Measured Data'!H81)</f>
        <v/>
      </c>
      <c r="I90" s="238" t="str">
        <f>IF(ISBLANK('Measured Data'!I81),"",'Measured Data'!I81)</f>
        <v/>
      </c>
      <c r="J90" s="238" t="str">
        <f>IF(ISBLANK('Measured Data'!J81),"",'Measured Data'!J81)</f>
        <v/>
      </c>
      <c r="K90" s="238" t="str">
        <f>IF(ISBLANK('Measured Data'!K81),"",'Measured Data'!K81)</f>
        <v/>
      </c>
      <c r="L90" s="238" t="str">
        <f>IF(ISBLANK('Measured Data'!L81),"",'Measured Data'!L81)</f>
        <v/>
      </c>
      <c r="M90" s="238" t="str">
        <f>IF(ISBLANK('Measured Data'!M81),"",'Measured Data'!M81)</f>
        <v/>
      </c>
      <c r="N90" s="238" t="str">
        <f>IF(ISBLANK('Measured Data'!N81),"",'Measured Data'!N81)</f>
        <v/>
      </c>
      <c r="O90" s="238" t="str">
        <f>IF(ISBLANK('Measured Data'!O81),"",'Measured Data'!O81)</f>
        <v/>
      </c>
      <c r="P90" s="238" t="str">
        <f>IF(ISBLANK('Measured Data'!P81),"",'Measured Data'!P81)</f>
        <v/>
      </c>
      <c r="Q90" s="238" t="str">
        <f>IF(ISBLANK('Measured Data'!Q81),"",'Measured Data'!Q81)</f>
        <v/>
      </c>
      <c r="R90" s="238" t="str">
        <f>IF(ISBLANK('Measured Data'!R81),"",'Measured Data'!R81)</f>
        <v/>
      </c>
      <c r="S90" s="238" t="str">
        <f>IF(ISBLANK('Measured Data'!S81),"",'Measured Data'!S81)</f>
        <v/>
      </c>
      <c r="T90" s="238" t="str">
        <f>IF(ISBLANK('Measured Data'!T81),"",'Measured Data'!T81)</f>
        <v/>
      </c>
      <c r="U90" s="238" t="str">
        <f>IF(ISBLANK('Measured Data'!U81),"",'Measured Data'!U81)</f>
        <v/>
      </c>
      <c r="V90" s="238" t="str">
        <f>IF(ISBLANK('Measured Data'!V81),"",'Measured Data'!V81)</f>
        <v/>
      </c>
      <c r="W90" s="238" t="str">
        <f>IF(ISBLANK('Measured Data'!W81),"",'Measured Data'!W81)</f>
        <v/>
      </c>
      <c r="X90" s="238" t="str">
        <f>IF(ISBLANK('Measured Data'!X81),"",'Measured Data'!X81)</f>
        <v/>
      </c>
      <c r="Y90" s="238" t="str">
        <f>IF(ISBLANK('Measured Data'!Y81),"",'Measured Data'!Y81)</f>
        <v/>
      </c>
      <c r="Z90" s="238" t="str">
        <f>IF(ISBLANK('Measured Data'!Z81),"",'Measured Data'!Z81)</f>
        <v/>
      </c>
      <c r="AA90" s="238" t="str">
        <f>IF(ISBLANK('Measured Data'!AA81),"",'Measured Data'!AA81)</f>
        <v/>
      </c>
      <c r="AB90" s="238" t="str">
        <f>IF(ISBLANK('Measured Data'!AB81),"",'Measured Data'!AB81)</f>
        <v/>
      </c>
      <c r="AC90" s="238" t="str">
        <f>IF(ISBLANK('Measured Data'!AC81),"",'Measured Data'!AC81)</f>
        <v/>
      </c>
      <c r="AD90" s="238" t="str">
        <f>IF(ISBLANK('Measured Data'!AD81),"",'Measured Data'!AD81)</f>
        <v/>
      </c>
      <c r="AE90" s="238" t="str">
        <f>IF(ISBLANK('Measured Data'!AE81),"",'Measured Data'!AE81)</f>
        <v/>
      </c>
      <c r="AF90" s="238" t="str">
        <f>IF(ISBLANK('Measured Data'!AF81),"",'Measured Data'!AF81)</f>
        <v/>
      </c>
      <c r="AG90" s="238" t="str">
        <f>IF(ISBLANK('Measured Data'!AG81),"",'Measured Data'!AG81)</f>
        <v/>
      </c>
      <c r="AH90" s="238" t="str">
        <f>IF(ISBLANK('Measured Data'!AH81),"",'Measured Data'!AH81)</f>
        <v/>
      </c>
      <c r="AI90" s="238" t="str">
        <f>IF(ISBLANK('Measured Data'!AI81),"",'Measured Data'!AI81)</f>
        <v/>
      </c>
      <c r="AJ90" s="238" t="str">
        <f>IF(ISBLANK('Measured Data'!AJ81),"",'Measured Data'!AJ81)</f>
        <v/>
      </c>
      <c r="AK90" s="238" t="str">
        <f>IF(ISBLANK('Measured Data'!AK81),"",'Measured Data'!AK81)</f>
        <v/>
      </c>
      <c r="AL90" s="238" t="str">
        <f>IF(ISBLANK('Measured Data'!AL81),"",'Measured Data'!AL81)</f>
        <v/>
      </c>
      <c r="AM90" s="238" t="str">
        <f>IF(ISBLANK('Measured Data'!AM81),"",'Measured Data'!AM81)</f>
        <v/>
      </c>
      <c r="AN90" s="238" t="str">
        <f>IF(ISBLANK('Measured Data'!AN81),"",'Measured Data'!AN81)</f>
        <v/>
      </c>
      <c r="AO90" s="238" t="str">
        <f>IF(ISBLANK('Measured Data'!AO81),"",'Measured Data'!AO81)</f>
        <v/>
      </c>
      <c r="AP90" s="238" t="str">
        <f>IF(ISBLANK('Measured Data'!AP81),"",'Measured Data'!AP81)</f>
        <v/>
      </c>
      <c r="AQ90" s="238" t="e">
        <f>IF(ISBLANK('Measured Data'!#REF!),"",'Measured Data'!#REF!)</f>
        <v>#REF!</v>
      </c>
      <c r="AR90" s="238" t="e">
        <f>IF(ISBLANK('Measured Data'!#REF!),"",'Measured Data'!#REF!)</f>
        <v>#REF!</v>
      </c>
      <c r="AS90" s="238" t="e">
        <f>IF(ISBLANK('Measured Data'!#REF!),"",'Measured Data'!#REF!)</f>
        <v>#REF!</v>
      </c>
      <c r="AT90" s="238" t="e">
        <f>IF(ISBLANK('Measured Data'!#REF!),"",'Measured Data'!#REF!)</f>
        <v>#REF!</v>
      </c>
      <c r="AU90" s="238" t="e">
        <f>IF(ISBLANK('Measured Data'!#REF!),"",'Measured Data'!#REF!)</f>
        <v>#REF!</v>
      </c>
      <c r="AV90" s="238" t="e">
        <f>IF(ISBLANK('Measured Data'!#REF!),"",'Measured Data'!#REF!)</f>
        <v>#REF!</v>
      </c>
      <c r="AW90" s="238" t="e">
        <f>IF(ISBLANK('Measured Data'!#REF!),"",'Measured Data'!#REF!)</f>
        <v>#REF!</v>
      </c>
      <c r="AX90" s="238" t="e">
        <f>IF(ISBLANK('Measured Data'!#REF!),"",'Measured Data'!#REF!)</f>
        <v>#REF!</v>
      </c>
      <c r="AY90" s="238" t="e">
        <f>IF(ISBLANK('Measured Data'!#REF!),"",'Measured Data'!#REF!)</f>
        <v>#REF!</v>
      </c>
      <c r="AZ90" s="238" t="e">
        <f>IF(ISBLANK('Measured Data'!#REF!),"",'Measured Data'!#REF!)</f>
        <v>#REF!</v>
      </c>
      <c r="BA90" s="238" t="e">
        <f>IF(ISBLANK('Measured Data'!#REF!),"",'Measured Data'!#REF!)</f>
        <v>#REF!</v>
      </c>
      <c r="BB90" s="238" t="e">
        <f>IF(ISBLANK('Measured Data'!#REF!),"",'Measured Data'!#REF!)</f>
        <v>#REF!</v>
      </c>
      <c r="BC90" s="238" t="e">
        <f>IF(ISBLANK('Measured Data'!#REF!),"",'Measured Data'!#REF!)</f>
        <v>#REF!</v>
      </c>
      <c r="BD90" s="238" t="e">
        <f>IF(ISBLANK('Measured Data'!#REF!),"",'Measured Data'!#REF!)</f>
        <v>#REF!</v>
      </c>
      <c r="BE90" s="238" t="e">
        <f>IF(ISBLANK('Measured Data'!#REF!),"",'Measured Data'!#REF!)</f>
        <v>#REF!</v>
      </c>
      <c r="BF90" s="238" t="e">
        <f>IF(ISBLANK('Measured Data'!#REF!),"",'Measured Data'!#REF!)</f>
        <v>#REF!</v>
      </c>
      <c r="BG90" s="238" t="e">
        <f>IF(ISBLANK('Measured Data'!#REF!),"",'Measured Data'!#REF!)</f>
        <v>#REF!</v>
      </c>
      <c r="BH90" s="238" t="e">
        <f>IF(ISBLANK('Measured Data'!#REF!),"",'Measured Data'!#REF!)</f>
        <v>#REF!</v>
      </c>
      <c r="BI90" s="238" t="e">
        <f>IF(ISBLANK('Measured Data'!#REF!),"",'Measured Data'!#REF!)</f>
        <v>#REF!</v>
      </c>
      <c r="BJ90" s="238" t="e">
        <f>IF(ISBLANK('Measured Data'!#REF!),"",'Measured Data'!#REF!)</f>
        <v>#REF!</v>
      </c>
      <c r="BK90" s="238" t="e">
        <f>IF(ISBLANK('Measured Data'!#REF!),"",'Measured Data'!#REF!)</f>
        <v>#REF!</v>
      </c>
      <c r="BL90" s="238" t="e">
        <f>IF(ISBLANK('Measured Data'!#REF!),"",'Measured Data'!#REF!)</f>
        <v>#REF!</v>
      </c>
      <c r="BM90" s="238" t="e">
        <f>IF(ISBLANK('Measured Data'!#REF!),"",'Measured Data'!#REF!)</f>
        <v>#REF!</v>
      </c>
      <c r="BN90" s="238" t="str">
        <f>IF(ISBLANK('In Process Calc.'!B83),"",ROUND('In Process Calc.'!B83,2))</f>
        <v/>
      </c>
      <c r="BO90" s="238" t="str">
        <f>IF(ISBLANK('In Process Calc.'!C83),"",ROUND('In Process Calc.'!C83,2))</f>
        <v/>
      </c>
      <c r="BP90" s="238" t="str">
        <f>IF(ISBLANK('In Process Calc.'!E83),"",'In Process Calc.'!E83)</f>
        <v/>
      </c>
      <c r="BQ90" s="238" t="str">
        <f>IF(ISBLANK('In Process Calc.'!F83),"",'In Process Calc.'!F83)</f>
        <v/>
      </c>
      <c r="BR90" s="238" t="str">
        <f>IF(ISBLANK('In Process Calc.'!H83),"",'In Process Calc.'!H83)</f>
        <v/>
      </c>
      <c r="BS90" s="238" t="str">
        <f>IF(ISBLANK('In Process Calc.'!J83),"",'In Process Calc.'!J83)</f>
        <v/>
      </c>
      <c r="BT90" s="238" t="str">
        <f>IF(ISBLANK('In Process Calc.'!K83),"",'In Process Calc.'!K83)</f>
        <v/>
      </c>
      <c r="BU90" s="238" t="str">
        <f>IF(ISBLANK('In Process Calc.'!L83),"",'In Process Calc.'!L83)</f>
        <v/>
      </c>
      <c r="BV90" s="243" t="str">
        <f>IF(ISBLANK('In Process Calc.'!M83),"",'In Process Calc.'!M83)</f>
        <v/>
      </c>
      <c r="BW90" s="243" t="str">
        <f>IF(ISBLANK('In Process Calc.'!N83),"",'In Process Calc.'!N83)</f>
        <v/>
      </c>
      <c r="BX90" s="243" t="str">
        <f>IF(ISBLANK('In Process Calc.'!O83),"",'In Process Calc.'!O83)</f>
        <v/>
      </c>
      <c r="BY90" s="243" t="str">
        <f>IF(ISBLANK('In Process Calc.'!P83),"",'In Process Calc.'!P83)</f>
        <v/>
      </c>
      <c r="BZ90" s="243" t="str">
        <f>IF(ISBLANK('In Process Calc.'!Q83),"",'In Process Calc.'!Q83)</f>
        <v/>
      </c>
      <c r="CA90" s="243" t="str">
        <f>IF(ISBLANK('In Process Calc.'!R83),"",'In Process Calc.'!R83)</f>
        <v/>
      </c>
      <c r="CB90" s="243" t="str">
        <f>IF(ISBLANK('In Process Calc.'!S83),"",'In Process Calc.'!S83)</f>
        <v/>
      </c>
      <c r="CC90" s="243" t="str">
        <f>IF(ISBLANK('In Process Calc.'!T83),"",'In Process Calc.'!T83)</f>
        <v/>
      </c>
      <c r="CD90" s="243" t="str">
        <f>IF(ISBLANK('In Process Calc.'!U83),"",'In Process Calc.'!U83)</f>
        <v/>
      </c>
      <c r="CE90" s="243" t="str">
        <f>IF(ISBLANK('In Process Calc.'!V83),"",'In Process Calc.'!V83)</f>
        <v/>
      </c>
      <c r="CF90" s="243" t="str">
        <f>IF(ISBLANK('In Process Calc.'!W83),"",'In Process Calc.'!W83)</f>
        <v/>
      </c>
      <c r="CG90" s="243" t="str">
        <f>IF(ISBLANK('In Process Calc.'!X83),"",'In Process Calc.'!X83)</f>
        <v/>
      </c>
      <c r="CH90" s="243" t="str">
        <f>IF(ISBLANK('In Process Calc.'!Y83),"",'In Process Calc.'!Y83)</f>
        <v/>
      </c>
      <c r="CI90" s="243" t="str">
        <f>IF(ISBLANK('In Process Calc.'!Z83),"",'In Process Calc.'!Z83)</f>
        <v/>
      </c>
      <c r="CJ90" s="243" t="str">
        <f>IF(ISBLANK('In Process Calc.'!AA83),"",'In Process Calc.'!AA83)</f>
        <v/>
      </c>
      <c r="CK90" s="243" t="str">
        <f>IF(ISBLANK('In Process Calc.'!AB83),"",'In Process Calc.'!AB83)</f>
        <v/>
      </c>
      <c r="CL90" s="243" t="str">
        <f>IF(ISBLANK('In Process Calc.'!AC83),"",'In Process Calc.'!AC83)</f>
        <v/>
      </c>
      <c r="CM90" s="243" t="str">
        <f>IF(ISBLANK('In Process Calc.'!AD83),"",'In Process Calc.'!AD83)</f>
        <v/>
      </c>
      <c r="CN90" s="243" t="str">
        <f>IF(ISBLANK('In Process Calc.'!AE83),"",'In Process Calc.'!AE83)</f>
        <v/>
      </c>
      <c r="CO90" s="243" t="str">
        <f>IF(ISBLANK('In Process Calc.'!AF83),"",'In Process Calc.'!AF83)</f>
        <v/>
      </c>
      <c r="CP90" s="243" t="str">
        <f>IF(ISBLANK('In Process Calc.'!AG83),"",'In Process Calc.'!AG83)</f>
        <v/>
      </c>
      <c r="CQ90" s="243" t="str">
        <f>IF(ISBLANK('In Process Calc.'!AH83),"",'In Process Calc.'!AH83)</f>
        <v/>
      </c>
      <c r="CR90" s="243" t="str">
        <f>IF(ISBLANK('In Process Calc.'!AI83),"",'In Process Calc.'!AI83)</f>
        <v/>
      </c>
      <c r="CS90" s="243" t="str">
        <f>IF(ISBLANK('In Process Calc.'!AJ83),"",'In Process Calc.'!AJ83)</f>
        <v/>
      </c>
      <c r="CT90" s="243" t="str">
        <f>IF(ISBLANK('In Process Calc.'!AK83),"",'In Process Calc.'!AK83)</f>
        <v/>
      </c>
      <c r="CU90" s="243" t="str">
        <f>IF(ISBLANK('In Process Calc.'!AL83),"",'In Process Calc.'!AL83)</f>
        <v/>
      </c>
      <c r="CV90" s="243" t="str">
        <f>IF(ISBLANK('In Process Calc.'!AM83),"",'In Process Calc.'!AM83)</f>
        <v/>
      </c>
      <c r="CW90" s="243" t="str">
        <f>IF(ISBLANK('In Process Calc.'!AN83),"",'In Process Calc.'!AN83)</f>
        <v/>
      </c>
      <c r="CX90" s="243" t="str">
        <f>IF(ISBLANK('In Process Calc.'!AO83),"",'In Process Calc.'!AO83)</f>
        <v/>
      </c>
      <c r="CY90" s="243" t="str">
        <f>IF(ISBLANK('In Process Calc.'!AP83),"",'In Process Calc.'!AP83)</f>
        <v/>
      </c>
      <c r="CZ90" s="243" t="str">
        <f>IF(ISBLANK('In Process Calc.'!AQ83),"",'In Process Calc.'!AQ83)</f>
        <v/>
      </c>
      <c r="DA90" s="243" t="str">
        <f>IF(ISBLANK('In Process Calc.'!AR83),"",'In Process Calc.'!AR83)</f>
        <v/>
      </c>
      <c r="DB90" s="243" t="str">
        <f>IF(ISBLANK('In Process Calc.'!AS83),"",'In Process Calc.'!AS83)</f>
        <v/>
      </c>
      <c r="DC90" s="243" t="str">
        <f>IF(ISBLANK('In Process Calc.'!AT83),"",'In Process Calc.'!AT83)</f>
        <v/>
      </c>
      <c r="DD90" s="243" t="str">
        <f>IF(ISBLANK('In Process Calc.'!AU83),"",'In Process Calc.'!AU83)</f>
        <v/>
      </c>
      <c r="DE90" s="243" t="str">
        <f>IF(ISBLANK('In Process Calc.'!AV83),"",'In Process Calc.'!AV83)</f>
        <v/>
      </c>
      <c r="DF90" s="243" t="str">
        <f>IF(ISBLANK('In Process Calc.'!AW83),"",'In Process Calc.'!AW83)</f>
        <v/>
      </c>
      <c r="DG90" s="243" t="str">
        <f>IF(ISBLANK('In Process Calc.'!AX83),"",'In Process Calc.'!AX83)</f>
        <v/>
      </c>
      <c r="DH90" s="243" t="str">
        <f>IF(ISBLANK('In Process Calc.'!AY83),"",'In Process Calc.'!AY83)</f>
        <v/>
      </c>
      <c r="DI90" s="243" t="str">
        <f>IF(ISBLANK('In Process Calc.'!AZ83),"",'In Process Calc.'!AZ83)</f>
        <v/>
      </c>
      <c r="DJ90" s="243" t="str">
        <f>IF(ISBLANK('In Process Calc.'!BA83),"",'In Process Calc.'!BA83)</f>
        <v/>
      </c>
      <c r="DK90" s="243" t="str">
        <f>IF(ISBLANK('In Process Calc.'!BB83),"",'In Process Calc.'!BB83)</f>
        <v/>
      </c>
      <c r="DL90" s="243" t="str">
        <f>IF(ISBLANK('In Process Calc.'!BC83),"",'In Process Calc.'!BC83)</f>
        <v/>
      </c>
      <c r="DM90" s="243" t="str">
        <f>IF(ISBLANK('In Process Calc.'!BD83),"",'In Process Calc.'!BD83)</f>
        <v/>
      </c>
      <c r="DN90" s="243" t="str">
        <f>IF(ISBLANK('In Process Calc.'!BE83),"",'In Process Calc.'!BE83)</f>
        <v/>
      </c>
      <c r="DO90" s="243" t="str">
        <f>IF(ISBLANK('In Process Calc.'!BF83),"",'In Process Calc.'!BF83)</f>
        <v/>
      </c>
      <c r="DP90" s="243" t="str">
        <f>IF(ISBLANK('In Process Calc.'!BG83),"",'In Process Calc.'!BG83)</f>
        <v/>
      </c>
      <c r="DQ90" s="243" t="str">
        <f>IF(ISBLANK('In Process Calc.'!BH83),"",'In Process Calc.'!BH83)</f>
        <v/>
      </c>
      <c r="DR90" s="243" t="str">
        <f>IF(ISBLANK('In Process Calc.'!BI83),"",'In Process Calc.'!BI83)</f>
        <v/>
      </c>
      <c r="DS90" s="243" t="str">
        <f>IF(ISBLANK('In Process Calc.'!BJ83),"",'In Process Calc.'!BJ83)</f>
        <v/>
      </c>
      <c r="DT90" s="243" t="str">
        <f>IF(ISBLANK('In Process Calc.'!BK83),"",'In Process Calc.'!BK83)</f>
        <v/>
      </c>
      <c r="DU90" s="243" t="str">
        <f>IF(ISBLANK('In Process Calc.'!BL83),"",'In Process Calc.'!BL83)</f>
        <v/>
      </c>
      <c r="DV90" s="243" t="str">
        <f>IF(ISBLANK('In Process Calc.'!BM83),"",'In Process Calc.'!BM83)</f>
        <v/>
      </c>
      <c r="DW90" s="243" t="str">
        <f>IF(ISBLANK('In Process Calc.'!BN83),"",'In Process Calc.'!BN83)</f>
        <v/>
      </c>
      <c r="DX90" s="243" t="str">
        <f>IF(ISBLANK('In Process Calc.'!BO83),"",'In Process Calc.'!BO83)</f>
        <v/>
      </c>
      <c r="DY90" s="243" t="str">
        <f>IF(ISBLANK('In Process Calc.'!BP83),"",'In Process Calc.'!BP83)</f>
        <v/>
      </c>
      <c r="DZ90" s="243" t="str">
        <f>IF(ISBLANK('In Process Calc.'!BQ83),"",'In Process Calc.'!BQ83)</f>
        <v/>
      </c>
      <c r="EA90" s="243" t="str">
        <f>IF(ISBLANK('In Process Calc.'!BR83),"",'In Process Calc.'!BR83)</f>
        <v/>
      </c>
      <c r="EB90" s="243" t="str">
        <f>IF(ISBLANK('In Process Calc.'!BS83),"",'In Process Calc.'!BS83)</f>
        <v/>
      </c>
      <c r="EC90" s="243" t="str">
        <f>IF(ISBLANK('In Process Calc.'!BT83),"",'In Process Calc.'!BT83)</f>
        <v/>
      </c>
      <c r="ED90" s="243" t="str">
        <f>IF(ISBLANK('In Process Calc.'!BU83),"",'In Process Calc.'!BU83)</f>
        <v/>
      </c>
      <c r="EE90" s="243" t="str">
        <f>IF(ISBLANK('In Process Calc.'!BV83),"",'In Process Calc.'!BV83)</f>
        <v/>
      </c>
      <c r="EF90" s="243" t="str">
        <f>IF(ISBLANK('In Process Calc.'!BW83),"",'In Process Calc.'!BW83)</f>
        <v/>
      </c>
      <c r="EG90" s="243" t="str">
        <f>IF(ISBLANK('In Process Calc.'!BX83),"",'In Process Calc.'!BX83)</f>
        <v/>
      </c>
      <c r="EH90" s="243" t="str">
        <f>IF(ISBLANK('In Process Calc.'!BY83),"",'In Process Calc.'!BY83)</f>
        <v/>
      </c>
      <c r="EI90" s="243" t="str">
        <f>IF(ISBLANK('In Process Calc.'!BZ83),"",'In Process Calc.'!BZ83)</f>
        <v/>
      </c>
      <c r="EJ90" s="243" t="str">
        <f>IF(ISBLANK('In Process Calc.'!CA83),"",'In Process Calc.'!CA83)</f>
        <v/>
      </c>
      <c r="EK90" s="243" t="str">
        <f>IF(ISBLANK('Post Process Calc.'!A90),"",'Post Process Calc.'!A90)</f>
        <v/>
      </c>
      <c r="EL90" s="243" t="str">
        <f>IF(ISBLANK('Post Process Calc.'!C90),"",'Post Process Calc.'!C90)</f>
        <v/>
      </c>
      <c r="EM90" s="243" t="str">
        <f>IF(ISBLANK('Post Process Calc.'!D90),"",'Post Process Calc.'!D90)</f>
        <v/>
      </c>
      <c r="EN90" s="243" t="str">
        <f>IF(ISBLANK('Post Process Calc.'!E90),"",'Post Process Calc.'!E90)</f>
        <v/>
      </c>
      <c r="EO90" s="243" t="str">
        <f>IF(ISBLANK('Post Process Calc.'!F90),"",'Post Process Calc.'!F90)</f>
        <v/>
      </c>
      <c r="EP90" s="243" t="str">
        <f>IF(ISBLANK('Post Process Calc.'!G90),"",'Post Process Calc.'!G90)</f>
        <v/>
      </c>
      <c r="EQ90" s="243" t="str">
        <f>IF(ISBLANK('Post Process Calc.'!H90),"",'Post Process Calc.'!H90)</f>
        <v/>
      </c>
      <c r="ER90" s="243" t="str">
        <f>IF(ISBLANK('Post Process Calc.'!I90),"",'Post Process Calc.'!I90)</f>
        <v/>
      </c>
      <c r="ES90" s="243" t="str">
        <f>IF(ISBLANK('Post Process Calc.'!J90),"",'Post Process Calc.'!J90)</f>
        <v/>
      </c>
      <c r="ET90" s="243" t="str">
        <f>IF(ISBLANK('Post Process Calc.'!K90),"",'Post Process Calc.'!K90)</f>
        <v/>
      </c>
      <c r="EU90" s="243" t="str">
        <f>IF(ISBLANK('Post Process Calc.'!L90),"",'Post Process Calc.'!L90)</f>
        <v/>
      </c>
      <c r="EV90" s="243" t="str">
        <f>IF(ISBLANK('Post Process Calc.'!M90),"",'Post Process Calc.'!M90)</f>
        <v/>
      </c>
      <c r="EW90" s="243" t="str">
        <f>IF(ISBLANK('Post Process Calc.'!N90),"",'Post Process Calc.'!N90)</f>
        <v/>
      </c>
      <c r="EX90" s="243" t="str">
        <f>IF(ISBLANK('Post Process Calc.'!O90),"",'Post Process Calc.'!O90)</f>
        <v/>
      </c>
      <c r="EY90" s="243" t="str">
        <f>IF(ISBLANK('Post Process Calc.'!P90),"",'Post Process Calc.'!P90)</f>
        <v/>
      </c>
      <c r="EZ90" s="243" t="str">
        <f>IF(ISBLANK('Post Process Calc.'!Q90),"",'Post Process Calc.'!Q90)</f>
        <v/>
      </c>
      <c r="FA90" s="243" t="str">
        <f>IF(ISBLANK('Post Process Calc.'!R90),"",'Post Process Calc.'!R90)</f>
        <v/>
      </c>
      <c r="FB90" s="243" t="str">
        <f>IF(ISBLANK('Post Process Calc.'!S90),"",'Post Process Calc.'!S90)</f>
        <v/>
      </c>
      <c r="FC90" s="243" t="str">
        <f>IF(ISBLANK('Post Process Calc.'!T90),"",'Post Process Calc.'!T90)</f>
        <v/>
      </c>
      <c r="FD90" s="243" t="str">
        <f>IF(ISBLANK('Post Process Calc.'!U90),"",'Post Process Calc.'!U90)</f>
        <v/>
      </c>
      <c r="FE90" s="243" t="str">
        <f>IF(ISBLANK('Post Process Calc.'!V90),"",'Post Process Calc.'!V90)</f>
        <v/>
      </c>
      <c r="FF90" s="243" t="str">
        <f>IF(ISBLANK('Post Process Calc.'!W90),"",'Post Process Calc.'!W90)</f>
        <v/>
      </c>
      <c r="FG90" s="243" t="str">
        <f>IF(ISBLANK('Post Process Calc.'!X90),"",'Post Process Calc.'!X90)</f>
        <v/>
      </c>
      <c r="FH90" s="243" t="str">
        <f>IF(ISBLANK('Post Process Calc.'!Y90),"",'Post Process Calc.'!Y90)</f>
        <v/>
      </c>
      <c r="FI90" s="243" t="str">
        <f>IF(ISBLANK('Post Process Calc.'!Z90),"",'Post Process Calc.'!Z90)</f>
        <v/>
      </c>
      <c r="FJ90" s="243" t="str">
        <f>IF(ISBLANK('Post Process Calc.'!AA90),"",'Post Process Calc.'!AA90)</f>
        <v/>
      </c>
      <c r="FK90" s="243" t="str">
        <f>IF(ISBLANK('Post Process Calc.'!AB90),"",'Post Process Calc.'!AB90)</f>
        <v/>
      </c>
      <c r="FL90" s="243" t="str">
        <f>IF(ISBLANK('Post Process Calc.'!AC90),"",'Post Process Calc.'!AC90)</f>
        <v/>
      </c>
      <c r="FM90" s="243" t="str">
        <f>IF(ISBLANK('Post Process Calc.'!AD90),"",'Post Process Calc.'!AD90)</f>
        <v/>
      </c>
      <c r="FN90" s="243" t="str">
        <f>IF(ISBLANK('Post Process Calc.'!AE90),"",'Post Process Calc.'!AE90)</f>
        <v/>
      </c>
      <c r="FO90" s="243" t="str">
        <f>IF(ISBLANK('Post Process Calc.'!AF90),"",'Post Process Calc.'!AF90)</f>
        <v/>
      </c>
      <c r="FP90" s="243" t="str">
        <f>IF(ISBLANK('Post Process Calc.'!AG90),"",'Post Process Calc.'!AG90)</f>
        <v/>
      </c>
      <c r="FQ90" s="243" t="str">
        <f>IF(ISBLANK('Post Process Calc.'!AH90),"",'Post Process Calc.'!AH90)</f>
        <v/>
      </c>
      <c r="FR90" s="243" t="str">
        <f>IF(ISBLANK('Post Process Calc.'!AI90),"",'Post Process Calc.'!AI90)</f>
        <v/>
      </c>
      <c r="FS90" s="243" t="str">
        <f>IF(ISBLANK('Post Process Calc.'!AJ90),"",'Post Process Calc.'!AJ90)</f>
        <v/>
      </c>
    </row>
    <row r="91" spans="1:175">
      <c r="A91" s="238" t="str">
        <f>IF('Measured Data'!B82&lt;&gt;0,'Measured Data'!$B$1,"")</f>
        <v/>
      </c>
      <c r="B91" s="238" t="str">
        <f>IF(ISBLANK('Measured Data'!A82),"",'Measured Data'!A82)</f>
        <v/>
      </c>
      <c r="C91" s="245" t="str">
        <f>IF(ISBLANK('Measured Data'!B82),"",'Measured Data'!B82)</f>
        <v/>
      </c>
      <c r="D91" s="246" t="str">
        <f>IF(ISBLANK('Measured Data'!C82),"",'Measured Data'!C82)</f>
        <v/>
      </c>
      <c r="E91" s="238" t="str">
        <f>IF(ISBLANK('Measured Data'!D82),"",'Measured Data'!D82)</f>
        <v/>
      </c>
      <c r="F91" s="238" t="str">
        <f>IF(ISBLANK('Measured Data'!E82),"",'Measured Data'!E82)</f>
        <v/>
      </c>
      <c r="G91" s="238" t="str">
        <f>IF(ISBLANK('Measured Data'!G82),"",'Measured Data'!G82)</f>
        <v/>
      </c>
      <c r="H91" s="238" t="str">
        <f>IF(ISBLANK('Measured Data'!H82),"",'Measured Data'!H82)</f>
        <v/>
      </c>
      <c r="I91" s="238" t="str">
        <f>IF(ISBLANK('Measured Data'!I82),"",'Measured Data'!I82)</f>
        <v/>
      </c>
      <c r="J91" s="238" t="str">
        <f>IF(ISBLANK('Measured Data'!J82),"",'Measured Data'!J82)</f>
        <v/>
      </c>
      <c r="K91" s="238" t="str">
        <f>IF(ISBLANK('Measured Data'!K82),"",'Measured Data'!K82)</f>
        <v/>
      </c>
      <c r="L91" s="238" t="str">
        <f>IF(ISBLANK('Measured Data'!L82),"",'Measured Data'!L82)</f>
        <v/>
      </c>
      <c r="M91" s="238" t="str">
        <f>IF(ISBLANK('Measured Data'!M82),"",'Measured Data'!M82)</f>
        <v/>
      </c>
      <c r="N91" s="238" t="str">
        <f>IF(ISBLANK('Measured Data'!N82),"",'Measured Data'!N82)</f>
        <v/>
      </c>
      <c r="O91" s="238" t="str">
        <f>IF(ISBLANK('Measured Data'!O82),"",'Measured Data'!O82)</f>
        <v/>
      </c>
      <c r="P91" s="238" t="str">
        <f>IF(ISBLANK('Measured Data'!P82),"",'Measured Data'!P82)</f>
        <v/>
      </c>
      <c r="Q91" s="238" t="str">
        <f>IF(ISBLANK('Measured Data'!Q82),"",'Measured Data'!Q82)</f>
        <v/>
      </c>
      <c r="R91" s="238" t="str">
        <f>IF(ISBLANK('Measured Data'!R82),"",'Measured Data'!R82)</f>
        <v/>
      </c>
      <c r="S91" s="238" t="str">
        <f>IF(ISBLANK('Measured Data'!S82),"",'Measured Data'!S82)</f>
        <v/>
      </c>
      <c r="T91" s="238" t="str">
        <f>IF(ISBLANK('Measured Data'!T82),"",'Measured Data'!T82)</f>
        <v/>
      </c>
      <c r="U91" s="238" t="str">
        <f>IF(ISBLANK('Measured Data'!U82),"",'Measured Data'!U82)</f>
        <v/>
      </c>
      <c r="V91" s="238" t="str">
        <f>IF(ISBLANK('Measured Data'!V82),"",'Measured Data'!V82)</f>
        <v/>
      </c>
      <c r="W91" s="238" t="str">
        <f>IF(ISBLANK('Measured Data'!W82),"",'Measured Data'!W82)</f>
        <v/>
      </c>
      <c r="X91" s="238" t="str">
        <f>IF(ISBLANK('Measured Data'!X82),"",'Measured Data'!X82)</f>
        <v/>
      </c>
      <c r="Y91" s="238" t="str">
        <f>IF(ISBLANK('Measured Data'!Y82),"",'Measured Data'!Y82)</f>
        <v/>
      </c>
      <c r="Z91" s="238" t="str">
        <f>IF(ISBLANK('Measured Data'!Z82),"",'Measured Data'!Z82)</f>
        <v/>
      </c>
      <c r="AA91" s="238" t="str">
        <f>IF(ISBLANK('Measured Data'!AA82),"",'Measured Data'!AA82)</f>
        <v/>
      </c>
      <c r="AB91" s="238" t="str">
        <f>IF(ISBLANK('Measured Data'!AB82),"",'Measured Data'!AB82)</f>
        <v/>
      </c>
      <c r="AC91" s="238" t="str">
        <f>IF(ISBLANK('Measured Data'!AC82),"",'Measured Data'!AC82)</f>
        <v/>
      </c>
      <c r="AD91" s="238" t="str">
        <f>IF(ISBLANK('Measured Data'!AD82),"",'Measured Data'!AD82)</f>
        <v/>
      </c>
      <c r="AE91" s="238" t="str">
        <f>IF(ISBLANK('Measured Data'!AE82),"",'Measured Data'!AE82)</f>
        <v/>
      </c>
      <c r="AF91" s="238" t="str">
        <f>IF(ISBLANK('Measured Data'!AF82),"",'Measured Data'!AF82)</f>
        <v/>
      </c>
      <c r="AG91" s="238" t="str">
        <f>IF(ISBLANK('Measured Data'!AG82),"",'Measured Data'!AG82)</f>
        <v/>
      </c>
      <c r="AH91" s="238" t="str">
        <f>IF(ISBLANK('Measured Data'!AH82),"",'Measured Data'!AH82)</f>
        <v/>
      </c>
      <c r="AI91" s="238" t="str">
        <f>IF(ISBLANK('Measured Data'!AI82),"",'Measured Data'!AI82)</f>
        <v/>
      </c>
      <c r="AJ91" s="238" t="str">
        <f>IF(ISBLANK('Measured Data'!AJ82),"",'Measured Data'!AJ82)</f>
        <v/>
      </c>
      <c r="AK91" s="238" t="str">
        <f>IF(ISBLANK('Measured Data'!AK82),"",'Measured Data'!AK82)</f>
        <v/>
      </c>
      <c r="AL91" s="238" t="str">
        <f>IF(ISBLANK('Measured Data'!AL82),"",'Measured Data'!AL82)</f>
        <v/>
      </c>
      <c r="AM91" s="238" t="str">
        <f>IF(ISBLANK('Measured Data'!AM82),"",'Measured Data'!AM82)</f>
        <v/>
      </c>
      <c r="AN91" s="238" t="str">
        <f>IF(ISBLANK('Measured Data'!AN82),"",'Measured Data'!AN82)</f>
        <v/>
      </c>
      <c r="AO91" s="238" t="str">
        <f>IF(ISBLANK('Measured Data'!AO82),"",'Measured Data'!AO82)</f>
        <v/>
      </c>
      <c r="AP91" s="238" t="str">
        <f>IF(ISBLANK('Measured Data'!AP82),"",'Measured Data'!AP82)</f>
        <v/>
      </c>
      <c r="AQ91" s="238" t="e">
        <f>IF(ISBLANK('Measured Data'!#REF!),"",'Measured Data'!#REF!)</f>
        <v>#REF!</v>
      </c>
      <c r="AR91" s="238" t="e">
        <f>IF(ISBLANK('Measured Data'!#REF!),"",'Measured Data'!#REF!)</f>
        <v>#REF!</v>
      </c>
      <c r="AS91" s="238" t="e">
        <f>IF(ISBLANK('Measured Data'!#REF!),"",'Measured Data'!#REF!)</f>
        <v>#REF!</v>
      </c>
      <c r="AT91" s="238" t="e">
        <f>IF(ISBLANK('Measured Data'!#REF!),"",'Measured Data'!#REF!)</f>
        <v>#REF!</v>
      </c>
      <c r="AU91" s="238" t="e">
        <f>IF(ISBLANK('Measured Data'!#REF!),"",'Measured Data'!#REF!)</f>
        <v>#REF!</v>
      </c>
      <c r="AV91" s="238" t="e">
        <f>IF(ISBLANK('Measured Data'!#REF!),"",'Measured Data'!#REF!)</f>
        <v>#REF!</v>
      </c>
      <c r="AW91" s="238" t="e">
        <f>IF(ISBLANK('Measured Data'!#REF!),"",'Measured Data'!#REF!)</f>
        <v>#REF!</v>
      </c>
      <c r="AX91" s="238" t="e">
        <f>IF(ISBLANK('Measured Data'!#REF!),"",'Measured Data'!#REF!)</f>
        <v>#REF!</v>
      </c>
      <c r="AY91" s="238" t="e">
        <f>IF(ISBLANK('Measured Data'!#REF!),"",'Measured Data'!#REF!)</f>
        <v>#REF!</v>
      </c>
      <c r="AZ91" s="238" t="e">
        <f>IF(ISBLANK('Measured Data'!#REF!),"",'Measured Data'!#REF!)</f>
        <v>#REF!</v>
      </c>
      <c r="BA91" s="238" t="e">
        <f>IF(ISBLANK('Measured Data'!#REF!),"",'Measured Data'!#REF!)</f>
        <v>#REF!</v>
      </c>
      <c r="BB91" s="238" t="e">
        <f>IF(ISBLANK('Measured Data'!#REF!),"",'Measured Data'!#REF!)</f>
        <v>#REF!</v>
      </c>
      <c r="BC91" s="238" t="e">
        <f>IF(ISBLANK('Measured Data'!#REF!),"",'Measured Data'!#REF!)</f>
        <v>#REF!</v>
      </c>
      <c r="BD91" s="238" t="e">
        <f>IF(ISBLANK('Measured Data'!#REF!),"",'Measured Data'!#REF!)</f>
        <v>#REF!</v>
      </c>
      <c r="BE91" s="238" t="e">
        <f>IF(ISBLANK('Measured Data'!#REF!),"",'Measured Data'!#REF!)</f>
        <v>#REF!</v>
      </c>
      <c r="BF91" s="238" t="e">
        <f>IF(ISBLANK('Measured Data'!#REF!),"",'Measured Data'!#REF!)</f>
        <v>#REF!</v>
      </c>
      <c r="BG91" s="238" t="e">
        <f>IF(ISBLANK('Measured Data'!#REF!),"",'Measured Data'!#REF!)</f>
        <v>#REF!</v>
      </c>
      <c r="BH91" s="238" t="e">
        <f>IF(ISBLANK('Measured Data'!#REF!),"",'Measured Data'!#REF!)</f>
        <v>#REF!</v>
      </c>
      <c r="BI91" s="238" t="e">
        <f>IF(ISBLANK('Measured Data'!#REF!),"",'Measured Data'!#REF!)</f>
        <v>#REF!</v>
      </c>
      <c r="BJ91" s="238" t="e">
        <f>IF(ISBLANK('Measured Data'!#REF!),"",'Measured Data'!#REF!)</f>
        <v>#REF!</v>
      </c>
      <c r="BK91" s="238" t="e">
        <f>IF(ISBLANK('Measured Data'!#REF!),"",'Measured Data'!#REF!)</f>
        <v>#REF!</v>
      </c>
      <c r="BL91" s="238" t="e">
        <f>IF(ISBLANK('Measured Data'!#REF!),"",'Measured Data'!#REF!)</f>
        <v>#REF!</v>
      </c>
      <c r="BM91" s="238" t="e">
        <f>IF(ISBLANK('Measured Data'!#REF!),"",'Measured Data'!#REF!)</f>
        <v>#REF!</v>
      </c>
      <c r="BN91" s="238" t="str">
        <f>IF(ISBLANK('In Process Calc.'!B84),"",ROUND('In Process Calc.'!B84,2))</f>
        <v/>
      </c>
      <c r="BO91" s="238" t="str">
        <f>IF(ISBLANK('In Process Calc.'!C84),"",ROUND('In Process Calc.'!C84,2))</f>
        <v/>
      </c>
      <c r="BP91" s="238" t="str">
        <f>IF(ISBLANK('In Process Calc.'!E84),"",'In Process Calc.'!E84)</f>
        <v/>
      </c>
      <c r="BQ91" s="238" t="str">
        <f>IF(ISBLANK('In Process Calc.'!F84),"",'In Process Calc.'!F84)</f>
        <v/>
      </c>
      <c r="BR91" s="238" t="str">
        <f>IF(ISBLANK('In Process Calc.'!H84),"",'In Process Calc.'!H84)</f>
        <v/>
      </c>
      <c r="BS91" s="238" t="str">
        <f>IF(ISBLANK('In Process Calc.'!J84),"",'In Process Calc.'!J84)</f>
        <v/>
      </c>
      <c r="BT91" s="238" t="str">
        <f>IF(ISBLANK('In Process Calc.'!K84),"",'In Process Calc.'!K84)</f>
        <v/>
      </c>
      <c r="BU91" s="238" t="str">
        <f>IF(ISBLANK('In Process Calc.'!L84),"",'In Process Calc.'!L84)</f>
        <v/>
      </c>
      <c r="BV91" s="243" t="str">
        <f>IF(ISBLANK('In Process Calc.'!M84),"",'In Process Calc.'!M84)</f>
        <v/>
      </c>
      <c r="BW91" s="243" t="str">
        <f>IF(ISBLANK('In Process Calc.'!N84),"",'In Process Calc.'!N84)</f>
        <v/>
      </c>
      <c r="BX91" s="243" t="str">
        <f>IF(ISBLANK('In Process Calc.'!O84),"",'In Process Calc.'!O84)</f>
        <v/>
      </c>
      <c r="BY91" s="243" t="str">
        <f>IF(ISBLANK('In Process Calc.'!P84),"",'In Process Calc.'!P84)</f>
        <v/>
      </c>
      <c r="BZ91" s="243" t="str">
        <f>IF(ISBLANK('In Process Calc.'!Q84),"",'In Process Calc.'!Q84)</f>
        <v/>
      </c>
      <c r="CA91" s="243" t="str">
        <f>IF(ISBLANK('In Process Calc.'!R84),"",'In Process Calc.'!R84)</f>
        <v/>
      </c>
      <c r="CB91" s="243" t="str">
        <f>IF(ISBLANK('In Process Calc.'!S84),"",'In Process Calc.'!S84)</f>
        <v/>
      </c>
      <c r="CC91" s="243" t="str">
        <f>IF(ISBLANK('In Process Calc.'!T84),"",'In Process Calc.'!T84)</f>
        <v/>
      </c>
      <c r="CD91" s="243" t="str">
        <f>IF(ISBLANK('In Process Calc.'!U84),"",'In Process Calc.'!U84)</f>
        <v/>
      </c>
      <c r="CE91" s="243" t="str">
        <f>IF(ISBLANK('In Process Calc.'!V84),"",'In Process Calc.'!V84)</f>
        <v/>
      </c>
      <c r="CF91" s="243" t="str">
        <f>IF(ISBLANK('In Process Calc.'!W84),"",'In Process Calc.'!W84)</f>
        <v/>
      </c>
      <c r="CG91" s="243" t="str">
        <f>IF(ISBLANK('In Process Calc.'!X84),"",'In Process Calc.'!X84)</f>
        <v/>
      </c>
      <c r="CH91" s="243" t="str">
        <f>IF(ISBLANK('In Process Calc.'!Y84),"",'In Process Calc.'!Y84)</f>
        <v/>
      </c>
      <c r="CI91" s="243" t="str">
        <f>IF(ISBLANK('In Process Calc.'!Z84),"",'In Process Calc.'!Z84)</f>
        <v/>
      </c>
      <c r="CJ91" s="243" t="str">
        <f>IF(ISBLANK('In Process Calc.'!AA84),"",'In Process Calc.'!AA84)</f>
        <v/>
      </c>
      <c r="CK91" s="243" t="str">
        <f>IF(ISBLANK('In Process Calc.'!AB84),"",'In Process Calc.'!AB84)</f>
        <v/>
      </c>
      <c r="CL91" s="243" t="str">
        <f>IF(ISBLANK('In Process Calc.'!AC84),"",'In Process Calc.'!AC84)</f>
        <v/>
      </c>
      <c r="CM91" s="243" t="str">
        <f>IF(ISBLANK('In Process Calc.'!AD84),"",'In Process Calc.'!AD84)</f>
        <v/>
      </c>
      <c r="CN91" s="243" t="str">
        <f>IF(ISBLANK('In Process Calc.'!AE84),"",'In Process Calc.'!AE84)</f>
        <v/>
      </c>
      <c r="CO91" s="243" t="str">
        <f>IF(ISBLANK('In Process Calc.'!AF84),"",'In Process Calc.'!AF84)</f>
        <v/>
      </c>
      <c r="CP91" s="243" t="str">
        <f>IF(ISBLANK('In Process Calc.'!AG84),"",'In Process Calc.'!AG84)</f>
        <v/>
      </c>
      <c r="CQ91" s="243" t="str">
        <f>IF(ISBLANK('In Process Calc.'!AH84),"",'In Process Calc.'!AH84)</f>
        <v/>
      </c>
      <c r="CR91" s="243" t="str">
        <f>IF(ISBLANK('In Process Calc.'!AI84),"",'In Process Calc.'!AI84)</f>
        <v/>
      </c>
      <c r="CS91" s="243" t="str">
        <f>IF(ISBLANK('In Process Calc.'!AJ84),"",'In Process Calc.'!AJ84)</f>
        <v/>
      </c>
      <c r="CT91" s="243" t="str">
        <f>IF(ISBLANK('In Process Calc.'!AK84),"",'In Process Calc.'!AK84)</f>
        <v/>
      </c>
      <c r="CU91" s="243" t="str">
        <f>IF(ISBLANK('In Process Calc.'!AL84),"",'In Process Calc.'!AL84)</f>
        <v/>
      </c>
      <c r="CV91" s="243" t="str">
        <f>IF(ISBLANK('In Process Calc.'!AM84),"",'In Process Calc.'!AM84)</f>
        <v/>
      </c>
      <c r="CW91" s="243" t="str">
        <f>IF(ISBLANK('In Process Calc.'!AN84),"",'In Process Calc.'!AN84)</f>
        <v/>
      </c>
      <c r="CX91" s="243" t="str">
        <f>IF(ISBLANK('In Process Calc.'!AO84),"",'In Process Calc.'!AO84)</f>
        <v/>
      </c>
      <c r="CY91" s="243" t="str">
        <f>IF(ISBLANK('In Process Calc.'!AP84),"",'In Process Calc.'!AP84)</f>
        <v/>
      </c>
      <c r="CZ91" s="243" t="str">
        <f>IF(ISBLANK('In Process Calc.'!AQ84),"",'In Process Calc.'!AQ84)</f>
        <v/>
      </c>
      <c r="DA91" s="243" t="str">
        <f>IF(ISBLANK('In Process Calc.'!AR84),"",'In Process Calc.'!AR84)</f>
        <v/>
      </c>
      <c r="DB91" s="243" t="str">
        <f>IF(ISBLANK('In Process Calc.'!AS84),"",'In Process Calc.'!AS84)</f>
        <v/>
      </c>
      <c r="DC91" s="243" t="str">
        <f>IF(ISBLANK('In Process Calc.'!AT84),"",'In Process Calc.'!AT84)</f>
        <v/>
      </c>
      <c r="DD91" s="243" t="str">
        <f>IF(ISBLANK('In Process Calc.'!AU84),"",'In Process Calc.'!AU84)</f>
        <v/>
      </c>
      <c r="DE91" s="243" t="str">
        <f>IF(ISBLANK('In Process Calc.'!AV84),"",'In Process Calc.'!AV84)</f>
        <v/>
      </c>
      <c r="DF91" s="243" t="str">
        <f>IF(ISBLANK('In Process Calc.'!AW84),"",'In Process Calc.'!AW84)</f>
        <v/>
      </c>
      <c r="DG91" s="243" t="str">
        <f>IF(ISBLANK('In Process Calc.'!AX84),"",'In Process Calc.'!AX84)</f>
        <v/>
      </c>
      <c r="DH91" s="243" t="str">
        <f>IF(ISBLANK('In Process Calc.'!AY84),"",'In Process Calc.'!AY84)</f>
        <v/>
      </c>
      <c r="DI91" s="243" t="str">
        <f>IF(ISBLANK('In Process Calc.'!AZ84),"",'In Process Calc.'!AZ84)</f>
        <v/>
      </c>
      <c r="DJ91" s="243" t="str">
        <f>IF(ISBLANK('In Process Calc.'!BA84),"",'In Process Calc.'!BA84)</f>
        <v/>
      </c>
      <c r="DK91" s="243" t="str">
        <f>IF(ISBLANK('In Process Calc.'!BB84),"",'In Process Calc.'!BB84)</f>
        <v/>
      </c>
      <c r="DL91" s="243" t="str">
        <f>IF(ISBLANK('In Process Calc.'!BC84),"",'In Process Calc.'!BC84)</f>
        <v/>
      </c>
      <c r="DM91" s="243" t="str">
        <f>IF(ISBLANK('In Process Calc.'!BD84),"",'In Process Calc.'!BD84)</f>
        <v/>
      </c>
      <c r="DN91" s="243" t="str">
        <f>IF(ISBLANK('In Process Calc.'!BE84),"",'In Process Calc.'!BE84)</f>
        <v/>
      </c>
      <c r="DO91" s="243" t="str">
        <f>IF(ISBLANK('In Process Calc.'!BF84),"",'In Process Calc.'!BF84)</f>
        <v/>
      </c>
      <c r="DP91" s="243" t="str">
        <f>IF(ISBLANK('In Process Calc.'!BG84),"",'In Process Calc.'!BG84)</f>
        <v/>
      </c>
      <c r="DQ91" s="243" t="str">
        <f>IF(ISBLANK('In Process Calc.'!BH84),"",'In Process Calc.'!BH84)</f>
        <v/>
      </c>
      <c r="DR91" s="243" t="str">
        <f>IF(ISBLANK('In Process Calc.'!BI84),"",'In Process Calc.'!BI84)</f>
        <v/>
      </c>
      <c r="DS91" s="243" t="str">
        <f>IF(ISBLANK('In Process Calc.'!BJ84),"",'In Process Calc.'!BJ84)</f>
        <v/>
      </c>
      <c r="DT91" s="243" t="str">
        <f>IF(ISBLANK('In Process Calc.'!BK84),"",'In Process Calc.'!BK84)</f>
        <v/>
      </c>
      <c r="DU91" s="243" t="str">
        <f>IF(ISBLANK('In Process Calc.'!BL84),"",'In Process Calc.'!BL84)</f>
        <v/>
      </c>
      <c r="DV91" s="243" t="str">
        <f>IF(ISBLANK('In Process Calc.'!BM84),"",'In Process Calc.'!BM84)</f>
        <v/>
      </c>
      <c r="DW91" s="243" t="str">
        <f>IF(ISBLANK('In Process Calc.'!BN84),"",'In Process Calc.'!BN84)</f>
        <v/>
      </c>
      <c r="DX91" s="243" t="str">
        <f>IF(ISBLANK('In Process Calc.'!BO84),"",'In Process Calc.'!BO84)</f>
        <v/>
      </c>
      <c r="DY91" s="243" t="str">
        <f>IF(ISBLANK('In Process Calc.'!BP84),"",'In Process Calc.'!BP84)</f>
        <v/>
      </c>
      <c r="DZ91" s="243" t="str">
        <f>IF(ISBLANK('In Process Calc.'!BQ84),"",'In Process Calc.'!BQ84)</f>
        <v/>
      </c>
      <c r="EA91" s="243" t="str">
        <f>IF(ISBLANK('In Process Calc.'!BR84),"",'In Process Calc.'!BR84)</f>
        <v/>
      </c>
      <c r="EB91" s="243" t="str">
        <f>IF(ISBLANK('In Process Calc.'!BS84),"",'In Process Calc.'!BS84)</f>
        <v/>
      </c>
      <c r="EC91" s="243" t="str">
        <f>IF(ISBLANK('In Process Calc.'!BT84),"",'In Process Calc.'!BT84)</f>
        <v/>
      </c>
      <c r="ED91" s="243" t="str">
        <f>IF(ISBLANK('In Process Calc.'!BU84),"",'In Process Calc.'!BU84)</f>
        <v/>
      </c>
      <c r="EE91" s="243" t="str">
        <f>IF(ISBLANK('In Process Calc.'!BV84),"",'In Process Calc.'!BV84)</f>
        <v/>
      </c>
      <c r="EF91" s="243" t="str">
        <f>IF(ISBLANK('In Process Calc.'!BW84),"",'In Process Calc.'!BW84)</f>
        <v/>
      </c>
      <c r="EG91" s="243" t="str">
        <f>IF(ISBLANK('In Process Calc.'!BX84),"",'In Process Calc.'!BX84)</f>
        <v/>
      </c>
      <c r="EH91" s="243" t="str">
        <f>IF(ISBLANK('In Process Calc.'!BY84),"",'In Process Calc.'!BY84)</f>
        <v/>
      </c>
      <c r="EI91" s="243" t="str">
        <f>IF(ISBLANK('In Process Calc.'!BZ84),"",'In Process Calc.'!BZ84)</f>
        <v/>
      </c>
      <c r="EJ91" s="243" t="str">
        <f>IF(ISBLANK('In Process Calc.'!CA84),"",'In Process Calc.'!CA84)</f>
        <v/>
      </c>
      <c r="EK91" s="243" t="str">
        <f>IF(ISBLANK('Post Process Calc.'!A91),"",'Post Process Calc.'!A91)</f>
        <v/>
      </c>
      <c r="EL91" s="243" t="str">
        <f>IF(ISBLANK('Post Process Calc.'!C91),"",'Post Process Calc.'!C91)</f>
        <v/>
      </c>
      <c r="EM91" s="243" t="str">
        <f>IF(ISBLANK('Post Process Calc.'!D91),"",'Post Process Calc.'!D91)</f>
        <v/>
      </c>
      <c r="EN91" s="243" t="str">
        <f>IF(ISBLANK('Post Process Calc.'!E91),"",'Post Process Calc.'!E91)</f>
        <v/>
      </c>
      <c r="EO91" s="243" t="str">
        <f>IF(ISBLANK('Post Process Calc.'!F91),"",'Post Process Calc.'!F91)</f>
        <v/>
      </c>
      <c r="EP91" s="243" t="str">
        <f>IF(ISBLANK('Post Process Calc.'!G91),"",'Post Process Calc.'!G91)</f>
        <v/>
      </c>
      <c r="EQ91" s="243" t="str">
        <f>IF(ISBLANK('Post Process Calc.'!H91),"",'Post Process Calc.'!H91)</f>
        <v/>
      </c>
      <c r="ER91" s="243" t="str">
        <f>IF(ISBLANK('Post Process Calc.'!I91),"",'Post Process Calc.'!I91)</f>
        <v/>
      </c>
      <c r="ES91" s="243" t="str">
        <f>IF(ISBLANK('Post Process Calc.'!J91),"",'Post Process Calc.'!J91)</f>
        <v/>
      </c>
      <c r="ET91" s="243" t="str">
        <f>IF(ISBLANK('Post Process Calc.'!K91),"",'Post Process Calc.'!K91)</f>
        <v/>
      </c>
      <c r="EU91" s="243" t="str">
        <f>IF(ISBLANK('Post Process Calc.'!L91),"",'Post Process Calc.'!L91)</f>
        <v/>
      </c>
      <c r="EV91" s="243" t="str">
        <f>IF(ISBLANK('Post Process Calc.'!M91),"",'Post Process Calc.'!M91)</f>
        <v/>
      </c>
      <c r="EW91" s="243" t="str">
        <f>IF(ISBLANK('Post Process Calc.'!N91),"",'Post Process Calc.'!N91)</f>
        <v/>
      </c>
      <c r="EX91" s="243" t="str">
        <f>IF(ISBLANK('Post Process Calc.'!O91),"",'Post Process Calc.'!O91)</f>
        <v/>
      </c>
      <c r="EY91" s="243" t="str">
        <f>IF(ISBLANK('Post Process Calc.'!P91),"",'Post Process Calc.'!P91)</f>
        <v/>
      </c>
      <c r="EZ91" s="243" t="str">
        <f>IF(ISBLANK('Post Process Calc.'!Q91),"",'Post Process Calc.'!Q91)</f>
        <v/>
      </c>
      <c r="FA91" s="243" t="str">
        <f>IF(ISBLANK('Post Process Calc.'!R91),"",'Post Process Calc.'!R91)</f>
        <v/>
      </c>
      <c r="FB91" s="243" t="str">
        <f>IF(ISBLANK('Post Process Calc.'!S91),"",'Post Process Calc.'!S91)</f>
        <v/>
      </c>
      <c r="FC91" s="243" t="str">
        <f>IF(ISBLANK('Post Process Calc.'!T91),"",'Post Process Calc.'!T91)</f>
        <v/>
      </c>
      <c r="FD91" s="243" t="str">
        <f>IF(ISBLANK('Post Process Calc.'!U91),"",'Post Process Calc.'!U91)</f>
        <v/>
      </c>
      <c r="FE91" s="243" t="str">
        <f>IF(ISBLANK('Post Process Calc.'!V91),"",'Post Process Calc.'!V91)</f>
        <v/>
      </c>
      <c r="FF91" s="243" t="str">
        <f>IF(ISBLANK('Post Process Calc.'!W91),"",'Post Process Calc.'!W91)</f>
        <v/>
      </c>
      <c r="FG91" s="243" t="str">
        <f>IF(ISBLANK('Post Process Calc.'!X91),"",'Post Process Calc.'!X91)</f>
        <v/>
      </c>
      <c r="FH91" s="243" t="str">
        <f>IF(ISBLANK('Post Process Calc.'!Y91),"",'Post Process Calc.'!Y91)</f>
        <v/>
      </c>
      <c r="FI91" s="243" t="str">
        <f>IF(ISBLANK('Post Process Calc.'!Z91),"",'Post Process Calc.'!Z91)</f>
        <v/>
      </c>
      <c r="FJ91" s="243" t="str">
        <f>IF(ISBLANK('Post Process Calc.'!AA91),"",'Post Process Calc.'!AA91)</f>
        <v/>
      </c>
      <c r="FK91" s="243" t="str">
        <f>IF(ISBLANK('Post Process Calc.'!AB91),"",'Post Process Calc.'!AB91)</f>
        <v/>
      </c>
      <c r="FL91" s="243" t="str">
        <f>IF(ISBLANK('Post Process Calc.'!AC91),"",'Post Process Calc.'!AC91)</f>
        <v/>
      </c>
      <c r="FM91" s="243" t="str">
        <f>IF(ISBLANK('Post Process Calc.'!AD91),"",'Post Process Calc.'!AD91)</f>
        <v/>
      </c>
      <c r="FN91" s="243" t="str">
        <f>IF(ISBLANK('Post Process Calc.'!AE91),"",'Post Process Calc.'!AE91)</f>
        <v/>
      </c>
      <c r="FO91" s="243" t="str">
        <f>IF(ISBLANK('Post Process Calc.'!AF91),"",'Post Process Calc.'!AF91)</f>
        <v/>
      </c>
      <c r="FP91" s="243" t="str">
        <f>IF(ISBLANK('Post Process Calc.'!AG91),"",'Post Process Calc.'!AG91)</f>
        <v/>
      </c>
      <c r="FQ91" s="243" t="str">
        <f>IF(ISBLANK('Post Process Calc.'!AH91),"",'Post Process Calc.'!AH91)</f>
        <v/>
      </c>
      <c r="FR91" s="243" t="str">
        <f>IF(ISBLANK('Post Process Calc.'!AI91),"",'Post Process Calc.'!AI91)</f>
        <v/>
      </c>
      <c r="FS91" s="243" t="str">
        <f>IF(ISBLANK('Post Process Calc.'!AJ91),"",'Post Process Calc.'!AJ91)</f>
        <v/>
      </c>
    </row>
    <row r="92" spans="1:175">
      <c r="A92" s="238" t="str">
        <f>IF('Measured Data'!B83&lt;&gt;0,'Measured Data'!$B$1,"")</f>
        <v/>
      </c>
      <c r="B92" s="238" t="str">
        <f>IF(ISBLANK('Measured Data'!A83),"",'Measured Data'!A83)</f>
        <v/>
      </c>
      <c r="C92" s="245" t="str">
        <f>IF(ISBLANK('Measured Data'!B83),"",'Measured Data'!B83)</f>
        <v/>
      </c>
      <c r="D92" s="246" t="str">
        <f>IF(ISBLANK('Measured Data'!C83),"",'Measured Data'!C83)</f>
        <v/>
      </c>
      <c r="E92" s="238" t="str">
        <f>IF(ISBLANK('Measured Data'!D83),"",'Measured Data'!D83)</f>
        <v/>
      </c>
      <c r="F92" s="238" t="str">
        <f>IF(ISBLANK('Measured Data'!E83),"",'Measured Data'!E83)</f>
        <v/>
      </c>
      <c r="G92" s="238" t="str">
        <f>IF(ISBLANK('Measured Data'!G83),"",'Measured Data'!G83)</f>
        <v/>
      </c>
      <c r="H92" s="238" t="str">
        <f>IF(ISBLANK('Measured Data'!H83),"",'Measured Data'!H83)</f>
        <v/>
      </c>
      <c r="I92" s="238" t="str">
        <f>IF(ISBLANK('Measured Data'!I83),"",'Measured Data'!I83)</f>
        <v/>
      </c>
      <c r="J92" s="238" t="str">
        <f>IF(ISBLANK('Measured Data'!J83),"",'Measured Data'!J83)</f>
        <v/>
      </c>
      <c r="K92" s="238" t="str">
        <f>IF(ISBLANK('Measured Data'!K83),"",'Measured Data'!K83)</f>
        <v/>
      </c>
      <c r="L92" s="238" t="str">
        <f>IF(ISBLANK('Measured Data'!L83),"",'Measured Data'!L83)</f>
        <v/>
      </c>
      <c r="M92" s="238" t="str">
        <f>IF(ISBLANK('Measured Data'!M83),"",'Measured Data'!M83)</f>
        <v/>
      </c>
      <c r="N92" s="238" t="str">
        <f>IF(ISBLANK('Measured Data'!N83),"",'Measured Data'!N83)</f>
        <v/>
      </c>
      <c r="O92" s="238" t="str">
        <f>IF(ISBLANK('Measured Data'!O83),"",'Measured Data'!O83)</f>
        <v/>
      </c>
      <c r="P92" s="238" t="str">
        <f>IF(ISBLANK('Measured Data'!P83),"",'Measured Data'!P83)</f>
        <v/>
      </c>
      <c r="Q92" s="238" t="str">
        <f>IF(ISBLANK('Measured Data'!Q83),"",'Measured Data'!Q83)</f>
        <v/>
      </c>
      <c r="R92" s="238" t="str">
        <f>IF(ISBLANK('Measured Data'!R83),"",'Measured Data'!R83)</f>
        <v/>
      </c>
      <c r="S92" s="238" t="str">
        <f>IF(ISBLANK('Measured Data'!S83),"",'Measured Data'!S83)</f>
        <v/>
      </c>
      <c r="T92" s="238" t="str">
        <f>IF(ISBLANK('Measured Data'!T83),"",'Measured Data'!T83)</f>
        <v/>
      </c>
      <c r="U92" s="238" t="str">
        <f>IF(ISBLANK('Measured Data'!U83),"",'Measured Data'!U83)</f>
        <v/>
      </c>
      <c r="V92" s="238" t="str">
        <f>IF(ISBLANK('Measured Data'!V83),"",'Measured Data'!V83)</f>
        <v/>
      </c>
      <c r="W92" s="238" t="str">
        <f>IF(ISBLANK('Measured Data'!W83),"",'Measured Data'!W83)</f>
        <v/>
      </c>
      <c r="X92" s="238" t="str">
        <f>IF(ISBLANK('Measured Data'!X83),"",'Measured Data'!X83)</f>
        <v/>
      </c>
      <c r="Y92" s="238" t="str">
        <f>IF(ISBLANK('Measured Data'!Y83),"",'Measured Data'!Y83)</f>
        <v/>
      </c>
      <c r="Z92" s="238" t="str">
        <f>IF(ISBLANK('Measured Data'!Z83),"",'Measured Data'!Z83)</f>
        <v/>
      </c>
      <c r="AA92" s="238" t="str">
        <f>IF(ISBLANK('Measured Data'!AA83),"",'Measured Data'!AA83)</f>
        <v/>
      </c>
      <c r="AB92" s="238" t="str">
        <f>IF(ISBLANK('Measured Data'!AB83),"",'Measured Data'!AB83)</f>
        <v/>
      </c>
      <c r="AC92" s="238" t="str">
        <f>IF(ISBLANK('Measured Data'!AC83),"",'Measured Data'!AC83)</f>
        <v/>
      </c>
      <c r="AD92" s="238" t="str">
        <f>IF(ISBLANK('Measured Data'!AD83),"",'Measured Data'!AD83)</f>
        <v/>
      </c>
      <c r="AE92" s="238" t="str">
        <f>IF(ISBLANK('Measured Data'!AE83),"",'Measured Data'!AE83)</f>
        <v/>
      </c>
      <c r="AF92" s="238" t="str">
        <f>IF(ISBLANK('Measured Data'!AF83),"",'Measured Data'!AF83)</f>
        <v/>
      </c>
      <c r="AG92" s="238" t="str">
        <f>IF(ISBLANK('Measured Data'!AG83),"",'Measured Data'!AG83)</f>
        <v/>
      </c>
      <c r="AH92" s="238" t="str">
        <f>IF(ISBLANK('Measured Data'!AH83),"",'Measured Data'!AH83)</f>
        <v/>
      </c>
      <c r="AI92" s="238" t="str">
        <f>IF(ISBLANK('Measured Data'!AI83),"",'Measured Data'!AI83)</f>
        <v/>
      </c>
      <c r="AJ92" s="238" t="str">
        <f>IF(ISBLANK('Measured Data'!AJ83),"",'Measured Data'!AJ83)</f>
        <v/>
      </c>
      <c r="AK92" s="238" t="str">
        <f>IF(ISBLANK('Measured Data'!AK83),"",'Measured Data'!AK83)</f>
        <v/>
      </c>
      <c r="AL92" s="238" t="str">
        <f>IF(ISBLANK('Measured Data'!AL83),"",'Measured Data'!AL83)</f>
        <v/>
      </c>
      <c r="AM92" s="238" t="str">
        <f>IF(ISBLANK('Measured Data'!AM83),"",'Measured Data'!AM83)</f>
        <v/>
      </c>
      <c r="AN92" s="238" t="str">
        <f>IF(ISBLANK('Measured Data'!AN83),"",'Measured Data'!AN83)</f>
        <v/>
      </c>
      <c r="AO92" s="238" t="str">
        <f>IF(ISBLANK('Measured Data'!AO83),"",'Measured Data'!AO83)</f>
        <v/>
      </c>
      <c r="AP92" s="238" t="str">
        <f>IF(ISBLANK('Measured Data'!AP83),"",'Measured Data'!AP83)</f>
        <v/>
      </c>
      <c r="AQ92" s="238" t="e">
        <f>IF(ISBLANK('Measured Data'!#REF!),"",'Measured Data'!#REF!)</f>
        <v>#REF!</v>
      </c>
      <c r="AR92" s="238" t="e">
        <f>IF(ISBLANK('Measured Data'!#REF!),"",'Measured Data'!#REF!)</f>
        <v>#REF!</v>
      </c>
      <c r="AS92" s="238" t="e">
        <f>IF(ISBLANK('Measured Data'!#REF!),"",'Measured Data'!#REF!)</f>
        <v>#REF!</v>
      </c>
      <c r="AT92" s="238" t="e">
        <f>IF(ISBLANK('Measured Data'!#REF!),"",'Measured Data'!#REF!)</f>
        <v>#REF!</v>
      </c>
      <c r="AU92" s="238" t="e">
        <f>IF(ISBLANK('Measured Data'!#REF!),"",'Measured Data'!#REF!)</f>
        <v>#REF!</v>
      </c>
      <c r="AV92" s="238" t="e">
        <f>IF(ISBLANK('Measured Data'!#REF!),"",'Measured Data'!#REF!)</f>
        <v>#REF!</v>
      </c>
      <c r="AW92" s="238" t="e">
        <f>IF(ISBLANK('Measured Data'!#REF!),"",'Measured Data'!#REF!)</f>
        <v>#REF!</v>
      </c>
      <c r="AX92" s="238" t="e">
        <f>IF(ISBLANK('Measured Data'!#REF!),"",'Measured Data'!#REF!)</f>
        <v>#REF!</v>
      </c>
      <c r="AY92" s="238" t="e">
        <f>IF(ISBLANK('Measured Data'!#REF!),"",'Measured Data'!#REF!)</f>
        <v>#REF!</v>
      </c>
      <c r="AZ92" s="238" t="e">
        <f>IF(ISBLANK('Measured Data'!#REF!),"",'Measured Data'!#REF!)</f>
        <v>#REF!</v>
      </c>
      <c r="BA92" s="238" t="e">
        <f>IF(ISBLANK('Measured Data'!#REF!),"",'Measured Data'!#REF!)</f>
        <v>#REF!</v>
      </c>
      <c r="BB92" s="238" t="e">
        <f>IF(ISBLANK('Measured Data'!#REF!),"",'Measured Data'!#REF!)</f>
        <v>#REF!</v>
      </c>
      <c r="BC92" s="238" t="e">
        <f>IF(ISBLANK('Measured Data'!#REF!),"",'Measured Data'!#REF!)</f>
        <v>#REF!</v>
      </c>
      <c r="BD92" s="238" t="e">
        <f>IF(ISBLANK('Measured Data'!#REF!),"",'Measured Data'!#REF!)</f>
        <v>#REF!</v>
      </c>
      <c r="BE92" s="238" t="e">
        <f>IF(ISBLANK('Measured Data'!#REF!),"",'Measured Data'!#REF!)</f>
        <v>#REF!</v>
      </c>
      <c r="BF92" s="238" t="e">
        <f>IF(ISBLANK('Measured Data'!#REF!),"",'Measured Data'!#REF!)</f>
        <v>#REF!</v>
      </c>
      <c r="BG92" s="238" t="e">
        <f>IF(ISBLANK('Measured Data'!#REF!),"",'Measured Data'!#REF!)</f>
        <v>#REF!</v>
      </c>
      <c r="BH92" s="238" t="e">
        <f>IF(ISBLANK('Measured Data'!#REF!),"",'Measured Data'!#REF!)</f>
        <v>#REF!</v>
      </c>
      <c r="BI92" s="238" t="e">
        <f>IF(ISBLANK('Measured Data'!#REF!),"",'Measured Data'!#REF!)</f>
        <v>#REF!</v>
      </c>
      <c r="BJ92" s="238" t="e">
        <f>IF(ISBLANK('Measured Data'!#REF!),"",'Measured Data'!#REF!)</f>
        <v>#REF!</v>
      </c>
      <c r="BK92" s="238" t="e">
        <f>IF(ISBLANK('Measured Data'!#REF!),"",'Measured Data'!#REF!)</f>
        <v>#REF!</v>
      </c>
      <c r="BL92" s="238" t="e">
        <f>IF(ISBLANK('Measured Data'!#REF!),"",'Measured Data'!#REF!)</f>
        <v>#REF!</v>
      </c>
      <c r="BM92" s="238" t="e">
        <f>IF(ISBLANK('Measured Data'!#REF!),"",'Measured Data'!#REF!)</f>
        <v>#REF!</v>
      </c>
      <c r="BN92" s="238" t="str">
        <f>IF(ISBLANK('In Process Calc.'!B85),"",ROUND('In Process Calc.'!B85,2))</f>
        <v/>
      </c>
      <c r="BO92" s="238" t="str">
        <f>IF(ISBLANK('In Process Calc.'!C85),"",ROUND('In Process Calc.'!C85,2))</f>
        <v/>
      </c>
      <c r="BP92" s="238" t="str">
        <f>IF(ISBLANK('In Process Calc.'!E85),"",'In Process Calc.'!E85)</f>
        <v/>
      </c>
      <c r="BQ92" s="238" t="str">
        <f>IF(ISBLANK('In Process Calc.'!F85),"",'In Process Calc.'!F85)</f>
        <v/>
      </c>
      <c r="BR92" s="238" t="str">
        <f>IF(ISBLANK('In Process Calc.'!H85),"",'In Process Calc.'!H85)</f>
        <v/>
      </c>
      <c r="BS92" s="238" t="str">
        <f>IF(ISBLANK('In Process Calc.'!J85),"",'In Process Calc.'!J85)</f>
        <v/>
      </c>
      <c r="BT92" s="238" t="str">
        <f>IF(ISBLANK('In Process Calc.'!K85),"",'In Process Calc.'!K85)</f>
        <v/>
      </c>
      <c r="BU92" s="238" t="str">
        <f>IF(ISBLANK('In Process Calc.'!L85),"",'In Process Calc.'!L85)</f>
        <v/>
      </c>
      <c r="BV92" s="243" t="str">
        <f>IF(ISBLANK('In Process Calc.'!M85),"",'In Process Calc.'!M85)</f>
        <v/>
      </c>
      <c r="BW92" s="243" t="str">
        <f>IF(ISBLANK('In Process Calc.'!N85),"",'In Process Calc.'!N85)</f>
        <v/>
      </c>
      <c r="BX92" s="243" t="str">
        <f>IF(ISBLANK('In Process Calc.'!O85),"",'In Process Calc.'!O85)</f>
        <v/>
      </c>
      <c r="BY92" s="243" t="str">
        <f>IF(ISBLANK('In Process Calc.'!P85),"",'In Process Calc.'!P85)</f>
        <v/>
      </c>
      <c r="BZ92" s="243" t="str">
        <f>IF(ISBLANK('In Process Calc.'!Q85),"",'In Process Calc.'!Q85)</f>
        <v/>
      </c>
      <c r="CA92" s="243" t="str">
        <f>IF(ISBLANK('In Process Calc.'!R85),"",'In Process Calc.'!R85)</f>
        <v/>
      </c>
      <c r="CB92" s="243" t="str">
        <f>IF(ISBLANK('In Process Calc.'!S85),"",'In Process Calc.'!S85)</f>
        <v/>
      </c>
      <c r="CC92" s="243" t="str">
        <f>IF(ISBLANK('In Process Calc.'!T85),"",'In Process Calc.'!T85)</f>
        <v/>
      </c>
      <c r="CD92" s="243" t="str">
        <f>IF(ISBLANK('In Process Calc.'!U85),"",'In Process Calc.'!U85)</f>
        <v/>
      </c>
      <c r="CE92" s="243" t="str">
        <f>IF(ISBLANK('In Process Calc.'!V85),"",'In Process Calc.'!V85)</f>
        <v/>
      </c>
      <c r="CF92" s="243" t="str">
        <f>IF(ISBLANK('In Process Calc.'!W85),"",'In Process Calc.'!W85)</f>
        <v/>
      </c>
      <c r="CG92" s="243" t="str">
        <f>IF(ISBLANK('In Process Calc.'!X85),"",'In Process Calc.'!X85)</f>
        <v/>
      </c>
      <c r="CH92" s="243" t="str">
        <f>IF(ISBLANK('In Process Calc.'!Y85),"",'In Process Calc.'!Y85)</f>
        <v/>
      </c>
      <c r="CI92" s="243" t="str">
        <f>IF(ISBLANK('In Process Calc.'!Z85),"",'In Process Calc.'!Z85)</f>
        <v/>
      </c>
      <c r="CJ92" s="243" t="str">
        <f>IF(ISBLANK('In Process Calc.'!AA85),"",'In Process Calc.'!AA85)</f>
        <v/>
      </c>
      <c r="CK92" s="243" t="str">
        <f>IF(ISBLANK('In Process Calc.'!AB85),"",'In Process Calc.'!AB85)</f>
        <v/>
      </c>
      <c r="CL92" s="243" t="str">
        <f>IF(ISBLANK('In Process Calc.'!AC85),"",'In Process Calc.'!AC85)</f>
        <v/>
      </c>
      <c r="CM92" s="243" t="str">
        <f>IF(ISBLANK('In Process Calc.'!AD85),"",'In Process Calc.'!AD85)</f>
        <v/>
      </c>
      <c r="CN92" s="243" t="str">
        <f>IF(ISBLANK('In Process Calc.'!AE85),"",'In Process Calc.'!AE85)</f>
        <v/>
      </c>
      <c r="CO92" s="243" t="str">
        <f>IF(ISBLANK('In Process Calc.'!AF85),"",'In Process Calc.'!AF85)</f>
        <v/>
      </c>
      <c r="CP92" s="243" t="str">
        <f>IF(ISBLANK('In Process Calc.'!AG85),"",'In Process Calc.'!AG85)</f>
        <v/>
      </c>
      <c r="CQ92" s="243" t="str">
        <f>IF(ISBLANK('In Process Calc.'!AH85),"",'In Process Calc.'!AH85)</f>
        <v/>
      </c>
      <c r="CR92" s="243" t="str">
        <f>IF(ISBLANK('In Process Calc.'!AI85),"",'In Process Calc.'!AI85)</f>
        <v/>
      </c>
      <c r="CS92" s="243" t="str">
        <f>IF(ISBLANK('In Process Calc.'!AJ85),"",'In Process Calc.'!AJ85)</f>
        <v/>
      </c>
      <c r="CT92" s="243" t="str">
        <f>IF(ISBLANK('In Process Calc.'!AK85),"",'In Process Calc.'!AK85)</f>
        <v/>
      </c>
      <c r="CU92" s="243" t="str">
        <f>IF(ISBLANK('In Process Calc.'!AL85),"",'In Process Calc.'!AL85)</f>
        <v/>
      </c>
      <c r="CV92" s="243" t="str">
        <f>IF(ISBLANK('In Process Calc.'!AM85),"",'In Process Calc.'!AM85)</f>
        <v/>
      </c>
      <c r="CW92" s="243" t="str">
        <f>IF(ISBLANK('In Process Calc.'!AN85),"",'In Process Calc.'!AN85)</f>
        <v/>
      </c>
      <c r="CX92" s="243" t="str">
        <f>IF(ISBLANK('In Process Calc.'!AO85),"",'In Process Calc.'!AO85)</f>
        <v/>
      </c>
      <c r="CY92" s="243" t="str">
        <f>IF(ISBLANK('In Process Calc.'!AP85),"",'In Process Calc.'!AP85)</f>
        <v/>
      </c>
      <c r="CZ92" s="243" t="str">
        <f>IF(ISBLANK('In Process Calc.'!AQ85),"",'In Process Calc.'!AQ85)</f>
        <v/>
      </c>
      <c r="DA92" s="243" t="str">
        <f>IF(ISBLANK('In Process Calc.'!AR85),"",'In Process Calc.'!AR85)</f>
        <v/>
      </c>
      <c r="DB92" s="243" t="str">
        <f>IF(ISBLANK('In Process Calc.'!AS85),"",'In Process Calc.'!AS85)</f>
        <v/>
      </c>
      <c r="DC92" s="243" t="str">
        <f>IF(ISBLANK('In Process Calc.'!AT85),"",'In Process Calc.'!AT85)</f>
        <v/>
      </c>
      <c r="DD92" s="243" t="str">
        <f>IF(ISBLANK('In Process Calc.'!AU85),"",'In Process Calc.'!AU85)</f>
        <v/>
      </c>
      <c r="DE92" s="243" t="str">
        <f>IF(ISBLANK('In Process Calc.'!AV85),"",'In Process Calc.'!AV85)</f>
        <v/>
      </c>
      <c r="DF92" s="243" t="str">
        <f>IF(ISBLANK('In Process Calc.'!AW85),"",'In Process Calc.'!AW85)</f>
        <v/>
      </c>
      <c r="DG92" s="243" t="str">
        <f>IF(ISBLANK('In Process Calc.'!AX85),"",'In Process Calc.'!AX85)</f>
        <v/>
      </c>
      <c r="DH92" s="243" t="str">
        <f>IF(ISBLANK('In Process Calc.'!AY85),"",'In Process Calc.'!AY85)</f>
        <v/>
      </c>
      <c r="DI92" s="243" t="str">
        <f>IF(ISBLANK('In Process Calc.'!AZ85),"",'In Process Calc.'!AZ85)</f>
        <v/>
      </c>
      <c r="DJ92" s="243" t="str">
        <f>IF(ISBLANK('In Process Calc.'!BA85),"",'In Process Calc.'!BA85)</f>
        <v/>
      </c>
      <c r="DK92" s="243" t="str">
        <f>IF(ISBLANK('In Process Calc.'!BB85),"",'In Process Calc.'!BB85)</f>
        <v/>
      </c>
      <c r="DL92" s="243" t="str">
        <f>IF(ISBLANK('In Process Calc.'!BC85),"",'In Process Calc.'!BC85)</f>
        <v/>
      </c>
      <c r="DM92" s="243" t="str">
        <f>IF(ISBLANK('In Process Calc.'!BD85),"",'In Process Calc.'!BD85)</f>
        <v/>
      </c>
      <c r="DN92" s="243" t="str">
        <f>IF(ISBLANK('In Process Calc.'!BE85),"",'In Process Calc.'!BE85)</f>
        <v/>
      </c>
      <c r="DO92" s="243" t="str">
        <f>IF(ISBLANK('In Process Calc.'!BF85),"",'In Process Calc.'!BF85)</f>
        <v/>
      </c>
      <c r="DP92" s="243" t="str">
        <f>IF(ISBLANK('In Process Calc.'!BG85),"",'In Process Calc.'!BG85)</f>
        <v/>
      </c>
      <c r="DQ92" s="243" t="str">
        <f>IF(ISBLANK('In Process Calc.'!BH85),"",'In Process Calc.'!BH85)</f>
        <v/>
      </c>
      <c r="DR92" s="243" t="str">
        <f>IF(ISBLANK('In Process Calc.'!BI85),"",'In Process Calc.'!BI85)</f>
        <v/>
      </c>
      <c r="DS92" s="243" t="str">
        <f>IF(ISBLANK('In Process Calc.'!BJ85),"",'In Process Calc.'!BJ85)</f>
        <v/>
      </c>
      <c r="DT92" s="243" t="str">
        <f>IF(ISBLANK('In Process Calc.'!BK85),"",'In Process Calc.'!BK85)</f>
        <v/>
      </c>
      <c r="DU92" s="243" t="str">
        <f>IF(ISBLANK('In Process Calc.'!BL85),"",'In Process Calc.'!BL85)</f>
        <v/>
      </c>
      <c r="DV92" s="243" t="str">
        <f>IF(ISBLANK('In Process Calc.'!BM85),"",'In Process Calc.'!BM85)</f>
        <v/>
      </c>
      <c r="DW92" s="243" t="str">
        <f>IF(ISBLANK('In Process Calc.'!BN85),"",'In Process Calc.'!BN85)</f>
        <v/>
      </c>
      <c r="DX92" s="243" t="str">
        <f>IF(ISBLANK('In Process Calc.'!BO85),"",'In Process Calc.'!BO85)</f>
        <v/>
      </c>
      <c r="DY92" s="243" t="str">
        <f>IF(ISBLANK('In Process Calc.'!BP85),"",'In Process Calc.'!BP85)</f>
        <v/>
      </c>
      <c r="DZ92" s="243" t="str">
        <f>IF(ISBLANK('In Process Calc.'!BQ85),"",'In Process Calc.'!BQ85)</f>
        <v/>
      </c>
      <c r="EA92" s="243" t="str">
        <f>IF(ISBLANK('In Process Calc.'!BR85),"",'In Process Calc.'!BR85)</f>
        <v/>
      </c>
      <c r="EB92" s="243" t="str">
        <f>IF(ISBLANK('In Process Calc.'!BS85),"",'In Process Calc.'!BS85)</f>
        <v/>
      </c>
      <c r="EC92" s="243" t="str">
        <f>IF(ISBLANK('In Process Calc.'!BT85),"",'In Process Calc.'!BT85)</f>
        <v/>
      </c>
      <c r="ED92" s="243" t="str">
        <f>IF(ISBLANK('In Process Calc.'!BU85),"",'In Process Calc.'!BU85)</f>
        <v/>
      </c>
      <c r="EE92" s="243" t="str">
        <f>IF(ISBLANK('In Process Calc.'!BV85),"",'In Process Calc.'!BV85)</f>
        <v/>
      </c>
      <c r="EF92" s="243" t="str">
        <f>IF(ISBLANK('In Process Calc.'!BW85),"",'In Process Calc.'!BW85)</f>
        <v/>
      </c>
      <c r="EG92" s="243" t="str">
        <f>IF(ISBLANK('In Process Calc.'!BX85),"",'In Process Calc.'!BX85)</f>
        <v/>
      </c>
      <c r="EH92" s="243" t="str">
        <f>IF(ISBLANK('In Process Calc.'!BY85),"",'In Process Calc.'!BY85)</f>
        <v/>
      </c>
      <c r="EI92" s="243" t="str">
        <f>IF(ISBLANK('In Process Calc.'!BZ85),"",'In Process Calc.'!BZ85)</f>
        <v/>
      </c>
      <c r="EJ92" s="243" t="str">
        <f>IF(ISBLANK('In Process Calc.'!CA85),"",'In Process Calc.'!CA85)</f>
        <v/>
      </c>
      <c r="EK92" s="243" t="str">
        <f>IF(ISBLANK('Post Process Calc.'!A92),"",'Post Process Calc.'!A92)</f>
        <v/>
      </c>
      <c r="EL92" s="243" t="str">
        <f>IF(ISBLANK('Post Process Calc.'!C92),"",'Post Process Calc.'!C92)</f>
        <v/>
      </c>
      <c r="EM92" s="243" t="str">
        <f>IF(ISBLANK('Post Process Calc.'!D92),"",'Post Process Calc.'!D92)</f>
        <v/>
      </c>
      <c r="EN92" s="243" t="str">
        <f>IF(ISBLANK('Post Process Calc.'!E92),"",'Post Process Calc.'!E92)</f>
        <v/>
      </c>
      <c r="EO92" s="243" t="str">
        <f>IF(ISBLANK('Post Process Calc.'!F92),"",'Post Process Calc.'!F92)</f>
        <v/>
      </c>
      <c r="EP92" s="243" t="str">
        <f>IF(ISBLANK('Post Process Calc.'!G92),"",'Post Process Calc.'!G92)</f>
        <v/>
      </c>
      <c r="EQ92" s="243" t="str">
        <f>IF(ISBLANK('Post Process Calc.'!H92),"",'Post Process Calc.'!H92)</f>
        <v/>
      </c>
      <c r="ER92" s="243" t="str">
        <f>IF(ISBLANK('Post Process Calc.'!I92),"",'Post Process Calc.'!I92)</f>
        <v/>
      </c>
      <c r="ES92" s="243" t="str">
        <f>IF(ISBLANK('Post Process Calc.'!J92),"",'Post Process Calc.'!J92)</f>
        <v/>
      </c>
      <c r="ET92" s="243" t="str">
        <f>IF(ISBLANK('Post Process Calc.'!K92),"",'Post Process Calc.'!K92)</f>
        <v/>
      </c>
      <c r="EU92" s="243" t="str">
        <f>IF(ISBLANK('Post Process Calc.'!L92),"",'Post Process Calc.'!L92)</f>
        <v/>
      </c>
      <c r="EV92" s="243" t="str">
        <f>IF(ISBLANK('Post Process Calc.'!M92),"",'Post Process Calc.'!M92)</f>
        <v/>
      </c>
      <c r="EW92" s="243" t="str">
        <f>IF(ISBLANK('Post Process Calc.'!N92),"",'Post Process Calc.'!N92)</f>
        <v/>
      </c>
      <c r="EX92" s="243" t="str">
        <f>IF(ISBLANK('Post Process Calc.'!O92),"",'Post Process Calc.'!O92)</f>
        <v/>
      </c>
      <c r="EY92" s="243" t="str">
        <f>IF(ISBLANK('Post Process Calc.'!P92),"",'Post Process Calc.'!P92)</f>
        <v/>
      </c>
      <c r="EZ92" s="243" t="str">
        <f>IF(ISBLANK('Post Process Calc.'!Q92),"",'Post Process Calc.'!Q92)</f>
        <v/>
      </c>
      <c r="FA92" s="243" t="str">
        <f>IF(ISBLANK('Post Process Calc.'!R92),"",'Post Process Calc.'!R92)</f>
        <v/>
      </c>
      <c r="FB92" s="243" t="str">
        <f>IF(ISBLANK('Post Process Calc.'!S92),"",'Post Process Calc.'!S92)</f>
        <v/>
      </c>
      <c r="FC92" s="243" t="str">
        <f>IF(ISBLANK('Post Process Calc.'!T92),"",'Post Process Calc.'!T92)</f>
        <v/>
      </c>
      <c r="FD92" s="243" t="str">
        <f>IF(ISBLANK('Post Process Calc.'!U92),"",'Post Process Calc.'!U92)</f>
        <v/>
      </c>
      <c r="FE92" s="243" t="str">
        <f>IF(ISBLANK('Post Process Calc.'!V92),"",'Post Process Calc.'!V92)</f>
        <v/>
      </c>
      <c r="FF92" s="243" t="str">
        <f>IF(ISBLANK('Post Process Calc.'!W92),"",'Post Process Calc.'!W92)</f>
        <v/>
      </c>
      <c r="FG92" s="243" t="str">
        <f>IF(ISBLANK('Post Process Calc.'!X92),"",'Post Process Calc.'!X92)</f>
        <v/>
      </c>
      <c r="FH92" s="243" t="str">
        <f>IF(ISBLANK('Post Process Calc.'!Y92),"",'Post Process Calc.'!Y92)</f>
        <v/>
      </c>
      <c r="FI92" s="243" t="str">
        <f>IF(ISBLANK('Post Process Calc.'!Z92),"",'Post Process Calc.'!Z92)</f>
        <v/>
      </c>
      <c r="FJ92" s="243" t="str">
        <f>IF(ISBLANK('Post Process Calc.'!AA92),"",'Post Process Calc.'!AA92)</f>
        <v/>
      </c>
      <c r="FK92" s="243" t="str">
        <f>IF(ISBLANK('Post Process Calc.'!AB92),"",'Post Process Calc.'!AB92)</f>
        <v/>
      </c>
      <c r="FL92" s="243" t="str">
        <f>IF(ISBLANK('Post Process Calc.'!AC92),"",'Post Process Calc.'!AC92)</f>
        <v/>
      </c>
      <c r="FM92" s="243" t="str">
        <f>IF(ISBLANK('Post Process Calc.'!AD92),"",'Post Process Calc.'!AD92)</f>
        <v/>
      </c>
      <c r="FN92" s="243" t="str">
        <f>IF(ISBLANK('Post Process Calc.'!AE92),"",'Post Process Calc.'!AE92)</f>
        <v/>
      </c>
      <c r="FO92" s="243" t="str">
        <f>IF(ISBLANK('Post Process Calc.'!AF92),"",'Post Process Calc.'!AF92)</f>
        <v/>
      </c>
      <c r="FP92" s="243" t="str">
        <f>IF(ISBLANK('Post Process Calc.'!AG92),"",'Post Process Calc.'!AG92)</f>
        <v/>
      </c>
      <c r="FQ92" s="243" t="str">
        <f>IF(ISBLANK('Post Process Calc.'!AH92),"",'Post Process Calc.'!AH92)</f>
        <v/>
      </c>
      <c r="FR92" s="243" t="str">
        <f>IF(ISBLANK('Post Process Calc.'!AI92),"",'Post Process Calc.'!AI92)</f>
        <v/>
      </c>
      <c r="FS92" s="243" t="str">
        <f>IF(ISBLANK('Post Process Calc.'!AJ92),"",'Post Process Calc.'!AJ92)</f>
        <v/>
      </c>
    </row>
    <row r="93" spans="1:175">
      <c r="A93" s="238" t="str">
        <f>IF('Measured Data'!B84&lt;&gt;0,'Measured Data'!$B$1,"")</f>
        <v/>
      </c>
      <c r="B93" s="238" t="str">
        <f>IF(ISBLANK('Measured Data'!A84),"",'Measured Data'!A84)</f>
        <v/>
      </c>
      <c r="C93" s="245" t="str">
        <f>IF(ISBLANK('Measured Data'!B84),"",'Measured Data'!B84)</f>
        <v/>
      </c>
      <c r="D93" s="246" t="str">
        <f>IF(ISBLANK('Measured Data'!C84),"",'Measured Data'!C84)</f>
        <v/>
      </c>
      <c r="E93" s="238" t="str">
        <f>IF(ISBLANK('Measured Data'!D84),"",'Measured Data'!D84)</f>
        <v/>
      </c>
      <c r="F93" s="238" t="str">
        <f>IF(ISBLANK('Measured Data'!E84),"",'Measured Data'!E84)</f>
        <v/>
      </c>
      <c r="G93" s="238" t="str">
        <f>IF(ISBLANK('Measured Data'!G84),"",'Measured Data'!G84)</f>
        <v/>
      </c>
      <c r="H93" s="238" t="str">
        <f>IF(ISBLANK('Measured Data'!H84),"",'Measured Data'!H84)</f>
        <v/>
      </c>
      <c r="I93" s="238" t="str">
        <f>IF(ISBLANK('Measured Data'!I84),"",'Measured Data'!I84)</f>
        <v/>
      </c>
      <c r="J93" s="238" t="str">
        <f>IF(ISBLANK('Measured Data'!J84),"",'Measured Data'!J84)</f>
        <v/>
      </c>
      <c r="K93" s="238" t="str">
        <f>IF(ISBLANK('Measured Data'!K84),"",'Measured Data'!K84)</f>
        <v/>
      </c>
      <c r="L93" s="238" t="str">
        <f>IF(ISBLANK('Measured Data'!L84),"",'Measured Data'!L84)</f>
        <v/>
      </c>
      <c r="M93" s="238" t="str">
        <f>IF(ISBLANK('Measured Data'!M84),"",'Measured Data'!M84)</f>
        <v/>
      </c>
      <c r="N93" s="238" t="str">
        <f>IF(ISBLANK('Measured Data'!N84),"",'Measured Data'!N84)</f>
        <v/>
      </c>
      <c r="O93" s="238" t="str">
        <f>IF(ISBLANK('Measured Data'!O84),"",'Measured Data'!O84)</f>
        <v/>
      </c>
      <c r="P93" s="238" t="str">
        <f>IF(ISBLANK('Measured Data'!P84),"",'Measured Data'!P84)</f>
        <v/>
      </c>
      <c r="Q93" s="238" t="str">
        <f>IF(ISBLANK('Measured Data'!Q84),"",'Measured Data'!Q84)</f>
        <v/>
      </c>
      <c r="R93" s="238" t="str">
        <f>IF(ISBLANK('Measured Data'!R84),"",'Measured Data'!R84)</f>
        <v/>
      </c>
      <c r="S93" s="238" t="str">
        <f>IF(ISBLANK('Measured Data'!S84),"",'Measured Data'!S84)</f>
        <v/>
      </c>
      <c r="T93" s="238" t="str">
        <f>IF(ISBLANK('Measured Data'!T84),"",'Measured Data'!T84)</f>
        <v/>
      </c>
      <c r="U93" s="238" t="str">
        <f>IF(ISBLANK('Measured Data'!U84),"",'Measured Data'!U84)</f>
        <v/>
      </c>
      <c r="V93" s="238" t="str">
        <f>IF(ISBLANK('Measured Data'!V84),"",'Measured Data'!V84)</f>
        <v/>
      </c>
      <c r="W93" s="238" t="str">
        <f>IF(ISBLANK('Measured Data'!W84),"",'Measured Data'!W84)</f>
        <v/>
      </c>
      <c r="X93" s="238" t="str">
        <f>IF(ISBLANK('Measured Data'!X84),"",'Measured Data'!X84)</f>
        <v/>
      </c>
      <c r="Y93" s="238" t="str">
        <f>IF(ISBLANK('Measured Data'!Y84),"",'Measured Data'!Y84)</f>
        <v/>
      </c>
      <c r="Z93" s="238" t="str">
        <f>IF(ISBLANK('Measured Data'!Z84),"",'Measured Data'!Z84)</f>
        <v/>
      </c>
      <c r="AA93" s="238" t="str">
        <f>IF(ISBLANK('Measured Data'!AA84),"",'Measured Data'!AA84)</f>
        <v/>
      </c>
      <c r="AB93" s="238" t="str">
        <f>IF(ISBLANK('Measured Data'!AB84),"",'Measured Data'!AB84)</f>
        <v/>
      </c>
      <c r="AC93" s="238" t="str">
        <f>IF(ISBLANK('Measured Data'!AC84),"",'Measured Data'!AC84)</f>
        <v/>
      </c>
      <c r="AD93" s="238" t="str">
        <f>IF(ISBLANK('Measured Data'!AD84),"",'Measured Data'!AD84)</f>
        <v/>
      </c>
      <c r="AE93" s="238" t="str">
        <f>IF(ISBLANK('Measured Data'!AE84),"",'Measured Data'!AE84)</f>
        <v/>
      </c>
      <c r="AF93" s="238" t="str">
        <f>IF(ISBLANK('Measured Data'!AF84),"",'Measured Data'!AF84)</f>
        <v/>
      </c>
      <c r="AG93" s="238" t="str">
        <f>IF(ISBLANK('Measured Data'!AG84),"",'Measured Data'!AG84)</f>
        <v/>
      </c>
      <c r="AH93" s="238" t="str">
        <f>IF(ISBLANK('Measured Data'!AH84),"",'Measured Data'!AH84)</f>
        <v/>
      </c>
      <c r="AI93" s="238" t="str">
        <f>IF(ISBLANK('Measured Data'!AI84),"",'Measured Data'!AI84)</f>
        <v/>
      </c>
      <c r="AJ93" s="238" t="str">
        <f>IF(ISBLANK('Measured Data'!AJ84),"",'Measured Data'!AJ84)</f>
        <v/>
      </c>
      <c r="AK93" s="238" t="str">
        <f>IF(ISBLANK('Measured Data'!AK84),"",'Measured Data'!AK84)</f>
        <v/>
      </c>
      <c r="AL93" s="238" t="str">
        <f>IF(ISBLANK('Measured Data'!AL84),"",'Measured Data'!AL84)</f>
        <v/>
      </c>
      <c r="AM93" s="238" t="str">
        <f>IF(ISBLANK('Measured Data'!AM84),"",'Measured Data'!AM84)</f>
        <v/>
      </c>
      <c r="AN93" s="238" t="str">
        <f>IF(ISBLANK('Measured Data'!AN84),"",'Measured Data'!AN84)</f>
        <v/>
      </c>
      <c r="AO93" s="238" t="str">
        <f>IF(ISBLANK('Measured Data'!AO84),"",'Measured Data'!AO84)</f>
        <v/>
      </c>
      <c r="AP93" s="238" t="str">
        <f>IF(ISBLANK('Measured Data'!AP84),"",'Measured Data'!AP84)</f>
        <v/>
      </c>
      <c r="AQ93" s="238" t="e">
        <f>IF(ISBLANK('Measured Data'!#REF!),"",'Measured Data'!#REF!)</f>
        <v>#REF!</v>
      </c>
      <c r="AR93" s="238" t="e">
        <f>IF(ISBLANK('Measured Data'!#REF!),"",'Measured Data'!#REF!)</f>
        <v>#REF!</v>
      </c>
      <c r="AS93" s="238" t="e">
        <f>IF(ISBLANK('Measured Data'!#REF!),"",'Measured Data'!#REF!)</f>
        <v>#REF!</v>
      </c>
      <c r="AT93" s="238" t="e">
        <f>IF(ISBLANK('Measured Data'!#REF!),"",'Measured Data'!#REF!)</f>
        <v>#REF!</v>
      </c>
      <c r="AU93" s="238" t="e">
        <f>IF(ISBLANK('Measured Data'!#REF!),"",'Measured Data'!#REF!)</f>
        <v>#REF!</v>
      </c>
      <c r="AV93" s="238" t="e">
        <f>IF(ISBLANK('Measured Data'!#REF!),"",'Measured Data'!#REF!)</f>
        <v>#REF!</v>
      </c>
      <c r="AW93" s="238" t="e">
        <f>IF(ISBLANK('Measured Data'!#REF!),"",'Measured Data'!#REF!)</f>
        <v>#REF!</v>
      </c>
      <c r="AX93" s="238" t="e">
        <f>IF(ISBLANK('Measured Data'!#REF!),"",'Measured Data'!#REF!)</f>
        <v>#REF!</v>
      </c>
      <c r="AY93" s="238" t="e">
        <f>IF(ISBLANK('Measured Data'!#REF!),"",'Measured Data'!#REF!)</f>
        <v>#REF!</v>
      </c>
      <c r="AZ93" s="238" t="e">
        <f>IF(ISBLANK('Measured Data'!#REF!),"",'Measured Data'!#REF!)</f>
        <v>#REF!</v>
      </c>
      <c r="BA93" s="238" t="e">
        <f>IF(ISBLANK('Measured Data'!#REF!),"",'Measured Data'!#REF!)</f>
        <v>#REF!</v>
      </c>
      <c r="BB93" s="238" t="e">
        <f>IF(ISBLANK('Measured Data'!#REF!),"",'Measured Data'!#REF!)</f>
        <v>#REF!</v>
      </c>
      <c r="BC93" s="238" t="e">
        <f>IF(ISBLANK('Measured Data'!#REF!),"",'Measured Data'!#REF!)</f>
        <v>#REF!</v>
      </c>
      <c r="BD93" s="238" t="e">
        <f>IF(ISBLANK('Measured Data'!#REF!),"",'Measured Data'!#REF!)</f>
        <v>#REF!</v>
      </c>
      <c r="BE93" s="238" t="e">
        <f>IF(ISBLANK('Measured Data'!#REF!),"",'Measured Data'!#REF!)</f>
        <v>#REF!</v>
      </c>
      <c r="BF93" s="238" t="e">
        <f>IF(ISBLANK('Measured Data'!#REF!),"",'Measured Data'!#REF!)</f>
        <v>#REF!</v>
      </c>
      <c r="BG93" s="238" t="e">
        <f>IF(ISBLANK('Measured Data'!#REF!),"",'Measured Data'!#REF!)</f>
        <v>#REF!</v>
      </c>
      <c r="BH93" s="238" t="e">
        <f>IF(ISBLANK('Measured Data'!#REF!),"",'Measured Data'!#REF!)</f>
        <v>#REF!</v>
      </c>
      <c r="BI93" s="238" t="e">
        <f>IF(ISBLANK('Measured Data'!#REF!),"",'Measured Data'!#REF!)</f>
        <v>#REF!</v>
      </c>
      <c r="BJ93" s="238" t="e">
        <f>IF(ISBLANK('Measured Data'!#REF!),"",'Measured Data'!#REF!)</f>
        <v>#REF!</v>
      </c>
      <c r="BK93" s="238" t="e">
        <f>IF(ISBLANK('Measured Data'!#REF!),"",'Measured Data'!#REF!)</f>
        <v>#REF!</v>
      </c>
      <c r="BL93" s="238" t="e">
        <f>IF(ISBLANK('Measured Data'!#REF!),"",'Measured Data'!#REF!)</f>
        <v>#REF!</v>
      </c>
      <c r="BM93" s="238" t="e">
        <f>IF(ISBLANK('Measured Data'!#REF!),"",'Measured Data'!#REF!)</f>
        <v>#REF!</v>
      </c>
      <c r="BN93" s="238" t="str">
        <f>IF(ISBLANK('In Process Calc.'!B86),"",ROUND('In Process Calc.'!B86,2))</f>
        <v/>
      </c>
      <c r="BO93" s="238" t="str">
        <f>IF(ISBLANK('In Process Calc.'!C86),"",ROUND('In Process Calc.'!C86,2))</f>
        <v/>
      </c>
      <c r="BP93" s="238" t="str">
        <f>IF(ISBLANK('In Process Calc.'!E86),"",'In Process Calc.'!E86)</f>
        <v/>
      </c>
      <c r="BQ93" s="238" t="str">
        <f>IF(ISBLANK('In Process Calc.'!F86),"",'In Process Calc.'!F86)</f>
        <v/>
      </c>
      <c r="BR93" s="238" t="str">
        <f>IF(ISBLANK('In Process Calc.'!H86),"",'In Process Calc.'!H86)</f>
        <v/>
      </c>
      <c r="BS93" s="238" t="str">
        <f>IF(ISBLANK('In Process Calc.'!J86),"",'In Process Calc.'!J86)</f>
        <v/>
      </c>
      <c r="BT93" s="238" t="str">
        <f>IF(ISBLANK('In Process Calc.'!K86),"",'In Process Calc.'!K86)</f>
        <v/>
      </c>
      <c r="BU93" s="238" t="str">
        <f>IF(ISBLANK('In Process Calc.'!L86),"",'In Process Calc.'!L86)</f>
        <v/>
      </c>
      <c r="BV93" s="243" t="str">
        <f>IF(ISBLANK('In Process Calc.'!M86),"",'In Process Calc.'!M86)</f>
        <v/>
      </c>
      <c r="BW93" s="243" t="str">
        <f>IF(ISBLANK('In Process Calc.'!N86),"",'In Process Calc.'!N86)</f>
        <v/>
      </c>
      <c r="BX93" s="243" t="str">
        <f>IF(ISBLANK('In Process Calc.'!O86),"",'In Process Calc.'!O86)</f>
        <v/>
      </c>
      <c r="BY93" s="243" t="str">
        <f>IF(ISBLANK('In Process Calc.'!P86),"",'In Process Calc.'!P86)</f>
        <v/>
      </c>
      <c r="BZ93" s="243" t="str">
        <f>IF(ISBLANK('In Process Calc.'!Q86),"",'In Process Calc.'!Q86)</f>
        <v/>
      </c>
      <c r="CA93" s="243" t="str">
        <f>IF(ISBLANK('In Process Calc.'!R86),"",'In Process Calc.'!R86)</f>
        <v/>
      </c>
      <c r="CB93" s="243" t="str">
        <f>IF(ISBLANK('In Process Calc.'!S86),"",'In Process Calc.'!S86)</f>
        <v/>
      </c>
      <c r="CC93" s="243" t="str">
        <f>IF(ISBLANK('In Process Calc.'!T86),"",'In Process Calc.'!T86)</f>
        <v/>
      </c>
      <c r="CD93" s="243" t="str">
        <f>IF(ISBLANK('In Process Calc.'!U86),"",'In Process Calc.'!U86)</f>
        <v/>
      </c>
      <c r="CE93" s="243" t="str">
        <f>IF(ISBLANK('In Process Calc.'!V86),"",'In Process Calc.'!V86)</f>
        <v/>
      </c>
      <c r="CF93" s="243" t="str">
        <f>IF(ISBLANK('In Process Calc.'!W86),"",'In Process Calc.'!W86)</f>
        <v/>
      </c>
      <c r="CG93" s="243" t="str">
        <f>IF(ISBLANK('In Process Calc.'!X86),"",'In Process Calc.'!X86)</f>
        <v/>
      </c>
      <c r="CH93" s="243" t="str">
        <f>IF(ISBLANK('In Process Calc.'!Y86),"",'In Process Calc.'!Y86)</f>
        <v/>
      </c>
      <c r="CI93" s="243" t="str">
        <f>IF(ISBLANK('In Process Calc.'!Z86),"",'In Process Calc.'!Z86)</f>
        <v/>
      </c>
      <c r="CJ93" s="243" t="str">
        <f>IF(ISBLANK('In Process Calc.'!AA86),"",'In Process Calc.'!AA86)</f>
        <v/>
      </c>
      <c r="CK93" s="243" t="str">
        <f>IF(ISBLANK('In Process Calc.'!AB86),"",'In Process Calc.'!AB86)</f>
        <v/>
      </c>
      <c r="CL93" s="243" t="str">
        <f>IF(ISBLANK('In Process Calc.'!AC86),"",'In Process Calc.'!AC86)</f>
        <v/>
      </c>
      <c r="CM93" s="243" t="str">
        <f>IF(ISBLANK('In Process Calc.'!AD86),"",'In Process Calc.'!AD86)</f>
        <v/>
      </c>
      <c r="CN93" s="243" t="str">
        <f>IF(ISBLANK('In Process Calc.'!AE86),"",'In Process Calc.'!AE86)</f>
        <v/>
      </c>
      <c r="CO93" s="243" t="str">
        <f>IF(ISBLANK('In Process Calc.'!AF86),"",'In Process Calc.'!AF86)</f>
        <v/>
      </c>
      <c r="CP93" s="243" t="str">
        <f>IF(ISBLANK('In Process Calc.'!AG86),"",'In Process Calc.'!AG86)</f>
        <v/>
      </c>
      <c r="CQ93" s="243" t="str">
        <f>IF(ISBLANK('In Process Calc.'!AH86),"",'In Process Calc.'!AH86)</f>
        <v/>
      </c>
      <c r="CR93" s="243" t="str">
        <f>IF(ISBLANK('In Process Calc.'!AI86),"",'In Process Calc.'!AI86)</f>
        <v/>
      </c>
      <c r="CS93" s="243" t="str">
        <f>IF(ISBLANK('In Process Calc.'!AJ86),"",'In Process Calc.'!AJ86)</f>
        <v/>
      </c>
      <c r="CT93" s="243" t="str">
        <f>IF(ISBLANK('In Process Calc.'!AK86),"",'In Process Calc.'!AK86)</f>
        <v/>
      </c>
      <c r="CU93" s="243" t="str">
        <f>IF(ISBLANK('In Process Calc.'!AL86),"",'In Process Calc.'!AL86)</f>
        <v/>
      </c>
      <c r="CV93" s="243" t="str">
        <f>IF(ISBLANK('In Process Calc.'!AM86),"",'In Process Calc.'!AM86)</f>
        <v/>
      </c>
      <c r="CW93" s="243" t="str">
        <f>IF(ISBLANK('In Process Calc.'!AN86),"",'In Process Calc.'!AN86)</f>
        <v/>
      </c>
      <c r="CX93" s="243" t="str">
        <f>IF(ISBLANK('In Process Calc.'!AO86),"",'In Process Calc.'!AO86)</f>
        <v/>
      </c>
      <c r="CY93" s="243" t="str">
        <f>IF(ISBLANK('In Process Calc.'!AP86),"",'In Process Calc.'!AP86)</f>
        <v/>
      </c>
      <c r="CZ93" s="243" t="str">
        <f>IF(ISBLANK('In Process Calc.'!AQ86),"",'In Process Calc.'!AQ86)</f>
        <v/>
      </c>
      <c r="DA93" s="243" t="str">
        <f>IF(ISBLANK('In Process Calc.'!AR86),"",'In Process Calc.'!AR86)</f>
        <v/>
      </c>
      <c r="DB93" s="243" t="str">
        <f>IF(ISBLANK('In Process Calc.'!AS86),"",'In Process Calc.'!AS86)</f>
        <v/>
      </c>
      <c r="DC93" s="243" t="str">
        <f>IF(ISBLANK('In Process Calc.'!AT86),"",'In Process Calc.'!AT86)</f>
        <v/>
      </c>
      <c r="DD93" s="243" t="str">
        <f>IF(ISBLANK('In Process Calc.'!AU86),"",'In Process Calc.'!AU86)</f>
        <v/>
      </c>
      <c r="DE93" s="243" t="str">
        <f>IF(ISBLANK('In Process Calc.'!AV86),"",'In Process Calc.'!AV86)</f>
        <v/>
      </c>
      <c r="DF93" s="243" t="str">
        <f>IF(ISBLANK('In Process Calc.'!AW86),"",'In Process Calc.'!AW86)</f>
        <v/>
      </c>
      <c r="DG93" s="243" t="str">
        <f>IF(ISBLANK('In Process Calc.'!AX86),"",'In Process Calc.'!AX86)</f>
        <v/>
      </c>
      <c r="DH93" s="243" t="str">
        <f>IF(ISBLANK('In Process Calc.'!AY86),"",'In Process Calc.'!AY86)</f>
        <v/>
      </c>
      <c r="DI93" s="243" t="str">
        <f>IF(ISBLANK('In Process Calc.'!AZ86),"",'In Process Calc.'!AZ86)</f>
        <v/>
      </c>
      <c r="DJ93" s="243" t="str">
        <f>IF(ISBLANK('In Process Calc.'!BA86),"",'In Process Calc.'!BA86)</f>
        <v/>
      </c>
      <c r="DK93" s="243" t="str">
        <f>IF(ISBLANK('In Process Calc.'!BB86),"",'In Process Calc.'!BB86)</f>
        <v/>
      </c>
      <c r="DL93" s="243" t="str">
        <f>IF(ISBLANK('In Process Calc.'!BC86),"",'In Process Calc.'!BC86)</f>
        <v/>
      </c>
      <c r="DM93" s="243" t="str">
        <f>IF(ISBLANK('In Process Calc.'!BD86),"",'In Process Calc.'!BD86)</f>
        <v/>
      </c>
      <c r="DN93" s="243" t="str">
        <f>IF(ISBLANK('In Process Calc.'!BE86),"",'In Process Calc.'!BE86)</f>
        <v/>
      </c>
      <c r="DO93" s="243" t="str">
        <f>IF(ISBLANK('In Process Calc.'!BF86),"",'In Process Calc.'!BF86)</f>
        <v/>
      </c>
      <c r="DP93" s="243" t="str">
        <f>IF(ISBLANK('In Process Calc.'!BG86),"",'In Process Calc.'!BG86)</f>
        <v/>
      </c>
      <c r="DQ93" s="243" t="str">
        <f>IF(ISBLANK('In Process Calc.'!BH86),"",'In Process Calc.'!BH86)</f>
        <v/>
      </c>
      <c r="DR93" s="243" t="str">
        <f>IF(ISBLANK('In Process Calc.'!BI86),"",'In Process Calc.'!BI86)</f>
        <v/>
      </c>
      <c r="DS93" s="243" t="str">
        <f>IF(ISBLANK('In Process Calc.'!BJ86),"",'In Process Calc.'!BJ86)</f>
        <v/>
      </c>
      <c r="DT93" s="243" t="str">
        <f>IF(ISBLANK('In Process Calc.'!BK86),"",'In Process Calc.'!BK86)</f>
        <v/>
      </c>
      <c r="DU93" s="243" t="str">
        <f>IF(ISBLANK('In Process Calc.'!BL86),"",'In Process Calc.'!BL86)</f>
        <v/>
      </c>
      <c r="DV93" s="243" t="str">
        <f>IF(ISBLANK('In Process Calc.'!BM86),"",'In Process Calc.'!BM86)</f>
        <v/>
      </c>
      <c r="DW93" s="243" t="str">
        <f>IF(ISBLANK('In Process Calc.'!BN86),"",'In Process Calc.'!BN86)</f>
        <v/>
      </c>
      <c r="DX93" s="243" t="str">
        <f>IF(ISBLANK('In Process Calc.'!BO86),"",'In Process Calc.'!BO86)</f>
        <v/>
      </c>
      <c r="DY93" s="243" t="str">
        <f>IF(ISBLANK('In Process Calc.'!BP86),"",'In Process Calc.'!BP86)</f>
        <v/>
      </c>
      <c r="DZ93" s="243" t="str">
        <f>IF(ISBLANK('In Process Calc.'!BQ86),"",'In Process Calc.'!BQ86)</f>
        <v/>
      </c>
      <c r="EA93" s="243" t="str">
        <f>IF(ISBLANK('In Process Calc.'!BR86),"",'In Process Calc.'!BR86)</f>
        <v/>
      </c>
      <c r="EB93" s="243" t="str">
        <f>IF(ISBLANK('In Process Calc.'!BS86),"",'In Process Calc.'!BS86)</f>
        <v/>
      </c>
      <c r="EC93" s="243" t="str">
        <f>IF(ISBLANK('In Process Calc.'!BT86),"",'In Process Calc.'!BT86)</f>
        <v/>
      </c>
      <c r="ED93" s="243" t="str">
        <f>IF(ISBLANK('In Process Calc.'!BU86),"",'In Process Calc.'!BU86)</f>
        <v/>
      </c>
      <c r="EE93" s="243" t="str">
        <f>IF(ISBLANK('In Process Calc.'!BV86),"",'In Process Calc.'!BV86)</f>
        <v/>
      </c>
      <c r="EF93" s="243" t="str">
        <f>IF(ISBLANK('In Process Calc.'!BW86),"",'In Process Calc.'!BW86)</f>
        <v/>
      </c>
      <c r="EG93" s="243" t="str">
        <f>IF(ISBLANK('In Process Calc.'!BX86),"",'In Process Calc.'!BX86)</f>
        <v/>
      </c>
      <c r="EH93" s="243" t="str">
        <f>IF(ISBLANK('In Process Calc.'!BY86),"",'In Process Calc.'!BY86)</f>
        <v/>
      </c>
      <c r="EI93" s="243" t="str">
        <f>IF(ISBLANK('In Process Calc.'!BZ86),"",'In Process Calc.'!BZ86)</f>
        <v/>
      </c>
      <c r="EJ93" s="243" t="str">
        <f>IF(ISBLANK('In Process Calc.'!CA86),"",'In Process Calc.'!CA86)</f>
        <v/>
      </c>
      <c r="EK93" s="243" t="str">
        <f>IF(ISBLANK('Post Process Calc.'!A93),"",'Post Process Calc.'!A93)</f>
        <v/>
      </c>
      <c r="EL93" s="243" t="str">
        <f>IF(ISBLANK('Post Process Calc.'!C93),"",'Post Process Calc.'!C93)</f>
        <v/>
      </c>
      <c r="EM93" s="243" t="str">
        <f>IF(ISBLANK('Post Process Calc.'!D93),"",'Post Process Calc.'!D93)</f>
        <v/>
      </c>
      <c r="EN93" s="243" t="str">
        <f>IF(ISBLANK('Post Process Calc.'!E93),"",'Post Process Calc.'!E93)</f>
        <v/>
      </c>
      <c r="EO93" s="243" t="str">
        <f>IF(ISBLANK('Post Process Calc.'!F93),"",'Post Process Calc.'!F93)</f>
        <v/>
      </c>
      <c r="EP93" s="243" t="str">
        <f>IF(ISBLANK('Post Process Calc.'!G93),"",'Post Process Calc.'!G93)</f>
        <v/>
      </c>
      <c r="EQ93" s="243" t="str">
        <f>IF(ISBLANK('Post Process Calc.'!H93),"",'Post Process Calc.'!H93)</f>
        <v/>
      </c>
      <c r="ER93" s="243" t="str">
        <f>IF(ISBLANK('Post Process Calc.'!I93),"",'Post Process Calc.'!I93)</f>
        <v/>
      </c>
      <c r="ES93" s="243" t="str">
        <f>IF(ISBLANK('Post Process Calc.'!J93),"",'Post Process Calc.'!J93)</f>
        <v/>
      </c>
      <c r="ET93" s="243" t="str">
        <f>IF(ISBLANK('Post Process Calc.'!K93),"",'Post Process Calc.'!K93)</f>
        <v/>
      </c>
      <c r="EU93" s="243" t="str">
        <f>IF(ISBLANK('Post Process Calc.'!L93),"",'Post Process Calc.'!L93)</f>
        <v/>
      </c>
      <c r="EV93" s="243" t="str">
        <f>IF(ISBLANK('Post Process Calc.'!M93),"",'Post Process Calc.'!M93)</f>
        <v/>
      </c>
      <c r="EW93" s="243" t="str">
        <f>IF(ISBLANK('Post Process Calc.'!N93),"",'Post Process Calc.'!N93)</f>
        <v/>
      </c>
      <c r="EX93" s="243" t="str">
        <f>IF(ISBLANK('Post Process Calc.'!O93),"",'Post Process Calc.'!O93)</f>
        <v/>
      </c>
      <c r="EY93" s="243" t="str">
        <f>IF(ISBLANK('Post Process Calc.'!P93),"",'Post Process Calc.'!P93)</f>
        <v/>
      </c>
      <c r="EZ93" s="243" t="str">
        <f>IF(ISBLANK('Post Process Calc.'!Q93),"",'Post Process Calc.'!Q93)</f>
        <v/>
      </c>
      <c r="FA93" s="243" t="str">
        <f>IF(ISBLANK('Post Process Calc.'!R93),"",'Post Process Calc.'!R93)</f>
        <v/>
      </c>
      <c r="FB93" s="243" t="str">
        <f>IF(ISBLANK('Post Process Calc.'!S93),"",'Post Process Calc.'!S93)</f>
        <v/>
      </c>
      <c r="FC93" s="243" t="str">
        <f>IF(ISBLANK('Post Process Calc.'!T93),"",'Post Process Calc.'!T93)</f>
        <v/>
      </c>
      <c r="FD93" s="243" t="str">
        <f>IF(ISBLANK('Post Process Calc.'!U93),"",'Post Process Calc.'!U93)</f>
        <v/>
      </c>
      <c r="FE93" s="243" t="str">
        <f>IF(ISBLANK('Post Process Calc.'!V93),"",'Post Process Calc.'!V93)</f>
        <v/>
      </c>
      <c r="FF93" s="243" t="str">
        <f>IF(ISBLANK('Post Process Calc.'!W93),"",'Post Process Calc.'!W93)</f>
        <v/>
      </c>
      <c r="FG93" s="243" t="str">
        <f>IF(ISBLANK('Post Process Calc.'!X93),"",'Post Process Calc.'!X93)</f>
        <v/>
      </c>
      <c r="FH93" s="243" t="str">
        <f>IF(ISBLANK('Post Process Calc.'!Y93),"",'Post Process Calc.'!Y93)</f>
        <v/>
      </c>
      <c r="FI93" s="243" t="str">
        <f>IF(ISBLANK('Post Process Calc.'!Z93),"",'Post Process Calc.'!Z93)</f>
        <v/>
      </c>
      <c r="FJ93" s="243" t="str">
        <f>IF(ISBLANK('Post Process Calc.'!AA93),"",'Post Process Calc.'!AA93)</f>
        <v/>
      </c>
      <c r="FK93" s="243" t="str">
        <f>IF(ISBLANK('Post Process Calc.'!AB93),"",'Post Process Calc.'!AB93)</f>
        <v/>
      </c>
      <c r="FL93" s="243" t="str">
        <f>IF(ISBLANK('Post Process Calc.'!AC93),"",'Post Process Calc.'!AC93)</f>
        <v/>
      </c>
      <c r="FM93" s="243" t="str">
        <f>IF(ISBLANK('Post Process Calc.'!AD93),"",'Post Process Calc.'!AD93)</f>
        <v/>
      </c>
      <c r="FN93" s="243" t="str">
        <f>IF(ISBLANK('Post Process Calc.'!AE93),"",'Post Process Calc.'!AE93)</f>
        <v/>
      </c>
      <c r="FO93" s="243" t="str">
        <f>IF(ISBLANK('Post Process Calc.'!AF93),"",'Post Process Calc.'!AF93)</f>
        <v/>
      </c>
      <c r="FP93" s="243" t="str">
        <f>IF(ISBLANK('Post Process Calc.'!AG93),"",'Post Process Calc.'!AG93)</f>
        <v/>
      </c>
      <c r="FQ93" s="243" t="str">
        <f>IF(ISBLANK('Post Process Calc.'!AH93),"",'Post Process Calc.'!AH93)</f>
        <v/>
      </c>
      <c r="FR93" s="243" t="str">
        <f>IF(ISBLANK('Post Process Calc.'!AI93),"",'Post Process Calc.'!AI93)</f>
        <v/>
      </c>
      <c r="FS93" s="243" t="str">
        <f>IF(ISBLANK('Post Process Calc.'!AJ93),"",'Post Process Calc.'!AJ93)</f>
        <v/>
      </c>
    </row>
    <row r="94" spans="1:175">
      <c r="A94" s="238" t="str">
        <f>IF('Measured Data'!B85&lt;&gt;0,'Measured Data'!$B$1,"")</f>
        <v/>
      </c>
      <c r="B94" s="238" t="str">
        <f>IF(ISBLANK('Measured Data'!A85),"",'Measured Data'!A85)</f>
        <v/>
      </c>
      <c r="C94" s="245" t="str">
        <f>IF(ISBLANK('Measured Data'!B85),"",'Measured Data'!B85)</f>
        <v/>
      </c>
      <c r="D94" s="246" t="str">
        <f>IF(ISBLANK('Measured Data'!C85),"",'Measured Data'!C85)</f>
        <v/>
      </c>
      <c r="E94" s="238" t="str">
        <f>IF(ISBLANK('Measured Data'!D85),"",'Measured Data'!D85)</f>
        <v/>
      </c>
      <c r="F94" s="238" t="str">
        <f>IF(ISBLANK('Measured Data'!E85),"",'Measured Data'!E85)</f>
        <v/>
      </c>
      <c r="G94" s="238" t="str">
        <f>IF(ISBLANK('Measured Data'!G85),"",'Measured Data'!G85)</f>
        <v/>
      </c>
      <c r="H94" s="238" t="str">
        <f>IF(ISBLANK('Measured Data'!H85),"",'Measured Data'!H85)</f>
        <v/>
      </c>
      <c r="I94" s="238" t="str">
        <f>IF(ISBLANK('Measured Data'!I85),"",'Measured Data'!I85)</f>
        <v/>
      </c>
      <c r="J94" s="238" t="str">
        <f>IF(ISBLANK('Measured Data'!J85),"",'Measured Data'!J85)</f>
        <v/>
      </c>
      <c r="K94" s="238" t="str">
        <f>IF(ISBLANK('Measured Data'!K85),"",'Measured Data'!K85)</f>
        <v/>
      </c>
      <c r="L94" s="238" t="str">
        <f>IF(ISBLANK('Measured Data'!L85),"",'Measured Data'!L85)</f>
        <v/>
      </c>
      <c r="M94" s="238" t="str">
        <f>IF(ISBLANK('Measured Data'!M85),"",'Measured Data'!M85)</f>
        <v/>
      </c>
      <c r="N94" s="238" t="str">
        <f>IF(ISBLANK('Measured Data'!N85),"",'Measured Data'!N85)</f>
        <v/>
      </c>
      <c r="O94" s="238" t="str">
        <f>IF(ISBLANK('Measured Data'!O85),"",'Measured Data'!O85)</f>
        <v/>
      </c>
      <c r="P94" s="238" t="str">
        <f>IF(ISBLANK('Measured Data'!P85),"",'Measured Data'!P85)</f>
        <v/>
      </c>
      <c r="Q94" s="238" t="str">
        <f>IF(ISBLANK('Measured Data'!Q85),"",'Measured Data'!Q85)</f>
        <v/>
      </c>
      <c r="R94" s="238" t="str">
        <f>IF(ISBLANK('Measured Data'!R85),"",'Measured Data'!R85)</f>
        <v/>
      </c>
      <c r="S94" s="238" t="str">
        <f>IF(ISBLANK('Measured Data'!S85),"",'Measured Data'!S85)</f>
        <v/>
      </c>
      <c r="T94" s="238" t="str">
        <f>IF(ISBLANK('Measured Data'!T85),"",'Measured Data'!T85)</f>
        <v/>
      </c>
      <c r="U94" s="238" t="str">
        <f>IF(ISBLANK('Measured Data'!U85),"",'Measured Data'!U85)</f>
        <v/>
      </c>
      <c r="V94" s="238" t="str">
        <f>IF(ISBLANK('Measured Data'!V85),"",'Measured Data'!V85)</f>
        <v/>
      </c>
      <c r="W94" s="238" t="str">
        <f>IF(ISBLANK('Measured Data'!W85),"",'Measured Data'!W85)</f>
        <v/>
      </c>
      <c r="X94" s="238" t="str">
        <f>IF(ISBLANK('Measured Data'!X85),"",'Measured Data'!X85)</f>
        <v/>
      </c>
      <c r="Y94" s="238" t="str">
        <f>IF(ISBLANK('Measured Data'!Y85),"",'Measured Data'!Y85)</f>
        <v/>
      </c>
      <c r="Z94" s="238" t="str">
        <f>IF(ISBLANK('Measured Data'!Z85),"",'Measured Data'!Z85)</f>
        <v/>
      </c>
      <c r="AA94" s="238" t="str">
        <f>IF(ISBLANK('Measured Data'!AA85),"",'Measured Data'!AA85)</f>
        <v/>
      </c>
      <c r="AB94" s="238" t="str">
        <f>IF(ISBLANK('Measured Data'!AB85),"",'Measured Data'!AB85)</f>
        <v/>
      </c>
      <c r="AC94" s="238" t="str">
        <f>IF(ISBLANK('Measured Data'!AC85),"",'Measured Data'!AC85)</f>
        <v/>
      </c>
      <c r="AD94" s="238" t="str">
        <f>IF(ISBLANK('Measured Data'!AD85),"",'Measured Data'!AD85)</f>
        <v/>
      </c>
      <c r="AE94" s="238" t="str">
        <f>IF(ISBLANK('Measured Data'!AE85),"",'Measured Data'!AE85)</f>
        <v/>
      </c>
      <c r="AF94" s="238" t="str">
        <f>IF(ISBLANK('Measured Data'!AF85),"",'Measured Data'!AF85)</f>
        <v/>
      </c>
      <c r="AG94" s="238" t="str">
        <f>IF(ISBLANK('Measured Data'!AG85),"",'Measured Data'!AG85)</f>
        <v/>
      </c>
      <c r="AH94" s="238" t="str">
        <f>IF(ISBLANK('Measured Data'!AH85),"",'Measured Data'!AH85)</f>
        <v/>
      </c>
      <c r="AI94" s="238" t="str">
        <f>IF(ISBLANK('Measured Data'!AI85),"",'Measured Data'!AI85)</f>
        <v/>
      </c>
      <c r="AJ94" s="238" t="str">
        <f>IF(ISBLANK('Measured Data'!AJ85),"",'Measured Data'!AJ85)</f>
        <v/>
      </c>
      <c r="AK94" s="238" t="str">
        <f>IF(ISBLANK('Measured Data'!AK85),"",'Measured Data'!AK85)</f>
        <v/>
      </c>
      <c r="AL94" s="238" t="str">
        <f>IF(ISBLANK('Measured Data'!AL85),"",'Measured Data'!AL85)</f>
        <v/>
      </c>
      <c r="AM94" s="238" t="str">
        <f>IF(ISBLANK('Measured Data'!AM85),"",'Measured Data'!AM85)</f>
        <v/>
      </c>
      <c r="AN94" s="238" t="str">
        <f>IF(ISBLANK('Measured Data'!AN85),"",'Measured Data'!AN85)</f>
        <v/>
      </c>
      <c r="AO94" s="238" t="str">
        <f>IF(ISBLANK('Measured Data'!AO85),"",'Measured Data'!AO85)</f>
        <v/>
      </c>
      <c r="AP94" s="238" t="str">
        <f>IF(ISBLANK('Measured Data'!AP85),"",'Measured Data'!AP85)</f>
        <v/>
      </c>
      <c r="AQ94" s="238" t="e">
        <f>IF(ISBLANK('Measured Data'!#REF!),"",'Measured Data'!#REF!)</f>
        <v>#REF!</v>
      </c>
      <c r="AR94" s="238" t="e">
        <f>IF(ISBLANK('Measured Data'!#REF!),"",'Measured Data'!#REF!)</f>
        <v>#REF!</v>
      </c>
      <c r="AS94" s="238" t="e">
        <f>IF(ISBLANK('Measured Data'!#REF!),"",'Measured Data'!#REF!)</f>
        <v>#REF!</v>
      </c>
      <c r="AT94" s="238" t="e">
        <f>IF(ISBLANK('Measured Data'!#REF!),"",'Measured Data'!#REF!)</f>
        <v>#REF!</v>
      </c>
      <c r="AU94" s="238" t="e">
        <f>IF(ISBLANK('Measured Data'!#REF!),"",'Measured Data'!#REF!)</f>
        <v>#REF!</v>
      </c>
      <c r="AV94" s="238" t="e">
        <f>IF(ISBLANK('Measured Data'!#REF!),"",'Measured Data'!#REF!)</f>
        <v>#REF!</v>
      </c>
      <c r="AW94" s="238" t="e">
        <f>IF(ISBLANK('Measured Data'!#REF!),"",'Measured Data'!#REF!)</f>
        <v>#REF!</v>
      </c>
      <c r="AX94" s="238" t="e">
        <f>IF(ISBLANK('Measured Data'!#REF!),"",'Measured Data'!#REF!)</f>
        <v>#REF!</v>
      </c>
      <c r="AY94" s="238" t="e">
        <f>IF(ISBLANK('Measured Data'!#REF!),"",'Measured Data'!#REF!)</f>
        <v>#REF!</v>
      </c>
      <c r="AZ94" s="238" t="e">
        <f>IF(ISBLANK('Measured Data'!#REF!),"",'Measured Data'!#REF!)</f>
        <v>#REF!</v>
      </c>
      <c r="BA94" s="238" t="e">
        <f>IF(ISBLANK('Measured Data'!#REF!),"",'Measured Data'!#REF!)</f>
        <v>#REF!</v>
      </c>
      <c r="BB94" s="238" t="e">
        <f>IF(ISBLANK('Measured Data'!#REF!),"",'Measured Data'!#REF!)</f>
        <v>#REF!</v>
      </c>
      <c r="BC94" s="238" t="e">
        <f>IF(ISBLANK('Measured Data'!#REF!),"",'Measured Data'!#REF!)</f>
        <v>#REF!</v>
      </c>
      <c r="BD94" s="238" t="e">
        <f>IF(ISBLANK('Measured Data'!#REF!),"",'Measured Data'!#REF!)</f>
        <v>#REF!</v>
      </c>
      <c r="BE94" s="238" t="e">
        <f>IF(ISBLANK('Measured Data'!#REF!),"",'Measured Data'!#REF!)</f>
        <v>#REF!</v>
      </c>
      <c r="BF94" s="238" t="e">
        <f>IF(ISBLANK('Measured Data'!#REF!),"",'Measured Data'!#REF!)</f>
        <v>#REF!</v>
      </c>
      <c r="BG94" s="238" t="e">
        <f>IF(ISBLANK('Measured Data'!#REF!),"",'Measured Data'!#REF!)</f>
        <v>#REF!</v>
      </c>
      <c r="BH94" s="238" t="e">
        <f>IF(ISBLANK('Measured Data'!#REF!),"",'Measured Data'!#REF!)</f>
        <v>#REF!</v>
      </c>
      <c r="BI94" s="238" t="e">
        <f>IF(ISBLANK('Measured Data'!#REF!),"",'Measured Data'!#REF!)</f>
        <v>#REF!</v>
      </c>
      <c r="BJ94" s="238" t="e">
        <f>IF(ISBLANK('Measured Data'!#REF!),"",'Measured Data'!#REF!)</f>
        <v>#REF!</v>
      </c>
      <c r="BK94" s="238" t="e">
        <f>IF(ISBLANK('Measured Data'!#REF!),"",'Measured Data'!#REF!)</f>
        <v>#REF!</v>
      </c>
      <c r="BL94" s="238" t="e">
        <f>IF(ISBLANK('Measured Data'!#REF!),"",'Measured Data'!#REF!)</f>
        <v>#REF!</v>
      </c>
      <c r="BM94" s="238" t="e">
        <f>IF(ISBLANK('Measured Data'!#REF!),"",'Measured Data'!#REF!)</f>
        <v>#REF!</v>
      </c>
      <c r="BN94" s="238" t="str">
        <f>IF(ISBLANK('In Process Calc.'!B87),"",ROUND('In Process Calc.'!B87,2))</f>
        <v/>
      </c>
      <c r="BO94" s="238" t="str">
        <f>IF(ISBLANK('In Process Calc.'!C87),"",ROUND('In Process Calc.'!C87,2))</f>
        <v/>
      </c>
      <c r="BP94" s="238" t="str">
        <f>IF(ISBLANK('In Process Calc.'!E87),"",'In Process Calc.'!E87)</f>
        <v/>
      </c>
      <c r="BQ94" s="238" t="str">
        <f>IF(ISBLANK('In Process Calc.'!F87),"",'In Process Calc.'!F87)</f>
        <v/>
      </c>
      <c r="BR94" s="238" t="str">
        <f>IF(ISBLANK('In Process Calc.'!H87),"",'In Process Calc.'!H87)</f>
        <v/>
      </c>
      <c r="BS94" s="238" t="str">
        <f>IF(ISBLANK('In Process Calc.'!J87),"",'In Process Calc.'!J87)</f>
        <v/>
      </c>
      <c r="BT94" s="238" t="str">
        <f>IF(ISBLANK('In Process Calc.'!K87),"",'In Process Calc.'!K87)</f>
        <v/>
      </c>
      <c r="BU94" s="238" t="str">
        <f>IF(ISBLANK('In Process Calc.'!L87),"",'In Process Calc.'!L87)</f>
        <v/>
      </c>
      <c r="BV94" s="243" t="str">
        <f>IF(ISBLANK('In Process Calc.'!M87),"",'In Process Calc.'!M87)</f>
        <v/>
      </c>
      <c r="BW94" s="243" t="str">
        <f>IF(ISBLANK('In Process Calc.'!N87),"",'In Process Calc.'!N87)</f>
        <v/>
      </c>
      <c r="BX94" s="243" t="str">
        <f>IF(ISBLANK('In Process Calc.'!O87),"",'In Process Calc.'!O87)</f>
        <v/>
      </c>
      <c r="BY94" s="243" t="str">
        <f>IF(ISBLANK('In Process Calc.'!P87),"",'In Process Calc.'!P87)</f>
        <v/>
      </c>
      <c r="BZ94" s="243" t="str">
        <f>IF(ISBLANK('In Process Calc.'!Q87),"",'In Process Calc.'!Q87)</f>
        <v/>
      </c>
      <c r="CA94" s="243" t="str">
        <f>IF(ISBLANK('In Process Calc.'!R87),"",'In Process Calc.'!R87)</f>
        <v/>
      </c>
      <c r="CB94" s="243" t="str">
        <f>IF(ISBLANK('In Process Calc.'!S87),"",'In Process Calc.'!S87)</f>
        <v/>
      </c>
      <c r="CC94" s="243" t="str">
        <f>IF(ISBLANK('In Process Calc.'!T87),"",'In Process Calc.'!T87)</f>
        <v/>
      </c>
      <c r="CD94" s="243" t="str">
        <f>IF(ISBLANK('In Process Calc.'!U87),"",'In Process Calc.'!U87)</f>
        <v/>
      </c>
      <c r="CE94" s="243" t="str">
        <f>IF(ISBLANK('In Process Calc.'!V87),"",'In Process Calc.'!V87)</f>
        <v/>
      </c>
      <c r="CF94" s="243" t="str">
        <f>IF(ISBLANK('In Process Calc.'!W87),"",'In Process Calc.'!W87)</f>
        <v/>
      </c>
      <c r="CG94" s="243" t="str">
        <f>IF(ISBLANK('In Process Calc.'!X87),"",'In Process Calc.'!X87)</f>
        <v/>
      </c>
      <c r="CH94" s="243" t="str">
        <f>IF(ISBLANK('In Process Calc.'!Y87),"",'In Process Calc.'!Y87)</f>
        <v/>
      </c>
      <c r="CI94" s="243" t="str">
        <f>IF(ISBLANK('In Process Calc.'!Z87),"",'In Process Calc.'!Z87)</f>
        <v/>
      </c>
      <c r="CJ94" s="243" t="str">
        <f>IF(ISBLANK('In Process Calc.'!AA87),"",'In Process Calc.'!AA87)</f>
        <v/>
      </c>
      <c r="CK94" s="243" t="str">
        <f>IF(ISBLANK('In Process Calc.'!AB87),"",'In Process Calc.'!AB87)</f>
        <v/>
      </c>
      <c r="CL94" s="243" t="str">
        <f>IF(ISBLANK('In Process Calc.'!AC87),"",'In Process Calc.'!AC87)</f>
        <v/>
      </c>
      <c r="CM94" s="243" t="str">
        <f>IF(ISBLANK('In Process Calc.'!AD87),"",'In Process Calc.'!AD87)</f>
        <v/>
      </c>
      <c r="CN94" s="243" t="str">
        <f>IF(ISBLANK('In Process Calc.'!AE87),"",'In Process Calc.'!AE87)</f>
        <v/>
      </c>
      <c r="CO94" s="243" t="str">
        <f>IF(ISBLANK('In Process Calc.'!AF87),"",'In Process Calc.'!AF87)</f>
        <v/>
      </c>
      <c r="CP94" s="243" t="str">
        <f>IF(ISBLANK('In Process Calc.'!AG87),"",'In Process Calc.'!AG87)</f>
        <v/>
      </c>
      <c r="CQ94" s="243" t="str">
        <f>IF(ISBLANK('In Process Calc.'!AH87),"",'In Process Calc.'!AH87)</f>
        <v/>
      </c>
      <c r="CR94" s="243" t="str">
        <f>IF(ISBLANK('In Process Calc.'!AI87),"",'In Process Calc.'!AI87)</f>
        <v/>
      </c>
      <c r="CS94" s="243" t="str">
        <f>IF(ISBLANK('In Process Calc.'!AJ87),"",'In Process Calc.'!AJ87)</f>
        <v/>
      </c>
      <c r="CT94" s="243" t="str">
        <f>IF(ISBLANK('In Process Calc.'!AK87),"",'In Process Calc.'!AK87)</f>
        <v/>
      </c>
      <c r="CU94" s="243" t="str">
        <f>IF(ISBLANK('In Process Calc.'!AL87),"",'In Process Calc.'!AL87)</f>
        <v/>
      </c>
      <c r="CV94" s="243" t="str">
        <f>IF(ISBLANK('In Process Calc.'!AM87),"",'In Process Calc.'!AM87)</f>
        <v/>
      </c>
      <c r="CW94" s="243" t="str">
        <f>IF(ISBLANK('In Process Calc.'!AN87),"",'In Process Calc.'!AN87)</f>
        <v/>
      </c>
      <c r="CX94" s="243" t="str">
        <f>IF(ISBLANK('In Process Calc.'!AO87),"",'In Process Calc.'!AO87)</f>
        <v/>
      </c>
      <c r="CY94" s="243" t="str">
        <f>IF(ISBLANK('In Process Calc.'!AP87),"",'In Process Calc.'!AP87)</f>
        <v/>
      </c>
      <c r="CZ94" s="243" t="str">
        <f>IF(ISBLANK('In Process Calc.'!AQ87),"",'In Process Calc.'!AQ87)</f>
        <v/>
      </c>
      <c r="DA94" s="243" t="str">
        <f>IF(ISBLANK('In Process Calc.'!AR87),"",'In Process Calc.'!AR87)</f>
        <v/>
      </c>
      <c r="DB94" s="243" t="str">
        <f>IF(ISBLANK('In Process Calc.'!AS87),"",'In Process Calc.'!AS87)</f>
        <v/>
      </c>
      <c r="DC94" s="243" t="str">
        <f>IF(ISBLANK('In Process Calc.'!AT87),"",'In Process Calc.'!AT87)</f>
        <v/>
      </c>
      <c r="DD94" s="243" t="str">
        <f>IF(ISBLANK('In Process Calc.'!AU87),"",'In Process Calc.'!AU87)</f>
        <v/>
      </c>
      <c r="DE94" s="243" t="str">
        <f>IF(ISBLANK('In Process Calc.'!AV87),"",'In Process Calc.'!AV87)</f>
        <v/>
      </c>
      <c r="DF94" s="243" t="str">
        <f>IF(ISBLANK('In Process Calc.'!AW87),"",'In Process Calc.'!AW87)</f>
        <v/>
      </c>
      <c r="DG94" s="243" t="str">
        <f>IF(ISBLANK('In Process Calc.'!AX87),"",'In Process Calc.'!AX87)</f>
        <v/>
      </c>
      <c r="DH94" s="243" t="str">
        <f>IF(ISBLANK('In Process Calc.'!AY87),"",'In Process Calc.'!AY87)</f>
        <v/>
      </c>
      <c r="DI94" s="243" t="str">
        <f>IF(ISBLANK('In Process Calc.'!AZ87),"",'In Process Calc.'!AZ87)</f>
        <v/>
      </c>
      <c r="DJ94" s="243" t="str">
        <f>IF(ISBLANK('In Process Calc.'!BA87),"",'In Process Calc.'!BA87)</f>
        <v/>
      </c>
      <c r="DK94" s="243" t="str">
        <f>IF(ISBLANK('In Process Calc.'!BB87),"",'In Process Calc.'!BB87)</f>
        <v/>
      </c>
      <c r="DL94" s="243" t="str">
        <f>IF(ISBLANK('In Process Calc.'!BC87),"",'In Process Calc.'!BC87)</f>
        <v/>
      </c>
      <c r="DM94" s="243" t="str">
        <f>IF(ISBLANK('In Process Calc.'!BD87),"",'In Process Calc.'!BD87)</f>
        <v/>
      </c>
      <c r="DN94" s="243" t="str">
        <f>IF(ISBLANK('In Process Calc.'!BE87),"",'In Process Calc.'!BE87)</f>
        <v/>
      </c>
      <c r="DO94" s="243" t="str">
        <f>IF(ISBLANK('In Process Calc.'!BF87),"",'In Process Calc.'!BF87)</f>
        <v/>
      </c>
      <c r="DP94" s="243" t="str">
        <f>IF(ISBLANK('In Process Calc.'!BG87),"",'In Process Calc.'!BG87)</f>
        <v/>
      </c>
      <c r="DQ94" s="243" t="str">
        <f>IF(ISBLANK('In Process Calc.'!BH87),"",'In Process Calc.'!BH87)</f>
        <v/>
      </c>
      <c r="DR94" s="243" t="str">
        <f>IF(ISBLANK('In Process Calc.'!BI87),"",'In Process Calc.'!BI87)</f>
        <v/>
      </c>
      <c r="DS94" s="243" t="str">
        <f>IF(ISBLANK('In Process Calc.'!BJ87),"",'In Process Calc.'!BJ87)</f>
        <v/>
      </c>
      <c r="DT94" s="243" t="str">
        <f>IF(ISBLANK('In Process Calc.'!BK87),"",'In Process Calc.'!BK87)</f>
        <v/>
      </c>
      <c r="DU94" s="243" t="str">
        <f>IF(ISBLANK('In Process Calc.'!BL87),"",'In Process Calc.'!BL87)</f>
        <v/>
      </c>
      <c r="DV94" s="243" t="str">
        <f>IF(ISBLANK('In Process Calc.'!BM87),"",'In Process Calc.'!BM87)</f>
        <v/>
      </c>
      <c r="DW94" s="243" t="str">
        <f>IF(ISBLANK('In Process Calc.'!BN87),"",'In Process Calc.'!BN87)</f>
        <v/>
      </c>
      <c r="DX94" s="243" t="str">
        <f>IF(ISBLANK('In Process Calc.'!BO87),"",'In Process Calc.'!BO87)</f>
        <v/>
      </c>
      <c r="DY94" s="243" t="str">
        <f>IF(ISBLANK('In Process Calc.'!BP87),"",'In Process Calc.'!BP87)</f>
        <v/>
      </c>
      <c r="DZ94" s="243" t="str">
        <f>IF(ISBLANK('In Process Calc.'!BQ87),"",'In Process Calc.'!BQ87)</f>
        <v/>
      </c>
      <c r="EA94" s="243" t="str">
        <f>IF(ISBLANK('In Process Calc.'!BR87),"",'In Process Calc.'!BR87)</f>
        <v/>
      </c>
      <c r="EB94" s="243" t="str">
        <f>IF(ISBLANK('In Process Calc.'!BS87),"",'In Process Calc.'!BS87)</f>
        <v/>
      </c>
      <c r="EC94" s="243" t="str">
        <f>IF(ISBLANK('In Process Calc.'!BT87),"",'In Process Calc.'!BT87)</f>
        <v/>
      </c>
      <c r="ED94" s="243" t="str">
        <f>IF(ISBLANK('In Process Calc.'!BU87),"",'In Process Calc.'!BU87)</f>
        <v/>
      </c>
      <c r="EE94" s="243" t="str">
        <f>IF(ISBLANK('In Process Calc.'!BV87),"",'In Process Calc.'!BV87)</f>
        <v/>
      </c>
      <c r="EF94" s="243" t="str">
        <f>IF(ISBLANK('In Process Calc.'!BW87),"",'In Process Calc.'!BW87)</f>
        <v/>
      </c>
      <c r="EG94" s="243" t="str">
        <f>IF(ISBLANK('In Process Calc.'!BX87),"",'In Process Calc.'!BX87)</f>
        <v/>
      </c>
      <c r="EH94" s="243" t="str">
        <f>IF(ISBLANK('In Process Calc.'!BY87),"",'In Process Calc.'!BY87)</f>
        <v/>
      </c>
      <c r="EI94" s="243" t="str">
        <f>IF(ISBLANK('In Process Calc.'!BZ87),"",'In Process Calc.'!BZ87)</f>
        <v/>
      </c>
      <c r="EJ94" s="243" t="str">
        <f>IF(ISBLANK('In Process Calc.'!CA87),"",'In Process Calc.'!CA87)</f>
        <v/>
      </c>
      <c r="EK94" s="243" t="str">
        <f>IF(ISBLANK('Post Process Calc.'!A94),"",'Post Process Calc.'!A94)</f>
        <v/>
      </c>
      <c r="EL94" s="243" t="str">
        <f>IF(ISBLANK('Post Process Calc.'!C94),"",'Post Process Calc.'!C94)</f>
        <v/>
      </c>
      <c r="EM94" s="243" t="str">
        <f>IF(ISBLANK('Post Process Calc.'!D94),"",'Post Process Calc.'!D94)</f>
        <v/>
      </c>
      <c r="EN94" s="243" t="str">
        <f>IF(ISBLANK('Post Process Calc.'!E94),"",'Post Process Calc.'!E94)</f>
        <v/>
      </c>
      <c r="EO94" s="243" t="str">
        <f>IF(ISBLANK('Post Process Calc.'!F94),"",'Post Process Calc.'!F94)</f>
        <v/>
      </c>
      <c r="EP94" s="243" t="str">
        <f>IF(ISBLANK('Post Process Calc.'!G94),"",'Post Process Calc.'!G94)</f>
        <v/>
      </c>
      <c r="EQ94" s="243" t="str">
        <f>IF(ISBLANK('Post Process Calc.'!H94),"",'Post Process Calc.'!H94)</f>
        <v/>
      </c>
      <c r="ER94" s="243" t="str">
        <f>IF(ISBLANK('Post Process Calc.'!I94),"",'Post Process Calc.'!I94)</f>
        <v/>
      </c>
      <c r="ES94" s="243" t="str">
        <f>IF(ISBLANK('Post Process Calc.'!J94),"",'Post Process Calc.'!J94)</f>
        <v/>
      </c>
      <c r="ET94" s="243" t="str">
        <f>IF(ISBLANK('Post Process Calc.'!K94),"",'Post Process Calc.'!K94)</f>
        <v/>
      </c>
      <c r="EU94" s="243" t="str">
        <f>IF(ISBLANK('Post Process Calc.'!L94),"",'Post Process Calc.'!L94)</f>
        <v/>
      </c>
      <c r="EV94" s="243" t="str">
        <f>IF(ISBLANK('Post Process Calc.'!M94),"",'Post Process Calc.'!M94)</f>
        <v/>
      </c>
      <c r="EW94" s="243" t="str">
        <f>IF(ISBLANK('Post Process Calc.'!N94),"",'Post Process Calc.'!N94)</f>
        <v/>
      </c>
      <c r="EX94" s="243" t="str">
        <f>IF(ISBLANK('Post Process Calc.'!O94),"",'Post Process Calc.'!O94)</f>
        <v/>
      </c>
      <c r="EY94" s="243" t="str">
        <f>IF(ISBLANK('Post Process Calc.'!P94),"",'Post Process Calc.'!P94)</f>
        <v/>
      </c>
      <c r="EZ94" s="243" t="str">
        <f>IF(ISBLANK('Post Process Calc.'!Q94),"",'Post Process Calc.'!Q94)</f>
        <v/>
      </c>
      <c r="FA94" s="243" t="str">
        <f>IF(ISBLANK('Post Process Calc.'!R94),"",'Post Process Calc.'!R94)</f>
        <v/>
      </c>
      <c r="FB94" s="243" t="str">
        <f>IF(ISBLANK('Post Process Calc.'!S94),"",'Post Process Calc.'!S94)</f>
        <v/>
      </c>
      <c r="FC94" s="243" t="str">
        <f>IF(ISBLANK('Post Process Calc.'!T94),"",'Post Process Calc.'!T94)</f>
        <v/>
      </c>
      <c r="FD94" s="243" t="str">
        <f>IF(ISBLANK('Post Process Calc.'!U94),"",'Post Process Calc.'!U94)</f>
        <v/>
      </c>
      <c r="FE94" s="243" t="str">
        <f>IF(ISBLANK('Post Process Calc.'!V94),"",'Post Process Calc.'!V94)</f>
        <v/>
      </c>
      <c r="FF94" s="243" t="str">
        <f>IF(ISBLANK('Post Process Calc.'!W94),"",'Post Process Calc.'!W94)</f>
        <v/>
      </c>
      <c r="FG94" s="243" t="str">
        <f>IF(ISBLANK('Post Process Calc.'!X94),"",'Post Process Calc.'!X94)</f>
        <v/>
      </c>
      <c r="FH94" s="243" t="str">
        <f>IF(ISBLANK('Post Process Calc.'!Y94),"",'Post Process Calc.'!Y94)</f>
        <v/>
      </c>
      <c r="FI94" s="243" t="str">
        <f>IF(ISBLANK('Post Process Calc.'!Z94),"",'Post Process Calc.'!Z94)</f>
        <v/>
      </c>
      <c r="FJ94" s="243" t="str">
        <f>IF(ISBLANK('Post Process Calc.'!AA94),"",'Post Process Calc.'!AA94)</f>
        <v/>
      </c>
      <c r="FK94" s="243" t="str">
        <f>IF(ISBLANK('Post Process Calc.'!AB94),"",'Post Process Calc.'!AB94)</f>
        <v/>
      </c>
      <c r="FL94" s="243" t="str">
        <f>IF(ISBLANK('Post Process Calc.'!AC94),"",'Post Process Calc.'!AC94)</f>
        <v/>
      </c>
      <c r="FM94" s="243" t="str">
        <f>IF(ISBLANK('Post Process Calc.'!AD94),"",'Post Process Calc.'!AD94)</f>
        <v/>
      </c>
      <c r="FN94" s="243" t="str">
        <f>IF(ISBLANK('Post Process Calc.'!AE94),"",'Post Process Calc.'!AE94)</f>
        <v/>
      </c>
      <c r="FO94" s="243" t="str">
        <f>IF(ISBLANK('Post Process Calc.'!AF94),"",'Post Process Calc.'!AF94)</f>
        <v/>
      </c>
      <c r="FP94" s="243" t="str">
        <f>IF(ISBLANK('Post Process Calc.'!AG94),"",'Post Process Calc.'!AG94)</f>
        <v/>
      </c>
      <c r="FQ94" s="243" t="str">
        <f>IF(ISBLANK('Post Process Calc.'!AH94),"",'Post Process Calc.'!AH94)</f>
        <v/>
      </c>
      <c r="FR94" s="243" t="str">
        <f>IF(ISBLANK('Post Process Calc.'!AI94),"",'Post Process Calc.'!AI94)</f>
        <v/>
      </c>
      <c r="FS94" s="243" t="str">
        <f>IF(ISBLANK('Post Process Calc.'!AJ94),"",'Post Process Calc.'!AJ94)</f>
        <v/>
      </c>
    </row>
    <row r="95" spans="1:175">
      <c r="A95" s="238" t="str">
        <f>IF('Measured Data'!B86&lt;&gt;0,'Measured Data'!$B$1,"")</f>
        <v/>
      </c>
      <c r="B95" s="238" t="str">
        <f>IF(ISBLANK('Measured Data'!A86),"",'Measured Data'!A86)</f>
        <v/>
      </c>
      <c r="C95" s="245" t="str">
        <f>IF(ISBLANK('Measured Data'!B86),"",'Measured Data'!B86)</f>
        <v/>
      </c>
      <c r="D95" s="246" t="str">
        <f>IF(ISBLANK('Measured Data'!C86),"",'Measured Data'!C86)</f>
        <v/>
      </c>
      <c r="E95" s="238" t="str">
        <f>IF(ISBLANK('Measured Data'!D86),"",'Measured Data'!D86)</f>
        <v/>
      </c>
      <c r="F95" s="238" t="str">
        <f>IF(ISBLANK('Measured Data'!E86),"",'Measured Data'!E86)</f>
        <v/>
      </c>
      <c r="G95" s="238" t="str">
        <f>IF(ISBLANK('Measured Data'!G86),"",'Measured Data'!G86)</f>
        <v/>
      </c>
      <c r="H95" s="238" t="str">
        <f>IF(ISBLANK('Measured Data'!H86),"",'Measured Data'!H86)</f>
        <v/>
      </c>
      <c r="I95" s="238" t="str">
        <f>IF(ISBLANK('Measured Data'!I86),"",'Measured Data'!I86)</f>
        <v/>
      </c>
      <c r="J95" s="238" t="str">
        <f>IF(ISBLANK('Measured Data'!J86),"",'Measured Data'!J86)</f>
        <v/>
      </c>
      <c r="K95" s="238" t="str">
        <f>IF(ISBLANK('Measured Data'!K86),"",'Measured Data'!K86)</f>
        <v/>
      </c>
      <c r="L95" s="238" t="str">
        <f>IF(ISBLANK('Measured Data'!L86),"",'Measured Data'!L86)</f>
        <v/>
      </c>
      <c r="M95" s="238" t="str">
        <f>IF(ISBLANK('Measured Data'!M86),"",'Measured Data'!M86)</f>
        <v/>
      </c>
      <c r="N95" s="238" t="str">
        <f>IF(ISBLANK('Measured Data'!N86),"",'Measured Data'!N86)</f>
        <v/>
      </c>
      <c r="O95" s="238" t="str">
        <f>IF(ISBLANK('Measured Data'!O86),"",'Measured Data'!O86)</f>
        <v/>
      </c>
      <c r="P95" s="238" t="str">
        <f>IF(ISBLANK('Measured Data'!P86),"",'Measured Data'!P86)</f>
        <v/>
      </c>
      <c r="Q95" s="238" t="str">
        <f>IF(ISBLANK('Measured Data'!Q86),"",'Measured Data'!Q86)</f>
        <v/>
      </c>
      <c r="R95" s="238" t="str">
        <f>IF(ISBLANK('Measured Data'!R86),"",'Measured Data'!R86)</f>
        <v/>
      </c>
      <c r="S95" s="238" t="str">
        <f>IF(ISBLANK('Measured Data'!S86),"",'Measured Data'!S86)</f>
        <v/>
      </c>
      <c r="T95" s="238" t="str">
        <f>IF(ISBLANK('Measured Data'!T86),"",'Measured Data'!T86)</f>
        <v/>
      </c>
      <c r="U95" s="238" t="str">
        <f>IF(ISBLANK('Measured Data'!U86),"",'Measured Data'!U86)</f>
        <v/>
      </c>
      <c r="V95" s="238" t="str">
        <f>IF(ISBLANK('Measured Data'!V86),"",'Measured Data'!V86)</f>
        <v/>
      </c>
      <c r="W95" s="238" t="str">
        <f>IF(ISBLANK('Measured Data'!W86),"",'Measured Data'!W86)</f>
        <v/>
      </c>
      <c r="X95" s="238" t="str">
        <f>IF(ISBLANK('Measured Data'!X86),"",'Measured Data'!X86)</f>
        <v/>
      </c>
      <c r="Y95" s="238" t="str">
        <f>IF(ISBLANK('Measured Data'!Y86),"",'Measured Data'!Y86)</f>
        <v/>
      </c>
      <c r="Z95" s="238" t="str">
        <f>IF(ISBLANK('Measured Data'!Z86),"",'Measured Data'!Z86)</f>
        <v/>
      </c>
      <c r="AA95" s="238" t="str">
        <f>IF(ISBLANK('Measured Data'!AA86),"",'Measured Data'!AA86)</f>
        <v/>
      </c>
      <c r="AB95" s="238" t="str">
        <f>IF(ISBLANK('Measured Data'!AB86),"",'Measured Data'!AB86)</f>
        <v/>
      </c>
      <c r="AC95" s="238" t="str">
        <f>IF(ISBLANK('Measured Data'!AC86),"",'Measured Data'!AC86)</f>
        <v/>
      </c>
      <c r="AD95" s="238" t="str">
        <f>IF(ISBLANK('Measured Data'!AD86),"",'Measured Data'!AD86)</f>
        <v/>
      </c>
      <c r="AE95" s="238" t="str">
        <f>IF(ISBLANK('Measured Data'!AE86),"",'Measured Data'!AE86)</f>
        <v/>
      </c>
      <c r="AF95" s="238" t="str">
        <f>IF(ISBLANK('Measured Data'!AF86),"",'Measured Data'!AF86)</f>
        <v/>
      </c>
      <c r="AG95" s="238" t="str">
        <f>IF(ISBLANK('Measured Data'!AG86),"",'Measured Data'!AG86)</f>
        <v/>
      </c>
      <c r="AH95" s="238" t="str">
        <f>IF(ISBLANK('Measured Data'!AH86),"",'Measured Data'!AH86)</f>
        <v/>
      </c>
      <c r="AI95" s="238" t="str">
        <f>IF(ISBLANK('Measured Data'!AI86),"",'Measured Data'!AI86)</f>
        <v/>
      </c>
      <c r="AJ95" s="238" t="str">
        <f>IF(ISBLANK('Measured Data'!AJ86),"",'Measured Data'!AJ86)</f>
        <v/>
      </c>
      <c r="AK95" s="238" t="str">
        <f>IF(ISBLANK('Measured Data'!AK86),"",'Measured Data'!AK86)</f>
        <v/>
      </c>
      <c r="AL95" s="238" t="str">
        <f>IF(ISBLANK('Measured Data'!AL86),"",'Measured Data'!AL86)</f>
        <v/>
      </c>
      <c r="AM95" s="238" t="str">
        <f>IF(ISBLANK('Measured Data'!AM86),"",'Measured Data'!AM86)</f>
        <v/>
      </c>
      <c r="AN95" s="238" t="str">
        <f>IF(ISBLANK('Measured Data'!AN86),"",'Measured Data'!AN86)</f>
        <v/>
      </c>
      <c r="AO95" s="238" t="str">
        <f>IF(ISBLANK('Measured Data'!AO86),"",'Measured Data'!AO86)</f>
        <v/>
      </c>
      <c r="AP95" s="238" t="str">
        <f>IF(ISBLANK('Measured Data'!AP86),"",'Measured Data'!AP86)</f>
        <v/>
      </c>
      <c r="AQ95" s="238" t="e">
        <f>IF(ISBLANK('Measured Data'!#REF!),"",'Measured Data'!#REF!)</f>
        <v>#REF!</v>
      </c>
      <c r="AR95" s="238" t="e">
        <f>IF(ISBLANK('Measured Data'!#REF!),"",'Measured Data'!#REF!)</f>
        <v>#REF!</v>
      </c>
      <c r="AS95" s="238" t="e">
        <f>IF(ISBLANK('Measured Data'!#REF!),"",'Measured Data'!#REF!)</f>
        <v>#REF!</v>
      </c>
      <c r="AT95" s="238" t="e">
        <f>IF(ISBLANK('Measured Data'!#REF!),"",'Measured Data'!#REF!)</f>
        <v>#REF!</v>
      </c>
      <c r="AU95" s="238" t="e">
        <f>IF(ISBLANK('Measured Data'!#REF!),"",'Measured Data'!#REF!)</f>
        <v>#REF!</v>
      </c>
      <c r="AV95" s="238" t="e">
        <f>IF(ISBLANK('Measured Data'!#REF!),"",'Measured Data'!#REF!)</f>
        <v>#REF!</v>
      </c>
      <c r="AW95" s="238" t="e">
        <f>IF(ISBLANK('Measured Data'!#REF!),"",'Measured Data'!#REF!)</f>
        <v>#REF!</v>
      </c>
      <c r="AX95" s="238" t="e">
        <f>IF(ISBLANK('Measured Data'!#REF!),"",'Measured Data'!#REF!)</f>
        <v>#REF!</v>
      </c>
      <c r="AY95" s="238" t="e">
        <f>IF(ISBLANK('Measured Data'!#REF!),"",'Measured Data'!#REF!)</f>
        <v>#REF!</v>
      </c>
      <c r="AZ95" s="238" t="e">
        <f>IF(ISBLANK('Measured Data'!#REF!),"",'Measured Data'!#REF!)</f>
        <v>#REF!</v>
      </c>
      <c r="BA95" s="238" t="e">
        <f>IF(ISBLANK('Measured Data'!#REF!),"",'Measured Data'!#REF!)</f>
        <v>#REF!</v>
      </c>
      <c r="BB95" s="238" t="e">
        <f>IF(ISBLANK('Measured Data'!#REF!),"",'Measured Data'!#REF!)</f>
        <v>#REF!</v>
      </c>
      <c r="BC95" s="238" t="e">
        <f>IF(ISBLANK('Measured Data'!#REF!),"",'Measured Data'!#REF!)</f>
        <v>#REF!</v>
      </c>
      <c r="BD95" s="238" t="e">
        <f>IF(ISBLANK('Measured Data'!#REF!),"",'Measured Data'!#REF!)</f>
        <v>#REF!</v>
      </c>
      <c r="BE95" s="238" t="e">
        <f>IF(ISBLANK('Measured Data'!#REF!),"",'Measured Data'!#REF!)</f>
        <v>#REF!</v>
      </c>
      <c r="BF95" s="238" t="e">
        <f>IF(ISBLANK('Measured Data'!#REF!),"",'Measured Data'!#REF!)</f>
        <v>#REF!</v>
      </c>
      <c r="BG95" s="238" t="e">
        <f>IF(ISBLANK('Measured Data'!#REF!),"",'Measured Data'!#REF!)</f>
        <v>#REF!</v>
      </c>
      <c r="BH95" s="238" t="e">
        <f>IF(ISBLANK('Measured Data'!#REF!),"",'Measured Data'!#REF!)</f>
        <v>#REF!</v>
      </c>
      <c r="BI95" s="238" t="e">
        <f>IF(ISBLANK('Measured Data'!#REF!),"",'Measured Data'!#REF!)</f>
        <v>#REF!</v>
      </c>
      <c r="BJ95" s="238" t="e">
        <f>IF(ISBLANK('Measured Data'!#REF!),"",'Measured Data'!#REF!)</f>
        <v>#REF!</v>
      </c>
      <c r="BK95" s="238" t="e">
        <f>IF(ISBLANK('Measured Data'!#REF!),"",'Measured Data'!#REF!)</f>
        <v>#REF!</v>
      </c>
      <c r="BL95" s="238" t="e">
        <f>IF(ISBLANK('Measured Data'!#REF!),"",'Measured Data'!#REF!)</f>
        <v>#REF!</v>
      </c>
      <c r="BM95" s="238" t="e">
        <f>IF(ISBLANK('Measured Data'!#REF!),"",'Measured Data'!#REF!)</f>
        <v>#REF!</v>
      </c>
      <c r="BN95" s="238" t="str">
        <f>IF(ISBLANK('In Process Calc.'!B88),"",ROUND('In Process Calc.'!B88,2))</f>
        <v/>
      </c>
      <c r="BO95" s="238" t="str">
        <f>IF(ISBLANK('In Process Calc.'!C88),"",ROUND('In Process Calc.'!C88,2))</f>
        <v/>
      </c>
      <c r="BP95" s="238" t="str">
        <f>IF(ISBLANK('In Process Calc.'!E88),"",'In Process Calc.'!E88)</f>
        <v/>
      </c>
      <c r="BQ95" s="238" t="str">
        <f>IF(ISBLANK('In Process Calc.'!F88),"",'In Process Calc.'!F88)</f>
        <v/>
      </c>
      <c r="BR95" s="238" t="str">
        <f>IF(ISBLANK('In Process Calc.'!H88),"",'In Process Calc.'!H88)</f>
        <v/>
      </c>
      <c r="BS95" s="238" t="str">
        <f>IF(ISBLANK('In Process Calc.'!J88),"",'In Process Calc.'!J88)</f>
        <v/>
      </c>
      <c r="BT95" s="238" t="str">
        <f>IF(ISBLANK('In Process Calc.'!K88),"",'In Process Calc.'!K88)</f>
        <v/>
      </c>
      <c r="BU95" s="238" t="str">
        <f>IF(ISBLANK('In Process Calc.'!L88),"",'In Process Calc.'!L88)</f>
        <v/>
      </c>
      <c r="BV95" s="243" t="str">
        <f>IF(ISBLANK('In Process Calc.'!M88),"",'In Process Calc.'!M88)</f>
        <v/>
      </c>
      <c r="BW95" s="243" t="str">
        <f>IF(ISBLANK('In Process Calc.'!N88),"",'In Process Calc.'!N88)</f>
        <v/>
      </c>
      <c r="BX95" s="243" t="str">
        <f>IF(ISBLANK('In Process Calc.'!O88),"",'In Process Calc.'!O88)</f>
        <v/>
      </c>
      <c r="BY95" s="243" t="str">
        <f>IF(ISBLANK('In Process Calc.'!P88),"",'In Process Calc.'!P88)</f>
        <v/>
      </c>
      <c r="BZ95" s="243" t="str">
        <f>IF(ISBLANK('In Process Calc.'!Q88),"",'In Process Calc.'!Q88)</f>
        <v/>
      </c>
      <c r="CA95" s="243" t="str">
        <f>IF(ISBLANK('In Process Calc.'!R88),"",'In Process Calc.'!R88)</f>
        <v/>
      </c>
      <c r="CB95" s="243" t="str">
        <f>IF(ISBLANK('In Process Calc.'!S88),"",'In Process Calc.'!S88)</f>
        <v/>
      </c>
      <c r="CC95" s="243" t="str">
        <f>IF(ISBLANK('In Process Calc.'!T88),"",'In Process Calc.'!T88)</f>
        <v/>
      </c>
      <c r="CD95" s="243" t="str">
        <f>IF(ISBLANK('In Process Calc.'!U88),"",'In Process Calc.'!U88)</f>
        <v/>
      </c>
      <c r="CE95" s="243" t="str">
        <f>IF(ISBLANK('In Process Calc.'!V88),"",'In Process Calc.'!V88)</f>
        <v/>
      </c>
      <c r="CF95" s="243" t="str">
        <f>IF(ISBLANK('In Process Calc.'!W88),"",'In Process Calc.'!W88)</f>
        <v/>
      </c>
      <c r="CG95" s="243" t="str">
        <f>IF(ISBLANK('In Process Calc.'!X88),"",'In Process Calc.'!X88)</f>
        <v/>
      </c>
      <c r="CH95" s="243" t="str">
        <f>IF(ISBLANK('In Process Calc.'!Y88),"",'In Process Calc.'!Y88)</f>
        <v/>
      </c>
      <c r="CI95" s="243" t="str">
        <f>IF(ISBLANK('In Process Calc.'!Z88),"",'In Process Calc.'!Z88)</f>
        <v/>
      </c>
      <c r="CJ95" s="243" t="str">
        <f>IF(ISBLANK('In Process Calc.'!AA88),"",'In Process Calc.'!AA88)</f>
        <v/>
      </c>
      <c r="CK95" s="243" t="str">
        <f>IF(ISBLANK('In Process Calc.'!AB88),"",'In Process Calc.'!AB88)</f>
        <v/>
      </c>
      <c r="CL95" s="243" t="str">
        <f>IF(ISBLANK('In Process Calc.'!AC88),"",'In Process Calc.'!AC88)</f>
        <v/>
      </c>
      <c r="CM95" s="243" t="str">
        <f>IF(ISBLANK('In Process Calc.'!AD88),"",'In Process Calc.'!AD88)</f>
        <v/>
      </c>
      <c r="CN95" s="243" t="str">
        <f>IF(ISBLANK('In Process Calc.'!AE88),"",'In Process Calc.'!AE88)</f>
        <v/>
      </c>
      <c r="CO95" s="243" t="str">
        <f>IF(ISBLANK('In Process Calc.'!AF88),"",'In Process Calc.'!AF88)</f>
        <v/>
      </c>
      <c r="CP95" s="243" t="str">
        <f>IF(ISBLANK('In Process Calc.'!AG88),"",'In Process Calc.'!AG88)</f>
        <v/>
      </c>
      <c r="CQ95" s="243" t="str">
        <f>IF(ISBLANK('In Process Calc.'!AH88),"",'In Process Calc.'!AH88)</f>
        <v/>
      </c>
      <c r="CR95" s="243" t="str">
        <f>IF(ISBLANK('In Process Calc.'!AI88),"",'In Process Calc.'!AI88)</f>
        <v/>
      </c>
      <c r="CS95" s="243" t="str">
        <f>IF(ISBLANK('In Process Calc.'!AJ88),"",'In Process Calc.'!AJ88)</f>
        <v/>
      </c>
      <c r="CT95" s="243" t="str">
        <f>IF(ISBLANK('In Process Calc.'!AK88),"",'In Process Calc.'!AK88)</f>
        <v/>
      </c>
      <c r="CU95" s="243" t="str">
        <f>IF(ISBLANK('In Process Calc.'!AL88),"",'In Process Calc.'!AL88)</f>
        <v/>
      </c>
      <c r="CV95" s="243" t="str">
        <f>IF(ISBLANK('In Process Calc.'!AM88),"",'In Process Calc.'!AM88)</f>
        <v/>
      </c>
      <c r="CW95" s="243" t="str">
        <f>IF(ISBLANK('In Process Calc.'!AN88),"",'In Process Calc.'!AN88)</f>
        <v/>
      </c>
      <c r="CX95" s="243" t="str">
        <f>IF(ISBLANK('In Process Calc.'!AO88),"",'In Process Calc.'!AO88)</f>
        <v/>
      </c>
      <c r="CY95" s="243" t="str">
        <f>IF(ISBLANK('In Process Calc.'!AP88),"",'In Process Calc.'!AP88)</f>
        <v/>
      </c>
      <c r="CZ95" s="243" t="str">
        <f>IF(ISBLANK('In Process Calc.'!AQ88),"",'In Process Calc.'!AQ88)</f>
        <v/>
      </c>
      <c r="DA95" s="243" t="str">
        <f>IF(ISBLANK('In Process Calc.'!AR88),"",'In Process Calc.'!AR88)</f>
        <v/>
      </c>
      <c r="DB95" s="243" t="str">
        <f>IF(ISBLANK('In Process Calc.'!AS88),"",'In Process Calc.'!AS88)</f>
        <v/>
      </c>
      <c r="DC95" s="243" t="str">
        <f>IF(ISBLANK('In Process Calc.'!AT88),"",'In Process Calc.'!AT88)</f>
        <v/>
      </c>
      <c r="DD95" s="243" t="str">
        <f>IF(ISBLANK('In Process Calc.'!AU88),"",'In Process Calc.'!AU88)</f>
        <v/>
      </c>
      <c r="DE95" s="243" t="str">
        <f>IF(ISBLANK('In Process Calc.'!AV88),"",'In Process Calc.'!AV88)</f>
        <v/>
      </c>
      <c r="DF95" s="243" t="str">
        <f>IF(ISBLANK('In Process Calc.'!AW88),"",'In Process Calc.'!AW88)</f>
        <v/>
      </c>
      <c r="DG95" s="243" t="str">
        <f>IF(ISBLANK('In Process Calc.'!AX88),"",'In Process Calc.'!AX88)</f>
        <v/>
      </c>
      <c r="DH95" s="243" t="str">
        <f>IF(ISBLANK('In Process Calc.'!AY88),"",'In Process Calc.'!AY88)</f>
        <v/>
      </c>
      <c r="DI95" s="243" t="str">
        <f>IF(ISBLANK('In Process Calc.'!AZ88),"",'In Process Calc.'!AZ88)</f>
        <v/>
      </c>
      <c r="DJ95" s="243" t="str">
        <f>IF(ISBLANK('In Process Calc.'!BA88),"",'In Process Calc.'!BA88)</f>
        <v/>
      </c>
      <c r="DK95" s="243" t="str">
        <f>IF(ISBLANK('In Process Calc.'!BB88),"",'In Process Calc.'!BB88)</f>
        <v/>
      </c>
      <c r="DL95" s="243" t="str">
        <f>IF(ISBLANK('In Process Calc.'!BC88),"",'In Process Calc.'!BC88)</f>
        <v/>
      </c>
      <c r="DM95" s="243" t="str">
        <f>IF(ISBLANK('In Process Calc.'!BD88),"",'In Process Calc.'!BD88)</f>
        <v/>
      </c>
      <c r="DN95" s="243" t="str">
        <f>IF(ISBLANK('In Process Calc.'!BE88),"",'In Process Calc.'!BE88)</f>
        <v/>
      </c>
      <c r="DO95" s="243" t="str">
        <f>IF(ISBLANK('In Process Calc.'!BF88),"",'In Process Calc.'!BF88)</f>
        <v/>
      </c>
      <c r="DP95" s="243" t="str">
        <f>IF(ISBLANK('In Process Calc.'!BG88),"",'In Process Calc.'!BG88)</f>
        <v/>
      </c>
      <c r="DQ95" s="243" t="str">
        <f>IF(ISBLANK('In Process Calc.'!BH88),"",'In Process Calc.'!BH88)</f>
        <v/>
      </c>
      <c r="DR95" s="243" t="str">
        <f>IF(ISBLANK('In Process Calc.'!BI88),"",'In Process Calc.'!BI88)</f>
        <v/>
      </c>
      <c r="DS95" s="243" t="str">
        <f>IF(ISBLANK('In Process Calc.'!BJ88),"",'In Process Calc.'!BJ88)</f>
        <v/>
      </c>
      <c r="DT95" s="243" t="str">
        <f>IF(ISBLANK('In Process Calc.'!BK88),"",'In Process Calc.'!BK88)</f>
        <v/>
      </c>
      <c r="DU95" s="243" t="str">
        <f>IF(ISBLANK('In Process Calc.'!BL88),"",'In Process Calc.'!BL88)</f>
        <v/>
      </c>
      <c r="DV95" s="243" t="str">
        <f>IF(ISBLANK('In Process Calc.'!BM88),"",'In Process Calc.'!BM88)</f>
        <v/>
      </c>
      <c r="DW95" s="243" t="str">
        <f>IF(ISBLANK('In Process Calc.'!BN88),"",'In Process Calc.'!BN88)</f>
        <v/>
      </c>
      <c r="DX95" s="243" t="str">
        <f>IF(ISBLANK('In Process Calc.'!BO88),"",'In Process Calc.'!BO88)</f>
        <v/>
      </c>
      <c r="DY95" s="243" t="str">
        <f>IF(ISBLANK('In Process Calc.'!BP88),"",'In Process Calc.'!BP88)</f>
        <v/>
      </c>
      <c r="DZ95" s="243" t="str">
        <f>IF(ISBLANK('In Process Calc.'!BQ88),"",'In Process Calc.'!BQ88)</f>
        <v/>
      </c>
      <c r="EA95" s="243" t="str">
        <f>IF(ISBLANK('In Process Calc.'!BR88),"",'In Process Calc.'!BR88)</f>
        <v/>
      </c>
      <c r="EB95" s="243" t="str">
        <f>IF(ISBLANK('In Process Calc.'!BS88),"",'In Process Calc.'!BS88)</f>
        <v/>
      </c>
      <c r="EC95" s="243" t="str">
        <f>IF(ISBLANK('In Process Calc.'!BT88),"",'In Process Calc.'!BT88)</f>
        <v/>
      </c>
      <c r="ED95" s="243" t="str">
        <f>IF(ISBLANK('In Process Calc.'!BU88),"",'In Process Calc.'!BU88)</f>
        <v/>
      </c>
      <c r="EE95" s="243" t="str">
        <f>IF(ISBLANK('In Process Calc.'!BV88),"",'In Process Calc.'!BV88)</f>
        <v/>
      </c>
      <c r="EF95" s="243" t="str">
        <f>IF(ISBLANK('In Process Calc.'!BW88),"",'In Process Calc.'!BW88)</f>
        <v/>
      </c>
      <c r="EG95" s="243" t="str">
        <f>IF(ISBLANK('In Process Calc.'!BX88),"",'In Process Calc.'!BX88)</f>
        <v/>
      </c>
      <c r="EH95" s="243" t="str">
        <f>IF(ISBLANK('In Process Calc.'!BY88),"",'In Process Calc.'!BY88)</f>
        <v/>
      </c>
      <c r="EI95" s="243" t="str">
        <f>IF(ISBLANK('In Process Calc.'!BZ88),"",'In Process Calc.'!BZ88)</f>
        <v/>
      </c>
      <c r="EJ95" s="243" t="str">
        <f>IF(ISBLANK('In Process Calc.'!CA88),"",'In Process Calc.'!CA88)</f>
        <v/>
      </c>
      <c r="EK95" s="243" t="str">
        <f>IF(ISBLANK('Post Process Calc.'!A95),"",'Post Process Calc.'!A95)</f>
        <v/>
      </c>
      <c r="EL95" s="243" t="str">
        <f>IF(ISBLANK('Post Process Calc.'!C95),"",'Post Process Calc.'!C95)</f>
        <v/>
      </c>
      <c r="EM95" s="243" t="str">
        <f>IF(ISBLANK('Post Process Calc.'!D95),"",'Post Process Calc.'!D95)</f>
        <v/>
      </c>
      <c r="EN95" s="243" t="str">
        <f>IF(ISBLANK('Post Process Calc.'!E95),"",'Post Process Calc.'!E95)</f>
        <v/>
      </c>
      <c r="EO95" s="243" t="str">
        <f>IF(ISBLANK('Post Process Calc.'!F95),"",'Post Process Calc.'!F95)</f>
        <v/>
      </c>
      <c r="EP95" s="243" t="str">
        <f>IF(ISBLANK('Post Process Calc.'!G95),"",'Post Process Calc.'!G95)</f>
        <v/>
      </c>
      <c r="EQ95" s="243" t="str">
        <f>IF(ISBLANK('Post Process Calc.'!H95),"",'Post Process Calc.'!H95)</f>
        <v/>
      </c>
      <c r="ER95" s="243" t="str">
        <f>IF(ISBLANK('Post Process Calc.'!I95),"",'Post Process Calc.'!I95)</f>
        <v/>
      </c>
      <c r="ES95" s="243" t="str">
        <f>IF(ISBLANK('Post Process Calc.'!J95),"",'Post Process Calc.'!J95)</f>
        <v/>
      </c>
      <c r="ET95" s="243" t="str">
        <f>IF(ISBLANK('Post Process Calc.'!K95),"",'Post Process Calc.'!K95)</f>
        <v/>
      </c>
      <c r="EU95" s="243" t="str">
        <f>IF(ISBLANK('Post Process Calc.'!L95),"",'Post Process Calc.'!L95)</f>
        <v/>
      </c>
      <c r="EV95" s="243" t="str">
        <f>IF(ISBLANK('Post Process Calc.'!M95),"",'Post Process Calc.'!M95)</f>
        <v/>
      </c>
      <c r="EW95" s="243" t="str">
        <f>IF(ISBLANK('Post Process Calc.'!N95),"",'Post Process Calc.'!N95)</f>
        <v/>
      </c>
      <c r="EX95" s="243" t="str">
        <f>IF(ISBLANK('Post Process Calc.'!O95),"",'Post Process Calc.'!O95)</f>
        <v/>
      </c>
      <c r="EY95" s="243" t="str">
        <f>IF(ISBLANK('Post Process Calc.'!P95),"",'Post Process Calc.'!P95)</f>
        <v/>
      </c>
      <c r="EZ95" s="243" t="str">
        <f>IF(ISBLANK('Post Process Calc.'!Q95),"",'Post Process Calc.'!Q95)</f>
        <v/>
      </c>
      <c r="FA95" s="243" t="str">
        <f>IF(ISBLANK('Post Process Calc.'!R95),"",'Post Process Calc.'!R95)</f>
        <v/>
      </c>
      <c r="FB95" s="243" t="str">
        <f>IF(ISBLANK('Post Process Calc.'!S95),"",'Post Process Calc.'!S95)</f>
        <v/>
      </c>
      <c r="FC95" s="243" t="str">
        <f>IF(ISBLANK('Post Process Calc.'!T95),"",'Post Process Calc.'!T95)</f>
        <v/>
      </c>
      <c r="FD95" s="243" t="str">
        <f>IF(ISBLANK('Post Process Calc.'!U95),"",'Post Process Calc.'!U95)</f>
        <v/>
      </c>
      <c r="FE95" s="243" t="str">
        <f>IF(ISBLANK('Post Process Calc.'!V95),"",'Post Process Calc.'!V95)</f>
        <v/>
      </c>
      <c r="FF95" s="243" t="str">
        <f>IF(ISBLANK('Post Process Calc.'!W95),"",'Post Process Calc.'!W95)</f>
        <v/>
      </c>
      <c r="FG95" s="243" t="str">
        <f>IF(ISBLANK('Post Process Calc.'!X95),"",'Post Process Calc.'!X95)</f>
        <v/>
      </c>
      <c r="FH95" s="243" t="str">
        <f>IF(ISBLANK('Post Process Calc.'!Y95),"",'Post Process Calc.'!Y95)</f>
        <v/>
      </c>
      <c r="FI95" s="243" t="str">
        <f>IF(ISBLANK('Post Process Calc.'!Z95),"",'Post Process Calc.'!Z95)</f>
        <v/>
      </c>
      <c r="FJ95" s="243" t="str">
        <f>IF(ISBLANK('Post Process Calc.'!AA95),"",'Post Process Calc.'!AA95)</f>
        <v/>
      </c>
      <c r="FK95" s="243" t="str">
        <f>IF(ISBLANK('Post Process Calc.'!AB95),"",'Post Process Calc.'!AB95)</f>
        <v/>
      </c>
      <c r="FL95" s="243" t="str">
        <f>IF(ISBLANK('Post Process Calc.'!AC95),"",'Post Process Calc.'!AC95)</f>
        <v/>
      </c>
      <c r="FM95" s="243" t="str">
        <f>IF(ISBLANK('Post Process Calc.'!AD95),"",'Post Process Calc.'!AD95)</f>
        <v/>
      </c>
      <c r="FN95" s="243" t="str">
        <f>IF(ISBLANK('Post Process Calc.'!AE95),"",'Post Process Calc.'!AE95)</f>
        <v/>
      </c>
      <c r="FO95" s="243" t="str">
        <f>IF(ISBLANK('Post Process Calc.'!AF95),"",'Post Process Calc.'!AF95)</f>
        <v/>
      </c>
      <c r="FP95" s="243" t="str">
        <f>IF(ISBLANK('Post Process Calc.'!AG95),"",'Post Process Calc.'!AG95)</f>
        <v/>
      </c>
      <c r="FQ95" s="243" t="str">
        <f>IF(ISBLANK('Post Process Calc.'!AH95),"",'Post Process Calc.'!AH95)</f>
        <v/>
      </c>
      <c r="FR95" s="243" t="str">
        <f>IF(ISBLANK('Post Process Calc.'!AI95),"",'Post Process Calc.'!AI95)</f>
        <v/>
      </c>
      <c r="FS95" s="243" t="str">
        <f>IF(ISBLANK('Post Process Calc.'!AJ95),"",'Post Process Calc.'!AJ95)</f>
        <v/>
      </c>
    </row>
    <row r="96" spans="1:175">
      <c r="A96" s="238" t="str">
        <f>IF('Measured Data'!B87&lt;&gt;0,'Measured Data'!$B$1,"")</f>
        <v/>
      </c>
      <c r="B96" s="238" t="str">
        <f>IF(ISBLANK('Measured Data'!A87),"",'Measured Data'!A87)</f>
        <v/>
      </c>
      <c r="C96" s="245" t="str">
        <f>IF(ISBLANK('Measured Data'!B87),"",'Measured Data'!B87)</f>
        <v/>
      </c>
      <c r="D96" s="246" t="str">
        <f>IF(ISBLANK('Measured Data'!C87),"",'Measured Data'!C87)</f>
        <v/>
      </c>
      <c r="E96" s="238" t="str">
        <f>IF(ISBLANK('Measured Data'!D87),"",'Measured Data'!D87)</f>
        <v/>
      </c>
      <c r="F96" s="238" t="str">
        <f>IF(ISBLANK('Measured Data'!E87),"",'Measured Data'!E87)</f>
        <v/>
      </c>
      <c r="G96" s="238" t="str">
        <f>IF(ISBLANK('Measured Data'!G87),"",'Measured Data'!G87)</f>
        <v/>
      </c>
      <c r="H96" s="238" t="str">
        <f>IF(ISBLANK('Measured Data'!H87),"",'Measured Data'!H87)</f>
        <v/>
      </c>
      <c r="I96" s="238" t="str">
        <f>IF(ISBLANK('Measured Data'!I87),"",'Measured Data'!I87)</f>
        <v/>
      </c>
      <c r="J96" s="238" t="str">
        <f>IF(ISBLANK('Measured Data'!J87),"",'Measured Data'!J87)</f>
        <v/>
      </c>
      <c r="K96" s="238" t="str">
        <f>IF(ISBLANK('Measured Data'!K87),"",'Measured Data'!K87)</f>
        <v/>
      </c>
      <c r="L96" s="238" t="str">
        <f>IF(ISBLANK('Measured Data'!L87),"",'Measured Data'!L87)</f>
        <v/>
      </c>
      <c r="M96" s="238" t="str">
        <f>IF(ISBLANK('Measured Data'!M87),"",'Measured Data'!M87)</f>
        <v/>
      </c>
      <c r="N96" s="238" t="str">
        <f>IF(ISBLANK('Measured Data'!N87),"",'Measured Data'!N87)</f>
        <v/>
      </c>
      <c r="O96" s="238" t="str">
        <f>IF(ISBLANK('Measured Data'!O87),"",'Measured Data'!O87)</f>
        <v/>
      </c>
      <c r="P96" s="238" t="str">
        <f>IF(ISBLANK('Measured Data'!P87),"",'Measured Data'!P87)</f>
        <v/>
      </c>
      <c r="Q96" s="238" t="str">
        <f>IF(ISBLANK('Measured Data'!Q87),"",'Measured Data'!Q87)</f>
        <v/>
      </c>
      <c r="R96" s="238" t="str">
        <f>IF(ISBLANK('Measured Data'!R87),"",'Measured Data'!R87)</f>
        <v/>
      </c>
      <c r="S96" s="238" t="str">
        <f>IF(ISBLANK('Measured Data'!S87),"",'Measured Data'!S87)</f>
        <v/>
      </c>
      <c r="T96" s="238" t="str">
        <f>IF(ISBLANK('Measured Data'!T87),"",'Measured Data'!T87)</f>
        <v/>
      </c>
      <c r="U96" s="238" t="str">
        <f>IF(ISBLANK('Measured Data'!U87),"",'Measured Data'!U87)</f>
        <v/>
      </c>
      <c r="V96" s="238" t="str">
        <f>IF(ISBLANK('Measured Data'!V87),"",'Measured Data'!V87)</f>
        <v/>
      </c>
      <c r="W96" s="238" t="str">
        <f>IF(ISBLANK('Measured Data'!W87),"",'Measured Data'!W87)</f>
        <v/>
      </c>
      <c r="X96" s="238" t="str">
        <f>IF(ISBLANK('Measured Data'!X87),"",'Measured Data'!X87)</f>
        <v/>
      </c>
      <c r="Y96" s="238" t="str">
        <f>IF(ISBLANK('Measured Data'!Y87),"",'Measured Data'!Y87)</f>
        <v/>
      </c>
      <c r="Z96" s="238" t="str">
        <f>IF(ISBLANK('Measured Data'!Z87),"",'Measured Data'!Z87)</f>
        <v/>
      </c>
      <c r="AA96" s="238" t="str">
        <f>IF(ISBLANK('Measured Data'!AA87),"",'Measured Data'!AA87)</f>
        <v/>
      </c>
      <c r="AB96" s="238" t="str">
        <f>IF(ISBLANK('Measured Data'!AB87),"",'Measured Data'!AB87)</f>
        <v/>
      </c>
      <c r="AC96" s="238" t="str">
        <f>IF(ISBLANK('Measured Data'!AC87),"",'Measured Data'!AC87)</f>
        <v/>
      </c>
      <c r="AD96" s="238" t="str">
        <f>IF(ISBLANK('Measured Data'!AD87),"",'Measured Data'!AD87)</f>
        <v/>
      </c>
      <c r="AE96" s="238" t="str">
        <f>IF(ISBLANK('Measured Data'!AE87),"",'Measured Data'!AE87)</f>
        <v/>
      </c>
      <c r="AF96" s="238" t="str">
        <f>IF(ISBLANK('Measured Data'!AF87),"",'Measured Data'!AF87)</f>
        <v/>
      </c>
      <c r="AG96" s="238" t="str">
        <f>IF(ISBLANK('Measured Data'!AG87),"",'Measured Data'!AG87)</f>
        <v/>
      </c>
      <c r="AH96" s="238" t="str">
        <f>IF(ISBLANK('Measured Data'!AH87),"",'Measured Data'!AH87)</f>
        <v/>
      </c>
      <c r="AI96" s="238" t="str">
        <f>IF(ISBLANK('Measured Data'!AI87),"",'Measured Data'!AI87)</f>
        <v/>
      </c>
      <c r="AJ96" s="238" t="str">
        <f>IF(ISBLANK('Measured Data'!AJ87),"",'Measured Data'!AJ87)</f>
        <v/>
      </c>
      <c r="AK96" s="238" t="str">
        <f>IF(ISBLANK('Measured Data'!AK87),"",'Measured Data'!AK87)</f>
        <v/>
      </c>
      <c r="AL96" s="238" t="str">
        <f>IF(ISBLANK('Measured Data'!AL87),"",'Measured Data'!AL87)</f>
        <v/>
      </c>
      <c r="AM96" s="238" t="str">
        <f>IF(ISBLANK('Measured Data'!AM87),"",'Measured Data'!AM87)</f>
        <v/>
      </c>
      <c r="AN96" s="238" t="str">
        <f>IF(ISBLANK('Measured Data'!AN87),"",'Measured Data'!AN87)</f>
        <v/>
      </c>
      <c r="AO96" s="238" t="str">
        <f>IF(ISBLANK('Measured Data'!AO87),"",'Measured Data'!AO87)</f>
        <v/>
      </c>
      <c r="AP96" s="238" t="str">
        <f>IF(ISBLANK('Measured Data'!AP87),"",'Measured Data'!AP87)</f>
        <v/>
      </c>
      <c r="AQ96" s="238" t="e">
        <f>IF(ISBLANK('Measured Data'!#REF!),"",'Measured Data'!#REF!)</f>
        <v>#REF!</v>
      </c>
      <c r="AR96" s="238" t="e">
        <f>IF(ISBLANK('Measured Data'!#REF!),"",'Measured Data'!#REF!)</f>
        <v>#REF!</v>
      </c>
      <c r="AS96" s="238" t="e">
        <f>IF(ISBLANK('Measured Data'!#REF!),"",'Measured Data'!#REF!)</f>
        <v>#REF!</v>
      </c>
      <c r="AT96" s="238" t="e">
        <f>IF(ISBLANK('Measured Data'!#REF!),"",'Measured Data'!#REF!)</f>
        <v>#REF!</v>
      </c>
      <c r="AU96" s="238" t="e">
        <f>IF(ISBLANK('Measured Data'!#REF!),"",'Measured Data'!#REF!)</f>
        <v>#REF!</v>
      </c>
      <c r="AV96" s="238" t="e">
        <f>IF(ISBLANK('Measured Data'!#REF!),"",'Measured Data'!#REF!)</f>
        <v>#REF!</v>
      </c>
      <c r="AW96" s="238" t="e">
        <f>IF(ISBLANK('Measured Data'!#REF!),"",'Measured Data'!#REF!)</f>
        <v>#REF!</v>
      </c>
      <c r="AX96" s="238" t="e">
        <f>IF(ISBLANK('Measured Data'!#REF!),"",'Measured Data'!#REF!)</f>
        <v>#REF!</v>
      </c>
      <c r="AY96" s="238" t="e">
        <f>IF(ISBLANK('Measured Data'!#REF!),"",'Measured Data'!#REF!)</f>
        <v>#REF!</v>
      </c>
      <c r="AZ96" s="238" t="e">
        <f>IF(ISBLANK('Measured Data'!#REF!),"",'Measured Data'!#REF!)</f>
        <v>#REF!</v>
      </c>
      <c r="BA96" s="238" t="e">
        <f>IF(ISBLANK('Measured Data'!#REF!),"",'Measured Data'!#REF!)</f>
        <v>#REF!</v>
      </c>
      <c r="BB96" s="238" t="e">
        <f>IF(ISBLANK('Measured Data'!#REF!),"",'Measured Data'!#REF!)</f>
        <v>#REF!</v>
      </c>
      <c r="BC96" s="238" t="e">
        <f>IF(ISBLANK('Measured Data'!#REF!),"",'Measured Data'!#REF!)</f>
        <v>#REF!</v>
      </c>
      <c r="BD96" s="238" t="e">
        <f>IF(ISBLANK('Measured Data'!#REF!),"",'Measured Data'!#REF!)</f>
        <v>#REF!</v>
      </c>
      <c r="BE96" s="238" t="e">
        <f>IF(ISBLANK('Measured Data'!#REF!),"",'Measured Data'!#REF!)</f>
        <v>#REF!</v>
      </c>
      <c r="BF96" s="238" t="e">
        <f>IF(ISBLANK('Measured Data'!#REF!),"",'Measured Data'!#REF!)</f>
        <v>#REF!</v>
      </c>
      <c r="BG96" s="238" t="e">
        <f>IF(ISBLANK('Measured Data'!#REF!),"",'Measured Data'!#REF!)</f>
        <v>#REF!</v>
      </c>
      <c r="BH96" s="238" t="e">
        <f>IF(ISBLANK('Measured Data'!#REF!),"",'Measured Data'!#REF!)</f>
        <v>#REF!</v>
      </c>
      <c r="BI96" s="238" t="e">
        <f>IF(ISBLANK('Measured Data'!#REF!),"",'Measured Data'!#REF!)</f>
        <v>#REF!</v>
      </c>
      <c r="BJ96" s="238" t="e">
        <f>IF(ISBLANK('Measured Data'!#REF!),"",'Measured Data'!#REF!)</f>
        <v>#REF!</v>
      </c>
      <c r="BK96" s="238" t="e">
        <f>IF(ISBLANK('Measured Data'!#REF!),"",'Measured Data'!#REF!)</f>
        <v>#REF!</v>
      </c>
      <c r="BL96" s="238" t="e">
        <f>IF(ISBLANK('Measured Data'!#REF!),"",'Measured Data'!#REF!)</f>
        <v>#REF!</v>
      </c>
      <c r="BM96" s="238" t="e">
        <f>IF(ISBLANK('Measured Data'!#REF!),"",'Measured Data'!#REF!)</f>
        <v>#REF!</v>
      </c>
      <c r="BN96" s="238" t="str">
        <f>IF(ISBLANK('In Process Calc.'!B89),"",ROUND('In Process Calc.'!B89,2))</f>
        <v/>
      </c>
      <c r="BO96" s="238" t="str">
        <f>IF(ISBLANK('In Process Calc.'!C89),"",ROUND('In Process Calc.'!C89,2))</f>
        <v/>
      </c>
      <c r="BP96" s="238" t="str">
        <f>IF(ISBLANK('In Process Calc.'!E89),"",'In Process Calc.'!E89)</f>
        <v/>
      </c>
      <c r="BQ96" s="238" t="str">
        <f>IF(ISBLANK('In Process Calc.'!F89),"",'In Process Calc.'!F89)</f>
        <v/>
      </c>
      <c r="BR96" s="238" t="str">
        <f>IF(ISBLANK('In Process Calc.'!H89),"",'In Process Calc.'!H89)</f>
        <v/>
      </c>
      <c r="BS96" s="238" t="str">
        <f>IF(ISBLANK('In Process Calc.'!J89),"",'In Process Calc.'!J89)</f>
        <v/>
      </c>
      <c r="BT96" s="238" t="str">
        <f>IF(ISBLANK('In Process Calc.'!K89),"",'In Process Calc.'!K89)</f>
        <v/>
      </c>
      <c r="BU96" s="238" t="str">
        <f>IF(ISBLANK('In Process Calc.'!L89),"",'In Process Calc.'!L89)</f>
        <v/>
      </c>
      <c r="BV96" s="243" t="str">
        <f>IF(ISBLANK('In Process Calc.'!M89),"",'In Process Calc.'!M89)</f>
        <v/>
      </c>
      <c r="BW96" s="243" t="str">
        <f>IF(ISBLANK('In Process Calc.'!N89),"",'In Process Calc.'!N89)</f>
        <v/>
      </c>
      <c r="BX96" s="243" t="str">
        <f>IF(ISBLANK('In Process Calc.'!O89),"",'In Process Calc.'!O89)</f>
        <v/>
      </c>
      <c r="BY96" s="243" t="str">
        <f>IF(ISBLANK('In Process Calc.'!P89),"",'In Process Calc.'!P89)</f>
        <v/>
      </c>
      <c r="BZ96" s="243" t="str">
        <f>IF(ISBLANK('In Process Calc.'!Q89),"",'In Process Calc.'!Q89)</f>
        <v/>
      </c>
      <c r="CA96" s="243" t="str">
        <f>IF(ISBLANK('In Process Calc.'!R89),"",'In Process Calc.'!R89)</f>
        <v/>
      </c>
      <c r="CB96" s="243" t="str">
        <f>IF(ISBLANK('In Process Calc.'!S89),"",'In Process Calc.'!S89)</f>
        <v/>
      </c>
      <c r="CC96" s="243" t="str">
        <f>IF(ISBLANK('In Process Calc.'!T89),"",'In Process Calc.'!T89)</f>
        <v/>
      </c>
      <c r="CD96" s="243" t="str">
        <f>IF(ISBLANK('In Process Calc.'!U89),"",'In Process Calc.'!U89)</f>
        <v/>
      </c>
      <c r="CE96" s="243" t="str">
        <f>IF(ISBLANK('In Process Calc.'!V89),"",'In Process Calc.'!V89)</f>
        <v/>
      </c>
      <c r="CF96" s="243" t="str">
        <f>IF(ISBLANK('In Process Calc.'!W89),"",'In Process Calc.'!W89)</f>
        <v/>
      </c>
      <c r="CG96" s="243" t="str">
        <f>IF(ISBLANK('In Process Calc.'!X89),"",'In Process Calc.'!X89)</f>
        <v/>
      </c>
      <c r="CH96" s="243" t="str">
        <f>IF(ISBLANK('In Process Calc.'!Y89),"",'In Process Calc.'!Y89)</f>
        <v/>
      </c>
      <c r="CI96" s="243" t="str">
        <f>IF(ISBLANK('In Process Calc.'!Z89),"",'In Process Calc.'!Z89)</f>
        <v/>
      </c>
      <c r="CJ96" s="243" t="str">
        <f>IF(ISBLANK('In Process Calc.'!AA89),"",'In Process Calc.'!AA89)</f>
        <v/>
      </c>
      <c r="CK96" s="243" t="str">
        <f>IF(ISBLANK('In Process Calc.'!AB89),"",'In Process Calc.'!AB89)</f>
        <v/>
      </c>
      <c r="CL96" s="243" t="str">
        <f>IF(ISBLANK('In Process Calc.'!AC89),"",'In Process Calc.'!AC89)</f>
        <v/>
      </c>
      <c r="CM96" s="243" t="str">
        <f>IF(ISBLANK('In Process Calc.'!AD89),"",'In Process Calc.'!AD89)</f>
        <v/>
      </c>
      <c r="CN96" s="243" t="str">
        <f>IF(ISBLANK('In Process Calc.'!AE89),"",'In Process Calc.'!AE89)</f>
        <v/>
      </c>
      <c r="CO96" s="243" t="str">
        <f>IF(ISBLANK('In Process Calc.'!AF89),"",'In Process Calc.'!AF89)</f>
        <v/>
      </c>
      <c r="CP96" s="243" t="str">
        <f>IF(ISBLANK('In Process Calc.'!AG89),"",'In Process Calc.'!AG89)</f>
        <v/>
      </c>
      <c r="CQ96" s="243" t="str">
        <f>IF(ISBLANK('In Process Calc.'!AH89),"",'In Process Calc.'!AH89)</f>
        <v/>
      </c>
      <c r="CR96" s="243" t="str">
        <f>IF(ISBLANK('In Process Calc.'!AI89),"",'In Process Calc.'!AI89)</f>
        <v/>
      </c>
      <c r="CS96" s="243" t="str">
        <f>IF(ISBLANK('In Process Calc.'!AJ89),"",'In Process Calc.'!AJ89)</f>
        <v/>
      </c>
      <c r="CT96" s="243" t="str">
        <f>IF(ISBLANK('In Process Calc.'!AK89),"",'In Process Calc.'!AK89)</f>
        <v/>
      </c>
      <c r="CU96" s="243" t="str">
        <f>IF(ISBLANK('In Process Calc.'!AL89),"",'In Process Calc.'!AL89)</f>
        <v/>
      </c>
      <c r="CV96" s="243" t="str">
        <f>IF(ISBLANK('In Process Calc.'!AM89),"",'In Process Calc.'!AM89)</f>
        <v/>
      </c>
      <c r="CW96" s="243" t="str">
        <f>IF(ISBLANK('In Process Calc.'!AN89),"",'In Process Calc.'!AN89)</f>
        <v/>
      </c>
      <c r="CX96" s="243" t="str">
        <f>IF(ISBLANK('In Process Calc.'!AO89),"",'In Process Calc.'!AO89)</f>
        <v/>
      </c>
      <c r="CY96" s="243" t="str">
        <f>IF(ISBLANK('In Process Calc.'!AP89),"",'In Process Calc.'!AP89)</f>
        <v/>
      </c>
      <c r="CZ96" s="243" t="str">
        <f>IF(ISBLANK('In Process Calc.'!AQ89),"",'In Process Calc.'!AQ89)</f>
        <v/>
      </c>
      <c r="DA96" s="243" t="str">
        <f>IF(ISBLANK('In Process Calc.'!AR89),"",'In Process Calc.'!AR89)</f>
        <v/>
      </c>
      <c r="DB96" s="243" t="str">
        <f>IF(ISBLANK('In Process Calc.'!AS89),"",'In Process Calc.'!AS89)</f>
        <v/>
      </c>
      <c r="DC96" s="243" t="str">
        <f>IF(ISBLANK('In Process Calc.'!AT89),"",'In Process Calc.'!AT89)</f>
        <v/>
      </c>
      <c r="DD96" s="243" t="str">
        <f>IF(ISBLANK('In Process Calc.'!AU89),"",'In Process Calc.'!AU89)</f>
        <v/>
      </c>
      <c r="DE96" s="243" t="str">
        <f>IF(ISBLANK('In Process Calc.'!AV89),"",'In Process Calc.'!AV89)</f>
        <v/>
      </c>
      <c r="DF96" s="243" t="str">
        <f>IF(ISBLANK('In Process Calc.'!AW89),"",'In Process Calc.'!AW89)</f>
        <v/>
      </c>
      <c r="DG96" s="243" t="str">
        <f>IF(ISBLANK('In Process Calc.'!AX89),"",'In Process Calc.'!AX89)</f>
        <v/>
      </c>
      <c r="DH96" s="243" t="str">
        <f>IF(ISBLANK('In Process Calc.'!AY89),"",'In Process Calc.'!AY89)</f>
        <v/>
      </c>
      <c r="DI96" s="243" t="str">
        <f>IF(ISBLANK('In Process Calc.'!AZ89),"",'In Process Calc.'!AZ89)</f>
        <v/>
      </c>
      <c r="DJ96" s="243" t="str">
        <f>IF(ISBLANK('In Process Calc.'!BA89),"",'In Process Calc.'!BA89)</f>
        <v/>
      </c>
      <c r="DK96" s="243" t="str">
        <f>IF(ISBLANK('In Process Calc.'!BB89),"",'In Process Calc.'!BB89)</f>
        <v/>
      </c>
      <c r="DL96" s="243" t="str">
        <f>IF(ISBLANK('In Process Calc.'!BC89),"",'In Process Calc.'!BC89)</f>
        <v/>
      </c>
      <c r="DM96" s="243" t="str">
        <f>IF(ISBLANK('In Process Calc.'!BD89),"",'In Process Calc.'!BD89)</f>
        <v/>
      </c>
      <c r="DN96" s="243" t="str">
        <f>IF(ISBLANK('In Process Calc.'!BE89),"",'In Process Calc.'!BE89)</f>
        <v/>
      </c>
      <c r="DO96" s="243" t="str">
        <f>IF(ISBLANK('In Process Calc.'!BF89),"",'In Process Calc.'!BF89)</f>
        <v/>
      </c>
      <c r="DP96" s="243" t="str">
        <f>IF(ISBLANK('In Process Calc.'!BG89),"",'In Process Calc.'!BG89)</f>
        <v/>
      </c>
      <c r="DQ96" s="243" t="str">
        <f>IF(ISBLANK('In Process Calc.'!BH89),"",'In Process Calc.'!BH89)</f>
        <v/>
      </c>
      <c r="DR96" s="243" t="str">
        <f>IF(ISBLANK('In Process Calc.'!BI89),"",'In Process Calc.'!BI89)</f>
        <v/>
      </c>
      <c r="DS96" s="243" t="str">
        <f>IF(ISBLANK('In Process Calc.'!BJ89),"",'In Process Calc.'!BJ89)</f>
        <v/>
      </c>
      <c r="DT96" s="243" t="str">
        <f>IF(ISBLANK('In Process Calc.'!BK89),"",'In Process Calc.'!BK89)</f>
        <v/>
      </c>
      <c r="DU96" s="243" t="str">
        <f>IF(ISBLANK('In Process Calc.'!BL89),"",'In Process Calc.'!BL89)</f>
        <v/>
      </c>
      <c r="DV96" s="243" t="str">
        <f>IF(ISBLANK('In Process Calc.'!BM89),"",'In Process Calc.'!BM89)</f>
        <v/>
      </c>
      <c r="DW96" s="243" t="str">
        <f>IF(ISBLANK('In Process Calc.'!BN89),"",'In Process Calc.'!BN89)</f>
        <v/>
      </c>
      <c r="DX96" s="243" t="str">
        <f>IF(ISBLANK('In Process Calc.'!BO89),"",'In Process Calc.'!BO89)</f>
        <v/>
      </c>
      <c r="DY96" s="243" t="str">
        <f>IF(ISBLANK('In Process Calc.'!BP89),"",'In Process Calc.'!BP89)</f>
        <v/>
      </c>
      <c r="DZ96" s="243" t="str">
        <f>IF(ISBLANK('In Process Calc.'!BQ89),"",'In Process Calc.'!BQ89)</f>
        <v/>
      </c>
      <c r="EA96" s="243" t="str">
        <f>IF(ISBLANK('In Process Calc.'!BR89),"",'In Process Calc.'!BR89)</f>
        <v/>
      </c>
      <c r="EB96" s="243" t="str">
        <f>IF(ISBLANK('In Process Calc.'!BS89),"",'In Process Calc.'!BS89)</f>
        <v/>
      </c>
      <c r="EC96" s="243" t="str">
        <f>IF(ISBLANK('In Process Calc.'!BT89),"",'In Process Calc.'!BT89)</f>
        <v/>
      </c>
      <c r="ED96" s="243" t="str">
        <f>IF(ISBLANK('In Process Calc.'!BU89),"",'In Process Calc.'!BU89)</f>
        <v/>
      </c>
      <c r="EE96" s="243" t="str">
        <f>IF(ISBLANK('In Process Calc.'!BV89),"",'In Process Calc.'!BV89)</f>
        <v/>
      </c>
      <c r="EF96" s="243" t="str">
        <f>IF(ISBLANK('In Process Calc.'!BW89),"",'In Process Calc.'!BW89)</f>
        <v/>
      </c>
      <c r="EG96" s="243" t="str">
        <f>IF(ISBLANK('In Process Calc.'!BX89),"",'In Process Calc.'!BX89)</f>
        <v/>
      </c>
      <c r="EH96" s="243" t="str">
        <f>IF(ISBLANK('In Process Calc.'!BY89),"",'In Process Calc.'!BY89)</f>
        <v/>
      </c>
      <c r="EI96" s="243" t="str">
        <f>IF(ISBLANK('In Process Calc.'!BZ89),"",'In Process Calc.'!BZ89)</f>
        <v/>
      </c>
      <c r="EJ96" s="243" t="str">
        <f>IF(ISBLANK('In Process Calc.'!CA89),"",'In Process Calc.'!CA89)</f>
        <v/>
      </c>
      <c r="EK96" s="243" t="str">
        <f>IF(ISBLANK('Post Process Calc.'!A96),"",'Post Process Calc.'!A96)</f>
        <v/>
      </c>
      <c r="EL96" s="243" t="str">
        <f>IF(ISBLANK('Post Process Calc.'!C96),"",'Post Process Calc.'!C96)</f>
        <v/>
      </c>
      <c r="EM96" s="243" t="str">
        <f>IF(ISBLANK('Post Process Calc.'!D96),"",'Post Process Calc.'!D96)</f>
        <v/>
      </c>
      <c r="EN96" s="243" t="str">
        <f>IF(ISBLANK('Post Process Calc.'!E96),"",'Post Process Calc.'!E96)</f>
        <v/>
      </c>
      <c r="EO96" s="243" t="str">
        <f>IF(ISBLANK('Post Process Calc.'!F96),"",'Post Process Calc.'!F96)</f>
        <v/>
      </c>
      <c r="EP96" s="243" t="str">
        <f>IF(ISBLANK('Post Process Calc.'!G96),"",'Post Process Calc.'!G96)</f>
        <v/>
      </c>
      <c r="EQ96" s="243" t="str">
        <f>IF(ISBLANK('Post Process Calc.'!H96),"",'Post Process Calc.'!H96)</f>
        <v/>
      </c>
      <c r="ER96" s="243" t="str">
        <f>IF(ISBLANK('Post Process Calc.'!I96),"",'Post Process Calc.'!I96)</f>
        <v/>
      </c>
      <c r="ES96" s="243" t="str">
        <f>IF(ISBLANK('Post Process Calc.'!J96),"",'Post Process Calc.'!J96)</f>
        <v/>
      </c>
      <c r="ET96" s="243" t="str">
        <f>IF(ISBLANK('Post Process Calc.'!K96),"",'Post Process Calc.'!K96)</f>
        <v/>
      </c>
      <c r="EU96" s="243" t="str">
        <f>IF(ISBLANK('Post Process Calc.'!L96),"",'Post Process Calc.'!L96)</f>
        <v/>
      </c>
      <c r="EV96" s="243" t="str">
        <f>IF(ISBLANK('Post Process Calc.'!M96),"",'Post Process Calc.'!M96)</f>
        <v/>
      </c>
      <c r="EW96" s="243" t="str">
        <f>IF(ISBLANK('Post Process Calc.'!N96),"",'Post Process Calc.'!N96)</f>
        <v/>
      </c>
      <c r="EX96" s="243" t="str">
        <f>IF(ISBLANK('Post Process Calc.'!O96),"",'Post Process Calc.'!O96)</f>
        <v/>
      </c>
      <c r="EY96" s="243" t="str">
        <f>IF(ISBLANK('Post Process Calc.'!P96),"",'Post Process Calc.'!P96)</f>
        <v/>
      </c>
      <c r="EZ96" s="243" t="str">
        <f>IF(ISBLANK('Post Process Calc.'!Q96),"",'Post Process Calc.'!Q96)</f>
        <v/>
      </c>
      <c r="FA96" s="243" t="str">
        <f>IF(ISBLANK('Post Process Calc.'!R96),"",'Post Process Calc.'!R96)</f>
        <v/>
      </c>
      <c r="FB96" s="243" t="str">
        <f>IF(ISBLANK('Post Process Calc.'!S96),"",'Post Process Calc.'!S96)</f>
        <v/>
      </c>
      <c r="FC96" s="243" t="str">
        <f>IF(ISBLANK('Post Process Calc.'!T96),"",'Post Process Calc.'!T96)</f>
        <v/>
      </c>
      <c r="FD96" s="243" t="str">
        <f>IF(ISBLANK('Post Process Calc.'!U96),"",'Post Process Calc.'!U96)</f>
        <v/>
      </c>
      <c r="FE96" s="243" t="str">
        <f>IF(ISBLANK('Post Process Calc.'!V96),"",'Post Process Calc.'!V96)</f>
        <v/>
      </c>
      <c r="FF96" s="243" t="str">
        <f>IF(ISBLANK('Post Process Calc.'!W96),"",'Post Process Calc.'!W96)</f>
        <v/>
      </c>
      <c r="FG96" s="243" t="str">
        <f>IF(ISBLANK('Post Process Calc.'!X96),"",'Post Process Calc.'!X96)</f>
        <v/>
      </c>
      <c r="FH96" s="243" t="str">
        <f>IF(ISBLANK('Post Process Calc.'!Y96),"",'Post Process Calc.'!Y96)</f>
        <v/>
      </c>
      <c r="FI96" s="243" t="str">
        <f>IF(ISBLANK('Post Process Calc.'!Z96),"",'Post Process Calc.'!Z96)</f>
        <v/>
      </c>
      <c r="FJ96" s="243" t="str">
        <f>IF(ISBLANK('Post Process Calc.'!AA96),"",'Post Process Calc.'!AA96)</f>
        <v/>
      </c>
      <c r="FK96" s="243" t="str">
        <f>IF(ISBLANK('Post Process Calc.'!AB96),"",'Post Process Calc.'!AB96)</f>
        <v/>
      </c>
      <c r="FL96" s="243" t="str">
        <f>IF(ISBLANK('Post Process Calc.'!AC96),"",'Post Process Calc.'!AC96)</f>
        <v/>
      </c>
      <c r="FM96" s="243" t="str">
        <f>IF(ISBLANK('Post Process Calc.'!AD96),"",'Post Process Calc.'!AD96)</f>
        <v/>
      </c>
      <c r="FN96" s="243" t="str">
        <f>IF(ISBLANK('Post Process Calc.'!AE96),"",'Post Process Calc.'!AE96)</f>
        <v/>
      </c>
      <c r="FO96" s="243" t="str">
        <f>IF(ISBLANK('Post Process Calc.'!AF96),"",'Post Process Calc.'!AF96)</f>
        <v/>
      </c>
      <c r="FP96" s="243" t="str">
        <f>IF(ISBLANK('Post Process Calc.'!AG96),"",'Post Process Calc.'!AG96)</f>
        <v/>
      </c>
      <c r="FQ96" s="243" t="str">
        <f>IF(ISBLANK('Post Process Calc.'!AH96),"",'Post Process Calc.'!AH96)</f>
        <v/>
      </c>
      <c r="FR96" s="243" t="str">
        <f>IF(ISBLANK('Post Process Calc.'!AI96),"",'Post Process Calc.'!AI96)</f>
        <v/>
      </c>
      <c r="FS96" s="243" t="str">
        <f>IF(ISBLANK('Post Process Calc.'!AJ96),"",'Post Process Calc.'!AJ96)</f>
        <v/>
      </c>
    </row>
    <row r="97" spans="1:175">
      <c r="A97" s="238" t="str">
        <f>IF('Measured Data'!B88&lt;&gt;0,'Measured Data'!$B$1,"")</f>
        <v/>
      </c>
      <c r="B97" s="238" t="str">
        <f>IF(ISBLANK('Measured Data'!A88),"",'Measured Data'!A88)</f>
        <v/>
      </c>
      <c r="C97" s="245" t="str">
        <f>IF(ISBLANK('Measured Data'!B88),"",'Measured Data'!B88)</f>
        <v/>
      </c>
      <c r="D97" s="246" t="str">
        <f>IF(ISBLANK('Measured Data'!C88),"",'Measured Data'!C88)</f>
        <v/>
      </c>
      <c r="E97" s="238" t="str">
        <f>IF(ISBLANK('Measured Data'!D88),"",'Measured Data'!D88)</f>
        <v/>
      </c>
      <c r="F97" s="238" t="str">
        <f>IF(ISBLANK('Measured Data'!E88),"",'Measured Data'!E88)</f>
        <v/>
      </c>
      <c r="G97" s="238" t="str">
        <f>IF(ISBLANK('Measured Data'!G88),"",'Measured Data'!G88)</f>
        <v/>
      </c>
      <c r="H97" s="238" t="str">
        <f>IF(ISBLANK('Measured Data'!H88),"",'Measured Data'!H88)</f>
        <v/>
      </c>
      <c r="I97" s="238" t="str">
        <f>IF(ISBLANK('Measured Data'!I88),"",'Measured Data'!I88)</f>
        <v/>
      </c>
      <c r="J97" s="238" t="str">
        <f>IF(ISBLANK('Measured Data'!J88),"",'Measured Data'!J88)</f>
        <v/>
      </c>
      <c r="K97" s="238" t="str">
        <f>IF(ISBLANK('Measured Data'!K88),"",'Measured Data'!K88)</f>
        <v/>
      </c>
      <c r="L97" s="238" t="str">
        <f>IF(ISBLANK('Measured Data'!L88),"",'Measured Data'!L88)</f>
        <v/>
      </c>
      <c r="M97" s="238" t="str">
        <f>IF(ISBLANK('Measured Data'!M88),"",'Measured Data'!M88)</f>
        <v/>
      </c>
      <c r="N97" s="238" t="str">
        <f>IF(ISBLANK('Measured Data'!N88),"",'Measured Data'!N88)</f>
        <v/>
      </c>
      <c r="O97" s="238" t="str">
        <f>IF(ISBLANK('Measured Data'!O88),"",'Measured Data'!O88)</f>
        <v/>
      </c>
      <c r="P97" s="238" t="str">
        <f>IF(ISBLANK('Measured Data'!P88),"",'Measured Data'!P88)</f>
        <v/>
      </c>
      <c r="Q97" s="238" t="str">
        <f>IF(ISBLANK('Measured Data'!Q88),"",'Measured Data'!Q88)</f>
        <v/>
      </c>
      <c r="R97" s="238" t="str">
        <f>IF(ISBLANK('Measured Data'!R88),"",'Measured Data'!R88)</f>
        <v/>
      </c>
      <c r="S97" s="238" t="str">
        <f>IF(ISBLANK('Measured Data'!S88),"",'Measured Data'!S88)</f>
        <v/>
      </c>
      <c r="T97" s="238" t="str">
        <f>IF(ISBLANK('Measured Data'!T88),"",'Measured Data'!T88)</f>
        <v/>
      </c>
      <c r="U97" s="238" t="str">
        <f>IF(ISBLANK('Measured Data'!U88),"",'Measured Data'!U88)</f>
        <v/>
      </c>
      <c r="V97" s="238" t="str">
        <f>IF(ISBLANK('Measured Data'!V88),"",'Measured Data'!V88)</f>
        <v/>
      </c>
      <c r="W97" s="238" t="str">
        <f>IF(ISBLANK('Measured Data'!W88),"",'Measured Data'!W88)</f>
        <v/>
      </c>
      <c r="X97" s="238" t="str">
        <f>IF(ISBLANK('Measured Data'!X88),"",'Measured Data'!X88)</f>
        <v/>
      </c>
      <c r="Y97" s="238" t="str">
        <f>IF(ISBLANK('Measured Data'!Y88),"",'Measured Data'!Y88)</f>
        <v/>
      </c>
      <c r="Z97" s="238" t="str">
        <f>IF(ISBLANK('Measured Data'!Z88),"",'Measured Data'!Z88)</f>
        <v/>
      </c>
      <c r="AA97" s="238" t="str">
        <f>IF(ISBLANK('Measured Data'!AA88),"",'Measured Data'!AA88)</f>
        <v/>
      </c>
      <c r="AB97" s="238" t="str">
        <f>IF(ISBLANK('Measured Data'!AB88),"",'Measured Data'!AB88)</f>
        <v/>
      </c>
      <c r="AC97" s="238" t="str">
        <f>IF(ISBLANK('Measured Data'!AC88),"",'Measured Data'!AC88)</f>
        <v/>
      </c>
      <c r="AD97" s="238" t="str">
        <f>IF(ISBLANK('Measured Data'!AD88),"",'Measured Data'!AD88)</f>
        <v/>
      </c>
      <c r="AE97" s="238" t="str">
        <f>IF(ISBLANK('Measured Data'!AE88),"",'Measured Data'!AE88)</f>
        <v/>
      </c>
      <c r="AF97" s="238" t="str">
        <f>IF(ISBLANK('Measured Data'!AF88),"",'Measured Data'!AF88)</f>
        <v/>
      </c>
      <c r="AG97" s="238" t="str">
        <f>IF(ISBLANK('Measured Data'!AG88),"",'Measured Data'!AG88)</f>
        <v/>
      </c>
      <c r="AH97" s="238" t="str">
        <f>IF(ISBLANK('Measured Data'!AH88),"",'Measured Data'!AH88)</f>
        <v/>
      </c>
      <c r="AI97" s="238" t="str">
        <f>IF(ISBLANK('Measured Data'!AI88),"",'Measured Data'!AI88)</f>
        <v/>
      </c>
      <c r="AJ97" s="238" t="str">
        <f>IF(ISBLANK('Measured Data'!AJ88),"",'Measured Data'!AJ88)</f>
        <v/>
      </c>
      <c r="AK97" s="238" t="str">
        <f>IF(ISBLANK('Measured Data'!AK88),"",'Measured Data'!AK88)</f>
        <v/>
      </c>
      <c r="AL97" s="238" t="str">
        <f>IF(ISBLANK('Measured Data'!AL88),"",'Measured Data'!AL88)</f>
        <v/>
      </c>
      <c r="AM97" s="238" t="str">
        <f>IF(ISBLANK('Measured Data'!AM88),"",'Measured Data'!AM88)</f>
        <v/>
      </c>
      <c r="AN97" s="238" t="str">
        <f>IF(ISBLANK('Measured Data'!AN88),"",'Measured Data'!AN88)</f>
        <v/>
      </c>
      <c r="AO97" s="238" t="str">
        <f>IF(ISBLANK('Measured Data'!AO88),"",'Measured Data'!AO88)</f>
        <v/>
      </c>
      <c r="AP97" s="238" t="str">
        <f>IF(ISBLANK('Measured Data'!AP88),"",'Measured Data'!AP88)</f>
        <v/>
      </c>
      <c r="AQ97" s="238" t="e">
        <f>IF(ISBLANK('Measured Data'!#REF!),"",'Measured Data'!#REF!)</f>
        <v>#REF!</v>
      </c>
      <c r="AR97" s="238" t="e">
        <f>IF(ISBLANK('Measured Data'!#REF!),"",'Measured Data'!#REF!)</f>
        <v>#REF!</v>
      </c>
      <c r="AS97" s="238" t="e">
        <f>IF(ISBLANK('Measured Data'!#REF!),"",'Measured Data'!#REF!)</f>
        <v>#REF!</v>
      </c>
      <c r="AT97" s="238" t="e">
        <f>IF(ISBLANK('Measured Data'!#REF!),"",'Measured Data'!#REF!)</f>
        <v>#REF!</v>
      </c>
      <c r="AU97" s="238" t="e">
        <f>IF(ISBLANK('Measured Data'!#REF!),"",'Measured Data'!#REF!)</f>
        <v>#REF!</v>
      </c>
      <c r="AV97" s="238" t="e">
        <f>IF(ISBLANK('Measured Data'!#REF!),"",'Measured Data'!#REF!)</f>
        <v>#REF!</v>
      </c>
      <c r="AW97" s="238" t="e">
        <f>IF(ISBLANK('Measured Data'!#REF!),"",'Measured Data'!#REF!)</f>
        <v>#REF!</v>
      </c>
      <c r="AX97" s="238" t="e">
        <f>IF(ISBLANK('Measured Data'!#REF!),"",'Measured Data'!#REF!)</f>
        <v>#REF!</v>
      </c>
      <c r="AY97" s="238" t="e">
        <f>IF(ISBLANK('Measured Data'!#REF!),"",'Measured Data'!#REF!)</f>
        <v>#REF!</v>
      </c>
      <c r="AZ97" s="238" t="e">
        <f>IF(ISBLANK('Measured Data'!#REF!),"",'Measured Data'!#REF!)</f>
        <v>#REF!</v>
      </c>
      <c r="BA97" s="238" t="e">
        <f>IF(ISBLANK('Measured Data'!#REF!),"",'Measured Data'!#REF!)</f>
        <v>#REF!</v>
      </c>
      <c r="BB97" s="238" t="e">
        <f>IF(ISBLANK('Measured Data'!#REF!),"",'Measured Data'!#REF!)</f>
        <v>#REF!</v>
      </c>
      <c r="BC97" s="238" t="e">
        <f>IF(ISBLANK('Measured Data'!#REF!),"",'Measured Data'!#REF!)</f>
        <v>#REF!</v>
      </c>
      <c r="BD97" s="238" t="e">
        <f>IF(ISBLANK('Measured Data'!#REF!),"",'Measured Data'!#REF!)</f>
        <v>#REF!</v>
      </c>
      <c r="BE97" s="238" t="e">
        <f>IF(ISBLANK('Measured Data'!#REF!),"",'Measured Data'!#REF!)</f>
        <v>#REF!</v>
      </c>
      <c r="BF97" s="238" t="e">
        <f>IF(ISBLANK('Measured Data'!#REF!),"",'Measured Data'!#REF!)</f>
        <v>#REF!</v>
      </c>
      <c r="BG97" s="238" t="e">
        <f>IF(ISBLANK('Measured Data'!#REF!),"",'Measured Data'!#REF!)</f>
        <v>#REF!</v>
      </c>
      <c r="BH97" s="238" t="e">
        <f>IF(ISBLANK('Measured Data'!#REF!),"",'Measured Data'!#REF!)</f>
        <v>#REF!</v>
      </c>
      <c r="BI97" s="238" t="e">
        <f>IF(ISBLANK('Measured Data'!#REF!),"",'Measured Data'!#REF!)</f>
        <v>#REF!</v>
      </c>
      <c r="BJ97" s="238" t="e">
        <f>IF(ISBLANK('Measured Data'!#REF!),"",'Measured Data'!#REF!)</f>
        <v>#REF!</v>
      </c>
      <c r="BK97" s="238" t="e">
        <f>IF(ISBLANK('Measured Data'!#REF!),"",'Measured Data'!#REF!)</f>
        <v>#REF!</v>
      </c>
      <c r="BL97" s="238" t="e">
        <f>IF(ISBLANK('Measured Data'!#REF!),"",'Measured Data'!#REF!)</f>
        <v>#REF!</v>
      </c>
      <c r="BM97" s="238" t="e">
        <f>IF(ISBLANK('Measured Data'!#REF!),"",'Measured Data'!#REF!)</f>
        <v>#REF!</v>
      </c>
      <c r="BN97" s="238" t="str">
        <f>IF(ISBLANK('In Process Calc.'!B90),"",ROUND('In Process Calc.'!B90,2))</f>
        <v/>
      </c>
      <c r="BO97" s="238" t="str">
        <f>IF(ISBLANK('In Process Calc.'!C90),"",ROUND('In Process Calc.'!C90,2))</f>
        <v/>
      </c>
      <c r="BP97" s="238" t="str">
        <f>IF(ISBLANK('In Process Calc.'!E90),"",'In Process Calc.'!E90)</f>
        <v/>
      </c>
      <c r="BQ97" s="238" t="str">
        <f>IF(ISBLANK('In Process Calc.'!F90),"",'In Process Calc.'!F90)</f>
        <v/>
      </c>
      <c r="BR97" s="238" t="str">
        <f>IF(ISBLANK('In Process Calc.'!H90),"",'In Process Calc.'!H90)</f>
        <v/>
      </c>
      <c r="BS97" s="238" t="str">
        <f>IF(ISBLANK('In Process Calc.'!J90),"",'In Process Calc.'!J90)</f>
        <v/>
      </c>
      <c r="BT97" s="238" t="str">
        <f>IF(ISBLANK('In Process Calc.'!K90),"",'In Process Calc.'!K90)</f>
        <v/>
      </c>
      <c r="BU97" s="238" t="str">
        <f>IF(ISBLANK('In Process Calc.'!L90),"",'In Process Calc.'!L90)</f>
        <v/>
      </c>
      <c r="BV97" s="243" t="str">
        <f>IF(ISBLANK('In Process Calc.'!M90),"",'In Process Calc.'!M90)</f>
        <v/>
      </c>
      <c r="BW97" s="243" t="str">
        <f>IF(ISBLANK('In Process Calc.'!N90),"",'In Process Calc.'!N90)</f>
        <v/>
      </c>
      <c r="BX97" s="243" t="str">
        <f>IF(ISBLANK('In Process Calc.'!O90),"",'In Process Calc.'!O90)</f>
        <v/>
      </c>
      <c r="BY97" s="243" t="str">
        <f>IF(ISBLANK('In Process Calc.'!P90),"",'In Process Calc.'!P90)</f>
        <v/>
      </c>
      <c r="BZ97" s="243" t="str">
        <f>IF(ISBLANK('In Process Calc.'!Q90),"",'In Process Calc.'!Q90)</f>
        <v/>
      </c>
      <c r="CA97" s="243" t="str">
        <f>IF(ISBLANK('In Process Calc.'!R90),"",'In Process Calc.'!R90)</f>
        <v/>
      </c>
      <c r="CB97" s="243" t="str">
        <f>IF(ISBLANK('In Process Calc.'!S90),"",'In Process Calc.'!S90)</f>
        <v/>
      </c>
      <c r="CC97" s="243" t="str">
        <f>IF(ISBLANK('In Process Calc.'!T90),"",'In Process Calc.'!T90)</f>
        <v/>
      </c>
      <c r="CD97" s="243" t="str">
        <f>IF(ISBLANK('In Process Calc.'!U90),"",'In Process Calc.'!U90)</f>
        <v/>
      </c>
      <c r="CE97" s="243" t="str">
        <f>IF(ISBLANK('In Process Calc.'!V90),"",'In Process Calc.'!V90)</f>
        <v/>
      </c>
      <c r="CF97" s="243" t="str">
        <f>IF(ISBLANK('In Process Calc.'!W90),"",'In Process Calc.'!W90)</f>
        <v/>
      </c>
      <c r="CG97" s="243" t="str">
        <f>IF(ISBLANK('In Process Calc.'!X90),"",'In Process Calc.'!X90)</f>
        <v/>
      </c>
      <c r="CH97" s="243" t="str">
        <f>IF(ISBLANK('In Process Calc.'!Y90),"",'In Process Calc.'!Y90)</f>
        <v/>
      </c>
      <c r="CI97" s="243" t="str">
        <f>IF(ISBLANK('In Process Calc.'!Z90),"",'In Process Calc.'!Z90)</f>
        <v/>
      </c>
      <c r="CJ97" s="243" t="str">
        <f>IF(ISBLANK('In Process Calc.'!AA90),"",'In Process Calc.'!AA90)</f>
        <v/>
      </c>
      <c r="CK97" s="243" t="str">
        <f>IF(ISBLANK('In Process Calc.'!AB90),"",'In Process Calc.'!AB90)</f>
        <v/>
      </c>
      <c r="CL97" s="243" t="str">
        <f>IF(ISBLANK('In Process Calc.'!AC90),"",'In Process Calc.'!AC90)</f>
        <v/>
      </c>
      <c r="CM97" s="243" t="str">
        <f>IF(ISBLANK('In Process Calc.'!AD90),"",'In Process Calc.'!AD90)</f>
        <v/>
      </c>
      <c r="CN97" s="243" t="str">
        <f>IF(ISBLANK('In Process Calc.'!AE90),"",'In Process Calc.'!AE90)</f>
        <v/>
      </c>
      <c r="CO97" s="243" t="str">
        <f>IF(ISBLANK('In Process Calc.'!AF90),"",'In Process Calc.'!AF90)</f>
        <v/>
      </c>
      <c r="CP97" s="243" t="str">
        <f>IF(ISBLANK('In Process Calc.'!AG90),"",'In Process Calc.'!AG90)</f>
        <v/>
      </c>
      <c r="CQ97" s="243" t="str">
        <f>IF(ISBLANK('In Process Calc.'!AH90),"",'In Process Calc.'!AH90)</f>
        <v/>
      </c>
      <c r="CR97" s="243" t="str">
        <f>IF(ISBLANK('In Process Calc.'!AI90),"",'In Process Calc.'!AI90)</f>
        <v/>
      </c>
      <c r="CS97" s="243" t="str">
        <f>IF(ISBLANK('In Process Calc.'!AJ90),"",'In Process Calc.'!AJ90)</f>
        <v/>
      </c>
      <c r="CT97" s="243" t="str">
        <f>IF(ISBLANK('In Process Calc.'!AK90),"",'In Process Calc.'!AK90)</f>
        <v/>
      </c>
      <c r="CU97" s="243" t="str">
        <f>IF(ISBLANK('In Process Calc.'!AL90),"",'In Process Calc.'!AL90)</f>
        <v/>
      </c>
      <c r="CV97" s="243" t="str">
        <f>IF(ISBLANK('In Process Calc.'!AM90),"",'In Process Calc.'!AM90)</f>
        <v/>
      </c>
      <c r="CW97" s="243" t="str">
        <f>IF(ISBLANK('In Process Calc.'!AN90),"",'In Process Calc.'!AN90)</f>
        <v/>
      </c>
      <c r="CX97" s="243" t="str">
        <f>IF(ISBLANK('In Process Calc.'!AO90),"",'In Process Calc.'!AO90)</f>
        <v/>
      </c>
      <c r="CY97" s="243" t="str">
        <f>IF(ISBLANK('In Process Calc.'!AP90),"",'In Process Calc.'!AP90)</f>
        <v/>
      </c>
      <c r="CZ97" s="243" t="str">
        <f>IF(ISBLANK('In Process Calc.'!AQ90),"",'In Process Calc.'!AQ90)</f>
        <v/>
      </c>
      <c r="DA97" s="243" t="str">
        <f>IF(ISBLANK('In Process Calc.'!AR90),"",'In Process Calc.'!AR90)</f>
        <v/>
      </c>
      <c r="DB97" s="243" t="str">
        <f>IF(ISBLANK('In Process Calc.'!AS90),"",'In Process Calc.'!AS90)</f>
        <v/>
      </c>
      <c r="DC97" s="243" t="str">
        <f>IF(ISBLANK('In Process Calc.'!AT90),"",'In Process Calc.'!AT90)</f>
        <v/>
      </c>
      <c r="DD97" s="243" t="str">
        <f>IF(ISBLANK('In Process Calc.'!AU90),"",'In Process Calc.'!AU90)</f>
        <v/>
      </c>
      <c r="DE97" s="243" t="str">
        <f>IF(ISBLANK('In Process Calc.'!AV90),"",'In Process Calc.'!AV90)</f>
        <v/>
      </c>
      <c r="DF97" s="243" t="str">
        <f>IF(ISBLANK('In Process Calc.'!AW90),"",'In Process Calc.'!AW90)</f>
        <v/>
      </c>
      <c r="DG97" s="243" t="str">
        <f>IF(ISBLANK('In Process Calc.'!AX90),"",'In Process Calc.'!AX90)</f>
        <v/>
      </c>
      <c r="DH97" s="243" t="str">
        <f>IF(ISBLANK('In Process Calc.'!AY90),"",'In Process Calc.'!AY90)</f>
        <v/>
      </c>
      <c r="DI97" s="243" t="str">
        <f>IF(ISBLANK('In Process Calc.'!AZ90),"",'In Process Calc.'!AZ90)</f>
        <v/>
      </c>
      <c r="DJ97" s="243" t="str">
        <f>IF(ISBLANK('In Process Calc.'!BA90),"",'In Process Calc.'!BA90)</f>
        <v/>
      </c>
      <c r="DK97" s="243" t="str">
        <f>IF(ISBLANK('In Process Calc.'!BB90),"",'In Process Calc.'!BB90)</f>
        <v/>
      </c>
      <c r="DL97" s="243" t="str">
        <f>IF(ISBLANK('In Process Calc.'!BC90),"",'In Process Calc.'!BC90)</f>
        <v/>
      </c>
      <c r="DM97" s="243" t="str">
        <f>IF(ISBLANK('In Process Calc.'!BD90),"",'In Process Calc.'!BD90)</f>
        <v/>
      </c>
      <c r="DN97" s="243" t="str">
        <f>IF(ISBLANK('In Process Calc.'!BE90),"",'In Process Calc.'!BE90)</f>
        <v/>
      </c>
      <c r="DO97" s="243" t="str">
        <f>IF(ISBLANK('In Process Calc.'!BF90),"",'In Process Calc.'!BF90)</f>
        <v/>
      </c>
      <c r="DP97" s="243" t="str">
        <f>IF(ISBLANK('In Process Calc.'!BG90),"",'In Process Calc.'!BG90)</f>
        <v/>
      </c>
      <c r="DQ97" s="243" t="str">
        <f>IF(ISBLANK('In Process Calc.'!BH90),"",'In Process Calc.'!BH90)</f>
        <v/>
      </c>
      <c r="DR97" s="243" t="str">
        <f>IF(ISBLANK('In Process Calc.'!BI90),"",'In Process Calc.'!BI90)</f>
        <v/>
      </c>
      <c r="DS97" s="243" t="str">
        <f>IF(ISBLANK('In Process Calc.'!BJ90),"",'In Process Calc.'!BJ90)</f>
        <v/>
      </c>
      <c r="DT97" s="243" t="str">
        <f>IF(ISBLANK('In Process Calc.'!BK90),"",'In Process Calc.'!BK90)</f>
        <v/>
      </c>
      <c r="DU97" s="243" t="str">
        <f>IF(ISBLANK('In Process Calc.'!BL90),"",'In Process Calc.'!BL90)</f>
        <v/>
      </c>
      <c r="DV97" s="243" t="str">
        <f>IF(ISBLANK('In Process Calc.'!BM90),"",'In Process Calc.'!BM90)</f>
        <v/>
      </c>
      <c r="DW97" s="243" t="str">
        <f>IF(ISBLANK('In Process Calc.'!BN90),"",'In Process Calc.'!BN90)</f>
        <v/>
      </c>
      <c r="DX97" s="243" t="str">
        <f>IF(ISBLANK('In Process Calc.'!BO90),"",'In Process Calc.'!BO90)</f>
        <v/>
      </c>
      <c r="DY97" s="243" t="str">
        <f>IF(ISBLANK('In Process Calc.'!BP90),"",'In Process Calc.'!BP90)</f>
        <v/>
      </c>
      <c r="DZ97" s="243" t="str">
        <f>IF(ISBLANK('In Process Calc.'!BQ90),"",'In Process Calc.'!BQ90)</f>
        <v/>
      </c>
      <c r="EA97" s="243" t="str">
        <f>IF(ISBLANK('In Process Calc.'!BR90),"",'In Process Calc.'!BR90)</f>
        <v/>
      </c>
      <c r="EB97" s="243" t="str">
        <f>IF(ISBLANK('In Process Calc.'!BS90),"",'In Process Calc.'!BS90)</f>
        <v/>
      </c>
      <c r="EC97" s="243" t="str">
        <f>IF(ISBLANK('In Process Calc.'!BT90),"",'In Process Calc.'!BT90)</f>
        <v/>
      </c>
      <c r="ED97" s="243" t="str">
        <f>IF(ISBLANK('In Process Calc.'!BU90),"",'In Process Calc.'!BU90)</f>
        <v/>
      </c>
      <c r="EE97" s="243" t="str">
        <f>IF(ISBLANK('In Process Calc.'!BV90),"",'In Process Calc.'!BV90)</f>
        <v/>
      </c>
      <c r="EF97" s="243" t="str">
        <f>IF(ISBLANK('In Process Calc.'!BW90),"",'In Process Calc.'!BW90)</f>
        <v/>
      </c>
      <c r="EG97" s="243" t="str">
        <f>IF(ISBLANK('In Process Calc.'!BX90),"",'In Process Calc.'!BX90)</f>
        <v/>
      </c>
      <c r="EH97" s="243" t="str">
        <f>IF(ISBLANK('In Process Calc.'!BY90),"",'In Process Calc.'!BY90)</f>
        <v/>
      </c>
      <c r="EI97" s="243" t="str">
        <f>IF(ISBLANK('In Process Calc.'!BZ90),"",'In Process Calc.'!BZ90)</f>
        <v/>
      </c>
      <c r="EJ97" s="243" t="str">
        <f>IF(ISBLANK('In Process Calc.'!CA90),"",'In Process Calc.'!CA90)</f>
        <v/>
      </c>
      <c r="EK97" s="243" t="str">
        <f>IF(ISBLANK('Post Process Calc.'!A97),"",'Post Process Calc.'!A97)</f>
        <v/>
      </c>
      <c r="EL97" s="243" t="str">
        <f>IF(ISBLANK('Post Process Calc.'!C97),"",'Post Process Calc.'!C97)</f>
        <v/>
      </c>
      <c r="EM97" s="243" t="str">
        <f>IF(ISBLANK('Post Process Calc.'!D97),"",'Post Process Calc.'!D97)</f>
        <v/>
      </c>
      <c r="EN97" s="243" t="str">
        <f>IF(ISBLANK('Post Process Calc.'!E97),"",'Post Process Calc.'!E97)</f>
        <v/>
      </c>
      <c r="EO97" s="243" t="str">
        <f>IF(ISBLANK('Post Process Calc.'!F97),"",'Post Process Calc.'!F97)</f>
        <v/>
      </c>
      <c r="EP97" s="243" t="str">
        <f>IF(ISBLANK('Post Process Calc.'!G97),"",'Post Process Calc.'!G97)</f>
        <v/>
      </c>
      <c r="EQ97" s="243" t="str">
        <f>IF(ISBLANK('Post Process Calc.'!H97),"",'Post Process Calc.'!H97)</f>
        <v/>
      </c>
      <c r="ER97" s="243" t="str">
        <f>IF(ISBLANK('Post Process Calc.'!I97),"",'Post Process Calc.'!I97)</f>
        <v/>
      </c>
      <c r="ES97" s="243" t="str">
        <f>IF(ISBLANK('Post Process Calc.'!J97),"",'Post Process Calc.'!J97)</f>
        <v/>
      </c>
      <c r="ET97" s="243" t="str">
        <f>IF(ISBLANK('Post Process Calc.'!K97),"",'Post Process Calc.'!K97)</f>
        <v/>
      </c>
      <c r="EU97" s="243" t="str">
        <f>IF(ISBLANK('Post Process Calc.'!L97),"",'Post Process Calc.'!L97)</f>
        <v/>
      </c>
      <c r="EV97" s="243" t="str">
        <f>IF(ISBLANK('Post Process Calc.'!M97),"",'Post Process Calc.'!M97)</f>
        <v/>
      </c>
      <c r="EW97" s="243" t="str">
        <f>IF(ISBLANK('Post Process Calc.'!N97),"",'Post Process Calc.'!N97)</f>
        <v/>
      </c>
      <c r="EX97" s="243" t="str">
        <f>IF(ISBLANK('Post Process Calc.'!O97),"",'Post Process Calc.'!O97)</f>
        <v/>
      </c>
      <c r="EY97" s="243" t="str">
        <f>IF(ISBLANK('Post Process Calc.'!P97),"",'Post Process Calc.'!P97)</f>
        <v/>
      </c>
      <c r="EZ97" s="243" t="str">
        <f>IF(ISBLANK('Post Process Calc.'!Q97),"",'Post Process Calc.'!Q97)</f>
        <v/>
      </c>
      <c r="FA97" s="243" t="str">
        <f>IF(ISBLANK('Post Process Calc.'!R97),"",'Post Process Calc.'!R97)</f>
        <v/>
      </c>
      <c r="FB97" s="243" t="str">
        <f>IF(ISBLANK('Post Process Calc.'!S97),"",'Post Process Calc.'!S97)</f>
        <v/>
      </c>
      <c r="FC97" s="243" t="str">
        <f>IF(ISBLANK('Post Process Calc.'!T97),"",'Post Process Calc.'!T97)</f>
        <v/>
      </c>
      <c r="FD97" s="243" t="str">
        <f>IF(ISBLANK('Post Process Calc.'!U97),"",'Post Process Calc.'!U97)</f>
        <v/>
      </c>
      <c r="FE97" s="243" t="str">
        <f>IF(ISBLANK('Post Process Calc.'!V97),"",'Post Process Calc.'!V97)</f>
        <v/>
      </c>
      <c r="FF97" s="243" t="str">
        <f>IF(ISBLANK('Post Process Calc.'!W97),"",'Post Process Calc.'!W97)</f>
        <v/>
      </c>
      <c r="FG97" s="243" t="str">
        <f>IF(ISBLANK('Post Process Calc.'!X97),"",'Post Process Calc.'!X97)</f>
        <v/>
      </c>
      <c r="FH97" s="243" t="str">
        <f>IF(ISBLANK('Post Process Calc.'!Y97),"",'Post Process Calc.'!Y97)</f>
        <v/>
      </c>
      <c r="FI97" s="243" t="str">
        <f>IF(ISBLANK('Post Process Calc.'!Z97),"",'Post Process Calc.'!Z97)</f>
        <v/>
      </c>
      <c r="FJ97" s="243" t="str">
        <f>IF(ISBLANK('Post Process Calc.'!AA97),"",'Post Process Calc.'!AA97)</f>
        <v/>
      </c>
      <c r="FK97" s="243" t="str">
        <f>IF(ISBLANK('Post Process Calc.'!AB97),"",'Post Process Calc.'!AB97)</f>
        <v/>
      </c>
      <c r="FL97" s="243" t="str">
        <f>IF(ISBLANK('Post Process Calc.'!AC97),"",'Post Process Calc.'!AC97)</f>
        <v/>
      </c>
      <c r="FM97" s="243" t="str">
        <f>IF(ISBLANK('Post Process Calc.'!AD97),"",'Post Process Calc.'!AD97)</f>
        <v/>
      </c>
      <c r="FN97" s="243" t="str">
        <f>IF(ISBLANK('Post Process Calc.'!AE97),"",'Post Process Calc.'!AE97)</f>
        <v/>
      </c>
      <c r="FO97" s="243" t="str">
        <f>IF(ISBLANK('Post Process Calc.'!AF97),"",'Post Process Calc.'!AF97)</f>
        <v/>
      </c>
      <c r="FP97" s="243" t="str">
        <f>IF(ISBLANK('Post Process Calc.'!AG97),"",'Post Process Calc.'!AG97)</f>
        <v/>
      </c>
      <c r="FQ97" s="243" t="str">
        <f>IF(ISBLANK('Post Process Calc.'!AH97),"",'Post Process Calc.'!AH97)</f>
        <v/>
      </c>
      <c r="FR97" s="243" t="str">
        <f>IF(ISBLANK('Post Process Calc.'!AI97),"",'Post Process Calc.'!AI97)</f>
        <v/>
      </c>
      <c r="FS97" s="243" t="str">
        <f>IF(ISBLANK('Post Process Calc.'!AJ97),"",'Post Process Calc.'!AJ97)</f>
        <v/>
      </c>
    </row>
    <row r="98" spans="1:175">
      <c r="A98" s="238" t="str">
        <f>IF('Measured Data'!B89&lt;&gt;0,'Measured Data'!$B$1,"")</f>
        <v/>
      </c>
      <c r="B98" s="238" t="str">
        <f>IF(ISBLANK('Measured Data'!A89),"",'Measured Data'!A89)</f>
        <v/>
      </c>
      <c r="C98" s="245" t="str">
        <f>IF(ISBLANK('Measured Data'!B89),"",'Measured Data'!B89)</f>
        <v/>
      </c>
      <c r="D98" s="246" t="str">
        <f>IF(ISBLANK('Measured Data'!C89),"",'Measured Data'!C89)</f>
        <v/>
      </c>
      <c r="E98" s="238" t="str">
        <f>IF(ISBLANK('Measured Data'!D89),"",'Measured Data'!D89)</f>
        <v/>
      </c>
      <c r="F98" s="238" t="str">
        <f>IF(ISBLANK('Measured Data'!E89),"",'Measured Data'!E89)</f>
        <v/>
      </c>
      <c r="G98" s="238" t="str">
        <f>IF(ISBLANK('Measured Data'!G89),"",'Measured Data'!G89)</f>
        <v/>
      </c>
      <c r="H98" s="238" t="str">
        <f>IF(ISBLANK('Measured Data'!H89),"",'Measured Data'!H89)</f>
        <v/>
      </c>
      <c r="I98" s="238" t="str">
        <f>IF(ISBLANK('Measured Data'!I89),"",'Measured Data'!I89)</f>
        <v/>
      </c>
      <c r="J98" s="238" t="str">
        <f>IF(ISBLANK('Measured Data'!J89),"",'Measured Data'!J89)</f>
        <v/>
      </c>
      <c r="K98" s="238" t="str">
        <f>IF(ISBLANK('Measured Data'!K89),"",'Measured Data'!K89)</f>
        <v/>
      </c>
      <c r="L98" s="238" t="str">
        <f>IF(ISBLANK('Measured Data'!L89),"",'Measured Data'!L89)</f>
        <v/>
      </c>
      <c r="M98" s="238" t="str">
        <f>IF(ISBLANK('Measured Data'!M89),"",'Measured Data'!M89)</f>
        <v/>
      </c>
      <c r="N98" s="238" t="str">
        <f>IF(ISBLANK('Measured Data'!N89),"",'Measured Data'!N89)</f>
        <v/>
      </c>
      <c r="O98" s="238" t="str">
        <f>IF(ISBLANK('Measured Data'!O89),"",'Measured Data'!O89)</f>
        <v/>
      </c>
      <c r="P98" s="238" t="str">
        <f>IF(ISBLANK('Measured Data'!P89),"",'Measured Data'!P89)</f>
        <v/>
      </c>
      <c r="Q98" s="238" t="str">
        <f>IF(ISBLANK('Measured Data'!Q89),"",'Measured Data'!Q89)</f>
        <v/>
      </c>
      <c r="R98" s="238" t="str">
        <f>IF(ISBLANK('Measured Data'!R89),"",'Measured Data'!R89)</f>
        <v/>
      </c>
      <c r="S98" s="238" t="str">
        <f>IF(ISBLANK('Measured Data'!S89),"",'Measured Data'!S89)</f>
        <v/>
      </c>
      <c r="T98" s="238" t="str">
        <f>IF(ISBLANK('Measured Data'!T89),"",'Measured Data'!T89)</f>
        <v/>
      </c>
      <c r="U98" s="238" t="str">
        <f>IF(ISBLANK('Measured Data'!U89),"",'Measured Data'!U89)</f>
        <v/>
      </c>
      <c r="V98" s="238" t="str">
        <f>IF(ISBLANK('Measured Data'!V89),"",'Measured Data'!V89)</f>
        <v/>
      </c>
      <c r="W98" s="238" t="str">
        <f>IF(ISBLANK('Measured Data'!W89),"",'Measured Data'!W89)</f>
        <v/>
      </c>
      <c r="X98" s="238" t="str">
        <f>IF(ISBLANK('Measured Data'!X89),"",'Measured Data'!X89)</f>
        <v/>
      </c>
      <c r="Y98" s="238" t="str">
        <f>IF(ISBLANK('Measured Data'!Y89),"",'Measured Data'!Y89)</f>
        <v/>
      </c>
      <c r="Z98" s="238" t="str">
        <f>IF(ISBLANK('Measured Data'!Z89),"",'Measured Data'!Z89)</f>
        <v/>
      </c>
      <c r="AA98" s="238" t="str">
        <f>IF(ISBLANK('Measured Data'!AA89),"",'Measured Data'!AA89)</f>
        <v/>
      </c>
      <c r="AB98" s="238" t="str">
        <f>IF(ISBLANK('Measured Data'!AB89),"",'Measured Data'!AB89)</f>
        <v/>
      </c>
      <c r="AC98" s="238" t="str">
        <f>IF(ISBLANK('Measured Data'!AC89),"",'Measured Data'!AC89)</f>
        <v/>
      </c>
      <c r="AD98" s="238" t="str">
        <f>IF(ISBLANK('Measured Data'!AD89),"",'Measured Data'!AD89)</f>
        <v/>
      </c>
      <c r="AE98" s="238" t="str">
        <f>IF(ISBLANK('Measured Data'!AE89),"",'Measured Data'!AE89)</f>
        <v/>
      </c>
      <c r="AF98" s="238" t="str">
        <f>IF(ISBLANK('Measured Data'!AF89),"",'Measured Data'!AF89)</f>
        <v/>
      </c>
      <c r="AG98" s="238" t="str">
        <f>IF(ISBLANK('Measured Data'!AG89),"",'Measured Data'!AG89)</f>
        <v/>
      </c>
      <c r="AH98" s="238" t="str">
        <f>IF(ISBLANK('Measured Data'!AH89),"",'Measured Data'!AH89)</f>
        <v/>
      </c>
      <c r="AI98" s="238" t="str">
        <f>IF(ISBLANK('Measured Data'!AI89),"",'Measured Data'!AI89)</f>
        <v/>
      </c>
      <c r="AJ98" s="238" t="str">
        <f>IF(ISBLANK('Measured Data'!AJ89),"",'Measured Data'!AJ89)</f>
        <v/>
      </c>
      <c r="AK98" s="238" t="str">
        <f>IF(ISBLANK('Measured Data'!AK89),"",'Measured Data'!AK89)</f>
        <v/>
      </c>
      <c r="AL98" s="238" t="str">
        <f>IF(ISBLANK('Measured Data'!AL89),"",'Measured Data'!AL89)</f>
        <v/>
      </c>
      <c r="AM98" s="238" t="str">
        <f>IF(ISBLANK('Measured Data'!AM89),"",'Measured Data'!AM89)</f>
        <v/>
      </c>
      <c r="AN98" s="238" t="str">
        <f>IF(ISBLANK('Measured Data'!AN89),"",'Measured Data'!AN89)</f>
        <v/>
      </c>
      <c r="AO98" s="238" t="str">
        <f>IF(ISBLANK('Measured Data'!AO89),"",'Measured Data'!AO89)</f>
        <v/>
      </c>
      <c r="AP98" s="238" t="str">
        <f>IF(ISBLANK('Measured Data'!AP89),"",'Measured Data'!AP89)</f>
        <v/>
      </c>
      <c r="AQ98" s="238" t="e">
        <f>IF(ISBLANK('Measured Data'!#REF!),"",'Measured Data'!#REF!)</f>
        <v>#REF!</v>
      </c>
      <c r="AR98" s="238" t="e">
        <f>IF(ISBLANK('Measured Data'!#REF!),"",'Measured Data'!#REF!)</f>
        <v>#REF!</v>
      </c>
      <c r="AS98" s="238" t="e">
        <f>IF(ISBLANK('Measured Data'!#REF!),"",'Measured Data'!#REF!)</f>
        <v>#REF!</v>
      </c>
      <c r="AT98" s="238" t="e">
        <f>IF(ISBLANK('Measured Data'!#REF!),"",'Measured Data'!#REF!)</f>
        <v>#REF!</v>
      </c>
      <c r="AU98" s="238" t="e">
        <f>IF(ISBLANK('Measured Data'!#REF!),"",'Measured Data'!#REF!)</f>
        <v>#REF!</v>
      </c>
      <c r="AV98" s="238" t="e">
        <f>IF(ISBLANK('Measured Data'!#REF!),"",'Measured Data'!#REF!)</f>
        <v>#REF!</v>
      </c>
      <c r="AW98" s="238" t="e">
        <f>IF(ISBLANK('Measured Data'!#REF!),"",'Measured Data'!#REF!)</f>
        <v>#REF!</v>
      </c>
      <c r="AX98" s="238" t="e">
        <f>IF(ISBLANK('Measured Data'!#REF!),"",'Measured Data'!#REF!)</f>
        <v>#REF!</v>
      </c>
      <c r="AY98" s="238" t="e">
        <f>IF(ISBLANK('Measured Data'!#REF!),"",'Measured Data'!#REF!)</f>
        <v>#REF!</v>
      </c>
      <c r="AZ98" s="238" t="e">
        <f>IF(ISBLANK('Measured Data'!#REF!),"",'Measured Data'!#REF!)</f>
        <v>#REF!</v>
      </c>
      <c r="BA98" s="238" t="e">
        <f>IF(ISBLANK('Measured Data'!#REF!),"",'Measured Data'!#REF!)</f>
        <v>#REF!</v>
      </c>
      <c r="BB98" s="238" t="e">
        <f>IF(ISBLANK('Measured Data'!#REF!),"",'Measured Data'!#REF!)</f>
        <v>#REF!</v>
      </c>
      <c r="BC98" s="238" t="e">
        <f>IF(ISBLANK('Measured Data'!#REF!),"",'Measured Data'!#REF!)</f>
        <v>#REF!</v>
      </c>
      <c r="BD98" s="238" t="e">
        <f>IF(ISBLANK('Measured Data'!#REF!),"",'Measured Data'!#REF!)</f>
        <v>#REF!</v>
      </c>
      <c r="BE98" s="238" t="e">
        <f>IF(ISBLANK('Measured Data'!#REF!),"",'Measured Data'!#REF!)</f>
        <v>#REF!</v>
      </c>
      <c r="BF98" s="238" t="e">
        <f>IF(ISBLANK('Measured Data'!#REF!),"",'Measured Data'!#REF!)</f>
        <v>#REF!</v>
      </c>
      <c r="BG98" s="238" t="e">
        <f>IF(ISBLANK('Measured Data'!#REF!),"",'Measured Data'!#REF!)</f>
        <v>#REF!</v>
      </c>
      <c r="BH98" s="238" t="e">
        <f>IF(ISBLANK('Measured Data'!#REF!),"",'Measured Data'!#REF!)</f>
        <v>#REF!</v>
      </c>
      <c r="BI98" s="238" t="e">
        <f>IF(ISBLANK('Measured Data'!#REF!),"",'Measured Data'!#REF!)</f>
        <v>#REF!</v>
      </c>
      <c r="BJ98" s="238" t="e">
        <f>IF(ISBLANK('Measured Data'!#REF!),"",'Measured Data'!#REF!)</f>
        <v>#REF!</v>
      </c>
      <c r="BK98" s="238" t="e">
        <f>IF(ISBLANK('Measured Data'!#REF!),"",'Measured Data'!#REF!)</f>
        <v>#REF!</v>
      </c>
      <c r="BL98" s="238" t="e">
        <f>IF(ISBLANK('Measured Data'!#REF!),"",'Measured Data'!#REF!)</f>
        <v>#REF!</v>
      </c>
      <c r="BM98" s="238" t="e">
        <f>IF(ISBLANK('Measured Data'!#REF!),"",'Measured Data'!#REF!)</f>
        <v>#REF!</v>
      </c>
      <c r="BN98" s="238" t="str">
        <f>IF(ISBLANK('In Process Calc.'!B91),"",ROUND('In Process Calc.'!B91,2))</f>
        <v/>
      </c>
      <c r="BO98" s="238" t="str">
        <f>IF(ISBLANK('In Process Calc.'!C91),"",ROUND('In Process Calc.'!C91,2))</f>
        <v/>
      </c>
      <c r="BP98" s="238" t="str">
        <f>IF(ISBLANK('In Process Calc.'!E91),"",'In Process Calc.'!E91)</f>
        <v/>
      </c>
      <c r="BQ98" s="238" t="str">
        <f>IF(ISBLANK('In Process Calc.'!F91),"",'In Process Calc.'!F91)</f>
        <v/>
      </c>
      <c r="BR98" s="238" t="str">
        <f>IF(ISBLANK('In Process Calc.'!H91),"",'In Process Calc.'!H91)</f>
        <v/>
      </c>
      <c r="BS98" s="238" t="str">
        <f>IF(ISBLANK('In Process Calc.'!J91),"",'In Process Calc.'!J91)</f>
        <v/>
      </c>
      <c r="BT98" s="238" t="str">
        <f>IF(ISBLANK('In Process Calc.'!K91),"",'In Process Calc.'!K91)</f>
        <v/>
      </c>
      <c r="BU98" s="238" t="str">
        <f>IF(ISBLANK('In Process Calc.'!L91),"",'In Process Calc.'!L91)</f>
        <v/>
      </c>
      <c r="BV98" s="243" t="str">
        <f>IF(ISBLANK('In Process Calc.'!M91),"",'In Process Calc.'!M91)</f>
        <v/>
      </c>
      <c r="BW98" s="243" t="str">
        <f>IF(ISBLANK('In Process Calc.'!N91),"",'In Process Calc.'!N91)</f>
        <v/>
      </c>
      <c r="BX98" s="243" t="str">
        <f>IF(ISBLANK('In Process Calc.'!O91),"",'In Process Calc.'!O91)</f>
        <v/>
      </c>
      <c r="BY98" s="243" t="str">
        <f>IF(ISBLANK('In Process Calc.'!P91),"",'In Process Calc.'!P91)</f>
        <v/>
      </c>
      <c r="BZ98" s="243" t="str">
        <f>IF(ISBLANK('In Process Calc.'!Q91),"",'In Process Calc.'!Q91)</f>
        <v/>
      </c>
      <c r="CA98" s="243" t="str">
        <f>IF(ISBLANK('In Process Calc.'!R91),"",'In Process Calc.'!R91)</f>
        <v/>
      </c>
      <c r="CB98" s="243" t="str">
        <f>IF(ISBLANK('In Process Calc.'!S91),"",'In Process Calc.'!S91)</f>
        <v/>
      </c>
      <c r="CC98" s="243" t="str">
        <f>IF(ISBLANK('In Process Calc.'!T91),"",'In Process Calc.'!T91)</f>
        <v/>
      </c>
      <c r="CD98" s="243" t="str">
        <f>IF(ISBLANK('In Process Calc.'!U91),"",'In Process Calc.'!U91)</f>
        <v/>
      </c>
      <c r="CE98" s="243" t="str">
        <f>IF(ISBLANK('In Process Calc.'!V91),"",'In Process Calc.'!V91)</f>
        <v/>
      </c>
      <c r="CF98" s="243" t="str">
        <f>IF(ISBLANK('In Process Calc.'!W91),"",'In Process Calc.'!W91)</f>
        <v/>
      </c>
      <c r="CG98" s="243" t="str">
        <f>IF(ISBLANK('In Process Calc.'!X91),"",'In Process Calc.'!X91)</f>
        <v/>
      </c>
      <c r="CH98" s="243" t="str">
        <f>IF(ISBLANK('In Process Calc.'!Y91),"",'In Process Calc.'!Y91)</f>
        <v/>
      </c>
      <c r="CI98" s="243" t="str">
        <f>IF(ISBLANK('In Process Calc.'!Z91),"",'In Process Calc.'!Z91)</f>
        <v/>
      </c>
      <c r="CJ98" s="243" t="str">
        <f>IF(ISBLANK('In Process Calc.'!AA91),"",'In Process Calc.'!AA91)</f>
        <v/>
      </c>
      <c r="CK98" s="243" t="str">
        <f>IF(ISBLANK('In Process Calc.'!AB91),"",'In Process Calc.'!AB91)</f>
        <v/>
      </c>
      <c r="CL98" s="243" t="str">
        <f>IF(ISBLANK('In Process Calc.'!AC91),"",'In Process Calc.'!AC91)</f>
        <v/>
      </c>
      <c r="CM98" s="243" t="str">
        <f>IF(ISBLANK('In Process Calc.'!AD91),"",'In Process Calc.'!AD91)</f>
        <v/>
      </c>
      <c r="CN98" s="243" t="str">
        <f>IF(ISBLANK('In Process Calc.'!AE91),"",'In Process Calc.'!AE91)</f>
        <v/>
      </c>
      <c r="CO98" s="243" t="str">
        <f>IF(ISBLANK('In Process Calc.'!AF91),"",'In Process Calc.'!AF91)</f>
        <v/>
      </c>
      <c r="CP98" s="243" t="str">
        <f>IF(ISBLANK('In Process Calc.'!AG91),"",'In Process Calc.'!AG91)</f>
        <v/>
      </c>
      <c r="CQ98" s="243" t="str">
        <f>IF(ISBLANK('In Process Calc.'!AH91),"",'In Process Calc.'!AH91)</f>
        <v/>
      </c>
      <c r="CR98" s="243" t="str">
        <f>IF(ISBLANK('In Process Calc.'!AI91),"",'In Process Calc.'!AI91)</f>
        <v/>
      </c>
      <c r="CS98" s="243" t="str">
        <f>IF(ISBLANK('In Process Calc.'!AJ91),"",'In Process Calc.'!AJ91)</f>
        <v/>
      </c>
      <c r="CT98" s="243" t="str">
        <f>IF(ISBLANK('In Process Calc.'!AK91),"",'In Process Calc.'!AK91)</f>
        <v/>
      </c>
      <c r="CU98" s="243" t="str">
        <f>IF(ISBLANK('In Process Calc.'!AL91),"",'In Process Calc.'!AL91)</f>
        <v/>
      </c>
      <c r="CV98" s="243" t="str">
        <f>IF(ISBLANK('In Process Calc.'!AM91),"",'In Process Calc.'!AM91)</f>
        <v/>
      </c>
      <c r="CW98" s="243" t="str">
        <f>IF(ISBLANK('In Process Calc.'!AN91),"",'In Process Calc.'!AN91)</f>
        <v/>
      </c>
      <c r="CX98" s="243" t="str">
        <f>IF(ISBLANK('In Process Calc.'!AO91),"",'In Process Calc.'!AO91)</f>
        <v/>
      </c>
      <c r="CY98" s="243" t="str">
        <f>IF(ISBLANK('In Process Calc.'!AP91),"",'In Process Calc.'!AP91)</f>
        <v/>
      </c>
      <c r="CZ98" s="243" t="str">
        <f>IF(ISBLANK('In Process Calc.'!AQ91),"",'In Process Calc.'!AQ91)</f>
        <v/>
      </c>
      <c r="DA98" s="243" t="str">
        <f>IF(ISBLANK('In Process Calc.'!AR91),"",'In Process Calc.'!AR91)</f>
        <v/>
      </c>
      <c r="DB98" s="243" t="str">
        <f>IF(ISBLANK('In Process Calc.'!AS91),"",'In Process Calc.'!AS91)</f>
        <v/>
      </c>
      <c r="DC98" s="243" t="str">
        <f>IF(ISBLANK('In Process Calc.'!AT91),"",'In Process Calc.'!AT91)</f>
        <v/>
      </c>
      <c r="DD98" s="243" t="str">
        <f>IF(ISBLANK('In Process Calc.'!AU91),"",'In Process Calc.'!AU91)</f>
        <v/>
      </c>
      <c r="DE98" s="243" t="str">
        <f>IF(ISBLANK('In Process Calc.'!AV91),"",'In Process Calc.'!AV91)</f>
        <v/>
      </c>
      <c r="DF98" s="243" t="str">
        <f>IF(ISBLANK('In Process Calc.'!AW91),"",'In Process Calc.'!AW91)</f>
        <v/>
      </c>
      <c r="DG98" s="243" t="str">
        <f>IF(ISBLANK('In Process Calc.'!AX91),"",'In Process Calc.'!AX91)</f>
        <v/>
      </c>
      <c r="DH98" s="243" t="str">
        <f>IF(ISBLANK('In Process Calc.'!AY91),"",'In Process Calc.'!AY91)</f>
        <v/>
      </c>
      <c r="DI98" s="243" t="str">
        <f>IF(ISBLANK('In Process Calc.'!AZ91),"",'In Process Calc.'!AZ91)</f>
        <v/>
      </c>
      <c r="DJ98" s="243" t="str">
        <f>IF(ISBLANK('In Process Calc.'!BA91),"",'In Process Calc.'!BA91)</f>
        <v/>
      </c>
      <c r="DK98" s="243" t="str">
        <f>IF(ISBLANK('In Process Calc.'!BB91),"",'In Process Calc.'!BB91)</f>
        <v/>
      </c>
      <c r="DL98" s="243" t="str">
        <f>IF(ISBLANK('In Process Calc.'!BC91),"",'In Process Calc.'!BC91)</f>
        <v/>
      </c>
      <c r="DM98" s="243" t="str">
        <f>IF(ISBLANK('In Process Calc.'!BD91),"",'In Process Calc.'!BD91)</f>
        <v/>
      </c>
      <c r="DN98" s="243" t="str">
        <f>IF(ISBLANK('In Process Calc.'!BE91),"",'In Process Calc.'!BE91)</f>
        <v/>
      </c>
      <c r="DO98" s="243" t="str">
        <f>IF(ISBLANK('In Process Calc.'!BF91),"",'In Process Calc.'!BF91)</f>
        <v/>
      </c>
      <c r="DP98" s="243" t="str">
        <f>IF(ISBLANK('In Process Calc.'!BG91),"",'In Process Calc.'!BG91)</f>
        <v/>
      </c>
      <c r="DQ98" s="243" t="str">
        <f>IF(ISBLANK('In Process Calc.'!BH91),"",'In Process Calc.'!BH91)</f>
        <v/>
      </c>
      <c r="DR98" s="243" t="str">
        <f>IF(ISBLANK('In Process Calc.'!BI91),"",'In Process Calc.'!BI91)</f>
        <v/>
      </c>
      <c r="DS98" s="243" t="str">
        <f>IF(ISBLANK('In Process Calc.'!BJ91),"",'In Process Calc.'!BJ91)</f>
        <v/>
      </c>
      <c r="DT98" s="243" t="str">
        <f>IF(ISBLANK('In Process Calc.'!BK91),"",'In Process Calc.'!BK91)</f>
        <v/>
      </c>
      <c r="DU98" s="243" t="str">
        <f>IF(ISBLANK('In Process Calc.'!BL91),"",'In Process Calc.'!BL91)</f>
        <v/>
      </c>
      <c r="DV98" s="243" t="str">
        <f>IF(ISBLANK('In Process Calc.'!BM91),"",'In Process Calc.'!BM91)</f>
        <v/>
      </c>
      <c r="DW98" s="243" t="str">
        <f>IF(ISBLANK('In Process Calc.'!BN91),"",'In Process Calc.'!BN91)</f>
        <v/>
      </c>
      <c r="DX98" s="243" t="str">
        <f>IF(ISBLANK('In Process Calc.'!BO91),"",'In Process Calc.'!BO91)</f>
        <v/>
      </c>
      <c r="DY98" s="243" t="str">
        <f>IF(ISBLANK('In Process Calc.'!BP91),"",'In Process Calc.'!BP91)</f>
        <v/>
      </c>
      <c r="DZ98" s="243" t="str">
        <f>IF(ISBLANK('In Process Calc.'!BQ91),"",'In Process Calc.'!BQ91)</f>
        <v/>
      </c>
      <c r="EA98" s="243" t="str">
        <f>IF(ISBLANK('In Process Calc.'!BR91),"",'In Process Calc.'!BR91)</f>
        <v/>
      </c>
      <c r="EB98" s="243" t="str">
        <f>IF(ISBLANK('In Process Calc.'!BS91),"",'In Process Calc.'!BS91)</f>
        <v/>
      </c>
      <c r="EC98" s="243" t="str">
        <f>IF(ISBLANK('In Process Calc.'!BT91),"",'In Process Calc.'!BT91)</f>
        <v/>
      </c>
      <c r="ED98" s="243" t="str">
        <f>IF(ISBLANK('In Process Calc.'!BU91),"",'In Process Calc.'!BU91)</f>
        <v/>
      </c>
      <c r="EE98" s="243" t="str">
        <f>IF(ISBLANK('In Process Calc.'!BV91),"",'In Process Calc.'!BV91)</f>
        <v/>
      </c>
      <c r="EF98" s="243" t="str">
        <f>IF(ISBLANK('In Process Calc.'!BW91),"",'In Process Calc.'!BW91)</f>
        <v/>
      </c>
      <c r="EG98" s="243" t="str">
        <f>IF(ISBLANK('In Process Calc.'!BX91),"",'In Process Calc.'!BX91)</f>
        <v/>
      </c>
      <c r="EH98" s="243" t="str">
        <f>IF(ISBLANK('In Process Calc.'!BY91),"",'In Process Calc.'!BY91)</f>
        <v/>
      </c>
      <c r="EI98" s="243" t="str">
        <f>IF(ISBLANK('In Process Calc.'!BZ91),"",'In Process Calc.'!BZ91)</f>
        <v/>
      </c>
      <c r="EJ98" s="243" t="str">
        <f>IF(ISBLANK('In Process Calc.'!CA91),"",'In Process Calc.'!CA91)</f>
        <v/>
      </c>
      <c r="EK98" s="243" t="str">
        <f>IF(ISBLANK('Post Process Calc.'!A98),"",'Post Process Calc.'!A98)</f>
        <v/>
      </c>
      <c r="EL98" s="243" t="str">
        <f>IF(ISBLANK('Post Process Calc.'!C98),"",'Post Process Calc.'!C98)</f>
        <v/>
      </c>
      <c r="EM98" s="243" t="str">
        <f>IF(ISBLANK('Post Process Calc.'!D98),"",'Post Process Calc.'!D98)</f>
        <v/>
      </c>
      <c r="EN98" s="243" t="str">
        <f>IF(ISBLANK('Post Process Calc.'!E98),"",'Post Process Calc.'!E98)</f>
        <v/>
      </c>
      <c r="EO98" s="243" t="str">
        <f>IF(ISBLANK('Post Process Calc.'!F98),"",'Post Process Calc.'!F98)</f>
        <v/>
      </c>
      <c r="EP98" s="243" t="str">
        <f>IF(ISBLANK('Post Process Calc.'!G98),"",'Post Process Calc.'!G98)</f>
        <v/>
      </c>
      <c r="EQ98" s="243" t="str">
        <f>IF(ISBLANK('Post Process Calc.'!H98),"",'Post Process Calc.'!H98)</f>
        <v/>
      </c>
      <c r="ER98" s="243" t="str">
        <f>IF(ISBLANK('Post Process Calc.'!I98),"",'Post Process Calc.'!I98)</f>
        <v/>
      </c>
      <c r="ES98" s="243" t="str">
        <f>IF(ISBLANK('Post Process Calc.'!J98),"",'Post Process Calc.'!J98)</f>
        <v/>
      </c>
      <c r="ET98" s="243" t="str">
        <f>IF(ISBLANK('Post Process Calc.'!K98),"",'Post Process Calc.'!K98)</f>
        <v/>
      </c>
      <c r="EU98" s="243" t="str">
        <f>IF(ISBLANK('Post Process Calc.'!L98),"",'Post Process Calc.'!L98)</f>
        <v/>
      </c>
      <c r="EV98" s="243" t="str">
        <f>IF(ISBLANK('Post Process Calc.'!M98),"",'Post Process Calc.'!M98)</f>
        <v/>
      </c>
      <c r="EW98" s="243" t="str">
        <f>IF(ISBLANK('Post Process Calc.'!N98),"",'Post Process Calc.'!N98)</f>
        <v/>
      </c>
      <c r="EX98" s="243" t="str">
        <f>IF(ISBLANK('Post Process Calc.'!O98),"",'Post Process Calc.'!O98)</f>
        <v/>
      </c>
      <c r="EY98" s="243" t="str">
        <f>IF(ISBLANK('Post Process Calc.'!P98),"",'Post Process Calc.'!P98)</f>
        <v/>
      </c>
      <c r="EZ98" s="243" t="str">
        <f>IF(ISBLANK('Post Process Calc.'!Q98),"",'Post Process Calc.'!Q98)</f>
        <v/>
      </c>
      <c r="FA98" s="243" t="str">
        <f>IF(ISBLANK('Post Process Calc.'!R98),"",'Post Process Calc.'!R98)</f>
        <v/>
      </c>
      <c r="FB98" s="243" t="str">
        <f>IF(ISBLANK('Post Process Calc.'!S98),"",'Post Process Calc.'!S98)</f>
        <v/>
      </c>
      <c r="FC98" s="243" t="str">
        <f>IF(ISBLANK('Post Process Calc.'!T98),"",'Post Process Calc.'!T98)</f>
        <v/>
      </c>
      <c r="FD98" s="243" t="str">
        <f>IF(ISBLANK('Post Process Calc.'!U98),"",'Post Process Calc.'!U98)</f>
        <v/>
      </c>
      <c r="FE98" s="243" t="str">
        <f>IF(ISBLANK('Post Process Calc.'!V98),"",'Post Process Calc.'!V98)</f>
        <v/>
      </c>
      <c r="FF98" s="243" t="str">
        <f>IF(ISBLANK('Post Process Calc.'!W98),"",'Post Process Calc.'!W98)</f>
        <v/>
      </c>
      <c r="FG98" s="243" t="str">
        <f>IF(ISBLANK('Post Process Calc.'!X98),"",'Post Process Calc.'!X98)</f>
        <v/>
      </c>
      <c r="FH98" s="243" t="str">
        <f>IF(ISBLANK('Post Process Calc.'!Y98),"",'Post Process Calc.'!Y98)</f>
        <v/>
      </c>
      <c r="FI98" s="243" t="str">
        <f>IF(ISBLANK('Post Process Calc.'!Z98),"",'Post Process Calc.'!Z98)</f>
        <v/>
      </c>
      <c r="FJ98" s="243" t="str">
        <f>IF(ISBLANK('Post Process Calc.'!AA98),"",'Post Process Calc.'!AA98)</f>
        <v/>
      </c>
      <c r="FK98" s="243" t="str">
        <f>IF(ISBLANK('Post Process Calc.'!AB98),"",'Post Process Calc.'!AB98)</f>
        <v/>
      </c>
      <c r="FL98" s="243" t="str">
        <f>IF(ISBLANK('Post Process Calc.'!AC98),"",'Post Process Calc.'!AC98)</f>
        <v/>
      </c>
      <c r="FM98" s="243" t="str">
        <f>IF(ISBLANK('Post Process Calc.'!AD98),"",'Post Process Calc.'!AD98)</f>
        <v/>
      </c>
      <c r="FN98" s="243" t="str">
        <f>IF(ISBLANK('Post Process Calc.'!AE98),"",'Post Process Calc.'!AE98)</f>
        <v/>
      </c>
      <c r="FO98" s="243" t="str">
        <f>IF(ISBLANK('Post Process Calc.'!AF98),"",'Post Process Calc.'!AF98)</f>
        <v/>
      </c>
      <c r="FP98" s="243" t="str">
        <f>IF(ISBLANK('Post Process Calc.'!AG98),"",'Post Process Calc.'!AG98)</f>
        <v/>
      </c>
      <c r="FQ98" s="243" t="str">
        <f>IF(ISBLANK('Post Process Calc.'!AH98),"",'Post Process Calc.'!AH98)</f>
        <v/>
      </c>
      <c r="FR98" s="243" t="str">
        <f>IF(ISBLANK('Post Process Calc.'!AI98),"",'Post Process Calc.'!AI98)</f>
        <v/>
      </c>
      <c r="FS98" s="243" t="str">
        <f>IF(ISBLANK('Post Process Calc.'!AJ98),"",'Post Process Calc.'!AJ98)</f>
        <v/>
      </c>
    </row>
    <row r="99" spans="1:175">
      <c r="A99" s="238" t="str">
        <f>IF('Measured Data'!B90&lt;&gt;0,'Measured Data'!$B$1,"")</f>
        <v/>
      </c>
      <c r="B99" s="238" t="str">
        <f>IF(ISBLANK('Measured Data'!A90),"",'Measured Data'!A90)</f>
        <v/>
      </c>
      <c r="C99" s="245" t="str">
        <f>IF(ISBLANK('Measured Data'!B90),"",'Measured Data'!B90)</f>
        <v/>
      </c>
      <c r="D99" s="246" t="str">
        <f>IF(ISBLANK('Measured Data'!C90),"",'Measured Data'!C90)</f>
        <v/>
      </c>
      <c r="E99" s="238" t="str">
        <f>IF(ISBLANK('Measured Data'!D90),"",'Measured Data'!D90)</f>
        <v/>
      </c>
      <c r="F99" s="238" t="str">
        <f>IF(ISBLANK('Measured Data'!E90),"",'Measured Data'!E90)</f>
        <v/>
      </c>
      <c r="G99" s="238" t="str">
        <f>IF(ISBLANK('Measured Data'!G90),"",'Measured Data'!G90)</f>
        <v/>
      </c>
      <c r="H99" s="238" t="str">
        <f>IF(ISBLANK('Measured Data'!H90),"",'Measured Data'!H90)</f>
        <v/>
      </c>
      <c r="I99" s="238" t="str">
        <f>IF(ISBLANK('Measured Data'!I90),"",'Measured Data'!I90)</f>
        <v/>
      </c>
      <c r="J99" s="238" t="str">
        <f>IF(ISBLANK('Measured Data'!J90),"",'Measured Data'!J90)</f>
        <v/>
      </c>
      <c r="K99" s="238" t="str">
        <f>IF(ISBLANK('Measured Data'!K90),"",'Measured Data'!K90)</f>
        <v/>
      </c>
      <c r="L99" s="238" t="str">
        <f>IF(ISBLANK('Measured Data'!L90),"",'Measured Data'!L90)</f>
        <v/>
      </c>
      <c r="M99" s="238" t="str">
        <f>IF(ISBLANK('Measured Data'!M90),"",'Measured Data'!M90)</f>
        <v/>
      </c>
      <c r="N99" s="238" t="str">
        <f>IF(ISBLANK('Measured Data'!N90),"",'Measured Data'!N90)</f>
        <v/>
      </c>
      <c r="O99" s="238" t="str">
        <f>IF(ISBLANK('Measured Data'!O90),"",'Measured Data'!O90)</f>
        <v/>
      </c>
      <c r="P99" s="238" t="str">
        <f>IF(ISBLANK('Measured Data'!P90),"",'Measured Data'!P90)</f>
        <v/>
      </c>
      <c r="Q99" s="238" t="str">
        <f>IF(ISBLANK('Measured Data'!Q90),"",'Measured Data'!Q90)</f>
        <v/>
      </c>
      <c r="R99" s="238" t="str">
        <f>IF(ISBLANK('Measured Data'!R90),"",'Measured Data'!R90)</f>
        <v/>
      </c>
      <c r="S99" s="238" t="str">
        <f>IF(ISBLANK('Measured Data'!S90),"",'Measured Data'!S90)</f>
        <v/>
      </c>
      <c r="T99" s="238" t="str">
        <f>IF(ISBLANK('Measured Data'!T90),"",'Measured Data'!T90)</f>
        <v/>
      </c>
      <c r="U99" s="238" t="str">
        <f>IF(ISBLANK('Measured Data'!U90),"",'Measured Data'!U90)</f>
        <v/>
      </c>
      <c r="V99" s="238" t="str">
        <f>IF(ISBLANK('Measured Data'!V90),"",'Measured Data'!V90)</f>
        <v/>
      </c>
      <c r="W99" s="238" t="str">
        <f>IF(ISBLANK('Measured Data'!W90),"",'Measured Data'!W90)</f>
        <v/>
      </c>
      <c r="X99" s="238" t="str">
        <f>IF(ISBLANK('Measured Data'!X90),"",'Measured Data'!X90)</f>
        <v/>
      </c>
      <c r="Y99" s="238" t="str">
        <f>IF(ISBLANK('Measured Data'!Y90),"",'Measured Data'!Y90)</f>
        <v/>
      </c>
      <c r="Z99" s="238" t="str">
        <f>IF(ISBLANK('Measured Data'!Z90),"",'Measured Data'!Z90)</f>
        <v/>
      </c>
      <c r="AA99" s="238" t="str">
        <f>IF(ISBLANK('Measured Data'!AA90),"",'Measured Data'!AA90)</f>
        <v/>
      </c>
      <c r="AB99" s="238" t="str">
        <f>IF(ISBLANK('Measured Data'!AB90),"",'Measured Data'!AB90)</f>
        <v/>
      </c>
      <c r="AC99" s="238" t="str">
        <f>IF(ISBLANK('Measured Data'!AC90),"",'Measured Data'!AC90)</f>
        <v/>
      </c>
      <c r="AD99" s="238" t="str">
        <f>IF(ISBLANK('Measured Data'!AD90),"",'Measured Data'!AD90)</f>
        <v/>
      </c>
      <c r="AE99" s="238" t="str">
        <f>IF(ISBLANK('Measured Data'!AE90),"",'Measured Data'!AE90)</f>
        <v/>
      </c>
      <c r="AF99" s="238" t="str">
        <f>IF(ISBLANK('Measured Data'!AF90),"",'Measured Data'!AF90)</f>
        <v/>
      </c>
      <c r="AG99" s="238" t="str">
        <f>IF(ISBLANK('Measured Data'!AG90),"",'Measured Data'!AG90)</f>
        <v/>
      </c>
      <c r="AH99" s="238" t="str">
        <f>IF(ISBLANK('Measured Data'!AH90),"",'Measured Data'!AH90)</f>
        <v/>
      </c>
      <c r="AI99" s="238" t="str">
        <f>IF(ISBLANK('Measured Data'!AI90),"",'Measured Data'!AI90)</f>
        <v/>
      </c>
      <c r="AJ99" s="238" t="str">
        <f>IF(ISBLANK('Measured Data'!AJ90),"",'Measured Data'!AJ90)</f>
        <v/>
      </c>
      <c r="AK99" s="238" t="str">
        <f>IF(ISBLANK('Measured Data'!AK90),"",'Measured Data'!AK90)</f>
        <v/>
      </c>
      <c r="AL99" s="238" t="str">
        <f>IF(ISBLANK('Measured Data'!AL90),"",'Measured Data'!AL90)</f>
        <v/>
      </c>
      <c r="AM99" s="238" t="str">
        <f>IF(ISBLANK('Measured Data'!AM90),"",'Measured Data'!AM90)</f>
        <v/>
      </c>
      <c r="AN99" s="238" t="str">
        <f>IF(ISBLANK('Measured Data'!AN90),"",'Measured Data'!AN90)</f>
        <v/>
      </c>
      <c r="AO99" s="238" t="str">
        <f>IF(ISBLANK('Measured Data'!AO90),"",'Measured Data'!AO90)</f>
        <v/>
      </c>
      <c r="AP99" s="238" t="str">
        <f>IF(ISBLANK('Measured Data'!AP90),"",'Measured Data'!AP90)</f>
        <v/>
      </c>
      <c r="AQ99" s="238" t="e">
        <f>IF(ISBLANK('Measured Data'!#REF!),"",'Measured Data'!#REF!)</f>
        <v>#REF!</v>
      </c>
      <c r="AR99" s="238" t="e">
        <f>IF(ISBLANK('Measured Data'!#REF!),"",'Measured Data'!#REF!)</f>
        <v>#REF!</v>
      </c>
      <c r="AS99" s="238" t="e">
        <f>IF(ISBLANK('Measured Data'!#REF!),"",'Measured Data'!#REF!)</f>
        <v>#REF!</v>
      </c>
      <c r="AT99" s="238" t="e">
        <f>IF(ISBLANK('Measured Data'!#REF!),"",'Measured Data'!#REF!)</f>
        <v>#REF!</v>
      </c>
      <c r="AU99" s="238" t="e">
        <f>IF(ISBLANK('Measured Data'!#REF!),"",'Measured Data'!#REF!)</f>
        <v>#REF!</v>
      </c>
      <c r="AV99" s="238" t="e">
        <f>IF(ISBLANK('Measured Data'!#REF!),"",'Measured Data'!#REF!)</f>
        <v>#REF!</v>
      </c>
      <c r="AW99" s="238" t="e">
        <f>IF(ISBLANK('Measured Data'!#REF!),"",'Measured Data'!#REF!)</f>
        <v>#REF!</v>
      </c>
      <c r="AX99" s="238" t="e">
        <f>IF(ISBLANK('Measured Data'!#REF!),"",'Measured Data'!#REF!)</f>
        <v>#REF!</v>
      </c>
      <c r="AY99" s="238" t="e">
        <f>IF(ISBLANK('Measured Data'!#REF!),"",'Measured Data'!#REF!)</f>
        <v>#REF!</v>
      </c>
      <c r="AZ99" s="238" t="e">
        <f>IF(ISBLANK('Measured Data'!#REF!),"",'Measured Data'!#REF!)</f>
        <v>#REF!</v>
      </c>
      <c r="BA99" s="238" t="e">
        <f>IF(ISBLANK('Measured Data'!#REF!),"",'Measured Data'!#REF!)</f>
        <v>#REF!</v>
      </c>
      <c r="BB99" s="238" t="e">
        <f>IF(ISBLANK('Measured Data'!#REF!),"",'Measured Data'!#REF!)</f>
        <v>#REF!</v>
      </c>
      <c r="BC99" s="238" t="e">
        <f>IF(ISBLANK('Measured Data'!#REF!),"",'Measured Data'!#REF!)</f>
        <v>#REF!</v>
      </c>
      <c r="BD99" s="238" t="e">
        <f>IF(ISBLANK('Measured Data'!#REF!),"",'Measured Data'!#REF!)</f>
        <v>#REF!</v>
      </c>
      <c r="BE99" s="238" t="e">
        <f>IF(ISBLANK('Measured Data'!#REF!),"",'Measured Data'!#REF!)</f>
        <v>#REF!</v>
      </c>
      <c r="BF99" s="238" t="e">
        <f>IF(ISBLANK('Measured Data'!#REF!),"",'Measured Data'!#REF!)</f>
        <v>#REF!</v>
      </c>
      <c r="BG99" s="238" t="e">
        <f>IF(ISBLANK('Measured Data'!#REF!),"",'Measured Data'!#REF!)</f>
        <v>#REF!</v>
      </c>
      <c r="BH99" s="238" t="e">
        <f>IF(ISBLANK('Measured Data'!#REF!),"",'Measured Data'!#REF!)</f>
        <v>#REF!</v>
      </c>
      <c r="BI99" s="238" t="e">
        <f>IF(ISBLANK('Measured Data'!#REF!),"",'Measured Data'!#REF!)</f>
        <v>#REF!</v>
      </c>
      <c r="BJ99" s="238" t="e">
        <f>IF(ISBLANK('Measured Data'!#REF!),"",'Measured Data'!#REF!)</f>
        <v>#REF!</v>
      </c>
      <c r="BK99" s="238" t="e">
        <f>IF(ISBLANK('Measured Data'!#REF!),"",'Measured Data'!#REF!)</f>
        <v>#REF!</v>
      </c>
      <c r="BL99" s="238" t="e">
        <f>IF(ISBLANK('Measured Data'!#REF!),"",'Measured Data'!#REF!)</f>
        <v>#REF!</v>
      </c>
      <c r="BM99" s="238" t="e">
        <f>IF(ISBLANK('Measured Data'!#REF!),"",'Measured Data'!#REF!)</f>
        <v>#REF!</v>
      </c>
      <c r="BN99" s="238" t="str">
        <f>IF(ISBLANK('In Process Calc.'!B92),"",ROUND('In Process Calc.'!B92,2))</f>
        <v/>
      </c>
      <c r="BO99" s="238" t="str">
        <f>IF(ISBLANK('In Process Calc.'!C92),"",ROUND('In Process Calc.'!C92,2))</f>
        <v/>
      </c>
      <c r="BP99" s="238" t="str">
        <f>IF(ISBLANK('In Process Calc.'!E92),"",'In Process Calc.'!E92)</f>
        <v/>
      </c>
      <c r="BQ99" s="238" t="str">
        <f>IF(ISBLANK('In Process Calc.'!F92),"",'In Process Calc.'!F92)</f>
        <v/>
      </c>
      <c r="BR99" s="238" t="str">
        <f>IF(ISBLANK('In Process Calc.'!H92),"",'In Process Calc.'!H92)</f>
        <v/>
      </c>
      <c r="BS99" s="238" t="str">
        <f>IF(ISBLANK('In Process Calc.'!J92),"",'In Process Calc.'!J92)</f>
        <v/>
      </c>
      <c r="BT99" s="238" t="str">
        <f>IF(ISBLANK('In Process Calc.'!K92),"",'In Process Calc.'!K92)</f>
        <v/>
      </c>
      <c r="BU99" s="238" t="str">
        <f>IF(ISBLANK('In Process Calc.'!L92),"",'In Process Calc.'!L92)</f>
        <v/>
      </c>
      <c r="BV99" s="243" t="str">
        <f>IF(ISBLANK('In Process Calc.'!M92),"",'In Process Calc.'!M92)</f>
        <v/>
      </c>
      <c r="BW99" s="243" t="str">
        <f>IF(ISBLANK('In Process Calc.'!N92),"",'In Process Calc.'!N92)</f>
        <v/>
      </c>
      <c r="BX99" s="243" t="str">
        <f>IF(ISBLANK('In Process Calc.'!O92),"",'In Process Calc.'!O92)</f>
        <v/>
      </c>
      <c r="BY99" s="243" t="str">
        <f>IF(ISBLANK('In Process Calc.'!P92),"",'In Process Calc.'!P92)</f>
        <v/>
      </c>
      <c r="BZ99" s="243" t="str">
        <f>IF(ISBLANK('In Process Calc.'!Q92),"",'In Process Calc.'!Q92)</f>
        <v/>
      </c>
      <c r="CA99" s="243" t="str">
        <f>IF(ISBLANK('In Process Calc.'!R92),"",'In Process Calc.'!R92)</f>
        <v/>
      </c>
      <c r="CB99" s="243" t="str">
        <f>IF(ISBLANK('In Process Calc.'!S92),"",'In Process Calc.'!S92)</f>
        <v/>
      </c>
      <c r="CC99" s="243" t="str">
        <f>IF(ISBLANK('In Process Calc.'!T92),"",'In Process Calc.'!T92)</f>
        <v/>
      </c>
      <c r="CD99" s="243" t="str">
        <f>IF(ISBLANK('In Process Calc.'!U92),"",'In Process Calc.'!U92)</f>
        <v/>
      </c>
      <c r="CE99" s="243" t="str">
        <f>IF(ISBLANK('In Process Calc.'!V92),"",'In Process Calc.'!V92)</f>
        <v/>
      </c>
      <c r="CF99" s="243" t="str">
        <f>IF(ISBLANK('In Process Calc.'!W92),"",'In Process Calc.'!W92)</f>
        <v/>
      </c>
      <c r="CG99" s="243" t="str">
        <f>IF(ISBLANK('In Process Calc.'!X92),"",'In Process Calc.'!X92)</f>
        <v/>
      </c>
      <c r="CH99" s="243" t="str">
        <f>IF(ISBLANK('In Process Calc.'!Y92),"",'In Process Calc.'!Y92)</f>
        <v/>
      </c>
      <c r="CI99" s="243" t="str">
        <f>IF(ISBLANK('In Process Calc.'!Z92),"",'In Process Calc.'!Z92)</f>
        <v/>
      </c>
      <c r="CJ99" s="243" t="str">
        <f>IF(ISBLANK('In Process Calc.'!AA92),"",'In Process Calc.'!AA92)</f>
        <v/>
      </c>
      <c r="CK99" s="243" t="str">
        <f>IF(ISBLANK('In Process Calc.'!AB92),"",'In Process Calc.'!AB92)</f>
        <v/>
      </c>
      <c r="CL99" s="243" t="str">
        <f>IF(ISBLANK('In Process Calc.'!AC92),"",'In Process Calc.'!AC92)</f>
        <v/>
      </c>
      <c r="CM99" s="243" t="str">
        <f>IF(ISBLANK('In Process Calc.'!AD92),"",'In Process Calc.'!AD92)</f>
        <v/>
      </c>
      <c r="CN99" s="243" t="str">
        <f>IF(ISBLANK('In Process Calc.'!AE92),"",'In Process Calc.'!AE92)</f>
        <v/>
      </c>
      <c r="CO99" s="243" t="str">
        <f>IF(ISBLANK('In Process Calc.'!AF92),"",'In Process Calc.'!AF92)</f>
        <v/>
      </c>
      <c r="CP99" s="243" t="str">
        <f>IF(ISBLANK('In Process Calc.'!AG92),"",'In Process Calc.'!AG92)</f>
        <v/>
      </c>
      <c r="CQ99" s="243" t="str">
        <f>IF(ISBLANK('In Process Calc.'!AH92),"",'In Process Calc.'!AH92)</f>
        <v/>
      </c>
      <c r="CR99" s="243" t="str">
        <f>IF(ISBLANK('In Process Calc.'!AI92),"",'In Process Calc.'!AI92)</f>
        <v/>
      </c>
      <c r="CS99" s="243" t="str">
        <f>IF(ISBLANK('In Process Calc.'!AJ92),"",'In Process Calc.'!AJ92)</f>
        <v/>
      </c>
      <c r="CT99" s="243" t="str">
        <f>IF(ISBLANK('In Process Calc.'!AK92),"",'In Process Calc.'!AK92)</f>
        <v/>
      </c>
      <c r="CU99" s="243" t="str">
        <f>IF(ISBLANK('In Process Calc.'!AL92),"",'In Process Calc.'!AL92)</f>
        <v/>
      </c>
      <c r="CV99" s="243" t="str">
        <f>IF(ISBLANK('In Process Calc.'!AM92),"",'In Process Calc.'!AM92)</f>
        <v/>
      </c>
      <c r="CW99" s="243" t="str">
        <f>IF(ISBLANK('In Process Calc.'!AN92),"",'In Process Calc.'!AN92)</f>
        <v/>
      </c>
      <c r="CX99" s="243" t="str">
        <f>IF(ISBLANK('In Process Calc.'!AO92),"",'In Process Calc.'!AO92)</f>
        <v/>
      </c>
      <c r="CY99" s="243" t="str">
        <f>IF(ISBLANK('In Process Calc.'!AP92),"",'In Process Calc.'!AP92)</f>
        <v/>
      </c>
      <c r="CZ99" s="243" t="str">
        <f>IF(ISBLANK('In Process Calc.'!AQ92),"",'In Process Calc.'!AQ92)</f>
        <v/>
      </c>
      <c r="DA99" s="243" t="str">
        <f>IF(ISBLANK('In Process Calc.'!AR92),"",'In Process Calc.'!AR92)</f>
        <v/>
      </c>
      <c r="DB99" s="243" t="str">
        <f>IF(ISBLANK('In Process Calc.'!AS92),"",'In Process Calc.'!AS92)</f>
        <v/>
      </c>
      <c r="DC99" s="243" t="str">
        <f>IF(ISBLANK('In Process Calc.'!AT92),"",'In Process Calc.'!AT92)</f>
        <v/>
      </c>
      <c r="DD99" s="243" t="str">
        <f>IF(ISBLANK('In Process Calc.'!AU92),"",'In Process Calc.'!AU92)</f>
        <v/>
      </c>
      <c r="DE99" s="243" t="str">
        <f>IF(ISBLANK('In Process Calc.'!AV92),"",'In Process Calc.'!AV92)</f>
        <v/>
      </c>
      <c r="DF99" s="243" t="str">
        <f>IF(ISBLANK('In Process Calc.'!AW92),"",'In Process Calc.'!AW92)</f>
        <v/>
      </c>
      <c r="DG99" s="243" t="str">
        <f>IF(ISBLANK('In Process Calc.'!AX92),"",'In Process Calc.'!AX92)</f>
        <v/>
      </c>
      <c r="DH99" s="243" t="str">
        <f>IF(ISBLANK('In Process Calc.'!AY92),"",'In Process Calc.'!AY92)</f>
        <v/>
      </c>
      <c r="DI99" s="243" t="str">
        <f>IF(ISBLANK('In Process Calc.'!AZ92),"",'In Process Calc.'!AZ92)</f>
        <v/>
      </c>
      <c r="DJ99" s="243" t="str">
        <f>IF(ISBLANK('In Process Calc.'!BA92),"",'In Process Calc.'!BA92)</f>
        <v/>
      </c>
      <c r="DK99" s="243" t="str">
        <f>IF(ISBLANK('In Process Calc.'!BB92),"",'In Process Calc.'!BB92)</f>
        <v/>
      </c>
      <c r="DL99" s="243" t="str">
        <f>IF(ISBLANK('In Process Calc.'!BC92),"",'In Process Calc.'!BC92)</f>
        <v/>
      </c>
      <c r="DM99" s="243" t="str">
        <f>IF(ISBLANK('In Process Calc.'!BD92),"",'In Process Calc.'!BD92)</f>
        <v/>
      </c>
      <c r="DN99" s="243" t="str">
        <f>IF(ISBLANK('In Process Calc.'!BE92),"",'In Process Calc.'!BE92)</f>
        <v/>
      </c>
      <c r="DO99" s="243" t="str">
        <f>IF(ISBLANK('In Process Calc.'!BF92),"",'In Process Calc.'!BF92)</f>
        <v/>
      </c>
      <c r="DP99" s="243" t="str">
        <f>IF(ISBLANK('In Process Calc.'!BG92),"",'In Process Calc.'!BG92)</f>
        <v/>
      </c>
      <c r="DQ99" s="243" t="str">
        <f>IF(ISBLANK('In Process Calc.'!BH92),"",'In Process Calc.'!BH92)</f>
        <v/>
      </c>
      <c r="DR99" s="243" t="str">
        <f>IF(ISBLANK('In Process Calc.'!BI92),"",'In Process Calc.'!BI92)</f>
        <v/>
      </c>
      <c r="DS99" s="243" t="str">
        <f>IF(ISBLANK('In Process Calc.'!BJ92),"",'In Process Calc.'!BJ92)</f>
        <v/>
      </c>
      <c r="DT99" s="243" t="str">
        <f>IF(ISBLANK('In Process Calc.'!BK92),"",'In Process Calc.'!BK92)</f>
        <v/>
      </c>
      <c r="DU99" s="243" t="str">
        <f>IF(ISBLANK('In Process Calc.'!BL92),"",'In Process Calc.'!BL92)</f>
        <v/>
      </c>
      <c r="DV99" s="243" t="str">
        <f>IF(ISBLANK('In Process Calc.'!BM92),"",'In Process Calc.'!BM92)</f>
        <v/>
      </c>
      <c r="DW99" s="243" t="str">
        <f>IF(ISBLANK('In Process Calc.'!BN92),"",'In Process Calc.'!BN92)</f>
        <v/>
      </c>
      <c r="DX99" s="243" t="str">
        <f>IF(ISBLANK('In Process Calc.'!BO92),"",'In Process Calc.'!BO92)</f>
        <v/>
      </c>
      <c r="DY99" s="243" t="str">
        <f>IF(ISBLANK('In Process Calc.'!BP92),"",'In Process Calc.'!BP92)</f>
        <v/>
      </c>
      <c r="DZ99" s="243" t="str">
        <f>IF(ISBLANK('In Process Calc.'!BQ92),"",'In Process Calc.'!BQ92)</f>
        <v/>
      </c>
      <c r="EA99" s="243" t="str">
        <f>IF(ISBLANK('In Process Calc.'!BR92),"",'In Process Calc.'!BR92)</f>
        <v/>
      </c>
      <c r="EB99" s="243" t="str">
        <f>IF(ISBLANK('In Process Calc.'!BS92),"",'In Process Calc.'!BS92)</f>
        <v/>
      </c>
      <c r="EC99" s="243" t="str">
        <f>IF(ISBLANK('In Process Calc.'!BT92),"",'In Process Calc.'!BT92)</f>
        <v/>
      </c>
      <c r="ED99" s="243" t="str">
        <f>IF(ISBLANK('In Process Calc.'!BU92),"",'In Process Calc.'!BU92)</f>
        <v/>
      </c>
      <c r="EE99" s="243" t="str">
        <f>IF(ISBLANK('In Process Calc.'!BV92),"",'In Process Calc.'!BV92)</f>
        <v/>
      </c>
      <c r="EF99" s="243" t="str">
        <f>IF(ISBLANK('In Process Calc.'!BW92),"",'In Process Calc.'!BW92)</f>
        <v/>
      </c>
      <c r="EG99" s="243" t="str">
        <f>IF(ISBLANK('In Process Calc.'!BX92),"",'In Process Calc.'!BX92)</f>
        <v/>
      </c>
      <c r="EH99" s="243" t="str">
        <f>IF(ISBLANK('In Process Calc.'!BY92),"",'In Process Calc.'!BY92)</f>
        <v/>
      </c>
      <c r="EI99" s="243" t="str">
        <f>IF(ISBLANK('In Process Calc.'!BZ92),"",'In Process Calc.'!BZ92)</f>
        <v/>
      </c>
      <c r="EJ99" s="243" t="str">
        <f>IF(ISBLANK('In Process Calc.'!CA92),"",'In Process Calc.'!CA92)</f>
        <v/>
      </c>
      <c r="EK99" s="243" t="str">
        <f>IF(ISBLANK('Post Process Calc.'!A99),"",'Post Process Calc.'!A99)</f>
        <v/>
      </c>
      <c r="EL99" s="243" t="str">
        <f>IF(ISBLANK('Post Process Calc.'!C99),"",'Post Process Calc.'!C99)</f>
        <v/>
      </c>
      <c r="EM99" s="243" t="str">
        <f>IF(ISBLANK('Post Process Calc.'!D99),"",'Post Process Calc.'!D99)</f>
        <v/>
      </c>
      <c r="EN99" s="243" t="str">
        <f>IF(ISBLANK('Post Process Calc.'!E99),"",'Post Process Calc.'!E99)</f>
        <v/>
      </c>
      <c r="EO99" s="243" t="str">
        <f>IF(ISBLANK('Post Process Calc.'!F99),"",'Post Process Calc.'!F99)</f>
        <v/>
      </c>
      <c r="EP99" s="243" t="str">
        <f>IF(ISBLANK('Post Process Calc.'!G99),"",'Post Process Calc.'!G99)</f>
        <v/>
      </c>
      <c r="EQ99" s="243" t="str">
        <f>IF(ISBLANK('Post Process Calc.'!H99),"",'Post Process Calc.'!H99)</f>
        <v/>
      </c>
      <c r="ER99" s="243" t="str">
        <f>IF(ISBLANK('Post Process Calc.'!I99),"",'Post Process Calc.'!I99)</f>
        <v/>
      </c>
      <c r="ES99" s="243" t="str">
        <f>IF(ISBLANK('Post Process Calc.'!J99),"",'Post Process Calc.'!J99)</f>
        <v/>
      </c>
      <c r="ET99" s="243" t="str">
        <f>IF(ISBLANK('Post Process Calc.'!K99),"",'Post Process Calc.'!K99)</f>
        <v/>
      </c>
      <c r="EU99" s="243" t="str">
        <f>IF(ISBLANK('Post Process Calc.'!L99),"",'Post Process Calc.'!L99)</f>
        <v/>
      </c>
      <c r="EV99" s="243" t="str">
        <f>IF(ISBLANK('Post Process Calc.'!M99),"",'Post Process Calc.'!M99)</f>
        <v/>
      </c>
      <c r="EW99" s="243" t="str">
        <f>IF(ISBLANK('Post Process Calc.'!N99),"",'Post Process Calc.'!N99)</f>
        <v/>
      </c>
      <c r="EX99" s="243" t="str">
        <f>IF(ISBLANK('Post Process Calc.'!O99),"",'Post Process Calc.'!O99)</f>
        <v/>
      </c>
      <c r="EY99" s="243" t="str">
        <f>IF(ISBLANK('Post Process Calc.'!P99),"",'Post Process Calc.'!P99)</f>
        <v/>
      </c>
      <c r="EZ99" s="243" t="str">
        <f>IF(ISBLANK('Post Process Calc.'!Q99),"",'Post Process Calc.'!Q99)</f>
        <v/>
      </c>
      <c r="FA99" s="243" t="str">
        <f>IF(ISBLANK('Post Process Calc.'!R99),"",'Post Process Calc.'!R99)</f>
        <v/>
      </c>
      <c r="FB99" s="243" t="str">
        <f>IF(ISBLANK('Post Process Calc.'!S99),"",'Post Process Calc.'!S99)</f>
        <v/>
      </c>
      <c r="FC99" s="243" t="str">
        <f>IF(ISBLANK('Post Process Calc.'!T99),"",'Post Process Calc.'!T99)</f>
        <v/>
      </c>
      <c r="FD99" s="243" t="str">
        <f>IF(ISBLANK('Post Process Calc.'!U99),"",'Post Process Calc.'!U99)</f>
        <v/>
      </c>
      <c r="FE99" s="243" t="str">
        <f>IF(ISBLANK('Post Process Calc.'!V99),"",'Post Process Calc.'!V99)</f>
        <v/>
      </c>
      <c r="FF99" s="243" t="str">
        <f>IF(ISBLANK('Post Process Calc.'!W99),"",'Post Process Calc.'!W99)</f>
        <v/>
      </c>
      <c r="FG99" s="243" t="str">
        <f>IF(ISBLANK('Post Process Calc.'!X99),"",'Post Process Calc.'!X99)</f>
        <v/>
      </c>
      <c r="FH99" s="243" t="str">
        <f>IF(ISBLANK('Post Process Calc.'!Y99),"",'Post Process Calc.'!Y99)</f>
        <v/>
      </c>
      <c r="FI99" s="243" t="str">
        <f>IF(ISBLANK('Post Process Calc.'!Z99),"",'Post Process Calc.'!Z99)</f>
        <v/>
      </c>
      <c r="FJ99" s="243" t="str">
        <f>IF(ISBLANK('Post Process Calc.'!AA99),"",'Post Process Calc.'!AA99)</f>
        <v/>
      </c>
      <c r="FK99" s="243" t="str">
        <f>IF(ISBLANK('Post Process Calc.'!AB99),"",'Post Process Calc.'!AB99)</f>
        <v/>
      </c>
      <c r="FL99" s="243" t="str">
        <f>IF(ISBLANK('Post Process Calc.'!AC99),"",'Post Process Calc.'!AC99)</f>
        <v/>
      </c>
      <c r="FM99" s="243" t="str">
        <f>IF(ISBLANK('Post Process Calc.'!AD99),"",'Post Process Calc.'!AD99)</f>
        <v/>
      </c>
      <c r="FN99" s="243" t="str">
        <f>IF(ISBLANK('Post Process Calc.'!AE99),"",'Post Process Calc.'!AE99)</f>
        <v/>
      </c>
      <c r="FO99" s="243" t="str">
        <f>IF(ISBLANK('Post Process Calc.'!AF99),"",'Post Process Calc.'!AF99)</f>
        <v/>
      </c>
      <c r="FP99" s="243" t="str">
        <f>IF(ISBLANK('Post Process Calc.'!AG99),"",'Post Process Calc.'!AG99)</f>
        <v/>
      </c>
      <c r="FQ99" s="243" t="str">
        <f>IF(ISBLANK('Post Process Calc.'!AH99),"",'Post Process Calc.'!AH99)</f>
        <v/>
      </c>
      <c r="FR99" s="243" t="str">
        <f>IF(ISBLANK('Post Process Calc.'!AI99),"",'Post Process Calc.'!AI99)</f>
        <v/>
      </c>
      <c r="FS99" s="243" t="str">
        <f>IF(ISBLANK('Post Process Calc.'!AJ99),"",'Post Process Calc.'!AJ99)</f>
        <v/>
      </c>
    </row>
    <row r="100" spans="1:175">
      <c r="A100" s="238" t="str">
        <f>IF('Measured Data'!B91&lt;&gt;0,'Measured Data'!$B$1,"")</f>
        <v/>
      </c>
      <c r="B100" s="238" t="str">
        <f>IF(ISBLANK('Measured Data'!A91),"",'Measured Data'!A91)</f>
        <v/>
      </c>
      <c r="C100" s="245" t="str">
        <f>IF(ISBLANK('Measured Data'!B91),"",'Measured Data'!B91)</f>
        <v/>
      </c>
      <c r="D100" s="246" t="str">
        <f>IF(ISBLANK('Measured Data'!C91),"",'Measured Data'!C91)</f>
        <v/>
      </c>
      <c r="E100" s="238" t="str">
        <f>IF(ISBLANK('Measured Data'!D91),"",'Measured Data'!D91)</f>
        <v/>
      </c>
      <c r="F100" s="238" t="str">
        <f>IF(ISBLANK('Measured Data'!E91),"",'Measured Data'!E91)</f>
        <v/>
      </c>
      <c r="G100" s="238" t="str">
        <f>IF(ISBLANK('Measured Data'!G91),"",'Measured Data'!G91)</f>
        <v/>
      </c>
      <c r="H100" s="238" t="str">
        <f>IF(ISBLANK('Measured Data'!H91),"",'Measured Data'!H91)</f>
        <v/>
      </c>
      <c r="I100" s="238" t="str">
        <f>IF(ISBLANK('Measured Data'!I91),"",'Measured Data'!I91)</f>
        <v/>
      </c>
      <c r="J100" s="238" t="str">
        <f>IF(ISBLANK('Measured Data'!J91),"",'Measured Data'!J91)</f>
        <v/>
      </c>
      <c r="K100" s="238" t="str">
        <f>IF(ISBLANK('Measured Data'!K91),"",'Measured Data'!K91)</f>
        <v/>
      </c>
      <c r="L100" s="238" t="str">
        <f>IF(ISBLANK('Measured Data'!L91),"",'Measured Data'!L91)</f>
        <v/>
      </c>
      <c r="M100" s="238" t="str">
        <f>IF(ISBLANK('Measured Data'!M91),"",'Measured Data'!M91)</f>
        <v/>
      </c>
      <c r="N100" s="238" t="str">
        <f>IF(ISBLANK('Measured Data'!N91),"",'Measured Data'!N91)</f>
        <v/>
      </c>
      <c r="O100" s="238" t="str">
        <f>IF(ISBLANK('Measured Data'!O91),"",'Measured Data'!O91)</f>
        <v/>
      </c>
      <c r="P100" s="238" t="str">
        <f>IF(ISBLANK('Measured Data'!P91),"",'Measured Data'!P91)</f>
        <v/>
      </c>
      <c r="Q100" s="238" t="str">
        <f>IF(ISBLANK('Measured Data'!Q91),"",'Measured Data'!Q91)</f>
        <v/>
      </c>
      <c r="R100" s="238" t="str">
        <f>IF(ISBLANK('Measured Data'!R91),"",'Measured Data'!R91)</f>
        <v/>
      </c>
      <c r="S100" s="238" t="str">
        <f>IF(ISBLANK('Measured Data'!S91),"",'Measured Data'!S91)</f>
        <v/>
      </c>
      <c r="T100" s="238" t="str">
        <f>IF(ISBLANK('Measured Data'!T91),"",'Measured Data'!T91)</f>
        <v/>
      </c>
      <c r="U100" s="238" t="str">
        <f>IF(ISBLANK('Measured Data'!U91),"",'Measured Data'!U91)</f>
        <v/>
      </c>
      <c r="V100" s="238" t="str">
        <f>IF(ISBLANK('Measured Data'!V91),"",'Measured Data'!V91)</f>
        <v/>
      </c>
      <c r="W100" s="238" t="str">
        <f>IF(ISBLANK('Measured Data'!W91),"",'Measured Data'!W91)</f>
        <v/>
      </c>
      <c r="X100" s="238" t="str">
        <f>IF(ISBLANK('Measured Data'!X91),"",'Measured Data'!X91)</f>
        <v/>
      </c>
      <c r="Y100" s="238" t="str">
        <f>IF(ISBLANK('Measured Data'!Y91),"",'Measured Data'!Y91)</f>
        <v/>
      </c>
      <c r="Z100" s="238" t="str">
        <f>IF(ISBLANK('Measured Data'!Z91),"",'Measured Data'!Z91)</f>
        <v/>
      </c>
      <c r="AA100" s="238" t="str">
        <f>IF(ISBLANK('Measured Data'!AA91),"",'Measured Data'!AA91)</f>
        <v/>
      </c>
      <c r="AB100" s="238" t="str">
        <f>IF(ISBLANK('Measured Data'!AB91),"",'Measured Data'!AB91)</f>
        <v/>
      </c>
      <c r="AC100" s="238" t="str">
        <f>IF(ISBLANK('Measured Data'!AC91),"",'Measured Data'!AC91)</f>
        <v/>
      </c>
      <c r="AD100" s="238" t="str">
        <f>IF(ISBLANK('Measured Data'!AD91),"",'Measured Data'!AD91)</f>
        <v/>
      </c>
      <c r="AE100" s="238" t="str">
        <f>IF(ISBLANK('Measured Data'!AE91),"",'Measured Data'!AE91)</f>
        <v/>
      </c>
      <c r="AF100" s="238" t="str">
        <f>IF(ISBLANK('Measured Data'!AF91),"",'Measured Data'!AF91)</f>
        <v/>
      </c>
      <c r="AG100" s="238" t="str">
        <f>IF(ISBLANK('Measured Data'!AG91),"",'Measured Data'!AG91)</f>
        <v/>
      </c>
      <c r="AH100" s="238" t="str">
        <f>IF(ISBLANK('Measured Data'!AH91),"",'Measured Data'!AH91)</f>
        <v/>
      </c>
      <c r="AI100" s="238" t="str">
        <f>IF(ISBLANK('Measured Data'!AI91),"",'Measured Data'!AI91)</f>
        <v/>
      </c>
      <c r="AJ100" s="238" t="str">
        <f>IF(ISBLANK('Measured Data'!AJ91),"",'Measured Data'!AJ91)</f>
        <v/>
      </c>
      <c r="AK100" s="238" t="str">
        <f>IF(ISBLANK('Measured Data'!AK91),"",'Measured Data'!AK91)</f>
        <v/>
      </c>
      <c r="AL100" s="238" t="str">
        <f>IF(ISBLANK('Measured Data'!AL91),"",'Measured Data'!AL91)</f>
        <v/>
      </c>
      <c r="AM100" s="238" t="str">
        <f>IF(ISBLANK('Measured Data'!AM91),"",'Measured Data'!AM91)</f>
        <v/>
      </c>
      <c r="AN100" s="238" t="str">
        <f>IF(ISBLANK('Measured Data'!AN91),"",'Measured Data'!AN91)</f>
        <v/>
      </c>
      <c r="AO100" s="238" t="str">
        <f>IF(ISBLANK('Measured Data'!AO91),"",'Measured Data'!AO91)</f>
        <v/>
      </c>
      <c r="AP100" s="238" t="str">
        <f>IF(ISBLANK('Measured Data'!AP91),"",'Measured Data'!AP91)</f>
        <v/>
      </c>
      <c r="AQ100" s="238" t="e">
        <f>IF(ISBLANK('Measured Data'!#REF!),"",'Measured Data'!#REF!)</f>
        <v>#REF!</v>
      </c>
      <c r="AR100" s="238" t="e">
        <f>IF(ISBLANK('Measured Data'!#REF!),"",'Measured Data'!#REF!)</f>
        <v>#REF!</v>
      </c>
      <c r="AS100" s="238" t="e">
        <f>IF(ISBLANK('Measured Data'!#REF!),"",'Measured Data'!#REF!)</f>
        <v>#REF!</v>
      </c>
      <c r="AT100" s="238" t="e">
        <f>IF(ISBLANK('Measured Data'!#REF!),"",'Measured Data'!#REF!)</f>
        <v>#REF!</v>
      </c>
      <c r="AU100" s="238" t="e">
        <f>IF(ISBLANK('Measured Data'!#REF!),"",'Measured Data'!#REF!)</f>
        <v>#REF!</v>
      </c>
      <c r="AV100" s="238" t="e">
        <f>IF(ISBLANK('Measured Data'!#REF!),"",'Measured Data'!#REF!)</f>
        <v>#REF!</v>
      </c>
      <c r="AW100" s="238" t="e">
        <f>IF(ISBLANK('Measured Data'!#REF!),"",'Measured Data'!#REF!)</f>
        <v>#REF!</v>
      </c>
      <c r="AX100" s="238" t="e">
        <f>IF(ISBLANK('Measured Data'!#REF!),"",'Measured Data'!#REF!)</f>
        <v>#REF!</v>
      </c>
      <c r="AY100" s="238" t="e">
        <f>IF(ISBLANK('Measured Data'!#REF!),"",'Measured Data'!#REF!)</f>
        <v>#REF!</v>
      </c>
      <c r="AZ100" s="238" t="e">
        <f>IF(ISBLANK('Measured Data'!#REF!),"",'Measured Data'!#REF!)</f>
        <v>#REF!</v>
      </c>
      <c r="BA100" s="238" t="e">
        <f>IF(ISBLANK('Measured Data'!#REF!),"",'Measured Data'!#REF!)</f>
        <v>#REF!</v>
      </c>
      <c r="BB100" s="238" t="e">
        <f>IF(ISBLANK('Measured Data'!#REF!),"",'Measured Data'!#REF!)</f>
        <v>#REF!</v>
      </c>
      <c r="BC100" s="238" t="e">
        <f>IF(ISBLANK('Measured Data'!#REF!),"",'Measured Data'!#REF!)</f>
        <v>#REF!</v>
      </c>
      <c r="BD100" s="238" t="e">
        <f>IF(ISBLANK('Measured Data'!#REF!),"",'Measured Data'!#REF!)</f>
        <v>#REF!</v>
      </c>
      <c r="BE100" s="238" t="e">
        <f>IF(ISBLANK('Measured Data'!#REF!),"",'Measured Data'!#REF!)</f>
        <v>#REF!</v>
      </c>
      <c r="BF100" s="238" t="e">
        <f>IF(ISBLANK('Measured Data'!#REF!),"",'Measured Data'!#REF!)</f>
        <v>#REF!</v>
      </c>
      <c r="BG100" s="238" t="e">
        <f>IF(ISBLANK('Measured Data'!#REF!),"",'Measured Data'!#REF!)</f>
        <v>#REF!</v>
      </c>
      <c r="BH100" s="238" t="e">
        <f>IF(ISBLANK('Measured Data'!#REF!),"",'Measured Data'!#REF!)</f>
        <v>#REF!</v>
      </c>
      <c r="BI100" s="238" t="e">
        <f>IF(ISBLANK('Measured Data'!#REF!),"",'Measured Data'!#REF!)</f>
        <v>#REF!</v>
      </c>
      <c r="BJ100" s="238" t="e">
        <f>IF(ISBLANK('Measured Data'!#REF!),"",'Measured Data'!#REF!)</f>
        <v>#REF!</v>
      </c>
      <c r="BK100" s="238" t="e">
        <f>IF(ISBLANK('Measured Data'!#REF!),"",'Measured Data'!#REF!)</f>
        <v>#REF!</v>
      </c>
      <c r="BL100" s="238" t="e">
        <f>IF(ISBLANK('Measured Data'!#REF!),"",'Measured Data'!#REF!)</f>
        <v>#REF!</v>
      </c>
      <c r="BM100" s="238" t="e">
        <f>IF(ISBLANK('Measured Data'!#REF!),"",'Measured Data'!#REF!)</f>
        <v>#REF!</v>
      </c>
      <c r="BN100" s="238" t="str">
        <f>IF(ISBLANK('In Process Calc.'!B93),"",ROUND('In Process Calc.'!B93,2))</f>
        <v/>
      </c>
      <c r="BO100" s="238" t="str">
        <f>IF(ISBLANK('In Process Calc.'!C93),"",ROUND('In Process Calc.'!C93,2))</f>
        <v/>
      </c>
      <c r="BP100" s="238" t="str">
        <f>IF(ISBLANK('In Process Calc.'!E93),"",'In Process Calc.'!E93)</f>
        <v/>
      </c>
      <c r="BQ100" s="238" t="str">
        <f>IF(ISBLANK('In Process Calc.'!F93),"",'In Process Calc.'!F93)</f>
        <v/>
      </c>
      <c r="BR100" s="238" t="str">
        <f>IF(ISBLANK('In Process Calc.'!H93),"",'In Process Calc.'!H93)</f>
        <v/>
      </c>
      <c r="BS100" s="238" t="str">
        <f>IF(ISBLANK('In Process Calc.'!J93),"",'In Process Calc.'!J93)</f>
        <v/>
      </c>
      <c r="BT100" s="238" t="str">
        <f>IF(ISBLANK('In Process Calc.'!K93),"",'In Process Calc.'!K93)</f>
        <v/>
      </c>
      <c r="BU100" s="238" t="str">
        <f>IF(ISBLANK('In Process Calc.'!L93),"",'In Process Calc.'!L93)</f>
        <v/>
      </c>
      <c r="BV100" s="243" t="str">
        <f>IF(ISBLANK('In Process Calc.'!M93),"",'In Process Calc.'!M93)</f>
        <v/>
      </c>
      <c r="BW100" s="243" t="str">
        <f>IF(ISBLANK('In Process Calc.'!N93),"",'In Process Calc.'!N93)</f>
        <v/>
      </c>
      <c r="BX100" s="243" t="str">
        <f>IF(ISBLANK('In Process Calc.'!O93),"",'In Process Calc.'!O93)</f>
        <v/>
      </c>
      <c r="BY100" s="243" t="str">
        <f>IF(ISBLANK('In Process Calc.'!P93),"",'In Process Calc.'!P93)</f>
        <v/>
      </c>
      <c r="BZ100" s="243" t="str">
        <f>IF(ISBLANK('In Process Calc.'!Q93),"",'In Process Calc.'!Q93)</f>
        <v/>
      </c>
      <c r="CA100" s="243" t="str">
        <f>IF(ISBLANK('In Process Calc.'!R93),"",'In Process Calc.'!R93)</f>
        <v/>
      </c>
      <c r="CB100" s="243" t="str">
        <f>IF(ISBLANK('In Process Calc.'!S93),"",'In Process Calc.'!S93)</f>
        <v/>
      </c>
      <c r="CC100" s="243" t="str">
        <f>IF(ISBLANK('In Process Calc.'!T93),"",'In Process Calc.'!T93)</f>
        <v/>
      </c>
      <c r="CD100" s="243" t="str">
        <f>IF(ISBLANK('In Process Calc.'!U93),"",'In Process Calc.'!U93)</f>
        <v/>
      </c>
      <c r="CE100" s="243" t="str">
        <f>IF(ISBLANK('In Process Calc.'!V93),"",'In Process Calc.'!V93)</f>
        <v/>
      </c>
      <c r="CF100" s="243" t="str">
        <f>IF(ISBLANK('In Process Calc.'!W93),"",'In Process Calc.'!W93)</f>
        <v/>
      </c>
      <c r="CG100" s="243" t="str">
        <f>IF(ISBLANK('In Process Calc.'!X93),"",'In Process Calc.'!X93)</f>
        <v/>
      </c>
      <c r="CH100" s="243" t="str">
        <f>IF(ISBLANK('In Process Calc.'!Y93),"",'In Process Calc.'!Y93)</f>
        <v/>
      </c>
      <c r="CI100" s="243" t="str">
        <f>IF(ISBLANK('In Process Calc.'!Z93),"",'In Process Calc.'!Z93)</f>
        <v/>
      </c>
      <c r="CJ100" s="243" t="str">
        <f>IF(ISBLANK('In Process Calc.'!AA93),"",'In Process Calc.'!AA93)</f>
        <v/>
      </c>
      <c r="CK100" s="243" t="str">
        <f>IF(ISBLANK('In Process Calc.'!AB93),"",'In Process Calc.'!AB93)</f>
        <v/>
      </c>
      <c r="CL100" s="243" t="str">
        <f>IF(ISBLANK('In Process Calc.'!AC93),"",'In Process Calc.'!AC93)</f>
        <v/>
      </c>
      <c r="CM100" s="243" t="str">
        <f>IF(ISBLANK('In Process Calc.'!AD93),"",'In Process Calc.'!AD93)</f>
        <v/>
      </c>
      <c r="CN100" s="243" t="str">
        <f>IF(ISBLANK('In Process Calc.'!AE93),"",'In Process Calc.'!AE93)</f>
        <v/>
      </c>
      <c r="CO100" s="243" t="str">
        <f>IF(ISBLANK('In Process Calc.'!AF93),"",'In Process Calc.'!AF93)</f>
        <v/>
      </c>
      <c r="CP100" s="243" t="str">
        <f>IF(ISBLANK('In Process Calc.'!AG93),"",'In Process Calc.'!AG93)</f>
        <v/>
      </c>
      <c r="CQ100" s="243" t="str">
        <f>IF(ISBLANK('In Process Calc.'!AH93),"",'In Process Calc.'!AH93)</f>
        <v/>
      </c>
      <c r="CR100" s="243" t="str">
        <f>IF(ISBLANK('In Process Calc.'!AI93),"",'In Process Calc.'!AI93)</f>
        <v/>
      </c>
      <c r="CS100" s="243" t="str">
        <f>IF(ISBLANK('In Process Calc.'!AJ93),"",'In Process Calc.'!AJ93)</f>
        <v/>
      </c>
      <c r="CT100" s="243" t="str">
        <f>IF(ISBLANK('In Process Calc.'!AK93),"",'In Process Calc.'!AK93)</f>
        <v/>
      </c>
      <c r="CU100" s="243" t="str">
        <f>IF(ISBLANK('In Process Calc.'!AL93),"",'In Process Calc.'!AL93)</f>
        <v/>
      </c>
      <c r="CV100" s="243" t="str">
        <f>IF(ISBLANK('In Process Calc.'!AM93),"",'In Process Calc.'!AM93)</f>
        <v/>
      </c>
      <c r="CW100" s="243" t="str">
        <f>IF(ISBLANK('In Process Calc.'!AN93),"",'In Process Calc.'!AN93)</f>
        <v/>
      </c>
      <c r="CX100" s="243" t="str">
        <f>IF(ISBLANK('In Process Calc.'!AO93),"",'In Process Calc.'!AO93)</f>
        <v/>
      </c>
      <c r="CY100" s="243" t="str">
        <f>IF(ISBLANK('In Process Calc.'!AP93),"",'In Process Calc.'!AP93)</f>
        <v/>
      </c>
      <c r="CZ100" s="243" t="str">
        <f>IF(ISBLANK('In Process Calc.'!AQ93),"",'In Process Calc.'!AQ93)</f>
        <v/>
      </c>
      <c r="DA100" s="243" t="str">
        <f>IF(ISBLANK('In Process Calc.'!AR93),"",'In Process Calc.'!AR93)</f>
        <v/>
      </c>
      <c r="DB100" s="243" t="str">
        <f>IF(ISBLANK('In Process Calc.'!AS93),"",'In Process Calc.'!AS93)</f>
        <v/>
      </c>
      <c r="DC100" s="243" t="str">
        <f>IF(ISBLANK('In Process Calc.'!AT93),"",'In Process Calc.'!AT93)</f>
        <v/>
      </c>
      <c r="DD100" s="243" t="str">
        <f>IF(ISBLANK('In Process Calc.'!AU93),"",'In Process Calc.'!AU93)</f>
        <v/>
      </c>
      <c r="DE100" s="243" t="str">
        <f>IF(ISBLANK('In Process Calc.'!AV93),"",'In Process Calc.'!AV93)</f>
        <v/>
      </c>
      <c r="DF100" s="243" t="str">
        <f>IF(ISBLANK('In Process Calc.'!AW93),"",'In Process Calc.'!AW93)</f>
        <v/>
      </c>
      <c r="DG100" s="243" t="str">
        <f>IF(ISBLANK('In Process Calc.'!AX93),"",'In Process Calc.'!AX93)</f>
        <v/>
      </c>
      <c r="DH100" s="243" t="str">
        <f>IF(ISBLANK('In Process Calc.'!AY93),"",'In Process Calc.'!AY93)</f>
        <v/>
      </c>
      <c r="DI100" s="243" t="str">
        <f>IF(ISBLANK('In Process Calc.'!AZ93),"",'In Process Calc.'!AZ93)</f>
        <v/>
      </c>
      <c r="DJ100" s="243" t="str">
        <f>IF(ISBLANK('In Process Calc.'!BA93),"",'In Process Calc.'!BA93)</f>
        <v/>
      </c>
      <c r="DK100" s="243" t="str">
        <f>IF(ISBLANK('In Process Calc.'!BB93),"",'In Process Calc.'!BB93)</f>
        <v/>
      </c>
      <c r="DL100" s="243" t="str">
        <f>IF(ISBLANK('In Process Calc.'!BC93),"",'In Process Calc.'!BC93)</f>
        <v/>
      </c>
      <c r="DM100" s="243" t="str">
        <f>IF(ISBLANK('In Process Calc.'!BD93),"",'In Process Calc.'!BD93)</f>
        <v/>
      </c>
      <c r="DN100" s="243" t="str">
        <f>IF(ISBLANK('In Process Calc.'!BE93),"",'In Process Calc.'!BE93)</f>
        <v/>
      </c>
      <c r="DO100" s="243" t="str">
        <f>IF(ISBLANK('In Process Calc.'!BF93),"",'In Process Calc.'!BF93)</f>
        <v/>
      </c>
      <c r="DP100" s="243" t="str">
        <f>IF(ISBLANK('In Process Calc.'!BG93),"",'In Process Calc.'!BG93)</f>
        <v/>
      </c>
      <c r="DQ100" s="243" t="str">
        <f>IF(ISBLANK('In Process Calc.'!BH93),"",'In Process Calc.'!BH93)</f>
        <v/>
      </c>
      <c r="DR100" s="243" t="str">
        <f>IF(ISBLANK('In Process Calc.'!BI93),"",'In Process Calc.'!BI93)</f>
        <v/>
      </c>
      <c r="DS100" s="243" t="str">
        <f>IF(ISBLANK('In Process Calc.'!BJ93),"",'In Process Calc.'!BJ93)</f>
        <v/>
      </c>
      <c r="DT100" s="243" t="str">
        <f>IF(ISBLANK('In Process Calc.'!BK93),"",'In Process Calc.'!BK93)</f>
        <v/>
      </c>
      <c r="DU100" s="243" t="str">
        <f>IF(ISBLANK('In Process Calc.'!BL93),"",'In Process Calc.'!BL93)</f>
        <v/>
      </c>
      <c r="DV100" s="243" t="str">
        <f>IF(ISBLANK('In Process Calc.'!BM93),"",'In Process Calc.'!BM93)</f>
        <v/>
      </c>
      <c r="DW100" s="243" t="str">
        <f>IF(ISBLANK('In Process Calc.'!BN93),"",'In Process Calc.'!BN93)</f>
        <v/>
      </c>
      <c r="DX100" s="243" t="str">
        <f>IF(ISBLANK('In Process Calc.'!BO93),"",'In Process Calc.'!BO93)</f>
        <v/>
      </c>
      <c r="DY100" s="243" t="str">
        <f>IF(ISBLANK('In Process Calc.'!BP93),"",'In Process Calc.'!BP93)</f>
        <v/>
      </c>
      <c r="DZ100" s="243" t="str">
        <f>IF(ISBLANK('In Process Calc.'!BQ93),"",'In Process Calc.'!BQ93)</f>
        <v/>
      </c>
      <c r="EA100" s="243" t="str">
        <f>IF(ISBLANK('In Process Calc.'!BR93),"",'In Process Calc.'!BR93)</f>
        <v/>
      </c>
      <c r="EB100" s="243" t="str">
        <f>IF(ISBLANK('In Process Calc.'!BS93),"",'In Process Calc.'!BS93)</f>
        <v/>
      </c>
      <c r="EC100" s="243" t="str">
        <f>IF(ISBLANK('In Process Calc.'!BT93),"",'In Process Calc.'!BT93)</f>
        <v/>
      </c>
      <c r="ED100" s="243" t="str">
        <f>IF(ISBLANK('In Process Calc.'!BU93),"",'In Process Calc.'!BU93)</f>
        <v/>
      </c>
      <c r="EE100" s="243" t="str">
        <f>IF(ISBLANK('In Process Calc.'!BV93),"",'In Process Calc.'!BV93)</f>
        <v/>
      </c>
      <c r="EF100" s="243" t="str">
        <f>IF(ISBLANK('In Process Calc.'!BW93),"",'In Process Calc.'!BW93)</f>
        <v/>
      </c>
      <c r="EG100" s="243" t="str">
        <f>IF(ISBLANK('In Process Calc.'!BX93),"",'In Process Calc.'!BX93)</f>
        <v/>
      </c>
      <c r="EH100" s="243" t="str">
        <f>IF(ISBLANK('In Process Calc.'!BY93),"",'In Process Calc.'!BY93)</f>
        <v/>
      </c>
      <c r="EI100" s="243" t="str">
        <f>IF(ISBLANK('In Process Calc.'!BZ93),"",'In Process Calc.'!BZ93)</f>
        <v/>
      </c>
      <c r="EJ100" s="243" t="str">
        <f>IF(ISBLANK('In Process Calc.'!CA93),"",'In Process Calc.'!CA93)</f>
        <v/>
      </c>
      <c r="EK100" s="243" t="str">
        <f>IF(ISBLANK('Post Process Calc.'!A100),"",'Post Process Calc.'!A100)</f>
        <v/>
      </c>
      <c r="EL100" s="243" t="str">
        <f>IF(ISBLANK('Post Process Calc.'!C100),"",'Post Process Calc.'!C100)</f>
        <v/>
      </c>
      <c r="EM100" s="243" t="str">
        <f>IF(ISBLANK('Post Process Calc.'!D100),"",'Post Process Calc.'!D100)</f>
        <v/>
      </c>
      <c r="EN100" s="243" t="str">
        <f>IF(ISBLANK('Post Process Calc.'!E100),"",'Post Process Calc.'!E100)</f>
        <v/>
      </c>
      <c r="EO100" s="243" t="str">
        <f>IF(ISBLANK('Post Process Calc.'!F100),"",'Post Process Calc.'!F100)</f>
        <v/>
      </c>
      <c r="EP100" s="243" t="str">
        <f>IF(ISBLANK('Post Process Calc.'!G100),"",'Post Process Calc.'!G100)</f>
        <v/>
      </c>
      <c r="EQ100" s="243" t="str">
        <f>IF(ISBLANK('Post Process Calc.'!H100),"",'Post Process Calc.'!H100)</f>
        <v/>
      </c>
      <c r="ER100" s="243" t="str">
        <f>IF(ISBLANK('Post Process Calc.'!I100),"",'Post Process Calc.'!I100)</f>
        <v/>
      </c>
      <c r="ES100" s="243" t="str">
        <f>IF(ISBLANK('Post Process Calc.'!J100),"",'Post Process Calc.'!J100)</f>
        <v/>
      </c>
      <c r="ET100" s="243" t="str">
        <f>IF(ISBLANK('Post Process Calc.'!K100),"",'Post Process Calc.'!K100)</f>
        <v/>
      </c>
      <c r="EU100" s="243" t="str">
        <f>IF(ISBLANK('Post Process Calc.'!L100),"",'Post Process Calc.'!L100)</f>
        <v/>
      </c>
      <c r="EV100" s="243" t="str">
        <f>IF(ISBLANK('Post Process Calc.'!M100),"",'Post Process Calc.'!M100)</f>
        <v/>
      </c>
      <c r="EW100" s="243" t="str">
        <f>IF(ISBLANK('Post Process Calc.'!N100),"",'Post Process Calc.'!N100)</f>
        <v/>
      </c>
      <c r="EX100" s="243" t="str">
        <f>IF(ISBLANK('Post Process Calc.'!O100),"",'Post Process Calc.'!O100)</f>
        <v/>
      </c>
      <c r="EY100" s="243" t="str">
        <f>IF(ISBLANK('Post Process Calc.'!P100),"",'Post Process Calc.'!P100)</f>
        <v/>
      </c>
      <c r="EZ100" s="243" t="str">
        <f>IF(ISBLANK('Post Process Calc.'!Q100),"",'Post Process Calc.'!Q100)</f>
        <v/>
      </c>
      <c r="FA100" s="243" t="str">
        <f>IF(ISBLANK('Post Process Calc.'!R100),"",'Post Process Calc.'!R100)</f>
        <v/>
      </c>
      <c r="FB100" s="243" t="str">
        <f>IF(ISBLANK('Post Process Calc.'!S100),"",'Post Process Calc.'!S100)</f>
        <v/>
      </c>
      <c r="FC100" s="243" t="str">
        <f>IF(ISBLANK('Post Process Calc.'!T100),"",'Post Process Calc.'!T100)</f>
        <v/>
      </c>
      <c r="FD100" s="243" t="str">
        <f>IF(ISBLANK('Post Process Calc.'!U100),"",'Post Process Calc.'!U100)</f>
        <v/>
      </c>
      <c r="FE100" s="243" t="str">
        <f>IF(ISBLANK('Post Process Calc.'!V100),"",'Post Process Calc.'!V100)</f>
        <v/>
      </c>
      <c r="FF100" s="243" t="str">
        <f>IF(ISBLANK('Post Process Calc.'!W100),"",'Post Process Calc.'!W100)</f>
        <v/>
      </c>
      <c r="FG100" s="243" t="str">
        <f>IF(ISBLANK('Post Process Calc.'!X100),"",'Post Process Calc.'!X100)</f>
        <v/>
      </c>
      <c r="FH100" s="243" t="str">
        <f>IF(ISBLANK('Post Process Calc.'!Y100),"",'Post Process Calc.'!Y100)</f>
        <v/>
      </c>
      <c r="FI100" s="243" t="str">
        <f>IF(ISBLANK('Post Process Calc.'!Z100),"",'Post Process Calc.'!Z100)</f>
        <v/>
      </c>
      <c r="FJ100" s="243" t="str">
        <f>IF(ISBLANK('Post Process Calc.'!AA100),"",'Post Process Calc.'!AA100)</f>
        <v/>
      </c>
      <c r="FK100" s="243" t="str">
        <f>IF(ISBLANK('Post Process Calc.'!AB100),"",'Post Process Calc.'!AB100)</f>
        <v/>
      </c>
      <c r="FL100" s="243" t="str">
        <f>IF(ISBLANK('Post Process Calc.'!AC100),"",'Post Process Calc.'!AC100)</f>
        <v/>
      </c>
      <c r="FM100" s="243" t="str">
        <f>IF(ISBLANK('Post Process Calc.'!AD100),"",'Post Process Calc.'!AD100)</f>
        <v/>
      </c>
      <c r="FN100" s="243" t="str">
        <f>IF(ISBLANK('Post Process Calc.'!AE100),"",'Post Process Calc.'!AE100)</f>
        <v/>
      </c>
      <c r="FO100" s="243" t="str">
        <f>IF(ISBLANK('Post Process Calc.'!AF100),"",'Post Process Calc.'!AF100)</f>
        <v/>
      </c>
      <c r="FP100" s="243" t="str">
        <f>IF(ISBLANK('Post Process Calc.'!AG100),"",'Post Process Calc.'!AG100)</f>
        <v/>
      </c>
      <c r="FQ100" s="243" t="str">
        <f>IF(ISBLANK('Post Process Calc.'!AH100),"",'Post Process Calc.'!AH100)</f>
        <v/>
      </c>
      <c r="FR100" s="243" t="str">
        <f>IF(ISBLANK('Post Process Calc.'!AI100),"",'Post Process Calc.'!AI100)</f>
        <v/>
      </c>
      <c r="FS100" s="243" t="str">
        <f>IF(ISBLANK('Post Process Calc.'!AJ100),"",'Post Process Calc.'!AJ100)</f>
        <v/>
      </c>
    </row>
    <row r="101" spans="1:175">
      <c r="A101" s="238" t="str">
        <f>IF('Measured Data'!B92&lt;&gt;0,'Measured Data'!$B$1,"")</f>
        <v/>
      </c>
      <c r="B101" s="238" t="str">
        <f>IF(ISBLANK('Measured Data'!A92),"",'Measured Data'!A92)</f>
        <v/>
      </c>
      <c r="C101" s="245" t="str">
        <f>IF(ISBLANK('Measured Data'!B92),"",'Measured Data'!B92)</f>
        <v/>
      </c>
      <c r="D101" s="246" t="str">
        <f>IF(ISBLANK('Measured Data'!C92),"",'Measured Data'!C92)</f>
        <v/>
      </c>
      <c r="E101" s="238" t="str">
        <f>IF(ISBLANK('Measured Data'!D92),"",'Measured Data'!D92)</f>
        <v/>
      </c>
      <c r="F101" s="238" t="str">
        <f>IF(ISBLANK('Measured Data'!E92),"",'Measured Data'!E92)</f>
        <v/>
      </c>
      <c r="G101" s="238" t="str">
        <f>IF(ISBLANK('Measured Data'!G92),"",'Measured Data'!G92)</f>
        <v/>
      </c>
      <c r="H101" s="238" t="str">
        <f>IF(ISBLANK('Measured Data'!H92),"",'Measured Data'!H92)</f>
        <v/>
      </c>
      <c r="I101" s="238" t="str">
        <f>IF(ISBLANK('Measured Data'!I92),"",'Measured Data'!I92)</f>
        <v/>
      </c>
      <c r="J101" s="238" t="str">
        <f>IF(ISBLANK('Measured Data'!J92),"",'Measured Data'!J92)</f>
        <v/>
      </c>
      <c r="K101" s="238" t="str">
        <f>IF(ISBLANK('Measured Data'!K92),"",'Measured Data'!K92)</f>
        <v/>
      </c>
      <c r="L101" s="238" t="str">
        <f>IF(ISBLANK('Measured Data'!L92),"",'Measured Data'!L92)</f>
        <v/>
      </c>
      <c r="M101" s="238" t="str">
        <f>IF(ISBLANK('Measured Data'!M92),"",'Measured Data'!M92)</f>
        <v/>
      </c>
      <c r="N101" s="238" t="str">
        <f>IF(ISBLANK('Measured Data'!N92),"",'Measured Data'!N92)</f>
        <v/>
      </c>
      <c r="O101" s="238" t="str">
        <f>IF(ISBLANK('Measured Data'!O92),"",'Measured Data'!O92)</f>
        <v/>
      </c>
      <c r="P101" s="238" t="str">
        <f>IF(ISBLANK('Measured Data'!P92),"",'Measured Data'!P92)</f>
        <v/>
      </c>
      <c r="Q101" s="238" t="str">
        <f>IF(ISBLANK('Measured Data'!Q92),"",'Measured Data'!Q92)</f>
        <v/>
      </c>
      <c r="R101" s="238" t="str">
        <f>IF(ISBLANK('Measured Data'!R92),"",'Measured Data'!R92)</f>
        <v/>
      </c>
      <c r="S101" s="238" t="str">
        <f>IF(ISBLANK('Measured Data'!S92),"",'Measured Data'!S92)</f>
        <v/>
      </c>
      <c r="T101" s="238" t="str">
        <f>IF(ISBLANK('Measured Data'!T92),"",'Measured Data'!T92)</f>
        <v/>
      </c>
      <c r="U101" s="238" t="str">
        <f>IF(ISBLANK('Measured Data'!U92),"",'Measured Data'!U92)</f>
        <v/>
      </c>
      <c r="V101" s="238" t="str">
        <f>IF(ISBLANK('Measured Data'!V92),"",'Measured Data'!V92)</f>
        <v/>
      </c>
      <c r="W101" s="238" t="str">
        <f>IF(ISBLANK('Measured Data'!W92),"",'Measured Data'!W92)</f>
        <v/>
      </c>
      <c r="X101" s="238" t="str">
        <f>IF(ISBLANK('Measured Data'!X92),"",'Measured Data'!X92)</f>
        <v/>
      </c>
      <c r="Y101" s="238" t="str">
        <f>IF(ISBLANK('Measured Data'!Y92),"",'Measured Data'!Y92)</f>
        <v/>
      </c>
      <c r="Z101" s="238" t="str">
        <f>IF(ISBLANK('Measured Data'!Z92),"",'Measured Data'!Z92)</f>
        <v/>
      </c>
      <c r="AA101" s="238" t="str">
        <f>IF(ISBLANK('Measured Data'!AA92),"",'Measured Data'!AA92)</f>
        <v/>
      </c>
      <c r="AB101" s="238" t="str">
        <f>IF(ISBLANK('Measured Data'!AB92),"",'Measured Data'!AB92)</f>
        <v/>
      </c>
      <c r="AC101" s="238" t="str">
        <f>IF(ISBLANK('Measured Data'!AC92),"",'Measured Data'!AC92)</f>
        <v/>
      </c>
      <c r="AD101" s="238" t="str">
        <f>IF(ISBLANK('Measured Data'!AD92),"",'Measured Data'!AD92)</f>
        <v/>
      </c>
      <c r="AE101" s="238" t="str">
        <f>IF(ISBLANK('Measured Data'!AE92),"",'Measured Data'!AE92)</f>
        <v/>
      </c>
      <c r="AF101" s="238" t="str">
        <f>IF(ISBLANK('Measured Data'!AF92),"",'Measured Data'!AF92)</f>
        <v/>
      </c>
      <c r="AG101" s="238" t="str">
        <f>IF(ISBLANK('Measured Data'!AG92),"",'Measured Data'!AG92)</f>
        <v/>
      </c>
      <c r="AH101" s="238" t="str">
        <f>IF(ISBLANK('Measured Data'!AH92),"",'Measured Data'!AH92)</f>
        <v/>
      </c>
      <c r="AI101" s="238" t="str">
        <f>IF(ISBLANK('Measured Data'!AI92),"",'Measured Data'!AI92)</f>
        <v/>
      </c>
      <c r="AJ101" s="238" t="str">
        <f>IF(ISBLANK('Measured Data'!AJ92),"",'Measured Data'!AJ92)</f>
        <v/>
      </c>
      <c r="AK101" s="238" t="str">
        <f>IF(ISBLANK('Measured Data'!AK92),"",'Measured Data'!AK92)</f>
        <v/>
      </c>
      <c r="AL101" s="238" t="str">
        <f>IF(ISBLANK('Measured Data'!AL92),"",'Measured Data'!AL92)</f>
        <v/>
      </c>
      <c r="AM101" s="238" t="str">
        <f>IF(ISBLANK('Measured Data'!AM92),"",'Measured Data'!AM92)</f>
        <v/>
      </c>
      <c r="AN101" s="238" t="str">
        <f>IF(ISBLANK('Measured Data'!AN92),"",'Measured Data'!AN92)</f>
        <v/>
      </c>
      <c r="AO101" s="238" t="str">
        <f>IF(ISBLANK('Measured Data'!AO92),"",'Measured Data'!AO92)</f>
        <v/>
      </c>
      <c r="AP101" s="238" t="str">
        <f>IF(ISBLANK('Measured Data'!AP92),"",'Measured Data'!AP92)</f>
        <v/>
      </c>
      <c r="AQ101" s="238" t="e">
        <f>IF(ISBLANK('Measured Data'!#REF!),"",'Measured Data'!#REF!)</f>
        <v>#REF!</v>
      </c>
      <c r="AR101" s="238" t="e">
        <f>IF(ISBLANK('Measured Data'!#REF!),"",'Measured Data'!#REF!)</f>
        <v>#REF!</v>
      </c>
      <c r="AS101" s="238" t="e">
        <f>IF(ISBLANK('Measured Data'!#REF!),"",'Measured Data'!#REF!)</f>
        <v>#REF!</v>
      </c>
      <c r="AT101" s="238" t="e">
        <f>IF(ISBLANK('Measured Data'!#REF!),"",'Measured Data'!#REF!)</f>
        <v>#REF!</v>
      </c>
      <c r="AU101" s="238" t="e">
        <f>IF(ISBLANK('Measured Data'!#REF!),"",'Measured Data'!#REF!)</f>
        <v>#REF!</v>
      </c>
      <c r="AV101" s="238" t="e">
        <f>IF(ISBLANK('Measured Data'!#REF!),"",'Measured Data'!#REF!)</f>
        <v>#REF!</v>
      </c>
      <c r="AW101" s="238" t="e">
        <f>IF(ISBLANK('Measured Data'!#REF!),"",'Measured Data'!#REF!)</f>
        <v>#REF!</v>
      </c>
      <c r="AX101" s="238" t="e">
        <f>IF(ISBLANK('Measured Data'!#REF!),"",'Measured Data'!#REF!)</f>
        <v>#REF!</v>
      </c>
      <c r="AY101" s="238" t="e">
        <f>IF(ISBLANK('Measured Data'!#REF!),"",'Measured Data'!#REF!)</f>
        <v>#REF!</v>
      </c>
      <c r="AZ101" s="238" t="e">
        <f>IF(ISBLANK('Measured Data'!#REF!),"",'Measured Data'!#REF!)</f>
        <v>#REF!</v>
      </c>
      <c r="BA101" s="238" t="e">
        <f>IF(ISBLANK('Measured Data'!#REF!),"",'Measured Data'!#REF!)</f>
        <v>#REF!</v>
      </c>
      <c r="BB101" s="238" t="e">
        <f>IF(ISBLANK('Measured Data'!#REF!),"",'Measured Data'!#REF!)</f>
        <v>#REF!</v>
      </c>
      <c r="BC101" s="238" t="e">
        <f>IF(ISBLANK('Measured Data'!#REF!),"",'Measured Data'!#REF!)</f>
        <v>#REF!</v>
      </c>
      <c r="BD101" s="238" t="e">
        <f>IF(ISBLANK('Measured Data'!#REF!),"",'Measured Data'!#REF!)</f>
        <v>#REF!</v>
      </c>
      <c r="BE101" s="238" t="e">
        <f>IF(ISBLANK('Measured Data'!#REF!),"",'Measured Data'!#REF!)</f>
        <v>#REF!</v>
      </c>
      <c r="BF101" s="238" t="e">
        <f>IF(ISBLANK('Measured Data'!#REF!),"",'Measured Data'!#REF!)</f>
        <v>#REF!</v>
      </c>
      <c r="BG101" s="238" t="e">
        <f>IF(ISBLANK('Measured Data'!#REF!),"",'Measured Data'!#REF!)</f>
        <v>#REF!</v>
      </c>
      <c r="BH101" s="238" t="e">
        <f>IF(ISBLANK('Measured Data'!#REF!),"",'Measured Data'!#REF!)</f>
        <v>#REF!</v>
      </c>
      <c r="BI101" s="238" t="e">
        <f>IF(ISBLANK('Measured Data'!#REF!),"",'Measured Data'!#REF!)</f>
        <v>#REF!</v>
      </c>
      <c r="BJ101" s="238" t="e">
        <f>IF(ISBLANK('Measured Data'!#REF!),"",'Measured Data'!#REF!)</f>
        <v>#REF!</v>
      </c>
      <c r="BK101" s="238" t="e">
        <f>IF(ISBLANK('Measured Data'!#REF!),"",'Measured Data'!#REF!)</f>
        <v>#REF!</v>
      </c>
      <c r="BL101" s="238" t="e">
        <f>IF(ISBLANK('Measured Data'!#REF!),"",'Measured Data'!#REF!)</f>
        <v>#REF!</v>
      </c>
      <c r="BM101" s="238" t="e">
        <f>IF(ISBLANK('Measured Data'!#REF!),"",'Measured Data'!#REF!)</f>
        <v>#REF!</v>
      </c>
      <c r="BN101" s="238" t="str">
        <f>IF(ISBLANK('In Process Calc.'!B94),"",ROUND('In Process Calc.'!B94,2))</f>
        <v/>
      </c>
      <c r="BO101" s="238" t="str">
        <f>IF(ISBLANK('In Process Calc.'!C94),"",ROUND('In Process Calc.'!C94,2))</f>
        <v/>
      </c>
      <c r="BP101" s="238" t="str">
        <f>IF(ISBLANK('In Process Calc.'!E94),"",'In Process Calc.'!E94)</f>
        <v/>
      </c>
      <c r="BQ101" s="238" t="str">
        <f>IF(ISBLANK('In Process Calc.'!F94),"",'In Process Calc.'!F94)</f>
        <v/>
      </c>
      <c r="BR101" s="238" t="str">
        <f>IF(ISBLANK('In Process Calc.'!H94),"",'In Process Calc.'!H94)</f>
        <v/>
      </c>
      <c r="BS101" s="238" t="str">
        <f>IF(ISBLANK('In Process Calc.'!J94),"",'In Process Calc.'!J94)</f>
        <v/>
      </c>
      <c r="BT101" s="238" t="str">
        <f>IF(ISBLANK('In Process Calc.'!K94),"",'In Process Calc.'!K94)</f>
        <v/>
      </c>
      <c r="BU101" s="238" t="str">
        <f>IF(ISBLANK('In Process Calc.'!L94),"",'In Process Calc.'!L94)</f>
        <v/>
      </c>
      <c r="BV101" s="243" t="str">
        <f>IF(ISBLANK('In Process Calc.'!M94),"",'In Process Calc.'!M94)</f>
        <v/>
      </c>
      <c r="BW101" s="243" t="str">
        <f>IF(ISBLANK('In Process Calc.'!N94),"",'In Process Calc.'!N94)</f>
        <v/>
      </c>
      <c r="BX101" s="243" t="str">
        <f>IF(ISBLANK('In Process Calc.'!O94),"",'In Process Calc.'!O94)</f>
        <v/>
      </c>
      <c r="BY101" s="243" t="str">
        <f>IF(ISBLANK('In Process Calc.'!P94),"",'In Process Calc.'!P94)</f>
        <v/>
      </c>
      <c r="BZ101" s="243" t="str">
        <f>IF(ISBLANK('In Process Calc.'!Q94),"",'In Process Calc.'!Q94)</f>
        <v/>
      </c>
      <c r="CA101" s="243" t="str">
        <f>IF(ISBLANK('In Process Calc.'!R94),"",'In Process Calc.'!R94)</f>
        <v/>
      </c>
      <c r="CB101" s="243" t="str">
        <f>IF(ISBLANK('In Process Calc.'!S94),"",'In Process Calc.'!S94)</f>
        <v/>
      </c>
      <c r="CC101" s="243" t="str">
        <f>IF(ISBLANK('In Process Calc.'!T94),"",'In Process Calc.'!T94)</f>
        <v/>
      </c>
      <c r="CD101" s="243" t="str">
        <f>IF(ISBLANK('In Process Calc.'!U94),"",'In Process Calc.'!U94)</f>
        <v/>
      </c>
      <c r="CE101" s="243" t="str">
        <f>IF(ISBLANK('In Process Calc.'!V94),"",'In Process Calc.'!V94)</f>
        <v/>
      </c>
      <c r="CF101" s="243" t="str">
        <f>IF(ISBLANK('In Process Calc.'!W94),"",'In Process Calc.'!W94)</f>
        <v/>
      </c>
      <c r="CG101" s="243" t="str">
        <f>IF(ISBLANK('In Process Calc.'!X94),"",'In Process Calc.'!X94)</f>
        <v/>
      </c>
      <c r="CH101" s="243" t="str">
        <f>IF(ISBLANK('In Process Calc.'!Y94),"",'In Process Calc.'!Y94)</f>
        <v/>
      </c>
      <c r="CI101" s="243" t="str">
        <f>IF(ISBLANK('In Process Calc.'!Z94),"",'In Process Calc.'!Z94)</f>
        <v/>
      </c>
      <c r="CJ101" s="243" t="str">
        <f>IF(ISBLANK('In Process Calc.'!AA94),"",'In Process Calc.'!AA94)</f>
        <v/>
      </c>
      <c r="CK101" s="243" t="str">
        <f>IF(ISBLANK('In Process Calc.'!AB94),"",'In Process Calc.'!AB94)</f>
        <v/>
      </c>
      <c r="CL101" s="243" t="str">
        <f>IF(ISBLANK('In Process Calc.'!AC94),"",'In Process Calc.'!AC94)</f>
        <v/>
      </c>
      <c r="CM101" s="243" t="str">
        <f>IF(ISBLANK('In Process Calc.'!AD94),"",'In Process Calc.'!AD94)</f>
        <v/>
      </c>
      <c r="CN101" s="243" t="str">
        <f>IF(ISBLANK('In Process Calc.'!AE94),"",'In Process Calc.'!AE94)</f>
        <v/>
      </c>
      <c r="CO101" s="243" t="str">
        <f>IF(ISBLANK('In Process Calc.'!AF94),"",'In Process Calc.'!AF94)</f>
        <v/>
      </c>
      <c r="CP101" s="243" t="str">
        <f>IF(ISBLANK('In Process Calc.'!AG94),"",'In Process Calc.'!AG94)</f>
        <v/>
      </c>
      <c r="CQ101" s="243" t="str">
        <f>IF(ISBLANK('In Process Calc.'!AH94),"",'In Process Calc.'!AH94)</f>
        <v/>
      </c>
      <c r="CR101" s="243" t="str">
        <f>IF(ISBLANK('In Process Calc.'!AI94),"",'In Process Calc.'!AI94)</f>
        <v/>
      </c>
      <c r="CS101" s="243" t="str">
        <f>IF(ISBLANK('In Process Calc.'!AJ94),"",'In Process Calc.'!AJ94)</f>
        <v/>
      </c>
      <c r="CT101" s="243" t="str">
        <f>IF(ISBLANK('In Process Calc.'!AK94),"",'In Process Calc.'!AK94)</f>
        <v/>
      </c>
      <c r="CU101" s="243" t="str">
        <f>IF(ISBLANK('In Process Calc.'!AL94),"",'In Process Calc.'!AL94)</f>
        <v/>
      </c>
      <c r="CV101" s="243" t="str">
        <f>IF(ISBLANK('In Process Calc.'!AM94),"",'In Process Calc.'!AM94)</f>
        <v/>
      </c>
      <c r="CW101" s="243" t="str">
        <f>IF(ISBLANK('In Process Calc.'!AN94),"",'In Process Calc.'!AN94)</f>
        <v/>
      </c>
      <c r="CX101" s="243" t="str">
        <f>IF(ISBLANK('In Process Calc.'!AO94),"",'In Process Calc.'!AO94)</f>
        <v/>
      </c>
      <c r="CY101" s="243" t="str">
        <f>IF(ISBLANK('In Process Calc.'!AP94),"",'In Process Calc.'!AP94)</f>
        <v/>
      </c>
      <c r="CZ101" s="243" t="str">
        <f>IF(ISBLANK('In Process Calc.'!AQ94),"",'In Process Calc.'!AQ94)</f>
        <v/>
      </c>
      <c r="DA101" s="243" t="str">
        <f>IF(ISBLANK('In Process Calc.'!AR94),"",'In Process Calc.'!AR94)</f>
        <v/>
      </c>
      <c r="DB101" s="243" t="str">
        <f>IF(ISBLANK('In Process Calc.'!AS94),"",'In Process Calc.'!AS94)</f>
        <v/>
      </c>
      <c r="DC101" s="243" t="str">
        <f>IF(ISBLANK('In Process Calc.'!AT94),"",'In Process Calc.'!AT94)</f>
        <v/>
      </c>
      <c r="DD101" s="243" t="str">
        <f>IF(ISBLANK('In Process Calc.'!AU94),"",'In Process Calc.'!AU94)</f>
        <v/>
      </c>
      <c r="DE101" s="243" t="str">
        <f>IF(ISBLANK('In Process Calc.'!AV94),"",'In Process Calc.'!AV94)</f>
        <v/>
      </c>
      <c r="DF101" s="243" t="str">
        <f>IF(ISBLANK('In Process Calc.'!AW94),"",'In Process Calc.'!AW94)</f>
        <v/>
      </c>
      <c r="DG101" s="243" t="str">
        <f>IF(ISBLANK('In Process Calc.'!AX94),"",'In Process Calc.'!AX94)</f>
        <v/>
      </c>
      <c r="DH101" s="243" t="str">
        <f>IF(ISBLANK('In Process Calc.'!AY94),"",'In Process Calc.'!AY94)</f>
        <v/>
      </c>
      <c r="DI101" s="243" t="str">
        <f>IF(ISBLANK('In Process Calc.'!AZ94),"",'In Process Calc.'!AZ94)</f>
        <v/>
      </c>
      <c r="DJ101" s="243" t="str">
        <f>IF(ISBLANK('In Process Calc.'!BA94),"",'In Process Calc.'!BA94)</f>
        <v/>
      </c>
      <c r="DK101" s="243" t="str">
        <f>IF(ISBLANK('In Process Calc.'!BB94),"",'In Process Calc.'!BB94)</f>
        <v/>
      </c>
      <c r="DL101" s="243" t="str">
        <f>IF(ISBLANK('In Process Calc.'!BC94),"",'In Process Calc.'!BC94)</f>
        <v/>
      </c>
      <c r="DM101" s="243" t="str">
        <f>IF(ISBLANK('In Process Calc.'!BD94),"",'In Process Calc.'!BD94)</f>
        <v/>
      </c>
      <c r="DN101" s="243" t="str">
        <f>IF(ISBLANK('In Process Calc.'!BE94),"",'In Process Calc.'!BE94)</f>
        <v/>
      </c>
      <c r="DO101" s="243" t="str">
        <f>IF(ISBLANK('In Process Calc.'!BF94),"",'In Process Calc.'!BF94)</f>
        <v/>
      </c>
      <c r="DP101" s="243" t="str">
        <f>IF(ISBLANK('In Process Calc.'!BG94),"",'In Process Calc.'!BG94)</f>
        <v/>
      </c>
      <c r="DQ101" s="243" t="str">
        <f>IF(ISBLANK('In Process Calc.'!BH94),"",'In Process Calc.'!BH94)</f>
        <v/>
      </c>
      <c r="DR101" s="243" t="str">
        <f>IF(ISBLANK('In Process Calc.'!BI94),"",'In Process Calc.'!BI94)</f>
        <v/>
      </c>
      <c r="DS101" s="243" t="str">
        <f>IF(ISBLANK('In Process Calc.'!BJ94),"",'In Process Calc.'!BJ94)</f>
        <v/>
      </c>
      <c r="DT101" s="243" t="str">
        <f>IF(ISBLANK('In Process Calc.'!BK94),"",'In Process Calc.'!BK94)</f>
        <v/>
      </c>
      <c r="DU101" s="243" t="str">
        <f>IF(ISBLANK('In Process Calc.'!BL94),"",'In Process Calc.'!BL94)</f>
        <v/>
      </c>
      <c r="DV101" s="243" t="str">
        <f>IF(ISBLANK('In Process Calc.'!BM94),"",'In Process Calc.'!BM94)</f>
        <v/>
      </c>
      <c r="DW101" s="243" t="str">
        <f>IF(ISBLANK('In Process Calc.'!BN94),"",'In Process Calc.'!BN94)</f>
        <v/>
      </c>
      <c r="DX101" s="243" t="str">
        <f>IF(ISBLANK('In Process Calc.'!BO94),"",'In Process Calc.'!BO94)</f>
        <v/>
      </c>
      <c r="DY101" s="243" t="str">
        <f>IF(ISBLANK('In Process Calc.'!BP94),"",'In Process Calc.'!BP94)</f>
        <v/>
      </c>
      <c r="DZ101" s="243" t="str">
        <f>IF(ISBLANK('In Process Calc.'!BQ94),"",'In Process Calc.'!BQ94)</f>
        <v/>
      </c>
      <c r="EA101" s="243" t="str">
        <f>IF(ISBLANK('In Process Calc.'!BR94),"",'In Process Calc.'!BR94)</f>
        <v/>
      </c>
      <c r="EB101" s="243" t="str">
        <f>IF(ISBLANK('In Process Calc.'!BS94),"",'In Process Calc.'!BS94)</f>
        <v/>
      </c>
      <c r="EC101" s="243" t="str">
        <f>IF(ISBLANK('In Process Calc.'!BT94),"",'In Process Calc.'!BT94)</f>
        <v/>
      </c>
      <c r="ED101" s="243" t="str">
        <f>IF(ISBLANK('In Process Calc.'!BU94),"",'In Process Calc.'!BU94)</f>
        <v/>
      </c>
      <c r="EE101" s="243" t="str">
        <f>IF(ISBLANK('In Process Calc.'!BV94),"",'In Process Calc.'!BV94)</f>
        <v/>
      </c>
      <c r="EF101" s="243" t="str">
        <f>IF(ISBLANK('In Process Calc.'!BW94),"",'In Process Calc.'!BW94)</f>
        <v/>
      </c>
      <c r="EG101" s="243" t="str">
        <f>IF(ISBLANK('In Process Calc.'!BX94),"",'In Process Calc.'!BX94)</f>
        <v/>
      </c>
      <c r="EH101" s="243" t="str">
        <f>IF(ISBLANK('In Process Calc.'!BY94),"",'In Process Calc.'!BY94)</f>
        <v/>
      </c>
      <c r="EI101" s="243" t="str">
        <f>IF(ISBLANK('In Process Calc.'!BZ94),"",'In Process Calc.'!BZ94)</f>
        <v/>
      </c>
      <c r="EJ101" s="243" t="str">
        <f>IF(ISBLANK('In Process Calc.'!CA94),"",'In Process Calc.'!CA94)</f>
        <v/>
      </c>
      <c r="EK101" s="243" t="str">
        <f>IF(ISBLANK('Post Process Calc.'!A101),"",'Post Process Calc.'!A101)</f>
        <v/>
      </c>
      <c r="EL101" s="243" t="str">
        <f>IF(ISBLANK('Post Process Calc.'!C101),"",'Post Process Calc.'!C101)</f>
        <v/>
      </c>
      <c r="EM101" s="243" t="str">
        <f>IF(ISBLANK('Post Process Calc.'!D101),"",'Post Process Calc.'!D101)</f>
        <v/>
      </c>
      <c r="EN101" s="243" t="str">
        <f>IF(ISBLANK('Post Process Calc.'!E101),"",'Post Process Calc.'!E101)</f>
        <v/>
      </c>
      <c r="EO101" s="243" t="str">
        <f>IF(ISBLANK('Post Process Calc.'!F101),"",'Post Process Calc.'!F101)</f>
        <v/>
      </c>
      <c r="EP101" s="243" t="str">
        <f>IF(ISBLANK('Post Process Calc.'!G101),"",'Post Process Calc.'!G101)</f>
        <v/>
      </c>
      <c r="EQ101" s="243" t="str">
        <f>IF(ISBLANK('Post Process Calc.'!H101),"",'Post Process Calc.'!H101)</f>
        <v/>
      </c>
      <c r="ER101" s="243" t="str">
        <f>IF(ISBLANK('Post Process Calc.'!I101),"",'Post Process Calc.'!I101)</f>
        <v/>
      </c>
      <c r="ES101" s="243" t="str">
        <f>IF(ISBLANK('Post Process Calc.'!J101),"",'Post Process Calc.'!J101)</f>
        <v/>
      </c>
      <c r="ET101" s="243" t="str">
        <f>IF(ISBLANK('Post Process Calc.'!K101),"",'Post Process Calc.'!K101)</f>
        <v/>
      </c>
      <c r="EU101" s="243" t="str">
        <f>IF(ISBLANK('Post Process Calc.'!L101),"",'Post Process Calc.'!L101)</f>
        <v/>
      </c>
      <c r="EV101" s="243" t="str">
        <f>IF(ISBLANK('Post Process Calc.'!M101),"",'Post Process Calc.'!M101)</f>
        <v/>
      </c>
      <c r="EW101" s="243" t="str">
        <f>IF(ISBLANK('Post Process Calc.'!N101),"",'Post Process Calc.'!N101)</f>
        <v/>
      </c>
      <c r="EX101" s="243" t="str">
        <f>IF(ISBLANK('Post Process Calc.'!O101),"",'Post Process Calc.'!O101)</f>
        <v/>
      </c>
      <c r="EY101" s="243" t="str">
        <f>IF(ISBLANK('Post Process Calc.'!P101),"",'Post Process Calc.'!P101)</f>
        <v/>
      </c>
      <c r="EZ101" s="243" t="str">
        <f>IF(ISBLANK('Post Process Calc.'!Q101),"",'Post Process Calc.'!Q101)</f>
        <v/>
      </c>
      <c r="FA101" s="243" t="str">
        <f>IF(ISBLANK('Post Process Calc.'!R101),"",'Post Process Calc.'!R101)</f>
        <v/>
      </c>
      <c r="FB101" s="243" t="str">
        <f>IF(ISBLANK('Post Process Calc.'!S101),"",'Post Process Calc.'!S101)</f>
        <v/>
      </c>
      <c r="FC101" s="243" t="str">
        <f>IF(ISBLANK('Post Process Calc.'!T101),"",'Post Process Calc.'!T101)</f>
        <v/>
      </c>
      <c r="FD101" s="243" t="str">
        <f>IF(ISBLANK('Post Process Calc.'!U101),"",'Post Process Calc.'!U101)</f>
        <v/>
      </c>
      <c r="FE101" s="243" t="str">
        <f>IF(ISBLANK('Post Process Calc.'!V101),"",'Post Process Calc.'!V101)</f>
        <v/>
      </c>
      <c r="FF101" s="243" t="str">
        <f>IF(ISBLANK('Post Process Calc.'!W101),"",'Post Process Calc.'!W101)</f>
        <v/>
      </c>
      <c r="FG101" s="243" t="str">
        <f>IF(ISBLANK('Post Process Calc.'!X101),"",'Post Process Calc.'!X101)</f>
        <v/>
      </c>
      <c r="FH101" s="243" t="str">
        <f>IF(ISBLANK('Post Process Calc.'!Y101),"",'Post Process Calc.'!Y101)</f>
        <v/>
      </c>
      <c r="FI101" s="243" t="str">
        <f>IF(ISBLANK('Post Process Calc.'!Z101),"",'Post Process Calc.'!Z101)</f>
        <v/>
      </c>
      <c r="FJ101" s="243" t="str">
        <f>IF(ISBLANK('Post Process Calc.'!AA101),"",'Post Process Calc.'!AA101)</f>
        <v/>
      </c>
      <c r="FK101" s="243" t="str">
        <f>IF(ISBLANK('Post Process Calc.'!AB101),"",'Post Process Calc.'!AB101)</f>
        <v/>
      </c>
      <c r="FL101" s="243" t="str">
        <f>IF(ISBLANK('Post Process Calc.'!AC101),"",'Post Process Calc.'!AC101)</f>
        <v/>
      </c>
      <c r="FM101" s="243" t="str">
        <f>IF(ISBLANK('Post Process Calc.'!AD101),"",'Post Process Calc.'!AD101)</f>
        <v/>
      </c>
      <c r="FN101" s="243" t="str">
        <f>IF(ISBLANK('Post Process Calc.'!AE101),"",'Post Process Calc.'!AE101)</f>
        <v/>
      </c>
      <c r="FO101" s="243" t="str">
        <f>IF(ISBLANK('Post Process Calc.'!AF101),"",'Post Process Calc.'!AF101)</f>
        <v/>
      </c>
      <c r="FP101" s="243" t="str">
        <f>IF(ISBLANK('Post Process Calc.'!AG101),"",'Post Process Calc.'!AG101)</f>
        <v/>
      </c>
      <c r="FQ101" s="243" t="str">
        <f>IF(ISBLANK('Post Process Calc.'!AH101),"",'Post Process Calc.'!AH101)</f>
        <v/>
      </c>
      <c r="FR101" s="243" t="str">
        <f>IF(ISBLANK('Post Process Calc.'!AI101),"",'Post Process Calc.'!AI101)</f>
        <v/>
      </c>
      <c r="FS101" s="243" t="str">
        <f>IF(ISBLANK('Post Process Calc.'!AJ101),"",'Post Process Calc.'!AJ101)</f>
        <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9" tint="0.79998168889431442"/>
  </sheetPr>
  <dimension ref="A1:BO101"/>
  <sheetViews>
    <sheetView workbookViewId="0">
      <selection activeCell="E9" sqref="E9"/>
    </sheetView>
  </sheetViews>
  <sheetFormatPr baseColWidth="10" defaultColWidth="8.83203125" defaultRowHeight="13"/>
  <cols>
    <col min="1" max="1" width="7.5" style="238" bestFit="1" customWidth="1"/>
    <col min="2" max="2" width="4.33203125" style="238" customWidth="1"/>
    <col min="3" max="3" width="7.5" style="238" bestFit="1" customWidth="1"/>
    <col min="4" max="4" width="7.33203125" style="238" bestFit="1" customWidth="1"/>
    <col min="5" max="5" width="3.5" style="238" bestFit="1" customWidth="1"/>
    <col min="6" max="6" width="4.6640625" style="238" bestFit="1" customWidth="1"/>
    <col min="7" max="7" width="4.6640625" style="238" customWidth="1"/>
    <col min="8" max="10" width="4.6640625" style="238" bestFit="1" customWidth="1"/>
    <col min="11" max="11" width="5.5" style="238" bestFit="1" customWidth="1"/>
    <col min="12" max="14" width="4.33203125" style="238" bestFit="1" customWidth="1"/>
    <col min="15" max="15" width="6.5" style="238" bestFit="1" customWidth="1"/>
    <col min="16" max="17" width="5" style="238" bestFit="1" customWidth="1"/>
    <col min="18" max="19" width="2.6640625" style="238" bestFit="1" customWidth="1"/>
    <col min="20" max="48" width="4.6640625" style="238" bestFit="1" customWidth="1"/>
    <col min="49" max="50" width="5.5" style="238" bestFit="1" customWidth="1"/>
    <col min="51" max="66" width="4.6640625" style="238" bestFit="1" customWidth="1"/>
    <col min="67" max="67" width="6.33203125" style="238" bestFit="1" customWidth="1"/>
    <col min="68" max="16384" width="8.83203125" style="239"/>
  </cols>
  <sheetData>
    <row r="1" spans="1:67" ht="80" customHeight="1"/>
    <row r="2" spans="1:67" s="241" customFormat="1" ht="101" customHeight="1">
      <c r="A2" s="240" t="s">
        <v>112</v>
      </c>
      <c r="B2" s="240" t="str">
        <f>IF('Measured Data'!A6&lt;&gt;0,'Measured Data'!A6,"")</f>
        <v>SAMPLE #</v>
      </c>
      <c r="C2" s="240" t="str">
        <f>IF('Measured Data'!B6&lt;&gt;0,'Measured Data'!B6,"")</f>
        <v>Day</v>
      </c>
      <c r="D2" s="240" t="str">
        <f>IF('Measured Data'!C6&lt;&gt;0,'Measured Data'!C6,"")</f>
        <v>RUN TIME (HOURS)</v>
      </c>
      <c r="E2" s="240" t="str">
        <f>IF('Measured Data'!D6&lt;&gt;0,'Measured Data'!D6,"")</f>
        <v>SAMPLE VOLUME (mL)</v>
      </c>
      <c r="F2" s="240" t="str">
        <f>IF('Measured Data'!E6&lt;&gt;0,'Measured Data'!E6,"")</f>
        <v>FEED MEDIA ADDED (mL)</v>
      </c>
      <c r="G2" s="240" t="str">
        <f>IF('Measured Data'!G6&lt;&gt;0,'Measured Data'!G6,"")</f>
        <v>BASE ADDED (mL)</v>
      </c>
      <c r="H2" s="240" t="str">
        <f>IF('Measured Data'!H6&lt;&gt;0,'Measured Data'!H6,"")</f>
        <v>VIABLE CELL CONC. XV (x106 cells/mL)</v>
      </c>
      <c r="I2" s="240" t="str">
        <f>IF('Measured Data'!I6&lt;&gt;0,'Measured Data'!I6,"")</f>
        <v>DEAD CELL CONC. Xd (x106 cells/mL)</v>
      </c>
      <c r="J2" s="240" t="str">
        <f>IF('Measured Data'!J6&lt;&gt;0,'Measured Data'!J6,"")</f>
        <v>TOTAL CELL CONC. Xt (x106 cells/mL)</v>
      </c>
      <c r="K2" s="240" t="str">
        <f>IF('Measured Data'!K6&lt;&gt;0,'Measured Data'!K6,"")</f>
        <v>VIABILITY (%)</v>
      </c>
      <c r="L2" s="240" t="str">
        <f>IF('Measured Data'!L6&lt;&gt;0,'Measured Data'!L6,"")</f>
        <v>pH</v>
      </c>
      <c r="M2" s="240" t="str">
        <f>IF('Measured Data'!M6&lt;&gt;0,'Measured Data'!M6,"")</f>
        <v>DO (%)</v>
      </c>
      <c r="N2" s="240" t="str">
        <f>IF('Measured Data'!N6&lt;&gt;0,'Measured Data'!N6,"")</f>
        <v>OUR (mmol/L/hr)</v>
      </c>
      <c r="O2" s="240" t="str">
        <f>IF('Measured Data'!O6&lt;&gt;0,'Measured Data'!O6,"")</f>
        <v>SP. OXYGEN CONSUMPTION RATE (mmol/109cell/hr)</v>
      </c>
      <c r="P2" s="240" t="str">
        <f>IF('Measured Data'!P6&lt;&gt;0,'Measured Data'!P6,"")</f>
        <v>OXYGEN CONSUMED (mmol/L)</v>
      </c>
      <c r="Q2" s="240" t="str">
        <f>IF('Measured Data'!Q6&lt;&gt;0,'Measured Data'!Q6,"")</f>
        <v>OPTICAL DENSITY</v>
      </c>
      <c r="R2" s="240" t="str">
        <f>IF('Measured Data'!R6&lt;&gt;0,'Measured Data'!R6,"")</f>
        <v>OSMOLALITY (mmol/kg)</v>
      </c>
      <c r="S2" s="240" t="str">
        <f>IF('Measured Data'!S6&lt;&gt;0,'Measured Data'!S6,"")</f>
        <v>IgG CONC. (mg/L)</v>
      </c>
      <c r="T2" s="240" t="str">
        <f>IF('Measured Data'!U6&lt;&gt;0,'Measured Data'!U6,"")</f>
        <v>ALANINE CONC. (mM)</v>
      </c>
      <c r="U2" s="240" t="str">
        <f>IF('Measured Data'!V6&lt;&gt;0,'Measured Data'!V6,"")</f>
        <v>ARGININE CONC. (mM)</v>
      </c>
      <c r="V2" s="240" t="str">
        <f>IF('Measured Data'!W6&lt;&gt;0,'Measured Data'!W6,"")</f>
        <v>ASPARAGINE CONC. (mM)</v>
      </c>
      <c r="W2" s="240" t="str">
        <f>IF('Measured Data'!X6&lt;&gt;0,'Measured Data'!X6,"")</f>
        <v>ASPARTATE CONC. (mM)</v>
      </c>
      <c r="X2" s="240" t="str">
        <f>IF('Measured Data'!Y6&lt;&gt;0,'Measured Data'!Y6,"")</f>
        <v>CYSTINE CONC. (mM)</v>
      </c>
      <c r="Y2" s="240" t="str">
        <f>IF('Measured Data'!Z6&lt;&gt;0,'Measured Data'!Z6,"")</f>
        <v>GLUCOSE CONC. (mM)</v>
      </c>
      <c r="Z2" s="240" t="str">
        <f>IF('Measured Data'!AA6&lt;&gt;0,'Measured Data'!AA6,"")</f>
        <v>GLUTAMINE CONC. (mM)</v>
      </c>
      <c r="AA2" s="240" t="str">
        <f>IF('Measured Data'!AB6&lt;&gt;0,'Measured Data'!AB6,"")</f>
        <v>GLUTAMATE CONC. (mM)</v>
      </c>
      <c r="AB2" s="240" t="str">
        <f>IF('Measured Data'!AC6&lt;&gt;0,'Measured Data'!AC6,"")</f>
        <v>GLYCINE CONC. (mM)</v>
      </c>
      <c r="AC2" s="240" t="str">
        <f>IF('Measured Data'!AD6&lt;&gt;0,'Measured Data'!AD6,"")</f>
        <v>HISTIDINE CONC. (mM)</v>
      </c>
      <c r="AD2" s="240" t="str">
        <f>IF('Measured Data'!AE6&lt;&gt;0,'Measured Data'!AE6,"")</f>
        <v>ISOLEUCINE CONC. (mM)</v>
      </c>
      <c r="AE2" s="240" t="str">
        <f>IF('Measured Data'!AF6&lt;&gt;0,'Measured Data'!AF6,"")</f>
        <v>LACTATE CONC. (mM)</v>
      </c>
      <c r="AF2" s="240" t="str">
        <f>IF('Measured Data'!AG6&lt;&gt;0,'Measured Data'!AG6,"")</f>
        <v>LEUCINE CONC. (mM)</v>
      </c>
      <c r="AG2" s="240" t="str">
        <f>IF('Measured Data'!AH6&lt;&gt;0,'Measured Data'!AH6,"")</f>
        <v>LYSINE CONC. (mM)</v>
      </c>
      <c r="AH2" s="240" t="str">
        <f>IF('Measured Data'!AI6&lt;&gt;0,'Measured Data'!AI6,"")</f>
        <v>METHIONINE CONC. (mM)</v>
      </c>
      <c r="AI2" s="240" t="str">
        <f>IF('Measured Data'!AJ6&lt;&gt;0,'Measured Data'!AJ6,"")</f>
        <v>NH3 CONC. (mM)</v>
      </c>
      <c r="AJ2" s="240" t="str">
        <f>IF('Measured Data'!AK6&lt;&gt;0,'Measured Data'!AK6,"")</f>
        <v>PHENYLALANINE CONC. (mM)</v>
      </c>
      <c r="AK2" s="240" t="str">
        <f>IF('Measured Data'!AL6&lt;&gt;0,'Measured Data'!AL6,"")</f>
        <v>PROLINE CONC. (mM)</v>
      </c>
      <c r="AL2" s="240" t="str">
        <f>IF('Measured Data'!AM6&lt;&gt;0,'Measured Data'!AM6,"")</f>
        <v>SERINE CONC. (mM)</v>
      </c>
      <c r="AM2" s="240" t="str">
        <f>IF('Measured Data'!AN6&lt;&gt;0,'Measured Data'!AN6,"")</f>
        <v>THREONINE CONC. (mM)</v>
      </c>
      <c r="AN2" s="240" t="str">
        <f>IF('Measured Data'!AO6&lt;&gt;0,'Measured Data'!AO6,"")</f>
        <v>TRYPTOPHAN CONC. (mM)</v>
      </c>
      <c r="AO2" s="240" t="str">
        <f>IF('Measured Data'!AP6&lt;&gt;0,'Measured Data'!AP6,"")</f>
        <v>TYROSINE CONC. (mM)</v>
      </c>
      <c r="AP2" s="240" t="str">
        <f>IF('Measured Data'!AQ6&lt;&gt;0,'Measured Data'!AQ6,"")</f>
        <v>VALINE CONC. (mM)</v>
      </c>
      <c r="AQ2" s="240" t="str">
        <f>IF('Measured Data'!AR6&lt;&gt;0,'Measured Data'!AR6,"")</f>
        <v>ETHANOLAMINE CONC. (mM)</v>
      </c>
      <c r="AR2" s="240" t="str">
        <f>IF('Measured Data'!AS6&lt;&gt;0,'Measured Data'!AS6,"")</f>
        <v>FEED ALANINE CONC. (mM)</v>
      </c>
      <c r="AS2" s="240" t="str">
        <f>IF('Measured Data'!AT6&lt;&gt;0,'Measured Data'!AT6,"")</f>
        <v>FEED ARGININE CONC. (mM)</v>
      </c>
      <c r="AT2" s="240" t="str">
        <f>IF('Measured Data'!AU6&lt;&gt;0,'Measured Data'!AU6,"")</f>
        <v>FEED ASPARAGINE CONC. (mM)</v>
      </c>
      <c r="AU2" s="240" t="str">
        <f>IF('Measured Data'!AV6&lt;&gt;0,'Measured Data'!AV6,"")</f>
        <v>FEED ASPARTATE CONC. (mM)</v>
      </c>
      <c r="AV2" s="240" t="str">
        <f>IF('Measured Data'!AW6&lt;&gt;0,'Measured Data'!AW6,"")</f>
        <v>FEED CYSTINE CONC. (mM)</v>
      </c>
      <c r="AW2" s="240" t="str">
        <f>IF('Measured Data'!AX6&lt;&gt;0,'Measured Data'!AX6,"")</f>
        <v>FEED GLUCOSE CONC. (mM)</v>
      </c>
      <c r="AX2" s="240" t="str">
        <f>IF('Measured Data'!AY6&lt;&gt;0,'Measured Data'!AY6,"")</f>
        <v>FEED GLUTAMINE CONC. (mM)</v>
      </c>
      <c r="AY2" s="240" t="str">
        <f>IF('Measured Data'!AZ6&lt;&gt;0,'Measured Data'!AZ6,"")</f>
        <v>FEED GLUTAMATE CONC. (mM)</v>
      </c>
      <c r="AZ2" s="240" t="str">
        <f>IF('Measured Data'!BA6&lt;&gt;0,'Measured Data'!BA6,"")</f>
        <v>FEED GLYCINE CONC. (mM)</v>
      </c>
      <c r="BA2" s="240" t="str">
        <f>IF('Measured Data'!BB6&lt;&gt;0,'Measured Data'!BB6,"")</f>
        <v>FEED HISTIDINE CONC. (mM)</v>
      </c>
      <c r="BB2" s="240" t="str">
        <f>IF('Measured Data'!BC6&lt;&gt;0,'Measured Data'!BC6,"")</f>
        <v>FEED ISOLEUCINE CONC. (mM)</v>
      </c>
      <c r="BC2" s="240" t="str">
        <f>IF('Measured Data'!BE6&lt;&gt;0,'Measured Data'!BE6,"")</f>
        <v>FEED LEUCINE CONC. (mM)</v>
      </c>
      <c r="BD2" s="240" t="str">
        <f>IF('Measured Data'!BF6&lt;&gt;0,'Measured Data'!BF6,"")</f>
        <v>FEED LYSINE CONC. (mM)</v>
      </c>
      <c r="BE2" s="240" t="str">
        <f>IF('Measured Data'!BG6&lt;&gt;0,'Measured Data'!BG6,"")</f>
        <v>FEED METHIONINE CONC. (mM)</v>
      </c>
      <c r="BF2" s="240" t="str">
        <f>IF('Measured Data'!BI6&lt;&gt;0,'Measured Data'!BI6,"")</f>
        <v>FEED PHENYLALANINE CONC. (mM)</v>
      </c>
      <c r="BG2" s="240" t="str">
        <f>IF('Measured Data'!BJ6&lt;&gt;0,'Measured Data'!BJ6,"")</f>
        <v>FEED PROLINE CONC. (mM)</v>
      </c>
      <c r="BH2" s="240" t="str">
        <f>IF('Measured Data'!BK6&lt;&gt;0,'Measured Data'!BK6,"")</f>
        <v>FEED SERINE CONC. (mM)</v>
      </c>
      <c r="BI2" s="240" t="str">
        <f>IF('Measured Data'!BL6&lt;&gt;0,'Measured Data'!BL6,"")</f>
        <v>FEED THREONINE CONC. (mM)</v>
      </c>
      <c r="BJ2" s="240" t="str">
        <f>IF('Measured Data'!BM6&lt;&gt;0,'Measured Data'!BM6,"")</f>
        <v>FEED TRYPTOPHAN CONC. (mM)</v>
      </c>
      <c r="BK2" s="240" t="str">
        <f>IF('Measured Data'!BN6&lt;&gt;0,'Measured Data'!BN6,"")</f>
        <v>FEED TYROSINE CONC. (mM)</v>
      </c>
      <c r="BL2" s="240" t="str">
        <f>IF('Measured Data'!BO6&lt;&gt;0,'Measured Data'!BO6,"")</f>
        <v>FEED VALINE CONC. (mM)</v>
      </c>
      <c r="BM2" s="240" t="str">
        <f>IF('Measured Data'!BP6&lt;&gt;0,'Measured Data'!BP6,"")</f>
        <v>FEED ETHANOLAMINE CONC. (mM)</v>
      </c>
      <c r="BN2" s="240" t="str">
        <f>IF('In Process Calc.'!B2&lt;&gt;0,'In Process Calc.'!B2,"")</f>
        <v>RUN TIME (DAYS)</v>
      </c>
      <c r="BO2" s="240" t="str">
        <f>IF('In Process Calc.'!C2&lt;&gt;0,'In Process Calc.'!C2,"")</f>
        <v>RUN TIME (HOURS)</v>
      </c>
    </row>
    <row r="3" spans="1:67">
      <c r="A3" s="238" t="str">
        <f>IF('Measured Data'!$E9&gt;0,'Measured Data'!$B$1,"")</f>
        <v/>
      </c>
      <c r="B3" s="238" t="str">
        <f>IF('Measured Data'!$E9&gt;0,'Measured Data'!A7+0.1,"")</f>
        <v/>
      </c>
      <c r="C3" s="242" t="str">
        <f>IF('Measured Data'!$E9&gt;0,'Measured Data'!B7,"")</f>
        <v/>
      </c>
      <c r="D3" s="247" t="str">
        <f>IF('Measured Data'!$E9&gt;0,'Measured Data'!C7,"")</f>
        <v/>
      </c>
      <c r="E3" s="238" t="str">
        <f>IF('Measured Data'!$E9&gt;0,'Measured Data'!D7,"")</f>
        <v/>
      </c>
      <c r="F3" s="238" t="str">
        <f>IF('Measured Data'!$E9&gt;0,'Measured Data'!E7,"")</f>
        <v/>
      </c>
      <c r="G3" s="238" t="str">
        <f>IF('Measured Data'!$E9&gt;0,'Measured Data'!G7,"")</f>
        <v/>
      </c>
      <c r="H3" s="243" t="str">
        <f>IF('Measured Data'!$E9&gt;0,'Measured Data'!H7,"")</f>
        <v/>
      </c>
      <c r="I3" s="243" t="str">
        <f>IF('Measured Data'!$E9&gt;0,'Measured Data'!I7,"")</f>
        <v/>
      </c>
      <c r="J3" s="243" t="str">
        <f>IF('Measured Data'!$E9&gt;0,'Measured Data'!J7,"")</f>
        <v/>
      </c>
      <c r="K3" s="243" t="str">
        <f>IF('Measured Data'!$E9&gt;0,'Measured Data'!K7,"")</f>
        <v/>
      </c>
      <c r="L3" s="238" t="str">
        <f>IF('Measured Data'!$E9&gt;0,'Measured Data'!L7,"")</f>
        <v/>
      </c>
      <c r="M3" s="238" t="str">
        <f>IF('Measured Data'!$E9&gt;0,'Measured Data'!M7,"")</f>
        <v/>
      </c>
      <c r="N3" s="238" t="str">
        <f>IF('Measured Data'!$E9&gt;0,'Measured Data'!N7,"")</f>
        <v/>
      </c>
      <c r="O3" s="238" t="str">
        <f>IF('Measured Data'!$E9&gt;0,'Measured Data'!O7,"")</f>
        <v/>
      </c>
      <c r="P3" s="238" t="str">
        <f>IF('Measured Data'!$E9&gt;0,'Measured Data'!P7,"")</f>
        <v/>
      </c>
      <c r="Q3" s="238" t="str">
        <f>IF('Measured Data'!$E9&gt;0,'Measured Data'!Q7,"")</f>
        <v/>
      </c>
      <c r="R3" s="238" t="str">
        <f>IF('Measured Data'!$E9&gt;0,'Measured Data'!R7,"")</f>
        <v/>
      </c>
      <c r="S3" s="238" t="str">
        <f>IF('Measured Data'!$E9&gt;0,'Measured Data'!S7,"")</f>
        <v/>
      </c>
      <c r="T3" s="244" t="str">
        <f>IF('Measured Data'!$E9&gt;0,'Measured Data'!U7+'Measured Data'!$E9*'Measured Data'!AS7/'In Process Calc.'!$J4,"")</f>
        <v/>
      </c>
      <c r="U3" s="244" t="str">
        <f>IF('Measured Data'!$E9&gt;0,'Measured Data'!V7+'Measured Data'!$E9*'Measured Data'!AT7/'In Process Calc.'!$J4,"")</f>
        <v/>
      </c>
      <c r="V3" s="244" t="str">
        <f>IF('Measured Data'!$E9&gt;0,'Measured Data'!W7+'Measured Data'!$E9*'Measured Data'!AU7/'In Process Calc.'!$J4,"")</f>
        <v/>
      </c>
      <c r="W3" s="244" t="str">
        <f>IF('Measured Data'!$E9&gt;0,'Measured Data'!X7+'Measured Data'!$E9*'Measured Data'!AV7/'In Process Calc.'!$J4,"")</f>
        <v/>
      </c>
      <c r="X3" s="244" t="str">
        <f>IF('Measured Data'!$E9&gt;0,'Measured Data'!Y7+'Measured Data'!$E9*'Measured Data'!AW7/'In Process Calc.'!$J4,"")</f>
        <v/>
      </c>
      <c r="Y3" s="244" t="str">
        <f>IF('Measured Data'!$E9&gt;0,'Measured Data'!Z7+'Measured Data'!$E9*'Measured Data'!AX7/'In Process Calc.'!$J4,"")</f>
        <v/>
      </c>
      <c r="Z3" s="244" t="str">
        <f>IF('Measured Data'!$E9&gt;0,'Measured Data'!AA7+'Measured Data'!$E9*'Measured Data'!AY7/'In Process Calc.'!$J4,"")</f>
        <v/>
      </c>
      <c r="AA3" s="244" t="str">
        <f>IF('Measured Data'!$E9&gt;0,'Measured Data'!AB7+'Measured Data'!$E9*'Measured Data'!AZ7/'In Process Calc.'!$J4,"")</f>
        <v/>
      </c>
      <c r="AB3" s="244" t="str">
        <f>IF('Measured Data'!$E9&gt;0,'Measured Data'!AC7+'Measured Data'!$E9*'Measured Data'!BA7/'In Process Calc.'!$J4,"")</f>
        <v/>
      </c>
      <c r="AC3" s="244" t="str">
        <f>IF('Measured Data'!$E9&gt;0,'Measured Data'!AD7+'Measured Data'!$E9*'Measured Data'!BB7/'In Process Calc.'!$J4,"")</f>
        <v/>
      </c>
      <c r="AD3" s="244" t="str">
        <f>IF('Measured Data'!$E9&gt;0,'Measured Data'!AE7+'Measured Data'!$E9*'Measured Data'!BC7/'In Process Calc.'!$J4,"")</f>
        <v/>
      </c>
      <c r="AE3" s="244" t="str">
        <f>IF('Measured Data'!$E9&gt;0,'Measured Data'!AF7+'Measured Data'!$E9*'Measured Data'!BE7/'In Process Calc.'!$J4,"")</f>
        <v/>
      </c>
      <c r="AF3" s="244" t="str">
        <f>IF('Measured Data'!$E9&gt;0,'Measured Data'!AG7+'Measured Data'!$E9*'Measured Data'!BF7/'In Process Calc.'!$J4,"")</f>
        <v/>
      </c>
      <c r="AG3" s="244" t="str">
        <f>IF('Measured Data'!$E9&gt;0,'Measured Data'!AH7+'Measured Data'!$E9*'Measured Data'!BG7/'In Process Calc.'!$J4,"")</f>
        <v/>
      </c>
      <c r="AH3" s="244" t="str">
        <f>IF('Measured Data'!$E9&gt;0,'Measured Data'!AI7+'Measured Data'!$E9*'Measured Data'!BI7/'In Process Calc.'!$J4,"")</f>
        <v/>
      </c>
      <c r="AI3" s="244" t="str">
        <f>IF('Measured Data'!$E9&gt;0,'Measured Data'!AJ7+'Measured Data'!$E9*'Measured Data'!BJ7/'In Process Calc.'!$J4,"")</f>
        <v/>
      </c>
      <c r="AJ3" s="244" t="str">
        <f>IF('Measured Data'!$E9&gt;0,'Measured Data'!AK7+'Measured Data'!$E9*'Measured Data'!BK7/'In Process Calc.'!$J4,"")</f>
        <v/>
      </c>
      <c r="AK3" s="244" t="str">
        <f>IF('Measured Data'!$E9&gt;0,'Measured Data'!AL7+'Measured Data'!$E9*'Measured Data'!BL7/'In Process Calc.'!$J4,"")</f>
        <v/>
      </c>
      <c r="AL3" s="244" t="str">
        <f>IF('Measured Data'!$E9&gt;0,'Measured Data'!AM7+'Measured Data'!$E9*'Measured Data'!BM7/'In Process Calc.'!$J4,"")</f>
        <v/>
      </c>
      <c r="AM3" s="244" t="str">
        <f>IF('Measured Data'!$E9&gt;0,'Measured Data'!AN7+'Measured Data'!$E9*'Measured Data'!BN7/'In Process Calc.'!$J4,"")</f>
        <v/>
      </c>
      <c r="AN3" s="244" t="str">
        <f>IF('Measured Data'!$E9&gt;0,'Measured Data'!AO7+'Measured Data'!$E9*'Measured Data'!BO7/'In Process Calc.'!$J4,"")</f>
        <v/>
      </c>
      <c r="AO3" s="244" t="str">
        <f>IF('Measured Data'!$E9&gt;0,'Measured Data'!AP7+'Measured Data'!$E9*'Measured Data'!BP7/'In Process Calc.'!$J4,"")</f>
        <v/>
      </c>
      <c r="AP3" s="244" t="str">
        <f>IF('Measured Data'!$E9&gt;0,'Measured Data'!AQ7+'Measured Data'!$E9*'Measured Data'!BQ7/'In Process Calc.'!$J4,"")</f>
        <v/>
      </c>
      <c r="AQ3" s="244" t="str">
        <f>IF('Measured Data'!$E9&gt;0,'Measured Data'!AR7+'Measured Data'!$E9*'Measured Data'!BR7/'In Process Calc.'!$J4,"")</f>
        <v/>
      </c>
      <c r="AR3" s="244" t="str">
        <f>IF('Measured Data'!$E9&gt;0,'Measured Data'!AS7,"")</f>
        <v/>
      </c>
      <c r="AS3" s="244" t="str">
        <f>IF('Measured Data'!$E9&gt;0,'Measured Data'!AT7,"")</f>
        <v/>
      </c>
      <c r="AT3" s="244" t="str">
        <f>IF('Measured Data'!$E9&gt;0,'Measured Data'!AU7,"")</f>
        <v/>
      </c>
      <c r="AU3" s="244" t="str">
        <f>IF('Measured Data'!$E9&gt;0,'Measured Data'!AV7,"")</f>
        <v/>
      </c>
      <c r="AV3" s="244" t="str">
        <f>IF('Measured Data'!$E9&gt;0,'Measured Data'!AW7,"")</f>
        <v/>
      </c>
      <c r="AW3" s="244" t="str">
        <f>IF('Measured Data'!$E9&gt;0,'Measured Data'!AX7,"")</f>
        <v/>
      </c>
      <c r="AX3" s="244" t="str">
        <f>IF('Measured Data'!$E9&gt;0,'Measured Data'!AY7,"")</f>
        <v/>
      </c>
      <c r="AY3" s="244" t="str">
        <f>IF('Measured Data'!$E9&gt;0,'Measured Data'!AZ7,"")</f>
        <v/>
      </c>
      <c r="AZ3" s="244" t="str">
        <f>IF('Measured Data'!$E9&gt;0,'Measured Data'!BA7,"")</f>
        <v/>
      </c>
      <c r="BA3" s="244" t="str">
        <f>IF('Measured Data'!$E9&gt;0,'Measured Data'!BB7,"")</f>
        <v/>
      </c>
      <c r="BB3" s="244" t="str">
        <f>IF('Measured Data'!$E9&gt;0,'Measured Data'!BC7,"")</f>
        <v/>
      </c>
      <c r="BC3" s="244" t="str">
        <f>IF('Measured Data'!$E9&gt;0,'Measured Data'!BE7,"")</f>
        <v/>
      </c>
      <c r="BD3" s="244" t="str">
        <f>IF('Measured Data'!$E9&gt;0,'Measured Data'!BF7,"")</f>
        <v/>
      </c>
      <c r="BE3" s="244" t="str">
        <f>IF('Measured Data'!$E9&gt;0,'Measured Data'!BG7,"")</f>
        <v/>
      </c>
      <c r="BF3" s="244" t="str">
        <f>IF('Measured Data'!$E9&gt;0,'Measured Data'!BI7,"")</f>
        <v/>
      </c>
      <c r="BG3" s="244" t="str">
        <f>IF('Measured Data'!$E9&gt;0,'Measured Data'!BJ7,"")</f>
        <v/>
      </c>
      <c r="BH3" s="244" t="str">
        <f>IF('Measured Data'!$E9&gt;0,'Measured Data'!BK7,"")</f>
        <v/>
      </c>
      <c r="BI3" s="244" t="str">
        <f>IF('Measured Data'!$E9&gt;0,'Measured Data'!BL7,"")</f>
        <v/>
      </c>
      <c r="BJ3" s="244" t="str">
        <f>IF('Measured Data'!$E9&gt;0,'Measured Data'!BM7,"")</f>
        <v/>
      </c>
      <c r="BK3" s="244" t="str">
        <f>IF('Measured Data'!$E9&gt;0,'Measured Data'!BN7,"")</f>
        <v/>
      </c>
      <c r="BL3" s="244" t="str">
        <f>IF('Measured Data'!$E9&gt;0,'Measured Data'!BO7,"")</f>
        <v/>
      </c>
      <c r="BM3" s="244" t="str">
        <f>IF('Measured Data'!$E9&gt;0,'Measured Data'!BP7,"")</f>
        <v/>
      </c>
      <c r="BN3" s="244" t="str">
        <f>IF('Measured Data'!$E9&gt;0,'In Process Calc.'!B3,"")</f>
        <v/>
      </c>
      <c r="BO3" s="244" t="str">
        <f>IF('Measured Data'!$E9&gt;0,'In Process Calc.'!C3,"")</f>
        <v/>
      </c>
    </row>
    <row r="4" spans="1:67">
      <c r="A4" s="238" t="str">
        <f>IF('Measured Data'!$E10&gt;0,'Measured Data'!$B$1,"")</f>
        <v/>
      </c>
      <c r="B4" s="238" t="str">
        <f>IF('Measured Data'!$E10&gt;0,'Measured Data'!A8+0.1,"")</f>
        <v/>
      </c>
      <c r="C4" s="242" t="str">
        <f>IF('Measured Data'!$E10&gt;0,'Measured Data'!B8,"")</f>
        <v/>
      </c>
      <c r="D4" s="247" t="str">
        <f>IF('Measured Data'!$E10&gt;0,'Measured Data'!C8,"")</f>
        <v/>
      </c>
      <c r="E4" s="238" t="str">
        <f>IF('Measured Data'!$E10&gt;0,'Measured Data'!D8,"")</f>
        <v/>
      </c>
      <c r="F4" s="238" t="str">
        <f>IF('Measured Data'!$E10&gt;0,'Measured Data'!E9,"")</f>
        <v/>
      </c>
      <c r="G4" s="238" t="str">
        <f>IF('Measured Data'!$E10&gt;0,'Measured Data'!G8,"")</f>
        <v/>
      </c>
      <c r="H4" s="243" t="str">
        <f>IF('Measured Data'!$E10&gt;0,'Measured Data'!H8,"")</f>
        <v/>
      </c>
      <c r="I4" s="243" t="str">
        <f>IF('Measured Data'!$E10&gt;0,'Measured Data'!I8,"")</f>
        <v/>
      </c>
      <c r="J4" s="243" t="str">
        <f>IF('Measured Data'!$E10&gt;0,'Measured Data'!J8,"")</f>
        <v/>
      </c>
      <c r="K4" s="243" t="str">
        <f>IF('Measured Data'!$E10&gt;0,'Measured Data'!K8,"")</f>
        <v/>
      </c>
      <c r="L4" s="238" t="str">
        <f>IF('Measured Data'!$E10&gt;0,'Measured Data'!L8,"")</f>
        <v/>
      </c>
      <c r="M4" s="238" t="str">
        <f>IF('Measured Data'!$E10&gt;0,'Measured Data'!M8,"")</f>
        <v/>
      </c>
      <c r="N4" s="238" t="str">
        <f>IF('Measured Data'!$E10&gt;0,'Measured Data'!N8,"")</f>
        <v/>
      </c>
      <c r="O4" s="238" t="str">
        <f>IF('Measured Data'!$E10&gt;0,'Measured Data'!O8,"")</f>
        <v/>
      </c>
      <c r="P4" s="238" t="str">
        <f>IF('Measured Data'!$E10&gt;0,'Measured Data'!P8,"")</f>
        <v/>
      </c>
      <c r="Q4" s="238" t="str">
        <f>IF('Measured Data'!$E10&gt;0,'Measured Data'!Q8,"")</f>
        <v/>
      </c>
      <c r="R4" s="238" t="str">
        <f>IF('Measured Data'!$E10&gt;0,'Measured Data'!R8,"")</f>
        <v/>
      </c>
      <c r="S4" s="238" t="str">
        <f>IF('Measured Data'!$E10&gt;0,'Measured Data'!S8,"")</f>
        <v/>
      </c>
      <c r="T4" s="244" t="str">
        <f>IF('Measured Data'!$E10&gt;0,'Measured Data'!U8+'Measured Data'!$E10*'Measured Data'!AS8/'In Process Calc.'!$J5,"")</f>
        <v/>
      </c>
      <c r="U4" s="244" t="str">
        <f>IF('Measured Data'!$E10&gt;0,'Measured Data'!V8+'Measured Data'!$E10*'Measured Data'!AT8/'In Process Calc.'!$J5,"")</f>
        <v/>
      </c>
      <c r="V4" s="244" t="str">
        <f>IF('Measured Data'!$E10&gt;0,'Measured Data'!W8+'Measured Data'!$E10*'Measured Data'!AU8/'In Process Calc.'!$J5,"")</f>
        <v/>
      </c>
      <c r="W4" s="244" t="str">
        <f>IF('Measured Data'!$E10&gt;0,'Measured Data'!X8+'Measured Data'!$E10*'Measured Data'!AV8/'In Process Calc.'!$J5,"")</f>
        <v/>
      </c>
      <c r="X4" s="244" t="str">
        <f>IF('Measured Data'!$E10&gt;0,'Measured Data'!Y8+'Measured Data'!$E10*'Measured Data'!AW8/'In Process Calc.'!$J5,"")</f>
        <v/>
      </c>
      <c r="Y4" s="244" t="str">
        <f>IF('Measured Data'!$E10&gt;0,'Measured Data'!Z8+'Measured Data'!$E10*'Measured Data'!AX8/'In Process Calc.'!$J5,"")</f>
        <v/>
      </c>
      <c r="Z4" s="244" t="str">
        <f>IF('Measured Data'!$E10&gt;0,'Measured Data'!AA8+'Measured Data'!$E10*'Measured Data'!AY8/'In Process Calc.'!$J5,"")</f>
        <v/>
      </c>
      <c r="AA4" s="244" t="str">
        <f>IF('Measured Data'!$E10&gt;0,'Measured Data'!AB8+'Measured Data'!$E10*'Measured Data'!AZ8/'In Process Calc.'!$J5,"")</f>
        <v/>
      </c>
      <c r="AB4" s="244" t="str">
        <f>IF('Measured Data'!$E10&gt;0,'Measured Data'!AC8+'Measured Data'!$E10*'Measured Data'!BA8/'In Process Calc.'!$J5,"")</f>
        <v/>
      </c>
      <c r="AC4" s="244" t="str">
        <f>IF('Measured Data'!$E10&gt;0,'Measured Data'!AD8+'Measured Data'!$E10*'Measured Data'!BB8/'In Process Calc.'!$J5,"")</f>
        <v/>
      </c>
      <c r="AD4" s="244" t="str">
        <f>IF('Measured Data'!$E10&gt;0,'Measured Data'!AE8+'Measured Data'!$E10*'Measured Data'!BC8/'In Process Calc.'!$J5,"")</f>
        <v/>
      </c>
      <c r="AE4" s="244" t="str">
        <f>IF('Measured Data'!$E10&gt;0,'Measured Data'!AF8+'Measured Data'!$E10*'Measured Data'!BE8/'In Process Calc.'!$J5,"")</f>
        <v/>
      </c>
      <c r="AF4" s="244" t="str">
        <f>IF('Measured Data'!$E10&gt;0,'Measured Data'!AG8+'Measured Data'!$E10*'Measured Data'!BF8/'In Process Calc.'!$J5,"")</f>
        <v/>
      </c>
      <c r="AG4" s="244" t="str">
        <f>IF('Measured Data'!$E10&gt;0,'Measured Data'!AH8+'Measured Data'!$E10*'Measured Data'!BG8/'In Process Calc.'!$J5,"")</f>
        <v/>
      </c>
      <c r="AH4" s="244" t="str">
        <f>IF('Measured Data'!$E10&gt;0,'Measured Data'!AI8+'Measured Data'!$E10*'Measured Data'!BI8/'In Process Calc.'!$J5,"")</f>
        <v/>
      </c>
      <c r="AI4" s="244" t="str">
        <f>IF('Measured Data'!$E10&gt;0,'Measured Data'!AJ8+'Measured Data'!$E10*'Measured Data'!BJ8/'In Process Calc.'!$J5,"")</f>
        <v/>
      </c>
      <c r="AJ4" s="244" t="str">
        <f>IF('Measured Data'!$E10&gt;0,'Measured Data'!AK8+'Measured Data'!$E10*'Measured Data'!BK8/'In Process Calc.'!$J5,"")</f>
        <v/>
      </c>
      <c r="AK4" s="244" t="str">
        <f>IF('Measured Data'!$E10&gt;0,'Measured Data'!AL8+'Measured Data'!$E10*'Measured Data'!BL8/'In Process Calc.'!$J5,"")</f>
        <v/>
      </c>
      <c r="AL4" s="244" t="str">
        <f>IF('Measured Data'!$E10&gt;0,'Measured Data'!AM8+'Measured Data'!$E10*'Measured Data'!BM8/'In Process Calc.'!$J5,"")</f>
        <v/>
      </c>
      <c r="AM4" s="244" t="str">
        <f>IF('Measured Data'!$E10&gt;0,'Measured Data'!AN8+'Measured Data'!$E10*'Measured Data'!BN8/'In Process Calc.'!$J5,"")</f>
        <v/>
      </c>
      <c r="AN4" s="244" t="str">
        <f>IF('Measured Data'!$E10&gt;0,'Measured Data'!AO8+'Measured Data'!$E10*'Measured Data'!BO8/'In Process Calc.'!$J5,"")</f>
        <v/>
      </c>
      <c r="AO4" s="244" t="str">
        <f>IF('Measured Data'!$E10&gt;0,'Measured Data'!AP8+'Measured Data'!$E10*'Measured Data'!BP8/'In Process Calc.'!$J5,"")</f>
        <v/>
      </c>
      <c r="AP4" s="244" t="str">
        <f>IF('Measured Data'!$E10&gt;0,'Measured Data'!AQ8+'Measured Data'!$E10*'Measured Data'!BQ8/'In Process Calc.'!$J5,"")</f>
        <v/>
      </c>
      <c r="AQ4" s="244" t="str">
        <f>IF('Measured Data'!$E10&gt;0,'Measured Data'!AR8+'Measured Data'!$E10*'Measured Data'!BR8/'In Process Calc.'!$J5,"")</f>
        <v/>
      </c>
      <c r="AR4" s="244" t="str">
        <f>IF('Measured Data'!$E10&gt;0,'Measured Data'!AS8,"")</f>
        <v/>
      </c>
      <c r="AS4" s="244" t="str">
        <f>IF('Measured Data'!$E10&gt;0,'Measured Data'!AT8,"")</f>
        <v/>
      </c>
      <c r="AT4" s="244" t="str">
        <f>IF('Measured Data'!$E10&gt;0,'Measured Data'!AU8,"")</f>
        <v/>
      </c>
      <c r="AU4" s="244" t="str">
        <f>IF('Measured Data'!$E10&gt;0,'Measured Data'!AV8,"")</f>
        <v/>
      </c>
      <c r="AV4" s="244" t="str">
        <f>IF('Measured Data'!$E10&gt;0,'Measured Data'!AW8,"")</f>
        <v/>
      </c>
      <c r="AW4" s="244" t="str">
        <f>IF('Measured Data'!$E10&gt;0,'Measured Data'!AX8,"")</f>
        <v/>
      </c>
      <c r="AX4" s="244" t="str">
        <f>IF('Measured Data'!$E10&gt;0,'Measured Data'!AY8,"")</f>
        <v/>
      </c>
      <c r="AY4" s="244" t="str">
        <f>IF('Measured Data'!$E10&gt;0,'Measured Data'!AZ8,"")</f>
        <v/>
      </c>
      <c r="AZ4" s="244" t="str">
        <f>IF('Measured Data'!$E10&gt;0,'Measured Data'!BA8,"")</f>
        <v/>
      </c>
      <c r="BA4" s="244" t="str">
        <f>IF('Measured Data'!$E10&gt;0,'Measured Data'!BB8,"")</f>
        <v/>
      </c>
      <c r="BB4" s="244" t="str">
        <f>IF('Measured Data'!$E10&gt;0,'Measured Data'!BC8,"")</f>
        <v/>
      </c>
      <c r="BC4" s="244" t="str">
        <f>IF('Measured Data'!$E10&gt;0,'Measured Data'!BE8,"")</f>
        <v/>
      </c>
      <c r="BD4" s="244" t="str">
        <f>IF('Measured Data'!$E10&gt;0,'Measured Data'!BF8,"")</f>
        <v/>
      </c>
      <c r="BE4" s="244" t="str">
        <f>IF('Measured Data'!$E10&gt;0,'Measured Data'!BG8,"")</f>
        <v/>
      </c>
      <c r="BF4" s="244" t="str">
        <f>IF('Measured Data'!$E10&gt;0,'Measured Data'!BI8,"")</f>
        <v/>
      </c>
      <c r="BG4" s="244" t="str">
        <f>IF('Measured Data'!$E10&gt;0,'Measured Data'!BJ8,"")</f>
        <v/>
      </c>
      <c r="BH4" s="244" t="str">
        <f>IF('Measured Data'!$E10&gt;0,'Measured Data'!BK8,"")</f>
        <v/>
      </c>
      <c r="BI4" s="244" t="str">
        <f>IF('Measured Data'!$E10&gt;0,'Measured Data'!BL8,"")</f>
        <v/>
      </c>
      <c r="BJ4" s="244" t="str">
        <f>IF('Measured Data'!$E10&gt;0,'Measured Data'!BM8,"")</f>
        <v/>
      </c>
      <c r="BK4" s="244" t="str">
        <f>IF('Measured Data'!$E10&gt;0,'Measured Data'!BN8,"")</f>
        <v/>
      </c>
      <c r="BL4" s="244" t="str">
        <f>IF('Measured Data'!$E10&gt;0,'Measured Data'!BO8,"")</f>
        <v/>
      </c>
      <c r="BM4" s="244" t="str">
        <f>IF('Measured Data'!$E10&gt;0,'Measured Data'!BP8,"")</f>
        <v/>
      </c>
      <c r="BN4" s="244" t="str">
        <f>IF('Measured Data'!$E10&gt;0,'In Process Calc.'!B4,"")</f>
        <v/>
      </c>
      <c r="BO4" s="244" t="str">
        <f>IF('Measured Data'!$E10&gt;0,'In Process Calc.'!C4,"")</f>
        <v/>
      </c>
    </row>
    <row r="5" spans="1:67">
      <c r="A5" s="238" t="e">
        <f>IF('Measured Data'!#REF!&gt;0,'Measured Data'!$B$1,"")</f>
        <v>#REF!</v>
      </c>
      <c r="B5" s="238" t="e">
        <f>IF('Measured Data'!#REF!&gt;0,'Measured Data'!A9+0.1,"")</f>
        <v>#REF!</v>
      </c>
      <c r="C5" s="242" t="e">
        <f>IF('Measured Data'!#REF!&gt;0,'Measured Data'!B9,"")</f>
        <v>#REF!</v>
      </c>
      <c r="D5" s="247" t="e">
        <f>IF('Measured Data'!#REF!&gt;0,'Measured Data'!C9,"")</f>
        <v>#REF!</v>
      </c>
      <c r="E5" s="238" t="e">
        <f>IF('Measured Data'!#REF!&gt;0,'Measured Data'!D9,"")</f>
        <v>#REF!</v>
      </c>
      <c r="F5" s="238" t="e">
        <f>IF('Measured Data'!#REF!&gt;0,'Measured Data'!E10,"")</f>
        <v>#REF!</v>
      </c>
      <c r="G5" s="238" t="e">
        <f>IF('Measured Data'!#REF!&gt;0,'Measured Data'!G9,"")</f>
        <v>#REF!</v>
      </c>
      <c r="H5" s="243" t="e">
        <f>IF('Measured Data'!#REF!&gt;0,'Measured Data'!H9,"")</f>
        <v>#REF!</v>
      </c>
      <c r="I5" s="243" t="e">
        <f>IF('Measured Data'!#REF!&gt;0,'Measured Data'!I9,"")</f>
        <v>#REF!</v>
      </c>
      <c r="J5" s="243" t="e">
        <f>IF('Measured Data'!#REF!&gt;0,'Measured Data'!J9,"")</f>
        <v>#REF!</v>
      </c>
      <c r="K5" s="243" t="e">
        <f>IF('Measured Data'!#REF!&gt;0,'Measured Data'!K9,"")</f>
        <v>#REF!</v>
      </c>
      <c r="L5" s="238" t="e">
        <f>IF('Measured Data'!#REF!&gt;0,'Measured Data'!L9,"")</f>
        <v>#REF!</v>
      </c>
      <c r="M5" s="238" t="e">
        <f>IF('Measured Data'!#REF!&gt;0,'Measured Data'!M9,"")</f>
        <v>#REF!</v>
      </c>
      <c r="N5" s="238" t="e">
        <f>IF('Measured Data'!#REF!&gt;0,'Measured Data'!N9,"")</f>
        <v>#REF!</v>
      </c>
      <c r="O5" s="238" t="e">
        <f>IF('Measured Data'!#REF!&gt;0,'Measured Data'!O9,"")</f>
        <v>#REF!</v>
      </c>
      <c r="P5" s="238" t="e">
        <f>IF('Measured Data'!#REF!&gt;0,'Measured Data'!P9,"")</f>
        <v>#REF!</v>
      </c>
      <c r="Q5" s="238" t="e">
        <f>IF('Measured Data'!#REF!&gt;0,'Measured Data'!Q9,"")</f>
        <v>#REF!</v>
      </c>
      <c r="R5" s="238" t="e">
        <f>IF('Measured Data'!#REF!&gt;0,'Measured Data'!R9,"")</f>
        <v>#REF!</v>
      </c>
      <c r="S5" s="238" t="e">
        <f>IF('Measured Data'!#REF!&gt;0,'Measured Data'!S9,"")</f>
        <v>#REF!</v>
      </c>
      <c r="T5" s="243" t="e">
        <f>IF('Measured Data'!#REF!&gt;0,'Measured Data'!U9+'Measured Data'!#REF!*'Measured Data'!AS9/'In Process Calc.'!$J6,"")</f>
        <v>#REF!</v>
      </c>
      <c r="U5" s="243" t="e">
        <f>IF('Measured Data'!#REF!&gt;0,'Measured Data'!V9+'Measured Data'!#REF!*'Measured Data'!AT9/'In Process Calc.'!$J6,"")</f>
        <v>#REF!</v>
      </c>
      <c r="V5" s="243" t="e">
        <f>IF('Measured Data'!#REF!&gt;0,'Measured Data'!W9+'Measured Data'!#REF!*'Measured Data'!AU9/'In Process Calc.'!$J6,"")</f>
        <v>#REF!</v>
      </c>
      <c r="W5" s="243" t="e">
        <f>IF('Measured Data'!#REF!&gt;0,'Measured Data'!X9+'Measured Data'!#REF!*'Measured Data'!AV9/'In Process Calc.'!$J6,"")</f>
        <v>#REF!</v>
      </c>
      <c r="X5" s="243" t="e">
        <f>IF('Measured Data'!#REF!&gt;0,'Measured Data'!Y9+'Measured Data'!#REF!*'Measured Data'!AW9/'In Process Calc.'!$J6,"")</f>
        <v>#REF!</v>
      </c>
      <c r="Y5" s="243" t="e">
        <f>IF('Measured Data'!#REF!&gt;0,'Measured Data'!Z9+'Measured Data'!#REF!*'Measured Data'!AX9/'In Process Calc.'!$J6,"")</f>
        <v>#REF!</v>
      </c>
      <c r="Z5" s="243" t="e">
        <f>IF('Measured Data'!#REF!&gt;0,'Measured Data'!AA9+'Measured Data'!#REF!*'Measured Data'!AY9/'In Process Calc.'!$J6,"")</f>
        <v>#REF!</v>
      </c>
      <c r="AA5" s="243" t="e">
        <f>IF('Measured Data'!#REF!&gt;0,'Measured Data'!AB9+'Measured Data'!#REF!*'Measured Data'!AZ9/'In Process Calc.'!$J6,"")</f>
        <v>#REF!</v>
      </c>
      <c r="AB5" s="243" t="e">
        <f>IF('Measured Data'!#REF!&gt;0,'Measured Data'!AC9+'Measured Data'!#REF!*'Measured Data'!BA9/'In Process Calc.'!$J6,"")</f>
        <v>#REF!</v>
      </c>
      <c r="AC5" s="243" t="e">
        <f>IF('Measured Data'!#REF!&gt;0,'Measured Data'!AD9+'Measured Data'!#REF!*'Measured Data'!BB9/'In Process Calc.'!$J6,"")</f>
        <v>#REF!</v>
      </c>
      <c r="AD5" s="243" t="e">
        <f>IF('Measured Data'!#REF!&gt;0,'Measured Data'!AE9+'Measured Data'!#REF!*'Measured Data'!BC9/'In Process Calc.'!$J6,"")</f>
        <v>#REF!</v>
      </c>
      <c r="AE5" s="243" t="e">
        <f>IF('Measured Data'!#REF!&gt;0,'Measured Data'!AF9+'Measured Data'!#REF!*'Measured Data'!BE9/'In Process Calc.'!$J6,"")</f>
        <v>#REF!</v>
      </c>
      <c r="AF5" s="243" t="e">
        <f>IF('Measured Data'!#REF!&gt;0,'Measured Data'!AG9+'Measured Data'!#REF!*'Measured Data'!BF9/'In Process Calc.'!$J6,"")</f>
        <v>#REF!</v>
      </c>
      <c r="AG5" s="243" t="e">
        <f>IF('Measured Data'!#REF!&gt;0,'Measured Data'!AH9+'Measured Data'!#REF!*'Measured Data'!BG9/'In Process Calc.'!$J6,"")</f>
        <v>#REF!</v>
      </c>
      <c r="AH5" s="243" t="e">
        <f>IF('Measured Data'!#REF!&gt;0,'Measured Data'!AI9+'Measured Data'!#REF!*'Measured Data'!BI9/'In Process Calc.'!$J6,"")</f>
        <v>#REF!</v>
      </c>
      <c r="AI5" s="243" t="e">
        <f>IF('Measured Data'!#REF!&gt;0,'Measured Data'!AJ9+'Measured Data'!#REF!*'Measured Data'!BJ9/'In Process Calc.'!$J6,"")</f>
        <v>#REF!</v>
      </c>
      <c r="AJ5" s="243" t="e">
        <f>IF('Measured Data'!#REF!&gt;0,'Measured Data'!AK9+'Measured Data'!#REF!*'Measured Data'!BK9/'In Process Calc.'!$J6,"")</f>
        <v>#REF!</v>
      </c>
      <c r="AK5" s="243" t="e">
        <f>IF('Measured Data'!#REF!&gt;0,'Measured Data'!AL9+'Measured Data'!#REF!*'Measured Data'!BL9/'In Process Calc.'!$J6,"")</f>
        <v>#REF!</v>
      </c>
      <c r="AL5" s="243" t="e">
        <f>IF('Measured Data'!#REF!&gt;0,'Measured Data'!AM9+'Measured Data'!#REF!*'Measured Data'!BM9/'In Process Calc.'!$J6,"")</f>
        <v>#REF!</v>
      </c>
      <c r="AM5" s="243" t="e">
        <f>IF('Measured Data'!#REF!&gt;0,'Measured Data'!AN9+'Measured Data'!#REF!*'Measured Data'!BN9/'In Process Calc.'!$J6,"")</f>
        <v>#REF!</v>
      </c>
      <c r="AN5" s="243" t="e">
        <f>IF('Measured Data'!#REF!&gt;0,'Measured Data'!AO9+'Measured Data'!#REF!*'Measured Data'!BO9/'In Process Calc.'!$J6,"")</f>
        <v>#REF!</v>
      </c>
      <c r="AO5" s="243" t="e">
        <f>IF('Measured Data'!#REF!&gt;0,'Measured Data'!AP9+'Measured Data'!#REF!*'Measured Data'!BP9/'In Process Calc.'!$J6,"")</f>
        <v>#REF!</v>
      </c>
      <c r="AP5" s="243" t="e">
        <f>IF('Measured Data'!#REF!&gt;0,'Measured Data'!AQ9+'Measured Data'!#REF!*'Measured Data'!BQ9/'In Process Calc.'!$J6,"")</f>
        <v>#REF!</v>
      </c>
      <c r="AQ5" s="243" t="e">
        <f>IF('Measured Data'!#REF!&gt;0,'Measured Data'!AR9+'Measured Data'!#REF!*'Measured Data'!BR9/'In Process Calc.'!$J6,"")</f>
        <v>#REF!</v>
      </c>
      <c r="AR5" s="243" t="e">
        <f>IF('Measured Data'!#REF!&gt;0,'Measured Data'!AS9,"")</f>
        <v>#REF!</v>
      </c>
      <c r="AS5" s="243" t="e">
        <f>IF('Measured Data'!#REF!&gt;0,'Measured Data'!AT9,"")</f>
        <v>#REF!</v>
      </c>
      <c r="AT5" s="243" t="e">
        <f>IF('Measured Data'!#REF!&gt;0,'Measured Data'!AU9,"")</f>
        <v>#REF!</v>
      </c>
      <c r="AU5" s="243" t="e">
        <f>IF('Measured Data'!#REF!&gt;0,'Measured Data'!AV9,"")</f>
        <v>#REF!</v>
      </c>
      <c r="AV5" s="243" t="e">
        <f>IF('Measured Data'!#REF!&gt;0,'Measured Data'!AW9,"")</f>
        <v>#REF!</v>
      </c>
      <c r="AW5" s="243" t="e">
        <f>IF('Measured Data'!#REF!&gt;0,'Measured Data'!AX9,"")</f>
        <v>#REF!</v>
      </c>
      <c r="AX5" s="243" t="e">
        <f>IF('Measured Data'!#REF!&gt;0,'Measured Data'!AY9,"")</f>
        <v>#REF!</v>
      </c>
      <c r="AY5" s="243" t="e">
        <f>IF('Measured Data'!#REF!&gt;0,'Measured Data'!AZ9,"")</f>
        <v>#REF!</v>
      </c>
      <c r="AZ5" s="243" t="e">
        <f>IF('Measured Data'!#REF!&gt;0,'Measured Data'!BA9,"")</f>
        <v>#REF!</v>
      </c>
      <c r="BA5" s="243" t="e">
        <f>IF('Measured Data'!#REF!&gt;0,'Measured Data'!BB9,"")</f>
        <v>#REF!</v>
      </c>
      <c r="BB5" s="243" t="e">
        <f>IF('Measured Data'!#REF!&gt;0,'Measured Data'!BC9,"")</f>
        <v>#REF!</v>
      </c>
      <c r="BC5" s="243" t="e">
        <f>IF('Measured Data'!#REF!&gt;0,'Measured Data'!BE9,"")</f>
        <v>#REF!</v>
      </c>
      <c r="BD5" s="243" t="e">
        <f>IF('Measured Data'!#REF!&gt;0,'Measured Data'!BF9,"")</f>
        <v>#REF!</v>
      </c>
      <c r="BE5" s="243" t="e">
        <f>IF('Measured Data'!#REF!&gt;0,'Measured Data'!BG9,"")</f>
        <v>#REF!</v>
      </c>
      <c r="BF5" s="243" t="e">
        <f>IF('Measured Data'!#REF!&gt;0,'Measured Data'!BI9,"")</f>
        <v>#REF!</v>
      </c>
      <c r="BG5" s="243" t="e">
        <f>IF('Measured Data'!#REF!&gt;0,'Measured Data'!BJ9,"")</f>
        <v>#REF!</v>
      </c>
      <c r="BH5" s="243" t="e">
        <f>IF('Measured Data'!#REF!&gt;0,'Measured Data'!BK9,"")</f>
        <v>#REF!</v>
      </c>
      <c r="BI5" s="243" t="e">
        <f>IF('Measured Data'!#REF!&gt;0,'Measured Data'!BL9,"")</f>
        <v>#REF!</v>
      </c>
      <c r="BJ5" s="243" t="e">
        <f>IF('Measured Data'!#REF!&gt;0,'Measured Data'!BM9,"")</f>
        <v>#REF!</v>
      </c>
      <c r="BK5" s="243" t="e">
        <f>IF('Measured Data'!#REF!&gt;0,'Measured Data'!BN9,"")</f>
        <v>#REF!</v>
      </c>
      <c r="BL5" s="243" t="e">
        <f>IF('Measured Data'!#REF!&gt;0,'Measured Data'!BO9,"")</f>
        <v>#REF!</v>
      </c>
      <c r="BM5" s="243" t="e">
        <f>IF('Measured Data'!#REF!&gt;0,'Measured Data'!BP9,"")</f>
        <v>#REF!</v>
      </c>
      <c r="BN5" s="243" t="e">
        <f>IF('Measured Data'!#REF!&gt;0,'In Process Calc.'!B5,"")</f>
        <v>#REF!</v>
      </c>
      <c r="BO5" s="243" t="e">
        <f>IF('Measured Data'!#REF!&gt;0,'In Process Calc.'!C5,"")</f>
        <v>#REF!</v>
      </c>
    </row>
    <row r="6" spans="1:67">
      <c r="A6" s="238" t="str">
        <f>IF('Measured Data'!$E11&gt;0,'Measured Data'!$B$1,"")</f>
        <v/>
      </c>
      <c r="B6" s="238" t="str">
        <f>IF('Measured Data'!$E11&gt;0,'Measured Data'!A10+0.1,"")</f>
        <v/>
      </c>
      <c r="C6" s="242" t="str">
        <f>IF('Measured Data'!$E11&gt;0,'Measured Data'!B10,"")</f>
        <v/>
      </c>
      <c r="D6" s="247" t="str">
        <f>IF('Measured Data'!$E11&gt;0,'Measured Data'!C10,"")</f>
        <v/>
      </c>
      <c r="E6" s="238" t="str">
        <f>IF('Measured Data'!$E11&gt;0,'Measured Data'!D10,"")</f>
        <v/>
      </c>
      <c r="F6" s="238" t="str">
        <f>IF('Measured Data'!$E11&gt;0,'Measured Data'!#REF!,"")</f>
        <v/>
      </c>
      <c r="G6" s="238" t="str">
        <f>IF('Measured Data'!$E11&gt;0,'Measured Data'!G10,"")</f>
        <v/>
      </c>
      <c r="H6" s="243" t="str">
        <f>IF('Measured Data'!$E11&gt;0,'Measured Data'!H10,"")</f>
        <v/>
      </c>
      <c r="I6" s="243" t="str">
        <f>IF('Measured Data'!$E11&gt;0,'Measured Data'!I10,"")</f>
        <v/>
      </c>
      <c r="J6" s="243" t="str">
        <f>IF('Measured Data'!$E11&gt;0,'Measured Data'!J10,"")</f>
        <v/>
      </c>
      <c r="K6" s="243" t="str">
        <f>IF('Measured Data'!$E11&gt;0,'Measured Data'!K10,"")</f>
        <v/>
      </c>
      <c r="L6" s="238" t="str">
        <f>IF('Measured Data'!$E11&gt;0,'Measured Data'!L10,"")</f>
        <v/>
      </c>
      <c r="M6" s="238" t="str">
        <f>IF('Measured Data'!$E11&gt;0,'Measured Data'!M10,"")</f>
        <v/>
      </c>
      <c r="N6" s="238" t="str">
        <f>IF('Measured Data'!$E11&gt;0,'Measured Data'!N10,"")</f>
        <v/>
      </c>
      <c r="O6" s="238" t="str">
        <f>IF('Measured Data'!$E11&gt;0,'Measured Data'!O10,"")</f>
        <v/>
      </c>
      <c r="P6" s="238" t="str">
        <f>IF('Measured Data'!$E11&gt;0,'Measured Data'!P10,"")</f>
        <v/>
      </c>
      <c r="Q6" s="238" t="str">
        <f>IF('Measured Data'!$E11&gt;0,'Measured Data'!Q10,"")</f>
        <v/>
      </c>
      <c r="R6" s="238" t="str">
        <f>IF('Measured Data'!$E11&gt;0,'Measured Data'!R10,"")</f>
        <v/>
      </c>
      <c r="S6" s="238" t="str">
        <f>IF('Measured Data'!$E11&gt;0,'Measured Data'!S10,"")</f>
        <v/>
      </c>
      <c r="T6" s="243" t="str">
        <f>IF('Measured Data'!$E11&gt;0,'Measured Data'!U10+'Measured Data'!$E11*'Measured Data'!AS10/'In Process Calc.'!$J7,"")</f>
        <v/>
      </c>
      <c r="U6" s="243" t="str">
        <f>IF('Measured Data'!$E11&gt;0,'Measured Data'!V10+'Measured Data'!$E11*'Measured Data'!AT10/'In Process Calc.'!$J7,"")</f>
        <v/>
      </c>
      <c r="V6" s="243" t="str">
        <f>IF('Measured Data'!$E11&gt;0,'Measured Data'!W10+'Measured Data'!$E11*'Measured Data'!AU10/'In Process Calc.'!$J7,"")</f>
        <v/>
      </c>
      <c r="W6" s="243" t="str">
        <f>IF('Measured Data'!$E11&gt;0,'Measured Data'!X10+'Measured Data'!$E11*'Measured Data'!AV10/'In Process Calc.'!$J7,"")</f>
        <v/>
      </c>
      <c r="X6" s="243" t="str">
        <f>IF('Measured Data'!$E11&gt;0,'Measured Data'!Y10+'Measured Data'!$E11*'Measured Data'!AW10/'In Process Calc.'!$J7,"")</f>
        <v/>
      </c>
      <c r="Y6" s="243" t="str">
        <f>IF('Measured Data'!$E11&gt;0,'Measured Data'!Z10+'Measured Data'!$E11*'Measured Data'!AX10/'In Process Calc.'!$J7,"")</f>
        <v/>
      </c>
      <c r="Z6" s="243" t="str">
        <f>IF('Measured Data'!$E11&gt;0,'Measured Data'!AA10+'Measured Data'!$E11*'Measured Data'!AY10/'In Process Calc.'!$J7,"")</f>
        <v/>
      </c>
      <c r="AA6" s="243" t="str">
        <f>IF('Measured Data'!$E11&gt;0,'Measured Data'!AB10+'Measured Data'!$E11*'Measured Data'!AZ10/'In Process Calc.'!$J7,"")</f>
        <v/>
      </c>
      <c r="AB6" s="243" t="str">
        <f>IF('Measured Data'!$E11&gt;0,'Measured Data'!AC10+'Measured Data'!$E11*'Measured Data'!BA10/'In Process Calc.'!$J7,"")</f>
        <v/>
      </c>
      <c r="AC6" s="243" t="str">
        <f>IF('Measured Data'!$E11&gt;0,'Measured Data'!AD10+'Measured Data'!$E11*'Measured Data'!BB10/'In Process Calc.'!$J7,"")</f>
        <v/>
      </c>
      <c r="AD6" s="243" t="str">
        <f>IF('Measured Data'!$E11&gt;0,'Measured Data'!AE10+'Measured Data'!$E11*'Measured Data'!BC10/'In Process Calc.'!$J7,"")</f>
        <v/>
      </c>
      <c r="AE6" s="243" t="str">
        <f>IF('Measured Data'!$E11&gt;0,'Measured Data'!AF10+'Measured Data'!$E11*'Measured Data'!BE10/'In Process Calc.'!$J7,"")</f>
        <v/>
      </c>
      <c r="AF6" s="243" t="str">
        <f>IF('Measured Data'!$E11&gt;0,'Measured Data'!AG10+'Measured Data'!$E11*'Measured Data'!BF10/'In Process Calc.'!$J7,"")</f>
        <v/>
      </c>
      <c r="AG6" s="243" t="str">
        <f>IF('Measured Data'!$E11&gt;0,'Measured Data'!AH10+'Measured Data'!$E11*'Measured Data'!BG10/'In Process Calc.'!$J7,"")</f>
        <v/>
      </c>
      <c r="AH6" s="243" t="str">
        <f>IF('Measured Data'!$E11&gt;0,'Measured Data'!AI10+'Measured Data'!$E11*'Measured Data'!BI10/'In Process Calc.'!$J7,"")</f>
        <v/>
      </c>
      <c r="AI6" s="243" t="str">
        <f>IF('Measured Data'!$E11&gt;0,'Measured Data'!AJ10+'Measured Data'!$E11*'Measured Data'!BJ10/'In Process Calc.'!$J7,"")</f>
        <v/>
      </c>
      <c r="AJ6" s="243" t="str">
        <f>IF('Measured Data'!$E11&gt;0,'Measured Data'!AK10+'Measured Data'!$E11*'Measured Data'!BK10/'In Process Calc.'!$J7,"")</f>
        <v/>
      </c>
      <c r="AK6" s="243" t="str">
        <f>IF('Measured Data'!$E11&gt;0,'Measured Data'!AL10+'Measured Data'!$E11*'Measured Data'!BL10/'In Process Calc.'!$J7,"")</f>
        <v/>
      </c>
      <c r="AL6" s="243" t="str">
        <f>IF('Measured Data'!$E11&gt;0,'Measured Data'!AM10+'Measured Data'!$E11*'Measured Data'!BM10/'In Process Calc.'!$J7,"")</f>
        <v/>
      </c>
      <c r="AM6" s="243" t="str">
        <f>IF('Measured Data'!$E11&gt;0,'Measured Data'!AN10+'Measured Data'!$E11*'Measured Data'!BN10/'In Process Calc.'!$J7,"")</f>
        <v/>
      </c>
      <c r="AN6" s="243" t="str">
        <f>IF('Measured Data'!$E11&gt;0,'Measured Data'!AO10+'Measured Data'!$E11*'Measured Data'!BO10/'In Process Calc.'!$J7,"")</f>
        <v/>
      </c>
      <c r="AO6" s="243" t="str">
        <f>IF('Measured Data'!$E11&gt;0,'Measured Data'!AP10+'Measured Data'!$E11*'Measured Data'!BP10/'In Process Calc.'!$J7,"")</f>
        <v/>
      </c>
      <c r="AP6" s="243" t="str">
        <f>IF('Measured Data'!$E11&gt;0,'Measured Data'!AQ10+'Measured Data'!$E11*'Measured Data'!BQ10/'In Process Calc.'!$J7,"")</f>
        <v/>
      </c>
      <c r="AQ6" s="243" t="str">
        <f>IF('Measured Data'!$E11&gt;0,'Measured Data'!AR10+'Measured Data'!$E11*'Measured Data'!BR10/'In Process Calc.'!$J7,"")</f>
        <v/>
      </c>
      <c r="AR6" s="243" t="str">
        <f>IF('Measured Data'!$E11&gt;0,'Measured Data'!AS10,"")</f>
        <v/>
      </c>
      <c r="AS6" s="243" t="str">
        <f>IF('Measured Data'!$E11&gt;0,'Measured Data'!AT10,"")</f>
        <v/>
      </c>
      <c r="AT6" s="243" t="str">
        <f>IF('Measured Data'!$E11&gt;0,'Measured Data'!AU10,"")</f>
        <v/>
      </c>
      <c r="AU6" s="243" t="str">
        <f>IF('Measured Data'!$E11&gt;0,'Measured Data'!AV10,"")</f>
        <v/>
      </c>
      <c r="AV6" s="243" t="str">
        <f>IF('Measured Data'!$E11&gt;0,'Measured Data'!AW10,"")</f>
        <v/>
      </c>
      <c r="AW6" s="243" t="str">
        <f>IF('Measured Data'!$E11&gt;0,'Measured Data'!AX10,"")</f>
        <v/>
      </c>
      <c r="AX6" s="243" t="str">
        <f>IF('Measured Data'!$E11&gt;0,'Measured Data'!AY10,"")</f>
        <v/>
      </c>
      <c r="AY6" s="243" t="str">
        <f>IF('Measured Data'!$E11&gt;0,'Measured Data'!AZ10,"")</f>
        <v/>
      </c>
      <c r="AZ6" s="243" t="str">
        <f>IF('Measured Data'!$E11&gt;0,'Measured Data'!BA10,"")</f>
        <v/>
      </c>
      <c r="BA6" s="243" t="str">
        <f>IF('Measured Data'!$E11&gt;0,'Measured Data'!BB10,"")</f>
        <v/>
      </c>
      <c r="BB6" s="243" t="str">
        <f>IF('Measured Data'!$E11&gt;0,'Measured Data'!BC10,"")</f>
        <v/>
      </c>
      <c r="BC6" s="243" t="str">
        <f>IF('Measured Data'!$E11&gt;0,'Measured Data'!BE10,"")</f>
        <v/>
      </c>
      <c r="BD6" s="243" t="str">
        <f>IF('Measured Data'!$E11&gt;0,'Measured Data'!BF10,"")</f>
        <v/>
      </c>
      <c r="BE6" s="243" t="str">
        <f>IF('Measured Data'!$E11&gt;0,'Measured Data'!BG10,"")</f>
        <v/>
      </c>
      <c r="BF6" s="243" t="str">
        <f>IF('Measured Data'!$E11&gt;0,'Measured Data'!BI10,"")</f>
        <v/>
      </c>
      <c r="BG6" s="243" t="str">
        <f>IF('Measured Data'!$E11&gt;0,'Measured Data'!BJ10,"")</f>
        <v/>
      </c>
      <c r="BH6" s="243" t="str">
        <f>IF('Measured Data'!$E11&gt;0,'Measured Data'!BK10,"")</f>
        <v/>
      </c>
      <c r="BI6" s="243" t="str">
        <f>IF('Measured Data'!$E11&gt;0,'Measured Data'!BL10,"")</f>
        <v/>
      </c>
      <c r="BJ6" s="243" t="str">
        <f>IF('Measured Data'!$E11&gt;0,'Measured Data'!BM10,"")</f>
        <v/>
      </c>
      <c r="BK6" s="243" t="str">
        <f>IF('Measured Data'!$E11&gt;0,'Measured Data'!BN10,"")</f>
        <v/>
      </c>
      <c r="BL6" s="243" t="str">
        <f>IF('Measured Data'!$E11&gt;0,'Measured Data'!BO10,"")</f>
        <v/>
      </c>
      <c r="BM6" s="243" t="str">
        <f>IF('Measured Data'!$E11&gt;0,'Measured Data'!BP10,"")</f>
        <v/>
      </c>
      <c r="BN6" s="243" t="str">
        <f>IF('Measured Data'!$E11&gt;0,'In Process Calc.'!B6,"")</f>
        <v/>
      </c>
      <c r="BO6" s="243" t="str">
        <f>IF('Measured Data'!$E11&gt;0,'In Process Calc.'!C6,"")</f>
        <v/>
      </c>
    </row>
    <row r="7" spans="1:67">
      <c r="A7" s="238" t="str">
        <f>IF('Measured Data'!$E12&gt;0,'Measured Data'!$B$1,"")</f>
        <v/>
      </c>
      <c r="B7" s="238" t="str">
        <f>IF('Measured Data'!$E12&gt;0,'Measured Data'!#REF!+0.1,"")</f>
        <v/>
      </c>
      <c r="C7" s="242" t="str">
        <f>IF('Measured Data'!$E12&gt;0,'Measured Data'!#REF!,"")</f>
        <v/>
      </c>
      <c r="D7" s="247" t="str">
        <f>IF('Measured Data'!$E12&gt;0,'Measured Data'!#REF!,"")</f>
        <v/>
      </c>
      <c r="E7" s="238" t="str">
        <f>IF('Measured Data'!$E12&gt;0,'Measured Data'!#REF!,"")</f>
        <v/>
      </c>
      <c r="F7" s="238" t="str">
        <f>IF('Measured Data'!$E12&gt;0,'Measured Data'!E11,"")</f>
        <v/>
      </c>
      <c r="G7" s="238" t="str">
        <f>IF('Measured Data'!$E12&gt;0,'Measured Data'!#REF!,"")</f>
        <v/>
      </c>
      <c r="H7" s="243" t="str">
        <f>IF('Measured Data'!$E12&gt;0,'Measured Data'!#REF!,"")</f>
        <v/>
      </c>
      <c r="I7" s="243" t="str">
        <f>IF('Measured Data'!$E12&gt;0,'Measured Data'!#REF!,"")</f>
        <v/>
      </c>
      <c r="J7" s="243" t="str">
        <f>IF('Measured Data'!$E12&gt;0,'Measured Data'!#REF!,"")</f>
        <v/>
      </c>
      <c r="K7" s="243" t="str">
        <f>IF('Measured Data'!$E12&gt;0,'Measured Data'!#REF!,"")</f>
        <v/>
      </c>
      <c r="L7" s="238" t="str">
        <f>IF('Measured Data'!$E12&gt;0,'Measured Data'!#REF!,"")</f>
        <v/>
      </c>
      <c r="M7" s="238" t="str">
        <f>IF('Measured Data'!$E12&gt;0,'Measured Data'!#REF!,"")</f>
        <v/>
      </c>
      <c r="N7" s="238" t="str">
        <f>IF('Measured Data'!$E12&gt;0,'Measured Data'!#REF!,"")</f>
        <v/>
      </c>
      <c r="O7" s="238" t="str">
        <f>IF('Measured Data'!$E12&gt;0,'Measured Data'!#REF!,"")</f>
        <v/>
      </c>
      <c r="P7" s="238" t="str">
        <f>IF('Measured Data'!$E12&gt;0,'Measured Data'!#REF!,"")</f>
        <v/>
      </c>
      <c r="Q7" s="238" t="str">
        <f>IF('Measured Data'!$E12&gt;0,'Measured Data'!#REF!,"")</f>
        <v/>
      </c>
      <c r="R7" s="238" t="str">
        <f>IF('Measured Data'!$E12&gt;0,'Measured Data'!#REF!,"")</f>
        <v/>
      </c>
      <c r="S7" s="238" t="str">
        <f>IF('Measured Data'!$E12&gt;0,'Measured Data'!#REF!,"")</f>
        <v/>
      </c>
      <c r="T7" s="243" t="str">
        <f>IF('Measured Data'!$E12&gt;0,'Measured Data'!#REF!+'Measured Data'!$E12*'Measured Data'!#REF!/'In Process Calc.'!$J8,"")</f>
        <v/>
      </c>
      <c r="U7" s="243" t="str">
        <f>IF('Measured Data'!$E12&gt;0,'Measured Data'!#REF!+'Measured Data'!$E12*'Measured Data'!#REF!/'In Process Calc.'!$J8,"")</f>
        <v/>
      </c>
      <c r="V7" s="243" t="str">
        <f>IF('Measured Data'!$E12&gt;0,'Measured Data'!#REF!+'Measured Data'!$E12*'Measured Data'!#REF!/'In Process Calc.'!$J8,"")</f>
        <v/>
      </c>
      <c r="W7" s="243" t="str">
        <f>IF('Measured Data'!$E12&gt;0,'Measured Data'!#REF!+'Measured Data'!$E12*'Measured Data'!#REF!/'In Process Calc.'!$J8,"")</f>
        <v/>
      </c>
      <c r="X7" s="243" t="str">
        <f>IF('Measured Data'!$E12&gt;0,'Measured Data'!#REF!+'Measured Data'!$E12*'Measured Data'!#REF!/'In Process Calc.'!$J8,"")</f>
        <v/>
      </c>
      <c r="Y7" s="243" t="str">
        <f>IF('Measured Data'!$E12&gt;0,'Measured Data'!#REF!+'Measured Data'!$E12*'Measured Data'!#REF!/'In Process Calc.'!$J8,"")</f>
        <v/>
      </c>
      <c r="Z7" s="243" t="str">
        <f>IF('Measured Data'!$E12&gt;0,'Measured Data'!#REF!+'Measured Data'!$E12*'Measured Data'!#REF!/'In Process Calc.'!$J8,"")</f>
        <v/>
      </c>
      <c r="AA7" s="243" t="str">
        <f>IF('Measured Data'!$E12&gt;0,'Measured Data'!#REF!+'Measured Data'!$E12*'Measured Data'!#REF!/'In Process Calc.'!$J8,"")</f>
        <v/>
      </c>
      <c r="AB7" s="243" t="str">
        <f>IF('Measured Data'!$E12&gt;0,'Measured Data'!#REF!+'Measured Data'!$E12*'Measured Data'!#REF!/'In Process Calc.'!$J8,"")</f>
        <v/>
      </c>
      <c r="AC7" s="243" t="str">
        <f>IF('Measured Data'!$E12&gt;0,'Measured Data'!#REF!+'Measured Data'!$E12*'Measured Data'!#REF!/'In Process Calc.'!$J8,"")</f>
        <v/>
      </c>
      <c r="AD7" s="243" t="str">
        <f>IF('Measured Data'!$E12&gt;0,'Measured Data'!#REF!+'Measured Data'!$E12*'Measured Data'!#REF!/'In Process Calc.'!$J8,"")</f>
        <v/>
      </c>
      <c r="AE7" s="243" t="str">
        <f>IF('Measured Data'!$E12&gt;0,'Measured Data'!#REF!+'Measured Data'!$E12*'Measured Data'!#REF!/'In Process Calc.'!$J8,"")</f>
        <v/>
      </c>
      <c r="AF7" s="243" t="str">
        <f>IF('Measured Data'!$E12&gt;0,'Measured Data'!#REF!+'Measured Data'!$E12*'Measured Data'!#REF!/'In Process Calc.'!$J8,"")</f>
        <v/>
      </c>
      <c r="AG7" s="243" t="str">
        <f>IF('Measured Data'!$E12&gt;0,'Measured Data'!#REF!+'Measured Data'!$E12*'Measured Data'!#REF!/'In Process Calc.'!$J8,"")</f>
        <v/>
      </c>
      <c r="AH7" s="243" t="str">
        <f>IF('Measured Data'!$E12&gt;0,'Measured Data'!#REF!+'Measured Data'!$E12*'Measured Data'!#REF!/'In Process Calc.'!$J8,"")</f>
        <v/>
      </c>
      <c r="AI7" s="243" t="str">
        <f>IF('Measured Data'!$E12&gt;0,'Measured Data'!#REF!+'Measured Data'!$E12*'Measured Data'!#REF!/'In Process Calc.'!$J8,"")</f>
        <v/>
      </c>
      <c r="AJ7" s="243" t="str">
        <f>IF('Measured Data'!$E12&gt;0,'Measured Data'!#REF!+'Measured Data'!$E12*'Measured Data'!#REF!/'In Process Calc.'!$J8,"")</f>
        <v/>
      </c>
      <c r="AK7" s="243" t="str">
        <f>IF('Measured Data'!$E12&gt;0,'Measured Data'!#REF!+'Measured Data'!$E12*'Measured Data'!#REF!/'In Process Calc.'!$J8,"")</f>
        <v/>
      </c>
      <c r="AL7" s="243" t="str">
        <f>IF('Measured Data'!$E12&gt;0,'Measured Data'!#REF!+'Measured Data'!$E12*'Measured Data'!#REF!/'In Process Calc.'!$J8,"")</f>
        <v/>
      </c>
      <c r="AM7" s="243" t="str">
        <f>IF('Measured Data'!$E12&gt;0,'Measured Data'!#REF!+'Measured Data'!$E12*'Measured Data'!#REF!/'In Process Calc.'!$J8,"")</f>
        <v/>
      </c>
      <c r="AN7" s="243" t="str">
        <f>IF('Measured Data'!$E12&gt;0,'Measured Data'!#REF!+'Measured Data'!$E12*'Measured Data'!#REF!/'In Process Calc.'!$J8,"")</f>
        <v/>
      </c>
      <c r="AO7" s="243" t="str">
        <f>IF('Measured Data'!$E12&gt;0,'Measured Data'!#REF!+'Measured Data'!$E12*'Measured Data'!#REF!/'In Process Calc.'!$J8,"")</f>
        <v/>
      </c>
      <c r="AP7" s="243" t="str">
        <f>IF('Measured Data'!$E12&gt;0,'Measured Data'!#REF!+'Measured Data'!$E12*'Measured Data'!#REF!/'In Process Calc.'!$J8,"")</f>
        <v/>
      </c>
      <c r="AQ7" s="243" t="str">
        <f>IF('Measured Data'!$E12&gt;0,'Measured Data'!#REF!+'Measured Data'!$E12*'Measured Data'!#REF!/'In Process Calc.'!$J8,"")</f>
        <v/>
      </c>
      <c r="AR7" s="243" t="str">
        <f>IF('Measured Data'!$E12&gt;0,'Measured Data'!#REF!,"")</f>
        <v/>
      </c>
      <c r="AS7" s="243" t="str">
        <f>IF('Measured Data'!$E12&gt;0,'Measured Data'!#REF!,"")</f>
        <v/>
      </c>
      <c r="AT7" s="243" t="str">
        <f>IF('Measured Data'!$E12&gt;0,'Measured Data'!#REF!,"")</f>
        <v/>
      </c>
      <c r="AU7" s="243" t="str">
        <f>IF('Measured Data'!$E12&gt;0,'Measured Data'!#REF!,"")</f>
        <v/>
      </c>
      <c r="AV7" s="243" t="str">
        <f>IF('Measured Data'!$E12&gt;0,'Measured Data'!#REF!,"")</f>
        <v/>
      </c>
      <c r="AW7" s="243" t="str">
        <f>IF('Measured Data'!$E12&gt;0,'Measured Data'!#REF!,"")</f>
        <v/>
      </c>
      <c r="AX7" s="243" t="str">
        <f>IF('Measured Data'!$E12&gt;0,'Measured Data'!#REF!,"")</f>
        <v/>
      </c>
      <c r="AY7" s="243" t="str">
        <f>IF('Measured Data'!$E12&gt;0,'Measured Data'!#REF!,"")</f>
        <v/>
      </c>
      <c r="AZ7" s="243" t="str">
        <f>IF('Measured Data'!$E12&gt;0,'Measured Data'!#REF!,"")</f>
        <v/>
      </c>
      <c r="BA7" s="243" t="str">
        <f>IF('Measured Data'!$E12&gt;0,'Measured Data'!#REF!,"")</f>
        <v/>
      </c>
      <c r="BB7" s="243" t="str">
        <f>IF('Measured Data'!$E12&gt;0,'Measured Data'!#REF!,"")</f>
        <v/>
      </c>
      <c r="BC7" s="243" t="str">
        <f>IF('Measured Data'!$E12&gt;0,'Measured Data'!#REF!,"")</f>
        <v/>
      </c>
      <c r="BD7" s="243" t="str">
        <f>IF('Measured Data'!$E12&gt;0,'Measured Data'!#REF!,"")</f>
        <v/>
      </c>
      <c r="BE7" s="243" t="str">
        <f>IF('Measured Data'!$E12&gt;0,'Measured Data'!#REF!,"")</f>
        <v/>
      </c>
      <c r="BF7" s="243" t="str">
        <f>IF('Measured Data'!$E12&gt;0,'Measured Data'!#REF!,"")</f>
        <v/>
      </c>
      <c r="BG7" s="243" t="str">
        <f>IF('Measured Data'!$E12&gt;0,'Measured Data'!#REF!,"")</f>
        <v/>
      </c>
      <c r="BH7" s="243" t="str">
        <f>IF('Measured Data'!$E12&gt;0,'Measured Data'!#REF!,"")</f>
        <v/>
      </c>
      <c r="BI7" s="243" t="str">
        <f>IF('Measured Data'!$E12&gt;0,'Measured Data'!#REF!,"")</f>
        <v/>
      </c>
      <c r="BJ7" s="243" t="str">
        <f>IF('Measured Data'!$E12&gt;0,'Measured Data'!#REF!,"")</f>
        <v/>
      </c>
      <c r="BK7" s="243" t="str">
        <f>IF('Measured Data'!$E12&gt;0,'Measured Data'!#REF!,"")</f>
        <v/>
      </c>
      <c r="BL7" s="243" t="str">
        <f>IF('Measured Data'!$E12&gt;0,'Measured Data'!#REF!,"")</f>
        <v/>
      </c>
      <c r="BM7" s="243" t="str">
        <f>IF('Measured Data'!$E12&gt;0,'Measured Data'!#REF!,"")</f>
        <v/>
      </c>
      <c r="BN7" s="243" t="str">
        <f>IF('Measured Data'!$E12&gt;0,'In Process Calc.'!B7,"")</f>
        <v/>
      </c>
      <c r="BO7" s="243" t="str">
        <f>IF('Measured Data'!$E12&gt;0,'In Process Calc.'!C7,"")</f>
        <v/>
      </c>
    </row>
    <row r="8" spans="1:67">
      <c r="A8" s="238" t="str">
        <f>IF('Measured Data'!$E13&gt;0,'Measured Data'!$B$1,"")</f>
        <v/>
      </c>
      <c r="B8" s="238" t="str">
        <f>IF('Measured Data'!$E13&gt;0,'Measured Data'!A11+0.1,"")</f>
        <v/>
      </c>
      <c r="C8" s="242" t="str">
        <f>IF('Measured Data'!$E13&gt;0,'Measured Data'!B11,"")</f>
        <v/>
      </c>
      <c r="D8" s="247" t="str">
        <f>IF('Measured Data'!$E13&gt;0,'Measured Data'!C11,"")</f>
        <v/>
      </c>
      <c r="E8" s="238" t="str">
        <f>IF('Measured Data'!$E13&gt;0,'Measured Data'!D11,"")</f>
        <v/>
      </c>
      <c r="F8" s="238" t="str">
        <f>IF('Measured Data'!$E13&gt;0,'Measured Data'!E12,"")</f>
        <v/>
      </c>
      <c r="G8" s="238" t="str">
        <f>IF('Measured Data'!$E13&gt;0,'Measured Data'!G11,"")</f>
        <v/>
      </c>
      <c r="H8" s="243" t="str">
        <f>IF('Measured Data'!$E13&gt;0,'Measured Data'!H11,"")</f>
        <v/>
      </c>
      <c r="I8" s="243" t="str">
        <f>IF('Measured Data'!$E13&gt;0,'Measured Data'!I11,"")</f>
        <v/>
      </c>
      <c r="J8" s="243" t="str">
        <f>IF('Measured Data'!$E13&gt;0,'Measured Data'!J11,"")</f>
        <v/>
      </c>
      <c r="K8" s="243" t="str">
        <f>IF('Measured Data'!$E13&gt;0,'Measured Data'!K11,"")</f>
        <v/>
      </c>
      <c r="L8" s="238" t="str">
        <f>IF('Measured Data'!$E13&gt;0,'Measured Data'!L11,"")</f>
        <v/>
      </c>
      <c r="M8" s="238" t="str">
        <f>IF('Measured Data'!$E13&gt;0,'Measured Data'!M11,"")</f>
        <v/>
      </c>
      <c r="N8" s="238" t="str">
        <f>IF('Measured Data'!$E13&gt;0,'Measured Data'!N11,"")</f>
        <v/>
      </c>
      <c r="O8" s="238" t="str">
        <f>IF('Measured Data'!$E13&gt;0,'Measured Data'!O11,"")</f>
        <v/>
      </c>
      <c r="P8" s="238" t="str">
        <f>IF('Measured Data'!$E13&gt;0,'Measured Data'!P11,"")</f>
        <v/>
      </c>
      <c r="Q8" s="238" t="str">
        <f>IF('Measured Data'!$E13&gt;0,'Measured Data'!Q11,"")</f>
        <v/>
      </c>
      <c r="R8" s="238" t="str">
        <f>IF('Measured Data'!$E13&gt;0,'Measured Data'!R11,"")</f>
        <v/>
      </c>
      <c r="S8" s="238" t="str">
        <f>IF('Measured Data'!$E13&gt;0,'Measured Data'!S11,"")</f>
        <v/>
      </c>
      <c r="T8" s="243" t="str">
        <f>IF('Measured Data'!$E13&gt;0,'Measured Data'!U11+'Measured Data'!$E13*'Measured Data'!AS11/'In Process Calc.'!$J9,"")</f>
        <v/>
      </c>
      <c r="U8" s="243" t="str">
        <f>IF('Measured Data'!$E13&gt;0,'Measured Data'!V11+'Measured Data'!$E13*'Measured Data'!AT11/'In Process Calc.'!$J9,"")</f>
        <v/>
      </c>
      <c r="V8" s="243" t="str">
        <f>IF('Measured Data'!$E13&gt;0,'Measured Data'!W11+'Measured Data'!$E13*'Measured Data'!AU11/'In Process Calc.'!$J9,"")</f>
        <v/>
      </c>
      <c r="W8" s="243" t="str">
        <f>IF('Measured Data'!$E13&gt;0,'Measured Data'!X11+'Measured Data'!$E13*'Measured Data'!AV11/'In Process Calc.'!$J9,"")</f>
        <v/>
      </c>
      <c r="X8" s="243" t="str">
        <f>IF('Measured Data'!$E13&gt;0,'Measured Data'!Y11+'Measured Data'!$E13*'Measured Data'!AW11/'In Process Calc.'!$J9,"")</f>
        <v/>
      </c>
      <c r="Y8" s="243" t="str">
        <f>IF('Measured Data'!$E13&gt;0,'Measured Data'!Z11+'Measured Data'!$E13*'Measured Data'!AX11/'In Process Calc.'!$J9,"")</f>
        <v/>
      </c>
      <c r="Z8" s="243" t="str">
        <f>IF('Measured Data'!$E13&gt;0,'Measured Data'!AA11+'Measured Data'!$E13*'Measured Data'!AY11/'In Process Calc.'!$J9,"")</f>
        <v/>
      </c>
      <c r="AA8" s="243" t="str">
        <f>IF('Measured Data'!$E13&gt;0,'Measured Data'!AB11+'Measured Data'!$E13*'Measured Data'!AZ11/'In Process Calc.'!$J9,"")</f>
        <v/>
      </c>
      <c r="AB8" s="243" t="str">
        <f>IF('Measured Data'!$E13&gt;0,'Measured Data'!AC11+'Measured Data'!$E13*'Measured Data'!BA11/'In Process Calc.'!$J9,"")</f>
        <v/>
      </c>
      <c r="AC8" s="243" t="str">
        <f>IF('Measured Data'!$E13&gt;0,'Measured Data'!AD11+'Measured Data'!$E13*'Measured Data'!BB11/'In Process Calc.'!$J9,"")</f>
        <v/>
      </c>
      <c r="AD8" s="243" t="str">
        <f>IF('Measured Data'!$E13&gt;0,'Measured Data'!AE11+'Measured Data'!$E13*'Measured Data'!BC11/'In Process Calc.'!$J9,"")</f>
        <v/>
      </c>
      <c r="AE8" s="243" t="str">
        <f>IF('Measured Data'!$E13&gt;0,'Measured Data'!AF11+'Measured Data'!$E13*'Measured Data'!BE11/'In Process Calc.'!$J9,"")</f>
        <v/>
      </c>
      <c r="AF8" s="243" t="str">
        <f>IF('Measured Data'!$E13&gt;0,'Measured Data'!AG11+'Measured Data'!$E13*'Measured Data'!BF11/'In Process Calc.'!$J9,"")</f>
        <v/>
      </c>
      <c r="AG8" s="243" t="str">
        <f>IF('Measured Data'!$E13&gt;0,'Measured Data'!AH11+'Measured Data'!$E13*'Measured Data'!BG11/'In Process Calc.'!$J9,"")</f>
        <v/>
      </c>
      <c r="AH8" s="243" t="str">
        <f>IF('Measured Data'!$E13&gt;0,'Measured Data'!AI11+'Measured Data'!$E13*'Measured Data'!BI11/'In Process Calc.'!$J9,"")</f>
        <v/>
      </c>
      <c r="AI8" s="243" t="str">
        <f>IF('Measured Data'!$E13&gt;0,'Measured Data'!AJ11+'Measured Data'!$E13*'Measured Data'!BJ11/'In Process Calc.'!$J9,"")</f>
        <v/>
      </c>
      <c r="AJ8" s="243" t="str">
        <f>IF('Measured Data'!$E13&gt;0,'Measured Data'!AK11+'Measured Data'!$E13*'Measured Data'!BK11/'In Process Calc.'!$J9,"")</f>
        <v/>
      </c>
      <c r="AK8" s="243" t="str">
        <f>IF('Measured Data'!$E13&gt;0,'Measured Data'!AL11+'Measured Data'!$E13*'Measured Data'!BL11/'In Process Calc.'!$J9,"")</f>
        <v/>
      </c>
      <c r="AL8" s="243" t="str">
        <f>IF('Measured Data'!$E13&gt;0,'Measured Data'!AM11+'Measured Data'!$E13*'Measured Data'!BM11/'In Process Calc.'!$J9,"")</f>
        <v/>
      </c>
      <c r="AM8" s="243" t="str">
        <f>IF('Measured Data'!$E13&gt;0,'Measured Data'!AN11+'Measured Data'!$E13*'Measured Data'!BN11/'In Process Calc.'!$J9,"")</f>
        <v/>
      </c>
      <c r="AN8" s="243" t="str">
        <f>IF('Measured Data'!$E13&gt;0,'Measured Data'!AO11+'Measured Data'!$E13*'Measured Data'!BO11/'In Process Calc.'!$J9,"")</f>
        <v/>
      </c>
      <c r="AO8" s="243" t="str">
        <f>IF('Measured Data'!$E13&gt;0,'Measured Data'!AP11+'Measured Data'!$E13*'Measured Data'!BP11/'In Process Calc.'!$J9,"")</f>
        <v/>
      </c>
      <c r="AP8" s="243" t="str">
        <f>IF('Measured Data'!$E13&gt;0,'Measured Data'!AQ11+'Measured Data'!$E13*'Measured Data'!BQ11/'In Process Calc.'!$J9,"")</f>
        <v/>
      </c>
      <c r="AQ8" s="243" t="str">
        <f>IF('Measured Data'!$E13&gt;0,'Measured Data'!AR11+'Measured Data'!$E13*'Measured Data'!BR11/'In Process Calc.'!$J9,"")</f>
        <v/>
      </c>
      <c r="AR8" s="243" t="str">
        <f>IF('Measured Data'!$E13&gt;0,'Measured Data'!AS11,"")</f>
        <v/>
      </c>
      <c r="AS8" s="243" t="str">
        <f>IF('Measured Data'!$E13&gt;0,'Measured Data'!AT11,"")</f>
        <v/>
      </c>
      <c r="AT8" s="243" t="str">
        <f>IF('Measured Data'!$E13&gt;0,'Measured Data'!AU11,"")</f>
        <v/>
      </c>
      <c r="AU8" s="243" t="str">
        <f>IF('Measured Data'!$E13&gt;0,'Measured Data'!AV11,"")</f>
        <v/>
      </c>
      <c r="AV8" s="243" t="str">
        <f>IF('Measured Data'!$E13&gt;0,'Measured Data'!AW11,"")</f>
        <v/>
      </c>
      <c r="AW8" s="243" t="str">
        <f>IF('Measured Data'!$E13&gt;0,'Measured Data'!AX11,"")</f>
        <v/>
      </c>
      <c r="AX8" s="243" t="str">
        <f>IF('Measured Data'!$E13&gt;0,'Measured Data'!AY11,"")</f>
        <v/>
      </c>
      <c r="AY8" s="243" t="str">
        <f>IF('Measured Data'!$E13&gt;0,'Measured Data'!AZ11,"")</f>
        <v/>
      </c>
      <c r="AZ8" s="243" t="str">
        <f>IF('Measured Data'!$E13&gt;0,'Measured Data'!BA11,"")</f>
        <v/>
      </c>
      <c r="BA8" s="243" t="str">
        <f>IF('Measured Data'!$E13&gt;0,'Measured Data'!BB11,"")</f>
        <v/>
      </c>
      <c r="BB8" s="243" t="str">
        <f>IF('Measured Data'!$E13&gt;0,'Measured Data'!BC11,"")</f>
        <v/>
      </c>
      <c r="BC8" s="243" t="str">
        <f>IF('Measured Data'!$E13&gt;0,'Measured Data'!BE11,"")</f>
        <v/>
      </c>
      <c r="BD8" s="243" t="str">
        <f>IF('Measured Data'!$E13&gt;0,'Measured Data'!BF11,"")</f>
        <v/>
      </c>
      <c r="BE8" s="243" t="str">
        <f>IF('Measured Data'!$E13&gt;0,'Measured Data'!BG11,"")</f>
        <v/>
      </c>
      <c r="BF8" s="243" t="str">
        <f>IF('Measured Data'!$E13&gt;0,'Measured Data'!BI11,"")</f>
        <v/>
      </c>
      <c r="BG8" s="243" t="str">
        <f>IF('Measured Data'!$E13&gt;0,'Measured Data'!BJ11,"")</f>
        <v/>
      </c>
      <c r="BH8" s="243" t="str">
        <f>IF('Measured Data'!$E13&gt;0,'Measured Data'!BK11,"")</f>
        <v/>
      </c>
      <c r="BI8" s="243" t="str">
        <f>IF('Measured Data'!$E13&gt;0,'Measured Data'!BL11,"")</f>
        <v/>
      </c>
      <c r="BJ8" s="243" t="str">
        <f>IF('Measured Data'!$E13&gt;0,'Measured Data'!BM11,"")</f>
        <v/>
      </c>
      <c r="BK8" s="243" t="str">
        <f>IF('Measured Data'!$E13&gt;0,'Measured Data'!BN11,"")</f>
        <v/>
      </c>
      <c r="BL8" s="243" t="str">
        <f>IF('Measured Data'!$E13&gt;0,'Measured Data'!BO11,"")</f>
        <v/>
      </c>
      <c r="BM8" s="243" t="str">
        <f>IF('Measured Data'!$E13&gt;0,'Measured Data'!BP11,"")</f>
        <v/>
      </c>
      <c r="BN8" s="243" t="str">
        <f>IF('Measured Data'!$E13&gt;0,'In Process Calc.'!B8,"")</f>
        <v/>
      </c>
      <c r="BO8" s="243" t="str">
        <f>IF('Measured Data'!$E13&gt;0,'In Process Calc.'!C8,"")</f>
        <v/>
      </c>
    </row>
    <row r="9" spans="1:67">
      <c r="A9" s="238" t="e">
        <f>IF('Measured Data'!#REF!&gt;0,'Measured Data'!$B$1,"")</f>
        <v>#REF!</v>
      </c>
      <c r="B9" s="238" t="e">
        <f>IF('Measured Data'!#REF!&gt;0,'Measured Data'!A12+0.1,"")</f>
        <v>#REF!</v>
      </c>
      <c r="C9" s="242" t="e">
        <f>IF('Measured Data'!#REF!&gt;0,'Measured Data'!B12,"")</f>
        <v>#REF!</v>
      </c>
      <c r="D9" s="247" t="e">
        <f>IF('Measured Data'!#REF!&gt;0,'Measured Data'!C12,"")</f>
        <v>#REF!</v>
      </c>
      <c r="E9" s="238" t="e">
        <f>IF('Measured Data'!#REF!&gt;0,'Measured Data'!D12,"")</f>
        <v>#REF!</v>
      </c>
      <c r="F9" s="238" t="e">
        <f>IF('Measured Data'!#REF!&gt;0,'Measured Data'!E13,"")</f>
        <v>#REF!</v>
      </c>
      <c r="G9" s="238" t="e">
        <f>IF('Measured Data'!#REF!&gt;0,'Measured Data'!G12,"")</f>
        <v>#REF!</v>
      </c>
      <c r="H9" s="243" t="e">
        <f>IF('Measured Data'!#REF!&gt;0,'Measured Data'!H12,"")</f>
        <v>#REF!</v>
      </c>
      <c r="I9" s="243" t="e">
        <f>IF('Measured Data'!#REF!&gt;0,'Measured Data'!I12,"")</f>
        <v>#REF!</v>
      </c>
      <c r="J9" s="243" t="e">
        <f>IF('Measured Data'!#REF!&gt;0,'Measured Data'!J12,"")</f>
        <v>#REF!</v>
      </c>
      <c r="K9" s="243" t="e">
        <f>IF('Measured Data'!#REF!&gt;0,'Measured Data'!K12,"")</f>
        <v>#REF!</v>
      </c>
      <c r="L9" s="238" t="e">
        <f>IF('Measured Data'!#REF!&gt;0,'Measured Data'!L12,"")</f>
        <v>#REF!</v>
      </c>
      <c r="M9" s="238" t="e">
        <f>IF('Measured Data'!#REF!&gt;0,'Measured Data'!M12,"")</f>
        <v>#REF!</v>
      </c>
      <c r="N9" s="238" t="e">
        <f>IF('Measured Data'!#REF!&gt;0,'Measured Data'!N12,"")</f>
        <v>#REF!</v>
      </c>
      <c r="O9" s="238" t="e">
        <f>IF('Measured Data'!#REF!&gt;0,'Measured Data'!O12,"")</f>
        <v>#REF!</v>
      </c>
      <c r="P9" s="238" t="e">
        <f>IF('Measured Data'!#REF!&gt;0,'Measured Data'!P12,"")</f>
        <v>#REF!</v>
      </c>
      <c r="Q9" s="238" t="e">
        <f>IF('Measured Data'!#REF!&gt;0,'Measured Data'!Q12,"")</f>
        <v>#REF!</v>
      </c>
      <c r="R9" s="238" t="e">
        <f>IF('Measured Data'!#REF!&gt;0,'Measured Data'!R12,"")</f>
        <v>#REF!</v>
      </c>
      <c r="S9" s="238" t="e">
        <f>IF('Measured Data'!#REF!&gt;0,'Measured Data'!S12,"")</f>
        <v>#REF!</v>
      </c>
      <c r="T9" s="243" t="e">
        <f>IF('Measured Data'!#REF!&gt;0,'Measured Data'!U12+'Measured Data'!#REF!*'Measured Data'!AS12/'In Process Calc.'!$J10,"")</f>
        <v>#REF!</v>
      </c>
      <c r="U9" s="243" t="e">
        <f>IF('Measured Data'!#REF!&gt;0,'Measured Data'!V12+'Measured Data'!#REF!*'Measured Data'!AT12/'In Process Calc.'!$J10,"")</f>
        <v>#REF!</v>
      </c>
      <c r="V9" s="243" t="e">
        <f>IF('Measured Data'!#REF!&gt;0,'Measured Data'!W12+'Measured Data'!#REF!*'Measured Data'!AU12/'In Process Calc.'!$J10,"")</f>
        <v>#REF!</v>
      </c>
      <c r="W9" s="243" t="e">
        <f>IF('Measured Data'!#REF!&gt;0,'Measured Data'!X12+'Measured Data'!#REF!*'Measured Data'!AV12/'In Process Calc.'!$J10,"")</f>
        <v>#REF!</v>
      </c>
      <c r="X9" s="243" t="e">
        <f>IF('Measured Data'!#REF!&gt;0,'Measured Data'!Y12+'Measured Data'!#REF!*'Measured Data'!AW12/'In Process Calc.'!$J10,"")</f>
        <v>#REF!</v>
      </c>
      <c r="Y9" s="243" t="e">
        <f>IF('Measured Data'!#REF!&gt;0,'Measured Data'!Z12+'Measured Data'!#REF!*'Measured Data'!AX12/'In Process Calc.'!$J10,"")</f>
        <v>#REF!</v>
      </c>
      <c r="Z9" s="243" t="e">
        <f>IF('Measured Data'!#REF!&gt;0,'Measured Data'!AA12+'Measured Data'!#REF!*'Measured Data'!AY12/'In Process Calc.'!$J10,"")</f>
        <v>#REF!</v>
      </c>
      <c r="AA9" s="243" t="e">
        <f>IF('Measured Data'!#REF!&gt;0,'Measured Data'!AB12+'Measured Data'!#REF!*'Measured Data'!AZ12/'In Process Calc.'!$J10,"")</f>
        <v>#REF!</v>
      </c>
      <c r="AB9" s="243" t="e">
        <f>IF('Measured Data'!#REF!&gt;0,'Measured Data'!AC12+'Measured Data'!#REF!*'Measured Data'!BA12/'In Process Calc.'!$J10,"")</f>
        <v>#REF!</v>
      </c>
      <c r="AC9" s="243" t="e">
        <f>IF('Measured Data'!#REF!&gt;0,'Measured Data'!AD12+'Measured Data'!#REF!*'Measured Data'!BB12/'In Process Calc.'!$J10,"")</f>
        <v>#REF!</v>
      </c>
      <c r="AD9" s="243" t="e">
        <f>IF('Measured Data'!#REF!&gt;0,'Measured Data'!AE12+'Measured Data'!#REF!*'Measured Data'!BC12/'In Process Calc.'!$J10,"")</f>
        <v>#REF!</v>
      </c>
      <c r="AE9" s="243" t="e">
        <f>IF('Measured Data'!#REF!&gt;0,'Measured Data'!AF12+'Measured Data'!#REF!*'Measured Data'!BE12/'In Process Calc.'!$J10,"")</f>
        <v>#REF!</v>
      </c>
      <c r="AF9" s="243" t="e">
        <f>IF('Measured Data'!#REF!&gt;0,'Measured Data'!AG12+'Measured Data'!#REF!*'Measured Data'!BF12/'In Process Calc.'!$J10,"")</f>
        <v>#REF!</v>
      </c>
      <c r="AG9" s="243" t="e">
        <f>IF('Measured Data'!#REF!&gt;0,'Measured Data'!AH12+'Measured Data'!#REF!*'Measured Data'!BG12/'In Process Calc.'!$J10,"")</f>
        <v>#REF!</v>
      </c>
      <c r="AH9" s="243" t="e">
        <f>IF('Measured Data'!#REF!&gt;0,'Measured Data'!AI12+'Measured Data'!#REF!*'Measured Data'!BI12/'In Process Calc.'!$J10,"")</f>
        <v>#REF!</v>
      </c>
      <c r="AI9" s="243" t="e">
        <f>IF('Measured Data'!#REF!&gt;0,'Measured Data'!AJ12+'Measured Data'!#REF!*'Measured Data'!BJ12/'In Process Calc.'!$J10,"")</f>
        <v>#REF!</v>
      </c>
      <c r="AJ9" s="243" t="e">
        <f>IF('Measured Data'!#REF!&gt;0,'Measured Data'!AK12+'Measured Data'!#REF!*'Measured Data'!BK12/'In Process Calc.'!$J10,"")</f>
        <v>#REF!</v>
      </c>
      <c r="AK9" s="243" t="e">
        <f>IF('Measured Data'!#REF!&gt;0,'Measured Data'!AL12+'Measured Data'!#REF!*'Measured Data'!BL12/'In Process Calc.'!$J10,"")</f>
        <v>#REF!</v>
      </c>
      <c r="AL9" s="243" t="e">
        <f>IF('Measured Data'!#REF!&gt;0,'Measured Data'!AM12+'Measured Data'!#REF!*'Measured Data'!BM12/'In Process Calc.'!$J10,"")</f>
        <v>#REF!</v>
      </c>
      <c r="AM9" s="243" t="e">
        <f>IF('Measured Data'!#REF!&gt;0,'Measured Data'!AN12+'Measured Data'!#REF!*'Measured Data'!BN12/'In Process Calc.'!$J10,"")</f>
        <v>#REF!</v>
      </c>
      <c r="AN9" s="243" t="e">
        <f>IF('Measured Data'!#REF!&gt;0,'Measured Data'!AO12+'Measured Data'!#REF!*'Measured Data'!BO12/'In Process Calc.'!$J10,"")</f>
        <v>#REF!</v>
      </c>
      <c r="AO9" s="243" t="e">
        <f>IF('Measured Data'!#REF!&gt;0,'Measured Data'!AP12+'Measured Data'!#REF!*'Measured Data'!BP12/'In Process Calc.'!$J10,"")</f>
        <v>#REF!</v>
      </c>
      <c r="AP9" s="243" t="e">
        <f>IF('Measured Data'!#REF!&gt;0,'Measured Data'!AQ12+'Measured Data'!#REF!*'Measured Data'!BQ12/'In Process Calc.'!$J10,"")</f>
        <v>#REF!</v>
      </c>
      <c r="AQ9" s="243" t="e">
        <f>IF('Measured Data'!#REF!&gt;0,'Measured Data'!AR12+'Measured Data'!#REF!*'Measured Data'!BR12/'In Process Calc.'!$J10,"")</f>
        <v>#REF!</v>
      </c>
      <c r="AR9" s="243" t="e">
        <f>IF('Measured Data'!#REF!&gt;0,'Measured Data'!AS12,"")</f>
        <v>#REF!</v>
      </c>
      <c r="AS9" s="243" t="e">
        <f>IF('Measured Data'!#REF!&gt;0,'Measured Data'!AT12,"")</f>
        <v>#REF!</v>
      </c>
      <c r="AT9" s="243" t="e">
        <f>IF('Measured Data'!#REF!&gt;0,'Measured Data'!AU12,"")</f>
        <v>#REF!</v>
      </c>
      <c r="AU9" s="243" t="e">
        <f>IF('Measured Data'!#REF!&gt;0,'Measured Data'!AV12,"")</f>
        <v>#REF!</v>
      </c>
      <c r="AV9" s="243" t="e">
        <f>IF('Measured Data'!#REF!&gt;0,'Measured Data'!AW12,"")</f>
        <v>#REF!</v>
      </c>
      <c r="AW9" s="243" t="e">
        <f>IF('Measured Data'!#REF!&gt;0,'Measured Data'!AX12,"")</f>
        <v>#REF!</v>
      </c>
      <c r="AX9" s="243" t="e">
        <f>IF('Measured Data'!#REF!&gt;0,'Measured Data'!AY12,"")</f>
        <v>#REF!</v>
      </c>
      <c r="AY9" s="243" t="e">
        <f>IF('Measured Data'!#REF!&gt;0,'Measured Data'!AZ12,"")</f>
        <v>#REF!</v>
      </c>
      <c r="AZ9" s="243" t="e">
        <f>IF('Measured Data'!#REF!&gt;0,'Measured Data'!BA12,"")</f>
        <v>#REF!</v>
      </c>
      <c r="BA9" s="243" t="e">
        <f>IF('Measured Data'!#REF!&gt;0,'Measured Data'!BB12,"")</f>
        <v>#REF!</v>
      </c>
      <c r="BB9" s="243" t="e">
        <f>IF('Measured Data'!#REF!&gt;0,'Measured Data'!BC12,"")</f>
        <v>#REF!</v>
      </c>
      <c r="BC9" s="243" t="e">
        <f>IF('Measured Data'!#REF!&gt;0,'Measured Data'!BE12,"")</f>
        <v>#REF!</v>
      </c>
      <c r="BD9" s="243" t="e">
        <f>IF('Measured Data'!#REF!&gt;0,'Measured Data'!BF12,"")</f>
        <v>#REF!</v>
      </c>
      <c r="BE9" s="243" t="e">
        <f>IF('Measured Data'!#REF!&gt;0,'Measured Data'!BG12,"")</f>
        <v>#REF!</v>
      </c>
      <c r="BF9" s="243" t="e">
        <f>IF('Measured Data'!#REF!&gt;0,'Measured Data'!BI12,"")</f>
        <v>#REF!</v>
      </c>
      <c r="BG9" s="243" t="e">
        <f>IF('Measured Data'!#REF!&gt;0,'Measured Data'!BJ12,"")</f>
        <v>#REF!</v>
      </c>
      <c r="BH9" s="243" t="e">
        <f>IF('Measured Data'!#REF!&gt;0,'Measured Data'!BK12,"")</f>
        <v>#REF!</v>
      </c>
      <c r="BI9" s="243" t="e">
        <f>IF('Measured Data'!#REF!&gt;0,'Measured Data'!BL12,"")</f>
        <v>#REF!</v>
      </c>
      <c r="BJ9" s="243" t="e">
        <f>IF('Measured Data'!#REF!&gt;0,'Measured Data'!BM12,"")</f>
        <v>#REF!</v>
      </c>
      <c r="BK9" s="243" t="e">
        <f>IF('Measured Data'!#REF!&gt;0,'Measured Data'!BN12,"")</f>
        <v>#REF!</v>
      </c>
      <c r="BL9" s="243" t="e">
        <f>IF('Measured Data'!#REF!&gt;0,'Measured Data'!BO12,"")</f>
        <v>#REF!</v>
      </c>
      <c r="BM9" s="243" t="e">
        <f>IF('Measured Data'!#REF!&gt;0,'Measured Data'!BP12,"")</f>
        <v>#REF!</v>
      </c>
      <c r="BN9" s="243" t="e">
        <f>IF('Measured Data'!#REF!&gt;0,'In Process Calc.'!B9,"")</f>
        <v>#REF!</v>
      </c>
      <c r="BO9" s="243" t="e">
        <f>IF('Measured Data'!#REF!&gt;0,'In Process Calc.'!C9,"")</f>
        <v>#REF!</v>
      </c>
    </row>
    <row r="10" spans="1:67">
      <c r="A10" s="238" t="str">
        <f>IF('Measured Data'!$E14&gt;0,'Measured Data'!$B$1,"")</f>
        <v/>
      </c>
      <c r="B10" s="238" t="str">
        <f>IF('Measured Data'!$E14&gt;0,'Measured Data'!A13+0.1,"")</f>
        <v/>
      </c>
      <c r="C10" s="242" t="str">
        <f>IF('Measured Data'!$E14&gt;0,'Measured Data'!B13,"")</f>
        <v/>
      </c>
      <c r="D10" s="247" t="str">
        <f>IF('Measured Data'!$E14&gt;0,'Measured Data'!C13,"")</f>
        <v/>
      </c>
      <c r="E10" s="238" t="str">
        <f>IF('Measured Data'!$E14&gt;0,'Measured Data'!D13,"")</f>
        <v/>
      </c>
      <c r="F10" s="238" t="str">
        <f>IF('Measured Data'!$E14&gt;0,'Measured Data'!#REF!,"")</f>
        <v/>
      </c>
      <c r="G10" s="238" t="str">
        <f>IF('Measured Data'!$E14&gt;0,'Measured Data'!G13,"")</f>
        <v/>
      </c>
      <c r="H10" s="243" t="str">
        <f>IF('Measured Data'!$E14&gt;0,'Measured Data'!H13,"")</f>
        <v/>
      </c>
      <c r="I10" s="243" t="str">
        <f>IF('Measured Data'!$E14&gt;0,'Measured Data'!I13,"")</f>
        <v/>
      </c>
      <c r="J10" s="243" t="str">
        <f>IF('Measured Data'!$E14&gt;0,'Measured Data'!J13,"")</f>
        <v/>
      </c>
      <c r="K10" s="243" t="str">
        <f>IF('Measured Data'!$E14&gt;0,'Measured Data'!K13,"")</f>
        <v/>
      </c>
      <c r="L10" s="238" t="str">
        <f>IF('Measured Data'!$E14&gt;0,'Measured Data'!L13,"")</f>
        <v/>
      </c>
      <c r="M10" s="238" t="str">
        <f>IF('Measured Data'!$E14&gt;0,'Measured Data'!M13,"")</f>
        <v/>
      </c>
      <c r="N10" s="238" t="str">
        <f>IF('Measured Data'!$E14&gt;0,'Measured Data'!N13,"")</f>
        <v/>
      </c>
      <c r="O10" s="238" t="str">
        <f>IF('Measured Data'!$E14&gt;0,'Measured Data'!O13,"")</f>
        <v/>
      </c>
      <c r="P10" s="238" t="str">
        <f>IF('Measured Data'!$E14&gt;0,'Measured Data'!P13,"")</f>
        <v/>
      </c>
      <c r="Q10" s="238" t="str">
        <f>IF('Measured Data'!$E14&gt;0,'Measured Data'!Q13,"")</f>
        <v/>
      </c>
      <c r="R10" s="238" t="str">
        <f>IF('Measured Data'!$E14&gt;0,'Measured Data'!R13,"")</f>
        <v/>
      </c>
      <c r="S10" s="238" t="str">
        <f>IF('Measured Data'!$E14&gt;0,'Measured Data'!S13,"")</f>
        <v/>
      </c>
      <c r="T10" s="243" t="str">
        <f>IF('Measured Data'!$E14&gt;0,'Measured Data'!U13+'Measured Data'!$E14*'Measured Data'!AS13/'In Process Calc.'!$J11,"")</f>
        <v/>
      </c>
      <c r="U10" s="243" t="str">
        <f>IF('Measured Data'!$E14&gt;0,'Measured Data'!V13+'Measured Data'!$E14*'Measured Data'!AT13/'In Process Calc.'!$J11,"")</f>
        <v/>
      </c>
      <c r="V10" s="243" t="str">
        <f>IF('Measured Data'!$E14&gt;0,'Measured Data'!W13+'Measured Data'!$E14*'Measured Data'!AU13/'In Process Calc.'!$J11,"")</f>
        <v/>
      </c>
      <c r="W10" s="243" t="str">
        <f>IF('Measured Data'!$E14&gt;0,'Measured Data'!X13+'Measured Data'!$E14*'Measured Data'!AV13/'In Process Calc.'!$J11,"")</f>
        <v/>
      </c>
      <c r="X10" s="243" t="str">
        <f>IF('Measured Data'!$E14&gt;0,'Measured Data'!Y13+'Measured Data'!$E14*'Measured Data'!AW13/'In Process Calc.'!$J11,"")</f>
        <v/>
      </c>
      <c r="Y10" s="243" t="str">
        <f>IF('Measured Data'!$E14&gt;0,'Measured Data'!Z13+'Measured Data'!$E14*'Measured Data'!AX13/'In Process Calc.'!$J11,"")</f>
        <v/>
      </c>
      <c r="Z10" s="243" t="str">
        <f>IF('Measured Data'!$E14&gt;0,'Measured Data'!AA13+'Measured Data'!$E14*'Measured Data'!AY13/'In Process Calc.'!$J11,"")</f>
        <v/>
      </c>
      <c r="AA10" s="243" t="str">
        <f>IF('Measured Data'!$E14&gt;0,'Measured Data'!AB13+'Measured Data'!$E14*'Measured Data'!AZ13/'In Process Calc.'!$J11,"")</f>
        <v/>
      </c>
      <c r="AB10" s="243" t="str">
        <f>IF('Measured Data'!$E14&gt;0,'Measured Data'!AC13+'Measured Data'!$E14*'Measured Data'!BA13/'In Process Calc.'!$J11,"")</f>
        <v/>
      </c>
      <c r="AC10" s="243" t="str">
        <f>IF('Measured Data'!$E14&gt;0,'Measured Data'!AD13+'Measured Data'!$E14*'Measured Data'!BB13/'In Process Calc.'!$J11,"")</f>
        <v/>
      </c>
      <c r="AD10" s="243" t="str">
        <f>IF('Measured Data'!$E14&gt;0,'Measured Data'!AE13+'Measured Data'!$E14*'Measured Data'!BC13/'In Process Calc.'!$J11,"")</f>
        <v/>
      </c>
      <c r="AE10" s="243" t="str">
        <f>IF('Measured Data'!$E14&gt;0,'Measured Data'!AF13+'Measured Data'!$E14*'Measured Data'!BE13/'In Process Calc.'!$J11,"")</f>
        <v/>
      </c>
      <c r="AF10" s="243" t="str">
        <f>IF('Measured Data'!$E14&gt;0,'Measured Data'!AG13+'Measured Data'!$E14*'Measured Data'!BF13/'In Process Calc.'!$J11,"")</f>
        <v/>
      </c>
      <c r="AG10" s="243" t="str">
        <f>IF('Measured Data'!$E14&gt;0,'Measured Data'!AH13+'Measured Data'!$E14*'Measured Data'!BG13/'In Process Calc.'!$J11,"")</f>
        <v/>
      </c>
      <c r="AH10" s="243" t="str">
        <f>IF('Measured Data'!$E14&gt;0,'Measured Data'!AI13+'Measured Data'!$E14*'Measured Data'!BI13/'In Process Calc.'!$J11,"")</f>
        <v/>
      </c>
      <c r="AI10" s="243" t="str">
        <f>IF('Measured Data'!$E14&gt;0,'Measured Data'!AJ13+'Measured Data'!$E14*'Measured Data'!BJ13/'In Process Calc.'!$J11,"")</f>
        <v/>
      </c>
      <c r="AJ10" s="243" t="str">
        <f>IF('Measured Data'!$E14&gt;0,'Measured Data'!AK13+'Measured Data'!$E14*'Measured Data'!BK13/'In Process Calc.'!$J11,"")</f>
        <v/>
      </c>
      <c r="AK10" s="243" t="str">
        <f>IF('Measured Data'!$E14&gt;0,'Measured Data'!AL13+'Measured Data'!$E14*'Measured Data'!BL13/'In Process Calc.'!$J11,"")</f>
        <v/>
      </c>
      <c r="AL10" s="243" t="str">
        <f>IF('Measured Data'!$E14&gt;0,'Measured Data'!AM13+'Measured Data'!$E14*'Measured Data'!BM13/'In Process Calc.'!$J11,"")</f>
        <v/>
      </c>
      <c r="AM10" s="243" t="str">
        <f>IF('Measured Data'!$E14&gt;0,'Measured Data'!AN13+'Measured Data'!$E14*'Measured Data'!BN13/'In Process Calc.'!$J11,"")</f>
        <v/>
      </c>
      <c r="AN10" s="243" t="str">
        <f>IF('Measured Data'!$E14&gt;0,'Measured Data'!AO13+'Measured Data'!$E14*'Measured Data'!BO13/'In Process Calc.'!$J11,"")</f>
        <v/>
      </c>
      <c r="AO10" s="243" t="str">
        <f>IF('Measured Data'!$E14&gt;0,'Measured Data'!AP13+'Measured Data'!$E14*'Measured Data'!BP13/'In Process Calc.'!$J11,"")</f>
        <v/>
      </c>
      <c r="AP10" s="243" t="str">
        <f>IF('Measured Data'!$E14&gt;0,'Measured Data'!AQ13+'Measured Data'!$E14*'Measured Data'!BQ13/'In Process Calc.'!$J11,"")</f>
        <v/>
      </c>
      <c r="AQ10" s="243" t="str">
        <f>IF('Measured Data'!$E14&gt;0,'Measured Data'!AR13+'Measured Data'!$E14*'Measured Data'!BR13/'In Process Calc.'!$J11,"")</f>
        <v/>
      </c>
      <c r="AR10" s="243" t="str">
        <f>IF('Measured Data'!$E14&gt;0,'Measured Data'!AS13,"")</f>
        <v/>
      </c>
      <c r="AS10" s="243" t="str">
        <f>IF('Measured Data'!$E14&gt;0,'Measured Data'!AT13,"")</f>
        <v/>
      </c>
      <c r="AT10" s="243" t="str">
        <f>IF('Measured Data'!$E14&gt;0,'Measured Data'!AU13,"")</f>
        <v/>
      </c>
      <c r="AU10" s="243" t="str">
        <f>IF('Measured Data'!$E14&gt;0,'Measured Data'!AV13,"")</f>
        <v/>
      </c>
      <c r="AV10" s="243" t="str">
        <f>IF('Measured Data'!$E14&gt;0,'Measured Data'!AW13,"")</f>
        <v/>
      </c>
      <c r="AW10" s="243" t="str">
        <f>IF('Measured Data'!$E14&gt;0,'Measured Data'!AX13,"")</f>
        <v/>
      </c>
      <c r="AX10" s="243" t="str">
        <f>IF('Measured Data'!$E14&gt;0,'Measured Data'!AY13,"")</f>
        <v/>
      </c>
      <c r="AY10" s="243" t="str">
        <f>IF('Measured Data'!$E14&gt;0,'Measured Data'!AZ13,"")</f>
        <v/>
      </c>
      <c r="AZ10" s="243" t="str">
        <f>IF('Measured Data'!$E14&gt;0,'Measured Data'!BA13,"")</f>
        <v/>
      </c>
      <c r="BA10" s="243" t="str">
        <f>IF('Measured Data'!$E14&gt;0,'Measured Data'!BB13,"")</f>
        <v/>
      </c>
      <c r="BB10" s="243" t="str">
        <f>IF('Measured Data'!$E14&gt;0,'Measured Data'!BC13,"")</f>
        <v/>
      </c>
      <c r="BC10" s="243" t="str">
        <f>IF('Measured Data'!$E14&gt;0,'Measured Data'!BE13,"")</f>
        <v/>
      </c>
      <c r="BD10" s="243" t="str">
        <f>IF('Measured Data'!$E14&gt;0,'Measured Data'!BF13,"")</f>
        <v/>
      </c>
      <c r="BE10" s="243" t="str">
        <f>IF('Measured Data'!$E14&gt;0,'Measured Data'!BG13,"")</f>
        <v/>
      </c>
      <c r="BF10" s="243" t="str">
        <f>IF('Measured Data'!$E14&gt;0,'Measured Data'!BI13,"")</f>
        <v/>
      </c>
      <c r="BG10" s="243" t="str">
        <f>IF('Measured Data'!$E14&gt;0,'Measured Data'!BJ13,"")</f>
        <v/>
      </c>
      <c r="BH10" s="243" t="str">
        <f>IF('Measured Data'!$E14&gt;0,'Measured Data'!BK13,"")</f>
        <v/>
      </c>
      <c r="BI10" s="243" t="str">
        <f>IF('Measured Data'!$E14&gt;0,'Measured Data'!BL13,"")</f>
        <v/>
      </c>
      <c r="BJ10" s="243" t="str">
        <f>IF('Measured Data'!$E14&gt;0,'Measured Data'!BM13,"")</f>
        <v/>
      </c>
      <c r="BK10" s="243" t="str">
        <f>IF('Measured Data'!$E14&gt;0,'Measured Data'!BN13,"")</f>
        <v/>
      </c>
      <c r="BL10" s="243" t="str">
        <f>IF('Measured Data'!$E14&gt;0,'Measured Data'!BO13,"")</f>
        <v/>
      </c>
      <c r="BM10" s="243" t="str">
        <f>IF('Measured Data'!$E14&gt;0,'Measured Data'!BP13,"")</f>
        <v/>
      </c>
      <c r="BN10" s="243" t="str">
        <f>IF('Measured Data'!$E14&gt;0,'In Process Calc.'!B10,"")</f>
        <v/>
      </c>
      <c r="BO10" s="243" t="str">
        <f>IF('Measured Data'!$E14&gt;0,'In Process Calc.'!C10,"")</f>
        <v/>
      </c>
    </row>
    <row r="11" spans="1:67">
      <c r="A11" s="238" t="e">
        <f>IF('Measured Data'!#REF!&gt;0,'Measured Data'!$B$1,"")</f>
        <v>#REF!</v>
      </c>
      <c r="B11" s="238" t="e">
        <f>IF('Measured Data'!#REF!&gt;0,'Measured Data'!#REF!+0.1,"")</f>
        <v>#REF!</v>
      </c>
      <c r="C11" s="242" t="e">
        <f>IF('Measured Data'!#REF!&gt;0,'Measured Data'!#REF!,"")</f>
        <v>#REF!</v>
      </c>
      <c r="D11" s="247" t="e">
        <f>IF('Measured Data'!#REF!&gt;0,'Measured Data'!#REF!,"")</f>
        <v>#REF!</v>
      </c>
      <c r="E11" s="238" t="e">
        <f>IF('Measured Data'!#REF!&gt;0,'Measured Data'!#REF!,"")</f>
        <v>#REF!</v>
      </c>
      <c r="F11" s="238" t="e">
        <f>IF('Measured Data'!#REF!&gt;0,'Measured Data'!E14,"")</f>
        <v>#REF!</v>
      </c>
      <c r="G11" s="238" t="e">
        <f>IF('Measured Data'!#REF!&gt;0,'Measured Data'!#REF!,"")</f>
        <v>#REF!</v>
      </c>
      <c r="H11" s="243" t="e">
        <f>IF('Measured Data'!#REF!&gt;0,'Measured Data'!#REF!,"")</f>
        <v>#REF!</v>
      </c>
      <c r="I11" s="243" t="e">
        <f>IF('Measured Data'!#REF!&gt;0,'Measured Data'!#REF!,"")</f>
        <v>#REF!</v>
      </c>
      <c r="J11" s="243" t="e">
        <f>IF('Measured Data'!#REF!&gt;0,'Measured Data'!#REF!,"")</f>
        <v>#REF!</v>
      </c>
      <c r="K11" s="243" t="e">
        <f>IF('Measured Data'!#REF!&gt;0,'Measured Data'!#REF!,"")</f>
        <v>#REF!</v>
      </c>
      <c r="L11" s="238" t="e">
        <f>IF('Measured Data'!#REF!&gt;0,'Measured Data'!#REF!,"")</f>
        <v>#REF!</v>
      </c>
      <c r="M11" s="238" t="e">
        <f>IF('Measured Data'!#REF!&gt;0,'Measured Data'!#REF!,"")</f>
        <v>#REF!</v>
      </c>
      <c r="N11" s="238" t="e">
        <f>IF('Measured Data'!#REF!&gt;0,'Measured Data'!#REF!,"")</f>
        <v>#REF!</v>
      </c>
      <c r="O11" s="238" t="e">
        <f>IF('Measured Data'!#REF!&gt;0,'Measured Data'!#REF!,"")</f>
        <v>#REF!</v>
      </c>
      <c r="P11" s="238" t="e">
        <f>IF('Measured Data'!#REF!&gt;0,'Measured Data'!#REF!,"")</f>
        <v>#REF!</v>
      </c>
      <c r="Q11" s="238" t="e">
        <f>IF('Measured Data'!#REF!&gt;0,'Measured Data'!#REF!,"")</f>
        <v>#REF!</v>
      </c>
      <c r="R11" s="238" t="e">
        <f>IF('Measured Data'!#REF!&gt;0,'Measured Data'!#REF!,"")</f>
        <v>#REF!</v>
      </c>
      <c r="S11" s="238" t="e">
        <f>IF('Measured Data'!#REF!&gt;0,'Measured Data'!#REF!,"")</f>
        <v>#REF!</v>
      </c>
      <c r="T11" s="243" t="e">
        <f>IF('Measured Data'!#REF!&gt;0,'Measured Data'!#REF!+'Measured Data'!#REF!*'Measured Data'!#REF!/'In Process Calc.'!$J12,"")</f>
        <v>#REF!</v>
      </c>
      <c r="U11" s="243" t="e">
        <f>IF('Measured Data'!#REF!&gt;0,'Measured Data'!#REF!+'Measured Data'!#REF!*'Measured Data'!#REF!/'In Process Calc.'!$J12,"")</f>
        <v>#REF!</v>
      </c>
      <c r="V11" s="243" t="e">
        <f>IF('Measured Data'!#REF!&gt;0,'Measured Data'!#REF!+'Measured Data'!#REF!*'Measured Data'!#REF!/'In Process Calc.'!$J12,"")</f>
        <v>#REF!</v>
      </c>
      <c r="W11" s="243" t="e">
        <f>IF('Measured Data'!#REF!&gt;0,'Measured Data'!#REF!+'Measured Data'!#REF!*'Measured Data'!#REF!/'In Process Calc.'!$J12,"")</f>
        <v>#REF!</v>
      </c>
      <c r="X11" s="243" t="e">
        <f>IF('Measured Data'!#REF!&gt;0,'Measured Data'!#REF!+'Measured Data'!#REF!*'Measured Data'!#REF!/'In Process Calc.'!$J12,"")</f>
        <v>#REF!</v>
      </c>
      <c r="Y11" s="243" t="e">
        <f>IF('Measured Data'!#REF!&gt;0,'Measured Data'!#REF!+'Measured Data'!#REF!*'Measured Data'!#REF!/'In Process Calc.'!$J12,"")</f>
        <v>#REF!</v>
      </c>
      <c r="Z11" s="243" t="e">
        <f>IF('Measured Data'!#REF!&gt;0,'Measured Data'!#REF!+'Measured Data'!#REF!*'Measured Data'!#REF!/'In Process Calc.'!$J12,"")</f>
        <v>#REF!</v>
      </c>
      <c r="AA11" s="243" t="e">
        <f>IF('Measured Data'!#REF!&gt;0,'Measured Data'!#REF!+'Measured Data'!#REF!*'Measured Data'!#REF!/'In Process Calc.'!$J12,"")</f>
        <v>#REF!</v>
      </c>
      <c r="AB11" s="243" t="e">
        <f>IF('Measured Data'!#REF!&gt;0,'Measured Data'!#REF!+'Measured Data'!#REF!*'Measured Data'!#REF!/'In Process Calc.'!$J12,"")</f>
        <v>#REF!</v>
      </c>
      <c r="AC11" s="243" t="e">
        <f>IF('Measured Data'!#REF!&gt;0,'Measured Data'!#REF!+'Measured Data'!#REF!*'Measured Data'!#REF!/'In Process Calc.'!$J12,"")</f>
        <v>#REF!</v>
      </c>
      <c r="AD11" s="243" t="e">
        <f>IF('Measured Data'!#REF!&gt;0,'Measured Data'!#REF!+'Measured Data'!#REF!*'Measured Data'!#REF!/'In Process Calc.'!$J12,"")</f>
        <v>#REF!</v>
      </c>
      <c r="AE11" s="243" t="e">
        <f>IF('Measured Data'!#REF!&gt;0,'Measured Data'!#REF!+'Measured Data'!#REF!*'Measured Data'!#REF!/'In Process Calc.'!$J12,"")</f>
        <v>#REF!</v>
      </c>
      <c r="AF11" s="243" t="e">
        <f>IF('Measured Data'!#REF!&gt;0,'Measured Data'!#REF!+'Measured Data'!#REF!*'Measured Data'!#REF!/'In Process Calc.'!$J12,"")</f>
        <v>#REF!</v>
      </c>
      <c r="AG11" s="243" t="e">
        <f>IF('Measured Data'!#REF!&gt;0,'Measured Data'!#REF!+'Measured Data'!#REF!*'Measured Data'!#REF!/'In Process Calc.'!$J12,"")</f>
        <v>#REF!</v>
      </c>
      <c r="AH11" s="243" t="e">
        <f>IF('Measured Data'!#REF!&gt;0,'Measured Data'!#REF!+'Measured Data'!#REF!*'Measured Data'!#REF!/'In Process Calc.'!$J12,"")</f>
        <v>#REF!</v>
      </c>
      <c r="AI11" s="243" t="e">
        <f>IF('Measured Data'!#REF!&gt;0,'Measured Data'!#REF!+'Measured Data'!#REF!*'Measured Data'!#REF!/'In Process Calc.'!$J12,"")</f>
        <v>#REF!</v>
      </c>
      <c r="AJ11" s="243" t="e">
        <f>IF('Measured Data'!#REF!&gt;0,'Measured Data'!#REF!+'Measured Data'!#REF!*'Measured Data'!#REF!/'In Process Calc.'!$J12,"")</f>
        <v>#REF!</v>
      </c>
      <c r="AK11" s="243" t="e">
        <f>IF('Measured Data'!#REF!&gt;0,'Measured Data'!#REF!+'Measured Data'!#REF!*'Measured Data'!#REF!/'In Process Calc.'!$J12,"")</f>
        <v>#REF!</v>
      </c>
      <c r="AL11" s="243" t="e">
        <f>IF('Measured Data'!#REF!&gt;0,'Measured Data'!#REF!+'Measured Data'!#REF!*'Measured Data'!#REF!/'In Process Calc.'!$J12,"")</f>
        <v>#REF!</v>
      </c>
      <c r="AM11" s="243" t="e">
        <f>IF('Measured Data'!#REF!&gt;0,'Measured Data'!#REF!+'Measured Data'!#REF!*'Measured Data'!#REF!/'In Process Calc.'!$J12,"")</f>
        <v>#REF!</v>
      </c>
      <c r="AN11" s="243" t="e">
        <f>IF('Measured Data'!#REF!&gt;0,'Measured Data'!#REF!+'Measured Data'!#REF!*'Measured Data'!#REF!/'In Process Calc.'!$J12,"")</f>
        <v>#REF!</v>
      </c>
      <c r="AO11" s="243" t="e">
        <f>IF('Measured Data'!#REF!&gt;0,'Measured Data'!#REF!+'Measured Data'!#REF!*'Measured Data'!#REF!/'In Process Calc.'!$J12,"")</f>
        <v>#REF!</v>
      </c>
      <c r="AP11" s="243" t="e">
        <f>IF('Measured Data'!#REF!&gt;0,'Measured Data'!#REF!+'Measured Data'!#REF!*'Measured Data'!#REF!/'In Process Calc.'!$J12,"")</f>
        <v>#REF!</v>
      </c>
      <c r="AQ11" s="243" t="e">
        <f>IF('Measured Data'!#REF!&gt;0,'Measured Data'!#REF!+'Measured Data'!#REF!*'Measured Data'!#REF!/'In Process Calc.'!$J12,"")</f>
        <v>#REF!</v>
      </c>
      <c r="AR11" s="243" t="e">
        <f>IF('Measured Data'!#REF!&gt;0,'Measured Data'!#REF!,"")</f>
        <v>#REF!</v>
      </c>
      <c r="AS11" s="243" t="e">
        <f>IF('Measured Data'!#REF!&gt;0,'Measured Data'!#REF!,"")</f>
        <v>#REF!</v>
      </c>
      <c r="AT11" s="243" t="e">
        <f>IF('Measured Data'!#REF!&gt;0,'Measured Data'!#REF!,"")</f>
        <v>#REF!</v>
      </c>
      <c r="AU11" s="243" t="e">
        <f>IF('Measured Data'!#REF!&gt;0,'Measured Data'!#REF!,"")</f>
        <v>#REF!</v>
      </c>
      <c r="AV11" s="243" t="e">
        <f>IF('Measured Data'!#REF!&gt;0,'Measured Data'!#REF!,"")</f>
        <v>#REF!</v>
      </c>
      <c r="AW11" s="243" t="e">
        <f>IF('Measured Data'!#REF!&gt;0,'Measured Data'!#REF!,"")</f>
        <v>#REF!</v>
      </c>
      <c r="AX11" s="243" t="e">
        <f>IF('Measured Data'!#REF!&gt;0,'Measured Data'!#REF!,"")</f>
        <v>#REF!</v>
      </c>
      <c r="AY11" s="243" t="e">
        <f>IF('Measured Data'!#REF!&gt;0,'Measured Data'!#REF!,"")</f>
        <v>#REF!</v>
      </c>
      <c r="AZ11" s="243" t="e">
        <f>IF('Measured Data'!#REF!&gt;0,'Measured Data'!#REF!,"")</f>
        <v>#REF!</v>
      </c>
      <c r="BA11" s="243" t="e">
        <f>IF('Measured Data'!#REF!&gt;0,'Measured Data'!#REF!,"")</f>
        <v>#REF!</v>
      </c>
      <c r="BB11" s="243" t="e">
        <f>IF('Measured Data'!#REF!&gt;0,'Measured Data'!#REF!,"")</f>
        <v>#REF!</v>
      </c>
      <c r="BC11" s="243" t="e">
        <f>IF('Measured Data'!#REF!&gt;0,'Measured Data'!#REF!,"")</f>
        <v>#REF!</v>
      </c>
      <c r="BD11" s="243" t="e">
        <f>IF('Measured Data'!#REF!&gt;0,'Measured Data'!#REF!,"")</f>
        <v>#REF!</v>
      </c>
      <c r="BE11" s="243" t="e">
        <f>IF('Measured Data'!#REF!&gt;0,'Measured Data'!#REF!,"")</f>
        <v>#REF!</v>
      </c>
      <c r="BF11" s="243" t="e">
        <f>IF('Measured Data'!#REF!&gt;0,'Measured Data'!#REF!,"")</f>
        <v>#REF!</v>
      </c>
      <c r="BG11" s="243" t="e">
        <f>IF('Measured Data'!#REF!&gt;0,'Measured Data'!#REF!,"")</f>
        <v>#REF!</v>
      </c>
      <c r="BH11" s="243" t="e">
        <f>IF('Measured Data'!#REF!&gt;0,'Measured Data'!#REF!,"")</f>
        <v>#REF!</v>
      </c>
      <c r="BI11" s="243" t="e">
        <f>IF('Measured Data'!#REF!&gt;0,'Measured Data'!#REF!,"")</f>
        <v>#REF!</v>
      </c>
      <c r="BJ11" s="243" t="e">
        <f>IF('Measured Data'!#REF!&gt;0,'Measured Data'!#REF!,"")</f>
        <v>#REF!</v>
      </c>
      <c r="BK11" s="243" t="e">
        <f>IF('Measured Data'!#REF!&gt;0,'Measured Data'!#REF!,"")</f>
        <v>#REF!</v>
      </c>
      <c r="BL11" s="243" t="e">
        <f>IF('Measured Data'!#REF!&gt;0,'Measured Data'!#REF!,"")</f>
        <v>#REF!</v>
      </c>
      <c r="BM11" s="243" t="e">
        <f>IF('Measured Data'!#REF!&gt;0,'Measured Data'!#REF!,"")</f>
        <v>#REF!</v>
      </c>
      <c r="BN11" s="243" t="e">
        <f>IF('Measured Data'!#REF!&gt;0,'In Process Calc.'!B11,"")</f>
        <v>#REF!</v>
      </c>
      <c r="BO11" s="243" t="e">
        <f>IF('Measured Data'!#REF!&gt;0,'In Process Calc.'!C11,"")</f>
        <v>#REF!</v>
      </c>
    </row>
    <row r="12" spans="1:67">
      <c r="A12" s="238" t="e">
        <f>IF('Measured Data'!#REF!&gt;0,'Measured Data'!$B$1,"")</f>
        <v>#REF!</v>
      </c>
      <c r="B12" s="238" t="e">
        <f>IF('Measured Data'!#REF!&gt;0,'Measured Data'!A14+0.1,"")</f>
        <v>#REF!</v>
      </c>
      <c r="C12" s="242" t="e">
        <f>IF('Measured Data'!#REF!&gt;0,'Measured Data'!B14,"")</f>
        <v>#REF!</v>
      </c>
      <c r="D12" s="247" t="e">
        <f>IF('Measured Data'!#REF!&gt;0,'Measured Data'!C14,"")</f>
        <v>#REF!</v>
      </c>
      <c r="E12" s="238" t="e">
        <f>IF('Measured Data'!#REF!&gt;0,'Measured Data'!D14,"")</f>
        <v>#REF!</v>
      </c>
      <c r="F12" s="238" t="e">
        <f>IF('Measured Data'!#REF!&gt;0,'Measured Data'!#REF!,"")</f>
        <v>#REF!</v>
      </c>
      <c r="G12" s="238" t="e">
        <f>IF('Measured Data'!#REF!&gt;0,'Measured Data'!G14,"")</f>
        <v>#REF!</v>
      </c>
      <c r="H12" s="243" t="e">
        <f>IF('Measured Data'!#REF!&gt;0,'Measured Data'!H14,"")</f>
        <v>#REF!</v>
      </c>
      <c r="I12" s="243" t="e">
        <f>IF('Measured Data'!#REF!&gt;0,'Measured Data'!I14,"")</f>
        <v>#REF!</v>
      </c>
      <c r="J12" s="243" t="e">
        <f>IF('Measured Data'!#REF!&gt;0,'Measured Data'!J14,"")</f>
        <v>#REF!</v>
      </c>
      <c r="K12" s="243" t="e">
        <f>IF('Measured Data'!#REF!&gt;0,'Measured Data'!K14,"")</f>
        <v>#REF!</v>
      </c>
      <c r="L12" s="238" t="e">
        <f>IF('Measured Data'!#REF!&gt;0,'Measured Data'!L14,"")</f>
        <v>#REF!</v>
      </c>
      <c r="M12" s="238" t="e">
        <f>IF('Measured Data'!#REF!&gt;0,'Measured Data'!M14,"")</f>
        <v>#REF!</v>
      </c>
      <c r="N12" s="238" t="e">
        <f>IF('Measured Data'!#REF!&gt;0,'Measured Data'!N14,"")</f>
        <v>#REF!</v>
      </c>
      <c r="O12" s="238" t="e">
        <f>IF('Measured Data'!#REF!&gt;0,'Measured Data'!O14,"")</f>
        <v>#REF!</v>
      </c>
      <c r="P12" s="238" t="e">
        <f>IF('Measured Data'!#REF!&gt;0,'Measured Data'!P14,"")</f>
        <v>#REF!</v>
      </c>
      <c r="Q12" s="238" t="e">
        <f>IF('Measured Data'!#REF!&gt;0,'Measured Data'!Q14,"")</f>
        <v>#REF!</v>
      </c>
      <c r="R12" s="238" t="e">
        <f>IF('Measured Data'!#REF!&gt;0,'Measured Data'!R14,"")</f>
        <v>#REF!</v>
      </c>
      <c r="S12" s="238" t="e">
        <f>IF('Measured Data'!#REF!&gt;0,'Measured Data'!S14,"")</f>
        <v>#REF!</v>
      </c>
      <c r="T12" s="243" t="e">
        <f>IF('Measured Data'!#REF!&gt;0,'Measured Data'!U14+'Measured Data'!#REF!*'Measured Data'!AS14/'In Process Calc.'!#REF!,"")</f>
        <v>#REF!</v>
      </c>
      <c r="U12" s="243" t="e">
        <f>IF('Measured Data'!#REF!&gt;0,'Measured Data'!V14+'Measured Data'!#REF!*'Measured Data'!AT14/'In Process Calc.'!#REF!,"")</f>
        <v>#REF!</v>
      </c>
      <c r="V12" s="243" t="e">
        <f>IF('Measured Data'!#REF!&gt;0,'Measured Data'!W14+'Measured Data'!#REF!*'Measured Data'!AU14/'In Process Calc.'!#REF!,"")</f>
        <v>#REF!</v>
      </c>
      <c r="W12" s="243" t="e">
        <f>IF('Measured Data'!#REF!&gt;0,'Measured Data'!X14+'Measured Data'!#REF!*'Measured Data'!AV14/'In Process Calc.'!#REF!,"")</f>
        <v>#REF!</v>
      </c>
      <c r="X12" s="243" t="e">
        <f>IF('Measured Data'!#REF!&gt;0,'Measured Data'!Y14+'Measured Data'!#REF!*'Measured Data'!AW14/'In Process Calc.'!#REF!,"")</f>
        <v>#REF!</v>
      </c>
      <c r="Y12" s="243" t="e">
        <f>IF('Measured Data'!#REF!&gt;0,'Measured Data'!Z14+'Measured Data'!#REF!*'Measured Data'!AX14/'In Process Calc.'!#REF!,"")</f>
        <v>#REF!</v>
      </c>
      <c r="Z12" s="243" t="e">
        <f>IF('Measured Data'!#REF!&gt;0,'Measured Data'!AA14+'Measured Data'!#REF!*'Measured Data'!AY14/'In Process Calc.'!#REF!,"")</f>
        <v>#REF!</v>
      </c>
      <c r="AA12" s="243" t="e">
        <f>IF('Measured Data'!#REF!&gt;0,'Measured Data'!AB14+'Measured Data'!#REF!*'Measured Data'!AZ14/'In Process Calc.'!#REF!,"")</f>
        <v>#REF!</v>
      </c>
      <c r="AB12" s="243" t="e">
        <f>IF('Measured Data'!#REF!&gt;0,'Measured Data'!AC14+'Measured Data'!#REF!*'Measured Data'!BA14/'In Process Calc.'!#REF!,"")</f>
        <v>#REF!</v>
      </c>
      <c r="AC12" s="243" t="e">
        <f>IF('Measured Data'!#REF!&gt;0,'Measured Data'!AD14+'Measured Data'!#REF!*'Measured Data'!BB14/'In Process Calc.'!#REF!,"")</f>
        <v>#REF!</v>
      </c>
      <c r="AD12" s="243" t="e">
        <f>IF('Measured Data'!#REF!&gt;0,'Measured Data'!AE14+'Measured Data'!#REF!*'Measured Data'!BC14/'In Process Calc.'!#REF!,"")</f>
        <v>#REF!</v>
      </c>
      <c r="AE12" s="243" t="e">
        <f>IF('Measured Data'!#REF!&gt;0,'Measured Data'!AF14+'Measured Data'!#REF!*'Measured Data'!BE14/'In Process Calc.'!#REF!,"")</f>
        <v>#REF!</v>
      </c>
      <c r="AF12" s="243" t="e">
        <f>IF('Measured Data'!#REF!&gt;0,'Measured Data'!AG14+'Measured Data'!#REF!*'Measured Data'!BF14/'In Process Calc.'!#REF!,"")</f>
        <v>#REF!</v>
      </c>
      <c r="AG12" s="243" t="e">
        <f>IF('Measured Data'!#REF!&gt;0,'Measured Data'!AH14+'Measured Data'!#REF!*'Measured Data'!BG14/'In Process Calc.'!#REF!,"")</f>
        <v>#REF!</v>
      </c>
      <c r="AH12" s="243" t="e">
        <f>IF('Measured Data'!#REF!&gt;0,'Measured Data'!AI14+'Measured Data'!#REF!*'Measured Data'!BI14/'In Process Calc.'!#REF!,"")</f>
        <v>#REF!</v>
      </c>
      <c r="AI12" s="243" t="e">
        <f>IF('Measured Data'!#REF!&gt;0,'Measured Data'!AJ14+'Measured Data'!#REF!*'Measured Data'!BJ14/'In Process Calc.'!#REF!,"")</f>
        <v>#REF!</v>
      </c>
      <c r="AJ12" s="243" t="e">
        <f>IF('Measured Data'!#REF!&gt;0,'Measured Data'!AK14+'Measured Data'!#REF!*'Measured Data'!BK14/'In Process Calc.'!#REF!,"")</f>
        <v>#REF!</v>
      </c>
      <c r="AK12" s="243" t="e">
        <f>IF('Measured Data'!#REF!&gt;0,'Measured Data'!AL14+'Measured Data'!#REF!*'Measured Data'!BL14/'In Process Calc.'!#REF!,"")</f>
        <v>#REF!</v>
      </c>
      <c r="AL12" s="243" t="e">
        <f>IF('Measured Data'!#REF!&gt;0,'Measured Data'!AM14+'Measured Data'!#REF!*'Measured Data'!BM14/'In Process Calc.'!#REF!,"")</f>
        <v>#REF!</v>
      </c>
      <c r="AM12" s="243" t="e">
        <f>IF('Measured Data'!#REF!&gt;0,'Measured Data'!AN14+'Measured Data'!#REF!*'Measured Data'!BN14/'In Process Calc.'!#REF!,"")</f>
        <v>#REF!</v>
      </c>
      <c r="AN12" s="243" t="e">
        <f>IF('Measured Data'!#REF!&gt;0,'Measured Data'!AO14+'Measured Data'!#REF!*'Measured Data'!BO14/'In Process Calc.'!#REF!,"")</f>
        <v>#REF!</v>
      </c>
      <c r="AO12" s="243" t="e">
        <f>IF('Measured Data'!#REF!&gt;0,'Measured Data'!AP14+'Measured Data'!#REF!*'Measured Data'!BP14/'In Process Calc.'!#REF!,"")</f>
        <v>#REF!</v>
      </c>
      <c r="AP12" s="243" t="e">
        <f>IF('Measured Data'!#REF!&gt;0,'Measured Data'!AQ14+'Measured Data'!#REF!*'Measured Data'!BQ14/'In Process Calc.'!#REF!,"")</f>
        <v>#REF!</v>
      </c>
      <c r="AQ12" s="243" t="e">
        <f>IF('Measured Data'!#REF!&gt;0,'Measured Data'!AR14+'Measured Data'!#REF!*'Measured Data'!BR14/'In Process Calc.'!#REF!,"")</f>
        <v>#REF!</v>
      </c>
      <c r="AR12" s="243" t="e">
        <f>IF('Measured Data'!#REF!&gt;0,'Measured Data'!AS14,"")</f>
        <v>#REF!</v>
      </c>
      <c r="AS12" s="243" t="e">
        <f>IF('Measured Data'!#REF!&gt;0,'Measured Data'!AT14,"")</f>
        <v>#REF!</v>
      </c>
      <c r="AT12" s="243" t="e">
        <f>IF('Measured Data'!#REF!&gt;0,'Measured Data'!AU14,"")</f>
        <v>#REF!</v>
      </c>
      <c r="AU12" s="243" t="e">
        <f>IF('Measured Data'!#REF!&gt;0,'Measured Data'!AV14,"")</f>
        <v>#REF!</v>
      </c>
      <c r="AV12" s="243" t="e">
        <f>IF('Measured Data'!#REF!&gt;0,'Measured Data'!AW14,"")</f>
        <v>#REF!</v>
      </c>
      <c r="AW12" s="243" t="e">
        <f>IF('Measured Data'!#REF!&gt;0,'Measured Data'!AX14,"")</f>
        <v>#REF!</v>
      </c>
      <c r="AX12" s="243" t="e">
        <f>IF('Measured Data'!#REF!&gt;0,'Measured Data'!AY14,"")</f>
        <v>#REF!</v>
      </c>
      <c r="AY12" s="243" t="e">
        <f>IF('Measured Data'!#REF!&gt;0,'Measured Data'!AZ14,"")</f>
        <v>#REF!</v>
      </c>
      <c r="AZ12" s="243" t="e">
        <f>IF('Measured Data'!#REF!&gt;0,'Measured Data'!BA14,"")</f>
        <v>#REF!</v>
      </c>
      <c r="BA12" s="243" t="e">
        <f>IF('Measured Data'!#REF!&gt;0,'Measured Data'!BB14,"")</f>
        <v>#REF!</v>
      </c>
      <c r="BB12" s="243" t="e">
        <f>IF('Measured Data'!#REF!&gt;0,'Measured Data'!BC14,"")</f>
        <v>#REF!</v>
      </c>
      <c r="BC12" s="243" t="e">
        <f>IF('Measured Data'!#REF!&gt;0,'Measured Data'!BE14,"")</f>
        <v>#REF!</v>
      </c>
      <c r="BD12" s="243" t="e">
        <f>IF('Measured Data'!#REF!&gt;0,'Measured Data'!BF14,"")</f>
        <v>#REF!</v>
      </c>
      <c r="BE12" s="243" t="e">
        <f>IF('Measured Data'!#REF!&gt;0,'Measured Data'!BG14,"")</f>
        <v>#REF!</v>
      </c>
      <c r="BF12" s="243" t="e">
        <f>IF('Measured Data'!#REF!&gt;0,'Measured Data'!BI14,"")</f>
        <v>#REF!</v>
      </c>
      <c r="BG12" s="243" t="e">
        <f>IF('Measured Data'!#REF!&gt;0,'Measured Data'!BJ14,"")</f>
        <v>#REF!</v>
      </c>
      <c r="BH12" s="243" t="e">
        <f>IF('Measured Data'!#REF!&gt;0,'Measured Data'!BK14,"")</f>
        <v>#REF!</v>
      </c>
      <c r="BI12" s="243" t="e">
        <f>IF('Measured Data'!#REF!&gt;0,'Measured Data'!BL14,"")</f>
        <v>#REF!</v>
      </c>
      <c r="BJ12" s="243" t="e">
        <f>IF('Measured Data'!#REF!&gt;0,'Measured Data'!BM14,"")</f>
        <v>#REF!</v>
      </c>
      <c r="BK12" s="243" t="e">
        <f>IF('Measured Data'!#REF!&gt;0,'Measured Data'!BN14,"")</f>
        <v>#REF!</v>
      </c>
      <c r="BL12" s="243" t="e">
        <f>IF('Measured Data'!#REF!&gt;0,'Measured Data'!BO14,"")</f>
        <v>#REF!</v>
      </c>
      <c r="BM12" s="243" t="e">
        <f>IF('Measured Data'!#REF!&gt;0,'Measured Data'!BP14,"")</f>
        <v>#REF!</v>
      </c>
      <c r="BN12" s="243" t="e">
        <f>IF('Measured Data'!#REF!&gt;0,'In Process Calc.'!B12,"")</f>
        <v>#REF!</v>
      </c>
      <c r="BO12" s="243" t="e">
        <f>IF('Measured Data'!#REF!&gt;0,'In Process Calc.'!C12,"")</f>
        <v>#REF!</v>
      </c>
    </row>
    <row r="13" spans="1:67">
      <c r="A13" s="238" t="e">
        <f>IF('Measured Data'!#REF!&gt;0,'Measured Data'!$B$1,"")</f>
        <v>#REF!</v>
      </c>
      <c r="B13" s="238" t="e">
        <f>IF('Measured Data'!#REF!&gt;0,'Measured Data'!#REF!+0.1,"")</f>
        <v>#REF!</v>
      </c>
      <c r="C13" s="242" t="e">
        <f>IF('Measured Data'!#REF!&gt;0,'Measured Data'!#REF!,"")</f>
        <v>#REF!</v>
      </c>
      <c r="D13" s="247" t="e">
        <f>IF('Measured Data'!#REF!&gt;0,'Measured Data'!#REF!,"")</f>
        <v>#REF!</v>
      </c>
      <c r="E13" s="238" t="e">
        <f>IF('Measured Data'!#REF!&gt;0,'Measured Data'!#REF!,"")</f>
        <v>#REF!</v>
      </c>
      <c r="F13" s="238" t="e">
        <f>IF('Measured Data'!#REF!&gt;0,'Measured Data'!#REF!,"")</f>
        <v>#REF!</v>
      </c>
      <c r="G13" s="238" t="e">
        <f>IF('Measured Data'!#REF!&gt;0,'Measured Data'!#REF!,"")</f>
        <v>#REF!</v>
      </c>
      <c r="H13" s="243" t="e">
        <f>IF('Measured Data'!#REF!&gt;0,'Measured Data'!#REF!,"")</f>
        <v>#REF!</v>
      </c>
      <c r="I13" s="243" t="e">
        <f>IF('Measured Data'!#REF!&gt;0,'Measured Data'!#REF!,"")</f>
        <v>#REF!</v>
      </c>
      <c r="J13" s="243" t="e">
        <f>IF('Measured Data'!#REF!&gt;0,'Measured Data'!#REF!,"")</f>
        <v>#REF!</v>
      </c>
      <c r="K13" s="243" t="e">
        <f>IF('Measured Data'!#REF!&gt;0,'Measured Data'!#REF!,"")</f>
        <v>#REF!</v>
      </c>
      <c r="L13" s="238" t="e">
        <f>IF('Measured Data'!#REF!&gt;0,'Measured Data'!#REF!,"")</f>
        <v>#REF!</v>
      </c>
      <c r="M13" s="238" t="e">
        <f>IF('Measured Data'!#REF!&gt;0,'Measured Data'!#REF!,"")</f>
        <v>#REF!</v>
      </c>
      <c r="N13" s="238" t="e">
        <f>IF('Measured Data'!#REF!&gt;0,'Measured Data'!#REF!,"")</f>
        <v>#REF!</v>
      </c>
      <c r="O13" s="238" t="e">
        <f>IF('Measured Data'!#REF!&gt;0,'Measured Data'!#REF!,"")</f>
        <v>#REF!</v>
      </c>
      <c r="P13" s="238" t="e">
        <f>IF('Measured Data'!#REF!&gt;0,'Measured Data'!#REF!,"")</f>
        <v>#REF!</v>
      </c>
      <c r="Q13" s="238" t="e">
        <f>IF('Measured Data'!#REF!&gt;0,'Measured Data'!#REF!,"")</f>
        <v>#REF!</v>
      </c>
      <c r="R13" s="238" t="e">
        <f>IF('Measured Data'!#REF!&gt;0,'Measured Data'!#REF!,"")</f>
        <v>#REF!</v>
      </c>
      <c r="S13" s="238" t="e">
        <f>IF('Measured Data'!#REF!&gt;0,'Measured Data'!#REF!,"")</f>
        <v>#REF!</v>
      </c>
      <c r="T13" s="243" t="e">
        <f>IF('Measured Data'!#REF!&gt;0,'Measured Data'!#REF!+'Measured Data'!#REF!*'Measured Data'!#REF!/'In Process Calc.'!#REF!,"")</f>
        <v>#REF!</v>
      </c>
      <c r="U13" s="243" t="e">
        <f>IF('Measured Data'!#REF!&gt;0,'Measured Data'!#REF!+'Measured Data'!#REF!*'Measured Data'!#REF!/'In Process Calc.'!#REF!,"")</f>
        <v>#REF!</v>
      </c>
      <c r="V13" s="243" t="e">
        <f>IF('Measured Data'!#REF!&gt;0,'Measured Data'!#REF!+'Measured Data'!#REF!*'Measured Data'!#REF!/'In Process Calc.'!#REF!,"")</f>
        <v>#REF!</v>
      </c>
      <c r="W13" s="243" t="e">
        <f>IF('Measured Data'!#REF!&gt;0,'Measured Data'!#REF!+'Measured Data'!#REF!*'Measured Data'!#REF!/'In Process Calc.'!#REF!,"")</f>
        <v>#REF!</v>
      </c>
      <c r="X13" s="243" t="e">
        <f>IF('Measured Data'!#REF!&gt;0,'Measured Data'!#REF!+'Measured Data'!#REF!*'Measured Data'!#REF!/'In Process Calc.'!#REF!,"")</f>
        <v>#REF!</v>
      </c>
      <c r="Y13" s="243" t="e">
        <f>IF('Measured Data'!#REF!&gt;0,'Measured Data'!#REF!+'Measured Data'!#REF!*'Measured Data'!#REF!/'In Process Calc.'!#REF!,"")</f>
        <v>#REF!</v>
      </c>
      <c r="Z13" s="243" t="e">
        <f>IF('Measured Data'!#REF!&gt;0,'Measured Data'!#REF!+'Measured Data'!#REF!*'Measured Data'!#REF!/'In Process Calc.'!#REF!,"")</f>
        <v>#REF!</v>
      </c>
      <c r="AA13" s="243" t="e">
        <f>IF('Measured Data'!#REF!&gt;0,'Measured Data'!#REF!+'Measured Data'!#REF!*'Measured Data'!#REF!/'In Process Calc.'!#REF!,"")</f>
        <v>#REF!</v>
      </c>
      <c r="AB13" s="243" t="e">
        <f>IF('Measured Data'!#REF!&gt;0,'Measured Data'!#REF!+'Measured Data'!#REF!*'Measured Data'!#REF!/'In Process Calc.'!#REF!,"")</f>
        <v>#REF!</v>
      </c>
      <c r="AC13" s="243" t="e">
        <f>IF('Measured Data'!#REF!&gt;0,'Measured Data'!#REF!+'Measured Data'!#REF!*'Measured Data'!#REF!/'In Process Calc.'!#REF!,"")</f>
        <v>#REF!</v>
      </c>
      <c r="AD13" s="243" t="e">
        <f>IF('Measured Data'!#REF!&gt;0,'Measured Data'!#REF!+'Measured Data'!#REF!*'Measured Data'!#REF!/'In Process Calc.'!#REF!,"")</f>
        <v>#REF!</v>
      </c>
      <c r="AE13" s="243" t="e">
        <f>IF('Measured Data'!#REF!&gt;0,'Measured Data'!#REF!+'Measured Data'!#REF!*'Measured Data'!#REF!/'In Process Calc.'!#REF!,"")</f>
        <v>#REF!</v>
      </c>
      <c r="AF13" s="243" t="e">
        <f>IF('Measured Data'!#REF!&gt;0,'Measured Data'!#REF!+'Measured Data'!#REF!*'Measured Data'!#REF!/'In Process Calc.'!#REF!,"")</f>
        <v>#REF!</v>
      </c>
      <c r="AG13" s="243" t="e">
        <f>IF('Measured Data'!#REF!&gt;0,'Measured Data'!#REF!+'Measured Data'!#REF!*'Measured Data'!#REF!/'In Process Calc.'!#REF!,"")</f>
        <v>#REF!</v>
      </c>
      <c r="AH13" s="243" t="e">
        <f>IF('Measured Data'!#REF!&gt;0,'Measured Data'!#REF!+'Measured Data'!#REF!*'Measured Data'!#REF!/'In Process Calc.'!#REF!,"")</f>
        <v>#REF!</v>
      </c>
      <c r="AI13" s="243" t="e">
        <f>IF('Measured Data'!#REF!&gt;0,'Measured Data'!#REF!+'Measured Data'!#REF!*'Measured Data'!#REF!/'In Process Calc.'!#REF!,"")</f>
        <v>#REF!</v>
      </c>
      <c r="AJ13" s="243" t="e">
        <f>IF('Measured Data'!#REF!&gt;0,'Measured Data'!#REF!+'Measured Data'!#REF!*'Measured Data'!#REF!/'In Process Calc.'!#REF!,"")</f>
        <v>#REF!</v>
      </c>
      <c r="AK13" s="243" t="e">
        <f>IF('Measured Data'!#REF!&gt;0,'Measured Data'!#REF!+'Measured Data'!#REF!*'Measured Data'!#REF!/'In Process Calc.'!#REF!,"")</f>
        <v>#REF!</v>
      </c>
      <c r="AL13" s="243" t="e">
        <f>IF('Measured Data'!#REF!&gt;0,'Measured Data'!#REF!+'Measured Data'!#REF!*'Measured Data'!#REF!/'In Process Calc.'!#REF!,"")</f>
        <v>#REF!</v>
      </c>
      <c r="AM13" s="243" t="e">
        <f>IF('Measured Data'!#REF!&gt;0,'Measured Data'!#REF!+'Measured Data'!#REF!*'Measured Data'!#REF!/'In Process Calc.'!#REF!,"")</f>
        <v>#REF!</v>
      </c>
      <c r="AN13" s="243" t="e">
        <f>IF('Measured Data'!#REF!&gt;0,'Measured Data'!#REF!+'Measured Data'!#REF!*'Measured Data'!#REF!/'In Process Calc.'!#REF!,"")</f>
        <v>#REF!</v>
      </c>
      <c r="AO13" s="243" t="e">
        <f>IF('Measured Data'!#REF!&gt;0,'Measured Data'!#REF!+'Measured Data'!#REF!*'Measured Data'!#REF!/'In Process Calc.'!#REF!,"")</f>
        <v>#REF!</v>
      </c>
      <c r="AP13" s="243" t="e">
        <f>IF('Measured Data'!#REF!&gt;0,'Measured Data'!#REF!+'Measured Data'!#REF!*'Measured Data'!#REF!/'In Process Calc.'!#REF!,"")</f>
        <v>#REF!</v>
      </c>
      <c r="AQ13" s="243" t="e">
        <f>IF('Measured Data'!#REF!&gt;0,'Measured Data'!#REF!+'Measured Data'!#REF!*'Measured Data'!#REF!/'In Process Calc.'!#REF!,"")</f>
        <v>#REF!</v>
      </c>
      <c r="AR13" s="243" t="e">
        <f>IF('Measured Data'!#REF!&gt;0,'Measured Data'!#REF!,"")</f>
        <v>#REF!</v>
      </c>
      <c r="AS13" s="243" t="e">
        <f>IF('Measured Data'!#REF!&gt;0,'Measured Data'!#REF!,"")</f>
        <v>#REF!</v>
      </c>
      <c r="AT13" s="243" t="e">
        <f>IF('Measured Data'!#REF!&gt;0,'Measured Data'!#REF!,"")</f>
        <v>#REF!</v>
      </c>
      <c r="AU13" s="243" t="e">
        <f>IF('Measured Data'!#REF!&gt;0,'Measured Data'!#REF!,"")</f>
        <v>#REF!</v>
      </c>
      <c r="AV13" s="243" t="e">
        <f>IF('Measured Data'!#REF!&gt;0,'Measured Data'!#REF!,"")</f>
        <v>#REF!</v>
      </c>
      <c r="AW13" s="243" t="e">
        <f>IF('Measured Data'!#REF!&gt;0,'Measured Data'!#REF!,"")</f>
        <v>#REF!</v>
      </c>
      <c r="AX13" s="243" t="e">
        <f>IF('Measured Data'!#REF!&gt;0,'Measured Data'!#REF!,"")</f>
        <v>#REF!</v>
      </c>
      <c r="AY13" s="243" t="e">
        <f>IF('Measured Data'!#REF!&gt;0,'Measured Data'!#REF!,"")</f>
        <v>#REF!</v>
      </c>
      <c r="AZ13" s="243" t="e">
        <f>IF('Measured Data'!#REF!&gt;0,'Measured Data'!#REF!,"")</f>
        <v>#REF!</v>
      </c>
      <c r="BA13" s="243" t="e">
        <f>IF('Measured Data'!#REF!&gt;0,'Measured Data'!#REF!,"")</f>
        <v>#REF!</v>
      </c>
      <c r="BB13" s="243" t="e">
        <f>IF('Measured Data'!#REF!&gt;0,'Measured Data'!#REF!,"")</f>
        <v>#REF!</v>
      </c>
      <c r="BC13" s="243" t="e">
        <f>IF('Measured Data'!#REF!&gt;0,'Measured Data'!#REF!,"")</f>
        <v>#REF!</v>
      </c>
      <c r="BD13" s="243" t="e">
        <f>IF('Measured Data'!#REF!&gt;0,'Measured Data'!#REF!,"")</f>
        <v>#REF!</v>
      </c>
      <c r="BE13" s="243" t="e">
        <f>IF('Measured Data'!#REF!&gt;0,'Measured Data'!#REF!,"")</f>
        <v>#REF!</v>
      </c>
      <c r="BF13" s="243" t="e">
        <f>IF('Measured Data'!#REF!&gt;0,'Measured Data'!#REF!,"")</f>
        <v>#REF!</v>
      </c>
      <c r="BG13" s="243" t="e">
        <f>IF('Measured Data'!#REF!&gt;0,'Measured Data'!#REF!,"")</f>
        <v>#REF!</v>
      </c>
      <c r="BH13" s="243" t="e">
        <f>IF('Measured Data'!#REF!&gt;0,'Measured Data'!#REF!,"")</f>
        <v>#REF!</v>
      </c>
      <c r="BI13" s="243" t="e">
        <f>IF('Measured Data'!#REF!&gt;0,'Measured Data'!#REF!,"")</f>
        <v>#REF!</v>
      </c>
      <c r="BJ13" s="243" t="e">
        <f>IF('Measured Data'!#REF!&gt;0,'Measured Data'!#REF!,"")</f>
        <v>#REF!</v>
      </c>
      <c r="BK13" s="243" t="e">
        <f>IF('Measured Data'!#REF!&gt;0,'Measured Data'!#REF!,"")</f>
        <v>#REF!</v>
      </c>
      <c r="BL13" s="243" t="e">
        <f>IF('Measured Data'!#REF!&gt;0,'Measured Data'!#REF!,"")</f>
        <v>#REF!</v>
      </c>
      <c r="BM13" s="243" t="e">
        <f>IF('Measured Data'!#REF!&gt;0,'Measured Data'!#REF!,"")</f>
        <v>#REF!</v>
      </c>
      <c r="BN13" s="243" t="e">
        <f>IF('Measured Data'!#REF!&gt;0,'In Process Calc.'!#REF!,"")</f>
        <v>#REF!</v>
      </c>
      <c r="BO13" s="243" t="e">
        <f>IF('Measured Data'!#REF!&gt;0,'In Process Calc.'!#REF!,"")</f>
        <v>#REF!</v>
      </c>
    </row>
    <row r="14" spans="1:67">
      <c r="A14" s="238" t="e">
        <f>IF('Measured Data'!#REF!&gt;0,'Measured Data'!$B$1,"")</f>
        <v>#REF!</v>
      </c>
      <c r="B14" s="238" t="e">
        <f>IF('Measured Data'!#REF!&gt;0,'Measured Data'!#REF!+0.1,"")</f>
        <v>#REF!</v>
      </c>
      <c r="C14" s="242" t="e">
        <f>IF('Measured Data'!#REF!&gt;0,'Measured Data'!#REF!,"")</f>
        <v>#REF!</v>
      </c>
      <c r="D14" s="247" t="e">
        <f>IF('Measured Data'!#REF!&gt;0,'Measured Data'!#REF!,"")</f>
        <v>#REF!</v>
      </c>
      <c r="E14" s="238" t="e">
        <f>IF('Measured Data'!#REF!&gt;0,'Measured Data'!#REF!,"")</f>
        <v>#REF!</v>
      </c>
      <c r="F14" s="238" t="e">
        <f>IF('Measured Data'!#REF!&gt;0,'Measured Data'!#REF!,"")</f>
        <v>#REF!</v>
      </c>
      <c r="G14" s="238" t="e">
        <f>IF('Measured Data'!#REF!&gt;0,'Measured Data'!#REF!,"")</f>
        <v>#REF!</v>
      </c>
      <c r="H14" s="243" t="e">
        <f>IF('Measured Data'!#REF!&gt;0,'Measured Data'!#REF!,"")</f>
        <v>#REF!</v>
      </c>
      <c r="I14" s="243" t="e">
        <f>IF('Measured Data'!#REF!&gt;0,'Measured Data'!#REF!,"")</f>
        <v>#REF!</v>
      </c>
      <c r="J14" s="243" t="e">
        <f>IF('Measured Data'!#REF!&gt;0,'Measured Data'!#REF!,"")</f>
        <v>#REF!</v>
      </c>
      <c r="K14" s="243" t="e">
        <f>IF('Measured Data'!#REF!&gt;0,'Measured Data'!#REF!,"")</f>
        <v>#REF!</v>
      </c>
      <c r="L14" s="238" t="e">
        <f>IF('Measured Data'!#REF!&gt;0,'Measured Data'!#REF!,"")</f>
        <v>#REF!</v>
      </c>
      <c r="M14" s="238" t="e">
        <f>IF('Measured Data'!#REF!&gt;0,'Measured Data'!#REF!,"")</f>
        <v>#REF!</v>
      </c>
      <c r="N14" s="238" t="e">
        <f>IF('Measured Data'!#REF!&gt;0,'Measured Data'!#REF!,"")</f>
        <v>#REF!</v>
      </c>
      <c r="O14" s="238" t="e">
        <f>IF('Measured Data'!#REF!&gt;0,'Measured Data'!#REF!,"")</f>
        <v>#REF!</v>
      </c>
      <c r="P14" s="238" t="e">
        <f>IF('Measured Data'!#REF!&gt;0,'Measured Data'!#REF!,"")</f>
        <v>#REF!</v>
      </c>
      <c r="Q14" s="238" t="e">
        <f>IF('Measured Data'!#REF!&gt;0,'Measured Data'!#REF!,"")</f>
        <v>#REF!</v>
      </c>
      <c r="R14" s="238" t="e">
        <f>IF('Measured Data'!#REF!&gt;0,'Measured Data'!#REF!,"")</f>
        <v>#REF!</v>
      </c>
      <c r="S14" s="238" t="e">
        <f>IF('Measured Data'!#REF!&gt;0,'Measured Data'!#REF!,"")</f>
        <v>#REF!</v>
      </c>
      <c r="T14" s="243" t="e">
        <f>IF('Measured Data'!#REF!&gt;0,'Measured Data'!#REF!+'Measured Data'!#REF!*'Measured Data'!#REF!/'In Process Calc.'!#REF!,"")</f>
        <v>#REF!</v>
      </c>
      <c r="U14" s="243" t="e">
        <f>IF('Measured Data'!#REF!&gt;0,'Measured Data'!#REF!+'Measured Data'!#REF!*'Measured Data'!#REF!/'In Process Calc.'!#REF!,"")</f>
        <v>#REF!</v>
      </c>
      <c r="V14" s="243" t="e">
        <f>IF('Measured Data'!#REF!&gt;0,'Measured Data'!#REF!+'Measured Data'!#REF!*'Measured Data'!#REF!/'In Process Calc.'!#REF!,"")</f>
        <v>#REF!</v>
      </c>
      <c r="W14" s="243" t="e">
        <f>IF('Measured Data'!#REF!&gt;0,'Measured Data'!#REF!+'Measured Data'!#REF!*'Measured Data'!#REF!/'In Process Calc.'!#REF!,"")</f>
        <v>#REF!</v>
      </c>
      <c r="X14" s="243" t="e">
        <f>IF('Measured Data'!#REF!&gt;0,'Measured Data'!#REF!+'Measured Data'!#REF!*'Measured Data'!#REF!/'In Process Calc.'!#REF!,"")</f>
        <v>#REF!</v>
      </c>
      <c r="Y14" s="243" t="e">
        <f>IF('Measured Data'!#REF!&gt;0,'Measured Data'!#REF!+'Measured Data'!#REF!*'Measured Data'!#REF!/'In Process Calc.'!#REF!,"")</f>
        <v>#REF!</v>
      </c>
      <c r="Z14" s="243" t="e">
        <f>IF('Measured Data'!#REF!&gt;0,'Measured Data'!#REF!+'Measured Data'!#REF!*'Measured Data'!#REF!/'In Process Calc.'!#REF!,"")</f>
        <v>#REF!</v>
      </c>
      <c r="AA14" s="243" t="e">
        <f>IF('Measured Data'!#REF!&gt;0,'Measured Data'!#REF!+'Measured Data'!#REF!*'Measured Data'!#REF!/'In Process Calc.'!#REF!,"")</f>
        <v>#REF!</v>
      </c>
      <c r="AB14" s="243" t="e">
        <f>IF('Measured Data'!#REF!&gt;0,'Measured Data'!#REF!+'Measured Data'!#REF!*'Measured Data'!#REF!/'In Process Calc.'!#REF!,"")</f>
        <v>#REF!</v>
      </c>
      <c r="AC14" s="243" t="e">
        <f>IF('Measured Data'!#REF!&gt;0,'Measured Data'!#REF!+'Measured Data'!#REF!*'Measured Data'!#REF!/'In Process Calc.'!#REF!,"")</f>
        <v>#REF!</v>
      </c>
      <c r="AD14" s="243" t="e">
        <f>IF('Measured Data'!#REF!&gt;0,'Measured Data'!#REF!+'Measured Data'!#REF!*'Measured Data'!#REF!/'In Process Calc.'!#REF!,"")</f>
        <v>#REF!</v>
      </c>
      <c r="AE14" s="243" t="e">
        <f>IF('Measured Data'!#REF!&gt;0,'Measured Data'!#REF!+'Measured Data'!#REF!*'Measured Data'!#REF!/'In Process Calc.'!#REF!,"")</f>
        <v>#REF!</v>
      </c>
      <c r="AF14" s="243" t="e">
        <f>IF('Measured Data'!#REF!&gt;0,'Measured Data'!#REF!+'Measured Data'!#REF!*'Measured Data'!#REF!/'In Process Calc.'!#REF!,"")</f>
        <v>#REF!</v>
      </c>
      <c r="AG14" s="243" t="e">
        <f>IF('Measured Data'!#REF!&gt;0,'Measured Data'!#REF!+'Measured Data'!#REF!*'Measured Data'!#REF!/'In Process Calc.'!#REF!,"")</f>
        <v>#REF!</v>
      </c>
      <c r="AH14" s="243" t="e">
        <f>IF('Measured Data'!#REF!&gt;0,'Measured Data'!#REF!+'Measured Data'!#REF!*'Measured Data'!#REF!/'In Process Calc.'!#REF!,"")</f>
        <v>#REF!</v>
      </c>
      <c r="AI14" s="243" t="e">
        <f>IF('Measured Data'!#REF!&gt;0,'Measured Data'!#REF!+'Measured Data'!#REF!*'Measured Data'!#REF!/'In Process Calc.'!#REF!,"")</f>
        <v>#REF!</v>
      </c>
      <c r="AJ14" s="243" t="e">
        <f>IF('Measured Data'!#REF!&gt;0,'Measured Data'!#REF!+'Measured Data'!#REF!*'Measured Data'!#REF!/'In Process Calc.'!#REF!,"")</f>
        <v>#REF!</v>
      </c>
      <c r="AK14" s="243" t="e">
        <f>IF('Measured Data'!#REF!&gt;0,'Measured Data'!#REF!+'Measured Data'!#REF!*'Measured Data'!#REF!/'In Process Calc.'!#REF!,"")</f>
        <v>#REF!</v>
      </c>
      <c r="AL14" s="243" t="e">
        <f>IF('Measured Data'!#REF!&gt;0,'Measured Data'!#REF!+'Measured Data'!#REF!*'Measured Data'!#REF!/'In Process Calc.'!#REF!,"")</f>
        <v>#REF!</v>
      </c>
      <c r="AM14" s="243" t="e">
        <f>IF('Measured Data'!#REF!&gt;0,'Measured Data'!#REF!+'Measured Data'!#REF!*'Measured Data'!#REF!/'In Process Calc.'!#REF!,"")</f>
        <v>#REF!</v>
      </c>
      <c r="AN14" s="243" t="e">
        <f>IF('Measured Data'!#REF!&gt;0,'Measured Data'!#REF!+'Measured Data'!#REF!*'Measured Data'!#REF!/'In Process Calc.'!#REF!,"")</f>
        <v>#REF!</v>
      </c>
      <c r="AO14" s="243" t="e">
        <f>IF('Measured Data'!#REF!&gt;0,'Measured Data'!#REF!+'Measured Data'!#REF!*'Measured Data'!#REF!/'In Process Calc.'!#REF!,"")</f>
        <v>#REF!</v>
      </c>
      <c r="AP14" s="243" t="e">
        <f>IF('Measured Data'!#REF!&gt;0,'Measured Data'!#REF!+'Measured Data'!#REF!*'Measured Data'!#REF!/'In Process Calc.'!#REF!,"")</f>
        <v>#REF!</v>
      </c>
      <c r="AQ14" s="243" t="e">
        <f>IF('Measured Data'!#REF!&gt;0,'Measured Data'!#REF!+'Measured Data'!#REF!*'Measured Data'!#REF!/'In Process Calc.'!#REF!,"")</f>
        <v>#REF!</v>
      </c>
      <c r="AR14" s="243" t="e">
        <f>IF('Measured Data'!#REF!&gt;0,'Measured Data'!#REF!,"")</f>
        <v>#REF!</v>
      </c>
      <c r="AS14" s="243" t="e">
        <f>IF('Measured Data'!#REF!&gt;0,'Measured Data'!#REF!,"")</f>
        <v>#REF!</v>
      </c>
      <c r="AT14" s="243" t="e">
        <f>IF('Measured Data'!#REF!&gt;0,'Measured Data'!#REF!,"")</f>
        <v>#REF!</v>
      </c>
      <c r="AU14" s="243" t="e">
        <f>IF('Measured Data'!#REF!&gt;0,'Measured Data'!#REF!,"")</f>
        <v>#REF!</v>
      </c>
      <c r="AV14" s="243" t="e">
        <f>IF('Measured Data'!#REF!&gt;0,'Measured Data'!#REF!,"")</f>
        <v>#REF!</v>
      </c>
      <c r="AW14" s="243" t="e">
        <f>IF('Measured Data'!#REF!&gt;0,'Measured Data'!#REF!,"")</f>
        <v>#REF!</v>
      </c>
      <c r="AX14" s="243" t="e">
        <f>IF('Measured Data'!#REF!&gt;0,'Measured Data'!#REF!,"")</f>
        <v>#REF!</v>
      </c>
      <c r="AY14" s="243" t="e">
        <f>IF('Measured Data'!#REF!&gt;0,'Measured Data'!#REF!,"")</f>
        <v>#REF!</v>
      </c>
      <c r="AZ14" s="243" t="e">
        <f>IF('Measured Data'!#REF!&gt;0,'Measured Data'!#REF!,"")</f>
        <v>#REF!</v>
      </c>
      <c r="BA14" s="243" t="e">
        <f>IF('Measured Data'!#REF!&gt;0,'Measured Data'!#REF!,"")</f>
        <v>#REF!</v>
      </c>
      <c r="BB14" s="243" t="e">
        <f>IF('Measured Data'!#REF!&gt;0,'Measured Data'!#REF!,"")</f>
        <v>#REF!</v>
      </c>
      <c r="BC14" s="243" t="e">
        <f>IF('Measured Data'!#REF!&gt;0,'Measured Data'!#REF!,"")</f>
        <v>#REF!</v>
      </c>
      <c r="BD14" s="243" t="e">
        <f>IF('Measured Data'!#REF!&gt;0,'Measured Data'!#REF!,"")</f>
        <v>#REF!</v>
      </c>
      <c r="BE14" s="243" t="e">
        <f>IF('Measured Data'!#REF!&gt;0,'Measured Data'!#REF!,"")</f>
        <v>#REF!</v>
      </c>
      <c r="BF14" s="243" t="e">
        <f>IF('Measured Data'!#REF!&gt;0,'Measured Data'!#REF!,"")</f>
        <v>#REF!</v>
      </c>
      <c r="BG14" s="243" t="e">
        <f>IF('Measured Data'!#REF!&gt;0,'Measured Data'!#REF!,"")</f>
        <v>#REF!</v>
      </c>
      <c r="BH14" s="243" t="e">
        <f>IF('Measured Data'!#REF!&gt;0,'Measured Data'!#REF!,"")</f>
        <v>#REF!</v>
      </c>
      <c r="BI14" s="243" t="e">
        <f>IF('Measured Data'!#REF!&gt;0,'Measured Data'!#REF!,"")</f>
        <v>#REF!</v>
      </c>
      <c r="BJ14" s="243" t="e">
        <f>IF('Measured Data'!#REF!&gt;0,'Measured Data'!#REF!,"")</f>
        <v>#REF!</v>
      </c>
      <c r="BK14" s="243" t="e">
        <f>IF('Measured Data'!#REF!&gt;0,'Measured Data'!#REF!,"")</f>
        <v>#REF!</v>
      </c>
      <c r="BL14" s="243" t="e">
        <f>IF('Measured Data'!#REF!&gt;0,'Measured Data'!#REF!,"")</f>
        <v>#REF!</v>
      </c>
      <c r="BM14" s="243" t="e">
        <f>IF('Measured Data'!#REF!&gt;0,'Measured Data'!#REF!,"")</f>
        <v>#REF!</v>
      </c>
      <c r="BN14" s="243" t="e">
        <f>IF('Measured Data'!#REF!&gt;0,'In Process Calc.'!#REF!,"")</f>
        <v>#REF!</v>
      </c>
      <c r="BO14" s="243" t="e">
        <f>IF('Measured Data'!#REF!&gt;0,'In Process Calc.'!#REF!,"")</f>
        <v>#REF!</v>
      </c>
    </row>
    <row r="15" spans="1:67">
      <c r="A15" s="238" t="e">
        <f>IF('Measured Data'!#REF!&gt;0,'Measured Data'!$B$1,"")</f>
        <v>#REF!</v>
      </c>
      <c r="B15" s="238" t="e">
        <f>IF('Measured Data'!#REF!&gt;0,'Measured Data'!#REF!+0.1,"")</f>
        <v>#REF!</v>
      </c>
      <c r="C15" s="242" t="e">
        <f>IF('Measured Data'!#REF!&gt;0,'Measured Data'!#REF!,"")</f>
        <v>#REF!</v>
      </c>
      <c r="D15" s="247" t="e">
        <f>IF('Measured Data'!#REF!&gt;0,'Measured Data'!#REF!,"")</f>
        <v>#REF!</v>
      </c>
      <c r="E15" s="238" t="e">
        <f>IF('Measured Data'!#REF!&gt;0,'Measured Data'!#REF!,"")</f>
        <v>#REF!</v>
      </c>
      <c r="F15" s="238" t="e">
        <f>IF('Measured Data'!#REF!&gt;0,'Measured Data'!#REF!,"")</f>
        <v>#REF!</v>
      </c>
      <c r="G15" s="238" t="e">
        <f>IF('Measured Data'!#REF!&gt;0,'Measured Data'!#REF!,"")</f>
        <v>#REF!</v>
      </c>
      <c r="H15" s="243" t="e">
        <f>IF('Measured Data'!#REF!&gt;0,'Measured Data'!#REF!,"")</f>
        <v>#REF!</v>
      </c>
      <c r="I15" s="243" t="e">
        <f>IF('Measured Data'!#REF!&gt;0,'Measured Data'!#REF!,"")</f>
        <v>#REF!</v>
      </c>
      <c r="J15" s="243" t="e">
        <f>IF('Measured Data'!#REF!&gt;0,'Measured Data'!#REF!,"")</f>
        <v>#REF!</v>
      </c>
      <c r="K15" s="243" t="e">
        <f>IF('Measured Data'!#REF!&gt;0,'Measured Data'!#REF!,"")</f>
        <v>#REF!</v>
      </c>
      <c r="L15" s="238" t="e">
        <f>IF('Measured Data'!#REF!&gt;0,'Measured Data'!#REF!,"")</f>
        <v>#REF!</v>
      </c>
      <c r="M15" s="238" t="e">
        <f>IF('Measured Data'!#REF!&gt;0,'Measured Data'!#REF!,"")</f>
        <v>#REF!</v>
      </c>
      <c r="N15" s="238" t="e">
        <f>IF('Measured Data'!#REF!&gt;0,'Measured Data'!#REF!,"")</f>
        <v>#REF!</v>
      </c>
      <c r="O15" s="238" t="e">
        <f>IF('Measured Data'!#REF!&gt;0,'Measured Data'!#REF!,"")</f>
        <v>#REF!</v>
      </c>
      <c r="P15" s="238" t="e">
        <f>IF('Measured Data'!#REF!&gt;0,'Measured Data'!#REF!,"")</f>
        <v>#REF!</v>
      </c>
      <c r="Q15" s="238" t="e">
        <f>IF('Measured Data'!#REF!&gt;0,'Measured Data'!#REF!,"")</f>
        <v>#REF!</v>
      </c>
      <c r="R15" s="238" t="e">
        <f>IF('Measured Data'!#REF!&gt;0,'Measured Data'!#REF!,"")</f>
        <v>#REF!</v>
      </c>
      <c r="S15" s="238" t="e">
        <f>IF('Measured Data'!#REF!&gt;0,'Measured Data'!#REF!,"")</f>
        <v>#REF!</v>
      </c>
      <c r="T15" s="243" t="e">
        <f>IF('Measured Data'!#REF!&gt;0,'Measured Data'!#REF!+'Measured Data'!#REF!*'Measured Data'!#REF!/'In Process Calc.'!#REF!,"")</f>
        <v>#REF!</v>
      </c>
      <c r="U15" s="243" t="e">
        <f>IF('Measured Data'!#REF!&gt;0,'Measured Data'!#REF!+'Measured Data'!#REF!*'Measured Data'!#REF!/'In Process Calc.'!#REF!,"")</f>
        <v>#REF!</v>
      </c>
      <c r="V15" s="243" t="e">
        <f>IF('Measured Data'!#REF!&gt;0,'Measured Data'!#REF!+'Measured Data'!#REF!*'Measured Data'!#REF!/'In Process Calc.'!#REF!,"")</f>
        <v>#REF!</v>
      </c>
      <c r="W15" s="243" t="e">
        <f>IF('Measured Data'!#REF!&gt;0,'Measured Data'!#REF!+'Measured Data'!#REF!*'Measured Data'!#REF!/'In Process Calc.'!#REF!,"")</f>
        <v>#REF!</v>
      </c>
      <c r="X15" s="243" t="e">
        <f>IF('Measured Data'!#REF!&gt;0,'Measured Data'!#REF!+'Measured Data'!#REF!*'Measured Data'!#REF!/'In Process Calc.'!#REF!,"")</f>
        <v>#REF!</v>
      </c>
      <c r="Y15" s="243" t="e">
        <f>IF('Measured Data'!#REF!&gt;0,'Measured Data'!#REF!+'Measured Data'!#REF!*'Measured Data'!#REF!/'In Process Calc.'!#REF!,"")</f>
        <v>#REF!</v>
      </c>
      <c r="Z15" s="243" t="e">
        <f>IF('Measured Data'!#REF!&gt;0,'Measured Data'!#REF!+'Measured Data'!#REF!*'Measured Data'!#REF!/'In Process Calc.'!#REF!,"")</f>
        <v>#REF!</v>
      </c>
      <c r="AA15" s="243" t="e">
        <f>IF('Measured Data'!#REF!&gt;0,'Measured Data'!#REF!+'Measured Data'!#REF!*'Measured Data'!#REF!/'In Process Calc.'!#REF!,"")</f>
        <v>#REF!</v>
      </c>
      <c r="AB15" s="243" t="e">
        <f>IF('Measured Data'!#REF!&gt;0,'Measured Data'!#REF!+'Measured Data'!#REF!*'Measured Data'!#REF!/'In Process Calc.'!#REF!,"")</f>
        <v>#REF!</v>
      </c>
      <c r="AC15" s="243" t="e">
        <f>IF('Measured Data'!#REF!&gt;0,'Measured Data'!#REF!+'Measured Data'!#REF!*'Measured Data'!#REF!/'In Process Calc.'!#REF!,"")</f>
        <v>#REF!</v>
      </c>
      <c r="AD15" s="243" t="e">
        <f>IF('Measured Data'!#REF!&gt;0,'Measured Data'!#REF!+'Measured Data'!#REF!*'Measured Data'!#REF!/'In Process Calc.'!#REF!,"")</f>
        <v>#REF!</v>
      </c>
      <c r="AE15" s="243" t="e">
        <f>IF('Measured Data'!#REF!&gt;0,'Measured Data'!#REF!+'Measured Data'!#REF!*'Measured Data'!#REF!/'In Process Calc.'!#REF!,"")</f>
        <v>#REF!</v>
      </c>
      <c r="AF15" s="243" t="e">
        <f>IF('Measured Data'!#REF!&gt;0,'Measured Data'!#REF!+'Measured Data'!#REF!*'Measured Data'!#REF!/'In Process Calc.'!#REF!,"")</f>
        <v>#REF!</v>
      </c>
      <c r="AG15" s="243" t="e">
        <f>IF('Measured Data'!#REF!&gt;0,'Measured Data'!#REF!+'Measured Data'!#REF!*'Measured Data'!#REF!/'In Process Calc.'!#REF!,"")</f>
        <v>#REF!</v>
      </c>
      <c r="AH15" s="243" t="e">
        <f>IF('Measured Data'!#REF!&gt;0,'Measured Data'!#REF!+'Measured Data'!#REF!*'Measured Data'!#REF!/'In Process Calc.'!#REF!,"")</f>
        <v>#REF!</v>
      </c>
      <c r="AI15" s="243" t="e">
        <f>IF('Measured Data'!#REF!&gt;0,'Measured Data'!#REF!+'Measured Data'!#REF!*'Measured Data'!#REF!/'In Process Calc.'!#REF!,"")</f>
        <v>#REF!</v>
      </c>
      <c r="AJ15" s="243" t="e">
        <f>IF('Measured Data'!#REF!&gt;0,'Measured Data'!#REF!+'Measured Data'!#REF!*'Measured Data'!#REF!/'In Process Calc.'!#REF!,"")</f>
        <v>#REF!</v>
      </c>
      <c r="AK15" s="243" t="e">
        <f>IF('Measured Data'!#REF!&gt;0,'Measured Data'!#REF!+'Measured Data'!#REF!*'Measured Data'!#REF!/'In Process Calc.'!#REF!,"")</f>
        <v>#REF!</v>
      </c>
      <c r="AL15" s="243" t="e">
        <f>IF('Measured Data'!#REF!&gt;0,'Measured Data'!#REF!+'Measured Data'!#REF!*'Measured Data'!#REF!/'In Process Calc.'!#REF!,"")</f>
        <v>#REF!</v>
      </c>
      <c r="AM15" s="243" t="e">
        <f>IF('Measured Data'!#REF!&gt;0,'Measured Data'!#REF!+'Measured Data'!#REF!*'Measured Data'!#REF!/'In Process Calc.'!#REF!,"")</f>
        <v>#REF!</v>
      </c>
      <c r="AN15" s="243" t="e">
        <f>IF('Measured Data'!#REF!&gt;0,'Measured Data'!#REF!+'Measured Data'!#REF!*'Measured Data'!#REF!/'In Process Calc.'!#REF!,"")</f>
        <v>#REF!</v>
      </c>
      <c r="AO15" s="243" t="e">
        <f>IF('Measured Data'!#REF!&gt;0,'Measured Data'!#REF!+'Measured Data'!#REF!*'Measured Data'!#REF!/'In Process Calc.'!#REF!,"")</f>
        <v>#REF!</v>
      </c>
      <c r="AP15" s="243" t="e">
        <f>IF('Measured Data'!#REF!&gt;0,'Measured Data'!#REF!+'Measured Data'!#REF!*'Measured Data'!#REF!/'In Process Calc.'!#REF!,"")</f>
        <v>#REF!</v>
      </c>
      <c r="AQ15" s="243" t="e">
        <f>IF('Measured Data'!#REF!&gt;0,'Measured Data'!#REF!+'Measured Data'!#REF!*'Measured Data'!#REF!/'In Process Calc.'!#REF!,"")</f>
        <v>#REF!</v>
      </c>
      <c r="AR15" s="243" t="e">
        <f>IF('Measured Data'!#REF!&gt;0,'Measured Data'!#REF!,"")</f>
        <v>#REF!</v>
      </c>
      <c r="AS15" s="243" t="e">
        <f>IF('Measured Data'!#REF!&gt;0,'Measured Data'!#REF!,"")</f>
        <v>#REF!</v>
      </c>
      <c r="AT15" s="243" t="e">
        <f>IF('Measured Data'!#REF!&gt;0,'Measured Data'!#REF!,"")</f>
        <v>#REF!</v>
      </c>
      <c r="AU15" s="243" t="e">
        <f>IF('Measured Data'!#REF!&gt;0,'Measured Data'!#REF!,"")</f>
        <v>#REF!</v>
      </c>
      <c r="AV15" s="243" t="e">
        <f>IF('Measured Data'!#REF!&gt;0,'Measured Data'!#REF!,"")</f>
        <v>#REF!</v>
      </c>
      <c r="AW15" s="243" t="e">
        <f>IF('Measured Data'!#REF!&gt;0,'Measured Data'!#REF!,"")</f>
        <v>#REF!</v>
      </c>
      <c r="AX15" s="243" t="e">
        <f>IF('Measured Data'!#REF!&gt;0,'Measured Data'!#REF!,"")</f>
        <v>#REF!</v>
      </c>
      <c r="AY15" s="243" t="e">
        <f>IF('Measured Data'!#REF!&gt;0,'Measured Data'!#REF!,"")</f>
        <v>#REF!</v>
      </c>
      <c r="AZ15" s="243" t="e">
        <f>IF('Measured Data'!#REF!&gt;0,'Measured Data'!#REF!,"")</f>
        <v>#REF!</v>
      </c>
      <c r="BA15" s="243" t="e">
        <f>IF('Measured Data'!#REF!&gt;0,'Measured Data'!#REF!,"")</f>
        <v>#REF!</v>
      </c>
      <c r="BB15" s="243" t="e">
        <f>IF('Measured Data'!#REF!&gt;0,'Measured Data'!#REF!,"")</f>
        <v>#REF!</v>
      </c>
      <c r="BC15" s="243" t="e">
        <f>IF('Measured Data'!#REF!&gt;0,'Measured Data'!#REF!,"")</f>
        <v>#REF!</v>
      </c>
      <c r="BD15" s="243" t="e">
        <f>IF('Measured Data'!#REF!&gt;0,'Measured Data'!#REF!,"")</f>
        <v>#REF!</v>
      </c>
      <c r="BE15" s="243" t="e">
        <f>IF('Measured Data'!#REF!&gt;0,'Measured Data'!#REF!,"")</f>
        <v>#REF!</v>
      </c>
      <c r="BF15" s="243" t="e">
        <f>IF('Measured Data'!#REF!&gt;0,'Measured Data'!#REF!,"")</f>
        <v>#REF!</v>
      </c>
      <c r="BG15" s="243" t="e">
        <f>IF('Measured Data'!#REF!&gt;0,'Measured Data'!#REF!,"")</f>
        <v>#REF!</v>
      </c>
      <c r="BH15" s="243" t="e">
        <f>IF('Measured Data'!#REF!&gt;0,'Measured Data'!#REF!,"")</f>
        <v>#REF!</v>
      </c>
      <c r="BI15" s="243" t="e">
        <f>IF('Measured Data'!#REF!&gt;0,'Measured Data'!#REF!,"")</f>
        <v>#REF!</v>
      </c>
      <c r="BJ15" s="243" t="e">
        <f>IF('Measured Data'!#REF!&gt;0,'Measured Data'!#REF!,"")</f>
        <v>#REF!</v>
      </c>
      <c r="BK15" s="243" t="e">
        <f>IF('Measured Data'!#REF!&gt;0,'Measured Data'!#REF!,"")</f>
        <v>#REF!</v>
      </c>
      <c r="BL15" s="243" t="e">
        <f>IF('Measured Data'!#REF!&gt;0,'Measured Data'!#REF!,"")</f>
        <v>#REF!</v>
      </c>
      <c r="BM15" s="243" t="e">
        <f>IF('Measured Data'!#REF!&gt;0,'Measured Data'!#REF!,"")</f>
        <v>#REF!</v>
      </c>
      <c r="BN15" s="243" t="e">
        <f>IF('Measured Data'!#REF!&gt;0,'In Process Calc.'!#REF!,"")</f>
        <v>#REF!</v>
      </c>
      <c r="BO15" s="243" t="e">
        <f>IF('Measured Data'!#REF!&gt;0,'In Process Calc.'!#REF!,"")</f>
        <v>#REF!</v>
      </c>
    </row>
    <row r="16" spans="1:67">
      <c r="A16" s="238" t="e">
        <f>IF('Measured Data'!#REF!&gt;0,'Measured Data'!$B$1,"")</f>
        <v>#REF!</v>
      </c>
      <c r="B16" s="238" t="e">
        <f>IF('Measured Data'!#REF!&gt;0,'Measured Data'!#REF!+0.1,"")</f>
        <v>#REF!</v>
      </c>
      <c r="C16" s="242" t="e">
        <f>IF('Measured Data'!#REF!&gt;0,'Measured Data'!#REF!,"")</f>
        <v>#REF!</v>
      </c>
      <c r="D16" s="247" t="e">
        <f>IF('Measured Data'!#REF!&gt;0,'Measured Data'!#REF!,"")</f>
        <v>#REF!</v>
      </c>
      <c r="E16" s="238" t="e">
        <f>IF('Measured Data'!#REF!&gt;0,'Measured Data'!#REF!,"")</f>
        <v>#REF!</v>
      </c>
      <c r="F16" s="238" t="e">
        <f>IF('Measured Data'!#REF!&gt;0,'Measured Data'!#REF!,"")</f>
        <v>#REF!</v>
      </c>
      <c r="G16" s="238" t="e">
        <f>IF('Measured Data'!#REF!&gt;0,'Measured Data'!#REF!,"")</f>
        <v>#REF!</v>
      </c>
      <c r="H16" s="243" t="e">
        <f>IF('Measured Data'!#REF!&gt;0,'Measured Data'!#REF!,"")</f>
        <v>#REF!</v>
      </c>
      <c r="I16" s="243" t="e">
        <f>IF('Measured Data'!#REF!&gt;0,'Measured Data'!#REF!,"")</f>
        <v>#REF!</v>
      </c>
      <c r="J16" s="243" t="e">
        <f>IF('Measured Data'!#REF!&gt;0,'Measured Data'!#REF!,"")</f>
        <v>#REF!</v>
      </c>
      <c r="K16" s="243" t="e">
        <f>IF('Measured Data'!#REF!&gt;0,'Measured Data'!#REF!,"")</f>
        <v>#REF!</v>
      </c>
      <c r="L16" s="238" t="e">
        <f>IF('Measured Data'!#REF!&gt;0,'Measured Data'!#REF!,"")</f>
        <v>#REF!</v>
      </c>
      <c r="M16" s="238" t="e">
        <f>IF('Measured Data'!#REF!&gt;0,'Measured Data'!#REF!,"")</f>
        <v>#REF!</v>
      </c>
      <c r="N16" s="238" t="e">
        <f>IF('Measured Data'!#REF!&gt;0,'Measured Data'!#REF!,"")</f>
        <v>#REF!</v>
      </c>
      <c r="O16" s="238" t="e">
        <f>IF('Measured Data'!#REF!&gt;0,'Measured Data'!#REF!,"")</f>
        <v>#REF!</v>
      </c>
      <c r="P16" s="238" t="e">
        <f>IF('Measured Data'!#REF!&gt;0,'Measured Data'!#REF!,"")</f>
        <v>#REF!</v>
      </c>
      <c r="Q16" s="238" t="e">
        <f>IF('Measured Data'!#REF!&gt;0,'Measured Data'!#REF!,"")</f>
        <v>#REF!</v>
      </c>
      <c r="R16" s="238" t="e">
        <f>IF('Measured Data'!#REF!&gt;0,'Measured Data'!#REF!,"")</f>
        <v>#REF!</v>
      </c>
      <c r="S16" s="238" t="e">
        <f>IF('Measured Data'!#REF!&gt;0,'Measured Data'!#REF!,"")</f>
        <v>#REF!</v>
      </c>
      <c r="T16" s="243" t="e">
        <f>IF('Measured Data'!#REF!&gt;0,'Measured Data'!#REF!+'Measured Data'!#REF!*'Measured Data'!#REF!/'In Process Calc.'!#REF!,"")</f>
        <v>#REF!</v>
      </c>
      <c r="U16" s="243" t="e">
        <f>IF('Measured Data'!#REF!&gt;0,'Measured Data'!#REF!+'Measured Data'!#REF!*'Measured Data'!#REF!/'In Process Calc.'!#REF!,"")</f>
        <v>#REF!</v>
      </c>
      <c r="V16" s="243" t="e">
        <f>IF('Measured Data'!#REF!&gt;0,'Measured Data'!#REF!+'Measured Data'!#REF!*'Measured Data'!#REF!/'In Process Calc.'!#REF!,"")</f>
        <v>#REF!</v>
      </c>
      <c r="W16" s="243" t="e">
        <f>IF('Measured Data'!#REF!&gt;0,'Measured Data'!#REF!+'Measured Data'!#REF!*'Measured Data'!#REF!/'In Process Calc.'!#REF!,"")</f>
        <v>#REF!</v>
      </c>
      <c r="X16" s="243" t="e">
        <f>IF('Measured Data'!#REF!&gt;0,'Measured Data'!#REF!+'Measured Data'!#REF!*'Measured Data'!#REF!/'In Process Calc.'!#REF!,"")</f>
        <v>#REF!</v>
      </c>
      <c r="Y16" s="243" t="e">
        <f>IF('Measured Data'!#REF!&gt;0,'Measured Data'!#REF!+'Measured Data'!#REF!*'Measured Data'!#REF!/'In Process Calc.'!#REF!,"")</f>
        <v>#REF!</v>
      </c>
      <c r="Z16" s="243" t="e">
        <f>IF('Measured Data'!#REF!&gt;0,'Measured Data'!#REF!+'Measured Data'!#REF!*'Measured Data'!#REF!/'In Process Calc.'!#REF!,"")</f>
        <v>#REF!</v>
      </c>
      <c r="AA16" s="243" t="e">
        <f>IF('Measured Data'!#REF!&gt;0,'Measured Data'!#REF!+'Measured Data'!#REF!*'Measured Data'!#REF!/'In Process Calc.'!#REF!,"")</f>
        <v>#REF!</v>
      </c>
      <c r="AB16" s="243" t="e">
        <f>IF('Measured Data'!#REF!&gt;0,'Measured Data'!#REF!+'Measured Data'!#REF!*'Measured Data'!#REF!/'In Process Calc.'!#REF!,"")</f>
        <v>#REF!</v>
      </c>
      <c r="AC16" s="243" t="e">
        <f>IF('Measured Data'!#REF!&gt;0,'Measured Data'!#REF!+'Measured Data'!#REF!*'Measured Data'!#REF!/'In Process Calc.'!#REF!,"")</f>
        <v>#REF!</v>
      </c>
      <c r="AD16" s="243" t="e">
        <f>IF('Measured Data'!#REF!&gt;0,'Measured Data'!#REF!+'Measured Data'!#REF!*'Measured Data'!#REF!/'In Process Calc.'!#REF!,"")</f>
        <v>#REF!</v>
      </c>
      <c r="AE16" s="243" t="e">
        <f>IF('Measured Data'!#REF!&gt;0,'Measured Data'!#REF!+'Measured Data'!#REF!*'Measured Data'!#REF!/'In Process Calc.'!#REF!,"")</f>
        <v>#REF!</v>
      </c>
      <c r="AF16" s="243" t="e">
        <f>IF('Measured Data'!#REF!&gt;0,'Measured Data'!#REF!+'Measured Data'!#REF!*'Measured Data'!#REF!/'In Process Calc.'!#REF!,"")</f>
        <v>#REF!</v>
      </c>
      <c r="AG16" s="243" t="e">
        <f>IF('Measured Data'!#REF!&gt;0,'Measured Data'!#REF!+'Measured Data'!#REF!*'Measured Data'!#REF!/'In Process Calc.'!#REF!,"")</f>
        <v>#REF!</v>
      </c>
      <c r="AH16" s="243" t="e">
        <f>IF('Measured Data'!#REF!&gt;0,'Measured Data'!#REF!+'Measured Data'!#REF!*'Measured Data'!#REF!/'In Process Calc.'!#REF!,"")</f>
        <v>#REF!</v>
      </c>
      <c r="AI16" s="243" t="e">
        <f>IF('Measured Data'!#REF!&gt;0,'Measured Data'!#REF!+'Measured Data'!#REF!*'Measured Data'!#REF!/'In Process Calc.'!#REF!,"")</f>
        <v>#REF!</v>
      </c>
      <c r="AJ16" s="243" t="e">
        <f>IF('Measured Data'!#REF!&gt;0,'Measured Data'!#REF!+'Measured Data'!#REF!*'Measured Data'!#REF!/'In Process Calc.'!#REF!,"")</f>
        <v>#REF!</v>
      </c>
      <c r="AK16" s="243" t="e">
        <f>IF('Measured Data'!#REF!&gt;0,'Measured Data'!#REF!+'Measured Data'!#REF!*'Measured Data'!#REF!/'In Process Calc.'!#REF!,"")</f>
        <v>#REF!</v>
      </c>
      <c r="AL16" s="243" t="e">
        <f>IF('Measured Data'!#REF!&gt;0,'Measured Data'!#REF!+'Measured Data'!#REF!*'Measured Data'!#REF!/'In Process Calc.'!#REF!,"")</f>
        <v>#REF!</v>
      </c>
      <c r="AM16" s="243" t="e">
        <f>IF('Measured Data'!#REF!&gt;0,'Measured Data'!#REF!+'Measured Data'!#REF!*'Measured Data'!#REF!/'In Process Calc.'!#REF!,"")</f>
        <v>#REF!</v>
      </c>
      <c r="AN16" s="243" t="e">
        <f>IF('Measured Data'!#REF!&gt;0,'Measured Data'!#REF!+'Measured Data'!#REF!*'Measured Data'!#REF!/'In Process Calc.'!#REF!,"")</f>
        <v>#REF!</v>
      </c>
      <c r="AO16" s="243" t="e">
        <f>IF('Measured Data'!#REF!&gt;0,'Measured Data'!#REF!+'Measured Data'!#REF!*'Measured Data'!#REF!/'In Process Calc.'!#REF!,"")</f>
        <v>#REF!</v>
      </c>
      <c r="AP16" s="243" t="e">
        <f>IF('Measured Data'!#REF!&gt;0,'Measured Data'!#REF!+'Measured Data'!#REF!*'Measured Data'!#REF!/'In Process Calc.'!#REF!,"")</f>
        <v>#REF!</v>
      </c>
      <c r="AQ16" s="243" t="e">
        <f>IF('Measured Data'!#REF!&gt;0,'Measured Data'!#REF!+'Measured Data'!#REF!*'Measured Data'!#REF!/'In Process Calc.'!#REF!,"")</f>
        <v>#REF!</v>
      </c>
      <c r="AR16" s="243" t="e">
        <f>IF('Measured Data'!#REF!&gt;0,'Measured Data'!#REF!,"")</f>
        <v>#REF!</v>
      </c>
      <c r="AS16" s="243" t="e">
        <f>IF('Measured Data'!#REF!&gt;0,'Measured Data'!#REF!,"")</f>
        <v>#REF!</v>
      </c>
      <c r="AT16" s="243" t="e">
        <f>IF('Measured Data'!#REF!&gt;0,'Measured Data'!#REF!,"")</f>
        <v>#REF!</v>
      </c>
      <c r="AU16" s="243" t="e">
        <f>IF('Measured Data'!#REF!&gt;0,'Measured Data'!#REF!,"")</f>
        <v>#REF!</v>
      </c>
      <c r="AV16" s="243" t="e">
        <f>IF('Measured Data'!#REF!&gt;0,'Measured Data'!#REF!,"")</f>
        <v>#REF!</v>
      </c>
      <c r="AW16" s="243" t="e">
        <f>IF('Measured Data'!#REF!&gt;0,'Measured Data'!#REF!,"")</f>
        <v>#REF!</v>
      </c>
      <c r="AX16" s="243" t="e">
        <f>IF('Measured Data'!#REF!&gt;0,'Measured Data'!#REF!,"")</f>
        <v>#REF!</v>
      </c>
      <c r="AY16" s="243" t="e">
        <f>IF('Measured Data'!#REF!&gt;0,'Measured Data'!#REF!,"")</f>
        <v>#REF!</v>
      </c>
      <c r="AZ16" s="243" t="e">
        <f>IF('Measured Data'!#REF!&gt;0,'Measured Data'!#REF!,"")</f>
        <v>#REF!</v>
      </c>
      <c r="BA16" s="243" t="e">
        <f>IF('Measured Data'!#REF!&gt;0,'Measured Data'!#REF!,"")</f>
        <v>#REF!</v>
      </c>
      <c r="BB16" s="243" t="e">
        <f>IF('Measured Data'!#REF!&gt;0,'Measured Data'!#REF!,"")</f>
        <v>#REF!</v>
      </c>
      <c r="BC16" s="243" t="e">
        <f>IF('Measured Data'!#REF!&gt;0,'Measured Data'!#REF!,"")</f>
        <v>#REF!</v>
      </c>
      <c r="BD16" s="243" t="e">
        <f>IF('Measured Data'!#REF!&gt;0,'Measured Data'!#REF!,"")</f>
        <v>#REF!</v>
      </c>
      <c r="BE16" s="243" t="e">
        <f>IF('Measured Data'!#REF!&gt;0,'Measured Data'!#REF!,"")</f>
        <v>#REF!</v>
      </c>
      <c r="BF16" s="243" t="e">
        <f>IF('Measured Data'!#REF!&gt;0,'Measured Data'!#REF!,"")</f>
        <v>#REF!</v>
      </c>
      <c r="BG16" s="243" t="e">
        <f>IF('Measured Data'!#REF!&gt;0,'Measured Data'!#REF!,"")</f>
        <v>#REF!</v>
      </c>
      <c r="BH16" s="243" t="e">
        <f>IF('Measured Data'!#REF!&gt;0,'Measured Data'!#REF!,"")</f>
        <v>#REF!</v>
      </c>
      <c r="BI16" s="243" t="e">
        <f>IF('Measured Data'!#REF!&gt;0,'Measured Data'!#REF!,"")</f>
        <v>#REF!</v>
      </c>
      <c r="BJ16" s="243" t="e">
        <f>IF('Measured Data'!#REF!&gt;0,'Measured Data'!#REF!,"")</f>
        <v>#REF!</v>
      </c>
      <c r="BK16" s="243" t="e">
        <f>IF('Measured Data'!#REF!&gt;0,'Measured Data'!#REF!,"")</f>
        <v>#REF!</v>
      </c>
      <c r="BL16" s="243" t="e">
        <f>IF('Measured Data'!#REF!&gt;0,'Measured Data'!#REF!,"")</f>
        <v>#REF!</v>
      </c>
      <c r="BM16" s="243" t="e">
        <f>IF('Measured Data'!#REF!&gt;0,'Measured Data'!#REF!,"")</f>
        <v>#REF!</v>
      </c>
      <c r="BN16" s="243" t="e">
        <f>IF('Measured Data'!#REF!&gt;0,'In Process Calc.'!#REF!,"")</f>
        <v>#REF!</v>
      </c>
      <c r="BO16" s="243" t="e">
        <f>IF('Measured Data'!#REF!&gt;0,'In Process Calc.'!#REF!,"")</f>
        <v>#REF!</v>
      </c>
    </row>
    <row r="17" spans="1:67">
      <c r="A17" s="238" t="e">
        <f>IF('Measured Data'!#REF!&gt;0,'Measured Data'!$B$1,"")</f>
        <v>#REF!</v>
      </c>
      <c r="B17" s="238" t="e">
        <f>IF('Measured Data'!#REF!&gt;0,'Measured Data'!#REF!+0.1,"")</f>
        <v>#REF!</v>
      </c>
      <c r="C17" s="242" t="e">
        <f>IF('Measured Data'!#REF!&gt;0,'Measured Data'!#REF!,"")</f>
        <v>#REF!</v>
      </c>
      <c r="D17" s="247" t="e">
        <f>IF('Measured Data'!#REF!&gt;0,'Measured Data'!#REF!,"")</f>
        <v>#REF!</v>
      </c>
      <c r="E17" s="238" t="e">
        <f>IF('Measured Data'!#REF!&gt;0,'Measured Data'!#REF!,"")</f>
        <v>#REF!</v>
      </c>
      <c r="F17" s="238" t="e">
        <f>IF('Measured Data'!#REF!&gt;0,'Measured Data'!#REF!,"")</f>
        <v>#REF!</v>
      </c>
      <c r="G17" s="238" t="e">
        <f>IF('Measured Data'!#REF!&gt;0,'Measured Data'!#REF!,"")</f>
        <v>#REF!</v>
      </c>
      <c r="H17" s="243" t="e">
        <f>IF('Measured Data'!#REF!&gt;0,'Measured Data'!#REF!,"")</f>
        <v>#REF!</v>
      </c>
      <c r="I17" s="243" t="e">
        <f>IF('Measured Data'!#REF!&gt;0,'Measured Data'!#REF!,"")</f>
        <v>#REF!</v>
      </c>
      <c r="J17" s="243" t="e">
        <f>IF('Measured Data'!#REF!&gt;0,'Measured Data'!#REF!,"")</f>
        <v>#REF!</v>
      </c>
      <c r="K17" s="243" t="e">
        <f>IF('Measured Data'!#REF!&gt;0,'Measured Data'!#REF!,"")</f>
        <v>#REF!</v>
      </c>
      <c r="L17" s="238" t="e">
        <f>IF('Measured Data'!#REF!&gt;0,'Measured Data'!#REF!,"")</f>
        <v>#REF!</v>
      </c>
      <c r="M17" s="238" t="e">
        <f>IF('Measured Data'!#REF!&gt;0,'Measured Data'!#REF!,"")</f>
        <v>#REF!</v>
      </c>
      <c r="N17" s="238" t="e">
        <f>IF('Measured Data'!#REF!&gt;0,'Measured Data'!#REF!,"")</f>
        <v>#REF!</v>
      </c>
      <c r="O17" s="238" t="e">
        <f>IF('Measured Data'!#REF!&gt;0,'Measured Data'!#REF!,"")</f>
        <v>#REF!</v>
      </c>
      <c r="P17" s="238" t="e">
        <f>IF('Measured Data'!#REF!&gt;0,'Measured Data'!#REF!,"")</f>
        <v>#REF!</v>
      </c>
      <c r="Q17" s="238" t="e">
        <f>IF('Measured Data'!#REF!&gt;0,'Measured Data'!#REF!,"")</f>
        <v>#REF!</v>
      </c>
      <c r="R17" s="238" t="e">
        <f>IF('Measured Data'!#REF!&gt;0,'Measured Data'!#REF!,"")</f>
        <v>#REF!</v>
      </c>
      <c r="S17" s="238" t="e">
        <f>IF('Measured Data'!#REF!&gt;0,'Measured Data'!#REF!,"")</f>
        <v>#REF!</v>
      </c>
      <c r="T17" s="243" t="e">
        <f>IF('Measured Data'!#REF!&gt;0,'Measured Data'!#REF!+'Measured Data'!#REF!*'Measured Data'!#REF!/'In Process Calc.'!#REF!,"")</f>
        <v>#REF!</v>
      </c>
      <c r="U17" s="243" t="e">
        <f>IF('Measured Data'!#REF!&gt;0,'Measured Data'!#REF!+'Measured Data'!#REF!*'Measured Data'!#REF!/'In Process Calc.'!#REF!,"")</f>
        <v>#REF!</v>
      </c>
      <c r="V17" s="243" t="e">
        <f>IF('Measured Data'!#REF!&gt;0,'Measured Data'!#REF!+'Measured Data'!#REF!*'Measured Data'!#REF!/'In Process Calc.'!#REF!,"")</f>
        <v>#REF!</v>
      </c>
      <c r="W17" s="243" t="e">
        <f>IF('Measured Data'!#REF!&gt;0,'Measured Data'!#REF!+'Measured Data'!#REF!*'Measured Data'!#REF!/'In Process Calc.'!#REF!,"")</f>
        <v>#REF!</v>
      </c>
      <c r="X17" s="243" t="e">
        <f>IF('Measured Data'!#REF!&gt;0,'Measured Data'!#REF!+'Measured Data'!#REF!*'Measured Data'!#REF!/'In Process Calc.'!#REF!,"")</f>
        <v>#REF!</v>
      </c>
      <c r="Y17" s="243" t="e">
        <f>IF('Measured Data'!#REF!&gt;0,'Measured Data'!#REF!+'Measured Data'!#REF!*'Measured Data'!#REF!/'In Process Calc.'!#REF!,"")</f>
        <v>#REF!</v>
      </c>
      <c r="Z17" s="243" t="e">
        <f>IF('Measured Data'!#REF!&gt;0,'Measured Data'!#REF!+'Measured Data'!#REF!*'Measured Data'!#REF!/'In Process Calc.'!#REF!,"")</f>
        <v>#REF!</v>
      </c>
      <c r="AA17" s="243" t="e">
        <f>IF('Measured Data'!#REF!&gt;0,'Measured Data'!#REF!+'Measured Data'!#REF!*'Measured Data'!#REF!/'In Process Calc.'!#REF!,"")</f>
        <v>#REF!</v>
      </c>
      <c r="AB17" s="243" t="e">
        <f>IF('Measured Data'!#REF!&gt;0,'Measured Data'!#REF!+'Measured Data'!#REF!*'Measured Data'!#REF!/'In Process Calc.'!#REF!,"")</f>
        <v>#REF!</v>
      </c>
      <c r="AC17" s="243" t="e">
        <f>IF('Measured Data'!#REF!&gt;0,'Measured Data'!#REF!+'Measured Data'!#REF!*'Measured Data'!#REF!/'In Process Calc.'!#REF!,"")</f>
        <v>#REF!</v>
      </c>
      <c r="AD17" s="243" t="e">
        <f>IF('Measured Data'!#REF!&gt;0,'Measured Data'!#REF!+'Measured Data'!#REF!*'Measured Data'!#REF!/'In Process Calc.'!#REF!,"")</f>
        <v>#REF!</v>
      </c>
      <c r="AE17" s="243" t="e">
        <f>IF('Measured Data'!#REF!&gt;0,'Measured Data'!#REF!+'Measured Data'!#REF!*'Measured Data'!#REF!/'In Process Calc.'!#REF!,"")</f>
        <v>#REF!</v>
      </c>
      <c r="AF17" s="243" t="e">
        <f>IF('Measured Data'!#REF!&gt;0,'Measured Data'!#REF!+'Measured Data'!#REF!*'Measured Data'!#REF!/'In Process Calc.'!#REF!,"")</f>
        <v>#REF!</v>
      </c>
      <c r="AG17" s="243" t="e">
        <f>IF('Measured Data'!#REF!&gt;0,'Measured Data'!#REF!+'Measured Data'!#REF!*'Measured Data'!#REF!/'In Process Calc.'!#REF!,"")</f>
        <v>#REF!</v>
      </c>
      <c r="AH17" s="243" t="e">
        <f>IF('Measured Data'!#REF!&gt;0,'Measured Data'!#REF!+'Measured Data'!#REF!*'Measured Data'!#REF!/'In Process Calc.'!#REF!,"")</f>
        <v>#REF!</v>
      </c>
      <c r="AI17" s="243" t="e">
        <f>IF('Measured Data'!#REF!&gt;0,'Measured Data'!#REF!+'Measured Data'!#REF!*'Measured Data'!#REF!/'In Process Calc.'!#REF!,"")</f>
        <v>#REF!</v>
      </c>
      <c r="AJ17" s="243" t="e">
        <f>IF('Measured Data'!#REF!&gt;0,'Measured Data'!#REF!+'Measured Data'!#REF!*'Measured Data'!#REF!/'In Process Calc.'!#REF!,"")</f>
        <v>#REF!</v>
      </c>
      <c r="AK17" s="243" t="e">
        <f>IF('Measured Data'!#REF!&gt;0,'Measured Data'!#REF!+'Measured Data'!#REF!*'Measured Data'!#REF!/'In Process Calc.'!#REF!,"")</f>
        <v>#REF!</v>
      </c>
      <c r="AL17" s="243" t="e">
        <f>IF('Measured Data'!#REF!&gt;0,'Measured Data'!#REF!+'Measured Data'!#REF!*'Measured Data'!#REF!/'In Process Calc.'!#REF!,"")</f>
        <v>#REF!</v>
      </c>
      <c r="AM17" s="243" t="e">
        <f>IF('Measured Data'!#REF!&gt;0,'Measured Data'!#REF!+'Measured Data'!#REF!*'Measured Data'!#REF!/'In Process Calc.'!#REF!,"")</f>
        <v>#REF!</v>
      </c>
      <c r="AN17" s="243" t="e">
        <f>IF('Measured Data'!#REF!&gt;0,'Measured Data'!#REF!+'Measured Data'!#REF!*'Measured Data'!#REF!/'In Process Calc.'!#REF!,"")</f>
        <v>#REF!</v>
      </c>
      <c r="AO17" s="243" t="e">
        <f>IF('Measured Data'!#REF!&gt;0,'Measured Data'!#REF!+'Measured Data'!#REF!*'Measured Data'!#REF!/'In Process Calc.'!#REF!,"")</f>
        <v>#REF!</v>
      </c>
      <c r="AP17" s="243" t="e">
        <f>IF('Measured Data'!#REF!&gt;0,'Measured Data'!#REF!+'Measured Data'!#REF!*'Measured Data'!#REF!/'In Process Calc.'!#REF!,"")</f>
        <v>#REF!</v>
      </c>
      <c r="AQ17" s="243" t="e">
        <f>IF('Measured Data'!#REF!&gt;0,'Measured Data'!#REF!+'Measured Data'!#REF!*'Measured Data'!#REF!/'In Process Calc.'!#REF!,"")</f>
        <v>#REF!</v>
      </c>
      <c r="AR17" s="243" t="e">
        <f>IF('Measured Data'!#REF!&gt;0,'Measured Data'!#REF!,"")</f>
        <v>#REF!</v>
      </c>
      <c r="AS17" s="243" t="e">
        <f>IF('Measured Data'!#REF!&gt;0,'Measured Data'!#REF!,"")</f>
        <v>#REF!</v>
      </c>
      <c r="AT17" s="243" t="e">
        <f>IF('Measured Data'!#REF!&gt;0,'Measured Data'!#REF!,"")</f>
        <v>#REF!</v>
      </c>
      <c r="AU17" s="243" t="e">
        <f>IF('Measured Data'!#REF!&gt;0,'Measured Data'!#REF!,"")</f>
        <v>#REF!</v>
      </c>
      <c r="AV17" s="243" t="e">
        <f>IF('Measured Data'!#REF!&gt;0,'Measured Data'!#REF!,"")</f>
        <v>#REF!</v>
      </c>
      <c r="AW17" s="243" t="e">
        <f>IF('Measured Data'!#REF!&gt;0,'Measured Data'!#REF!,"")</f>
        <v>#REF!</v>
      </c>
      <c r="AX17" s="243" t="e">
        <f>IF('Measured Data'!#REF!&gt;0,'Measured Data'!#REF!,"")</f>
        <v>#REF!</v>
      </c>
      <c r="AY17" s="243" t="e">
        <f>IF('Measured Data'!#REF!&gt;0,'Measured Data'!#REF!,"")</f>
        <v>#REF!</v>
      </c>
      <c r="AZ17" s="243" t="e">
        <f>IF('Measured Data'!#REF!&gt;0,'Measured Data'!#REF!,"")</f>
        <v>#REF!</v>
      </c>
      <c r="BA17" s="243" t="e">
        <f>IF('Measured Data'!#REF!&gt;0,'Measured Data'!#REF!,"")</f>
        <v>#REF!</v>
      </c>
      <c r="BB17" s="243" t="e">
        <f>IF('Measured Data'!#REF!&gt;0,'Measured Data'!#REF!,"")</f>
        <v>#REF!</v>
      </c>
      <c r="BC17" s="243" t="e">
        <f>IF('Measured Data'!#REF!&gt;0,'Measured Data'!#REF!,"")</f>
        <v>#REF!</v>
      </c>
      <c r="BD17" s="243" t="e">
        <f>IF('Measured Data'!#REF!&gt;0,'Measured Data'!#REF!,"")</f>
        <v>#REF!</v>
      </c>
      <c r="BE17" s="243" t="e">
        <f>IF('Measured Data'!#REF!&gt;0,'Measured Data'!#REF!,"")</f>
        <v>#REF!</v>
      </c>
      <c r="BF17" s="243" t="e">
        <f>IF('Measured Data'!#REF!&gt;0,'Measured Data'!#REF!,"")</f>
        <v>#REF!</v>
      </c>
      <c r="BG17" s="243" t="e">
        <f>IF('Measured Data'!#REF!&gt;0,'Measured Data'!#REF!,"")</f>
        <v>#REF!</v>
      </c>
      <c r="BH17" s="243" t="e">
        <f>IF('Measured Data'!#REF!&gt;0,'Measured Data'!#REF!,"")</f>
        <v>#REF!</v>
      </c>
      <c r="BI17" s="243" t="e">
        <f>IF('Measured Data'!#REF!&gt;0,'Measured Data'!#REF!,"")</f>
        <v>#REF!</v>
      </c>
      <c r="BJ17" s="243" t="e">
        <f>IF('Measured Data'!#REF!&gt;0,'Measured Data'!#REF!,"")</f>
        <v>#REF!</v>
      </c>
      <c r="BK17" s="243" t="e">
        <f>IF('Measured Data'!#REF!&gt;0,'Measured Data'!#REF!,"")</f>
        <v>#REF!</v>
      </c>
      <c r="BL17" s="243" t="e">
        <f>IF('Measured Data'!#REF!&gt;0,'Measured Data'!#REF!,"")</f>
        <v>#REF!</v>
      </c>
      <c r="BM17" s="243" t="e">
        <f>IF('Measured Data'!#REF!&gt;0,'Measured Data'!#REF!,"")</f>
        <v>#REF!</v>
      </c>
      <c r="BN17" s="243" t="e">
        <f>IF('Measured Data'!#REF!&gt;0,'In Process Calc.'!#REF!,"")</f>
        <v>#REF!</v>
      </c>
      <c r="BO17" s="243" t="e">
        <f>IF('Measured Data'!#REF!&gt;0,'In Process Calc.'!#REF!,"")</f>
        <v>#REF!</v>
      </c>
    </row>
    <row r="18" spans="1:67">
      <c r="A18" s="238" t="e">
        <f>IF('Measured Data'!#REF!&gt;0,'Measured Data'!$B$1,"")</f>
        <v>#REF!</v>
      </c>
      <c r="B18" s="238" t="e">
        <f>IF('Measured Data'!#REF!&gt;0,'Measured Data'!#REF!+0.1,"")</f>
        <v>#REF!</v>
      </c>
      <c r="C18" s="242" t="e">
        <f>IF('Measured Data'!#REF!&gt;0,'Measured Data'!#REF!,"")</f>
        <v>#REF!</v>
      </c>
      <c r="D18" s="247" t="e">
        <f>IF('Measured Data'!#REF!&gt;0,'Measured Data'!#REF!,"")</f>
        <v>#REF!</v>
      </c>
      <c r="E18" s="238" t="e">
        <f>IF('Measured Data'!#REF!&gt;0,'Measured Data'!#REF!,"")</f>
        <v>#REF!</v>
      </c>
      <c r="F18" s="238" t="e">
        <f>IF('Measured Data'!#REF!&gt;0,'Measured Data'!#REF!,"")</f>
        <v>#REF!</v>
      </c>
      <c r="G18" s="238" t="e">
        <f>IF('Measured Data'!#REF!&gt;0,'Measured Data'!#REF!,"")</f>
        <v>#REF!</v>
      </c>
      <c r="H18" s="243" t="e">
        <f>IF('Measured Data'!#REF!&gt;0,'Measured Data'!#REF!,"")</f>
        <v>#REF!</v>
      </c>
      <c r="I18" s="243" t="e">
        <f>IF('Measured Data'!#REF!&gt;0,'Measured Data'!#REF!,"")</f>
        <v>#REF!</v>
      </c>
      <c r="J18" s="243" t="e">
        <f>IF('Measured Data'!#REF!&gt;0,'Measured Data'!#REF!,"")</f>
        <v>#REF!</v>
      </c>
      <c r="K18" s="243" t="e">
        <f>IF('Measured Data'!#REF!&gt;0,'Measured Data'!#REF!,"")</f>
        <v>#REF!</v>
      </c>
      <c r="L18" s="238" t="e">
        <f>IF('Measured Data'!#REF!&gt;0,'Measured Data'!#REF!,"")</f>
        <v>#REF!</v>
      </c>
      <c r="M18" s="238" t="e">
        <f>IF('Measured Data'!#REF!&gt;0,'Measured Data'!#REF!,"")</f>
        <v>#REF!</v>
      </c>
      <c r="N18" s="238" t="e">
        <f>IF('Measured Data'!#REF!&gt;0,'Measured Data'!#REF!,"")</f>
        <v>#REF!</v>
      </c>
      <c r="O18" s="238" t="e">
        <f>IF('Measured Data'!#REF!&gt;0,'Measured Data'!#REF!,"")</f>
        <v>#REF!</v>
      </c>
      <c r="P18" s="238" t="e">
        <f>IF('Measured Data'!#REF!&gt;0,'Measured Data'!#REF!,"")</f>
        <v>#REF!</v>
      </c>
      <c r="Q18" s="238" t="e">
        <f>IF('Measured Data'!#REF!&gt;0,'Measured Data'!#REF!,"")</f>
        <v>#REF!</v>
      </c>
      <c r="R18" s="238" t="e">
        <f>IF('Measured Data'!#REF!&gt;0,'Measured Data'!#REF!,"")</f>
        <v>#REF!</v>
      </c>
      <c r="S18" s="238" t="e">
        <f>IF('Measured Data'!#REF!&gt;0,'Measured Data'!#REF!,"")</f>
        <v>#REF!</v>
      </c>
      <c r="T18" s="243" t="e">
        <f>IF('Measured Data'!#REF!&gt;0,'Measured Data'!#REF!+'Measured Data'!#REF!*'Measured Data'!#REF!/'In Process Calc.'!#REF!,"")</f>
        <v>#REF!</v>
      </c>
      <c r="U18" s="243" t="e">
        <f>IF('Measured Data'!#REF!&gt;0,'Measured Data'!#REF!+'Measured Data'!#REF!*'Measured Data'!#REF!/'In Process Calc.'!#REF!,"")</f>
        <v>#REF!</v>
      </c>
      <c r="V18" s="243" t="e">
        <f>IF('Measured Data'!#REF!&gt;0,'Measured Data'!#REF!+'Measured Data'!#REF!*'Measured Data'!#REF!/'In Process Calc.'!#REF!,"")</f>
        <v>#REF!</v>
      </c>
      <c r="W18" s="243" t="e">
        <f>IF('Measured Data'!#REF!&gt;0,'Measured Data'!#REF!+'Measured Data'!#REF!*'Measured Data'!#REF!/'In Process Calc.'!#REF!,"")</f>
        <v>#REF!</v>
      </c>
      <c r="X18" s="243" t="e">
        <f>IF('Measured Data'!#REF!&gt;0,'Measured Data'!#REF!+'Measured Data'!#REF!*'Measured Data'!#REF!/'In Process Calc.'!#REF!,"")</f>
        <v>#REF!</v>
      </c>
      <c r="Y18" s="243" t="e">
        <f>IF('Measured Data'!#REF!&gt;0,'Measured Data'!#REF!+'Measured Data'!#REF!*'Measured Data'!#REF!/'In Process Calc.'!#REF!,"")</f>
        <v>#REF!</v>
      </c>
      <c r="Z18" s="243" t="e">
        <f>IF('Measured Data'!#REF!&gt;0,'Measured Data'!#REF!+'Measured Data'!#REF!*'Measured Data'!#REF!/'In Process Calc.'!#REF!,"")</f>
        <v>#REF!</v>
      </c>
      <c r="AA18" s="243" t="e">
        <f>IF('Measured Data'!#REF!&gt;0,'Measured Data'!#REF!+'Measured Data'!#REF!*'Measured Data'!#REF!/'In Process Calc.'!#REF!,"")</f>
        <v>#REF!</v>
      </c>
      <c r="AB18" s="243" t="e">
        <f>IF('Measured Data'!#REF!&gt;0,'Measured Data'!#REF!+'Measured Data'!#REF!*'Measured Data'!#REF!/'In Process Calc.'!#REF!,"")</f>
        <v>#REF!</v>
      </c>
      <c r="AC18" s="243" t="e">
        <f>IF('Measured Data'!#REF!&gt;0,'Measured Data'!#REF!+'Measured Data'!#REF!*'Measured Data'!#REF!/'In Process Calc.'!#REF!,"")</f>
        <v>#REF!</v>
      </c>
      <c r="AD18" s="243" t="e">
        <f>IF('Measured Data'!#REF!&gt;0,'Measured Data'!#REF!+'Measured Data'!#REF!*'Measured Data'!#REF!/'In Process Calc.'!#REF!,"")</f>
        <v>#REF!</v>
      </c>
      <c r="AE18" s="243" t="e">
        <f>IF('Measured Data'!#REF!&gt;0,'Measured Data'!#REF!+'Measured Data'!#REF!*'Measured Data'!#REF!/'In Process Calc.'!#REF!,"")</f>
        <v>#REF!</v>
      </c>
      <c r="AF18" s="243" t="e">
        <f>IF('Measured Data'!#REF!&gt;0,'Measured Data'!#REF!+'Measured Data'!#REF!*'Measured Data'!#REF!/'In Process Calc.'!#REF!,"")</f>
        <v>#REF!</v>
      </c>
      <c r="AG18" s="243" t="e">
        <f>IF('Measured Data'!#REF!&gt;0,'Measured Data'!#REF!+'Measured Data'!#REF!*'Measured Data'!#REF!/'In Process Calc.'!#REF!,"")</f>
        <v>#REF!</v>
      </c>
      <c r="AH18" s="243" t="e">
        <f>IF('Measured Data'!#REF!&gt;0,'Measured Data'!#REF!+'Measured Data'!#REF!*'Measured Data'!#REF!/'In Process Calc.'!#REF!,"")</f>
        <v>#REF!</v>
      </c>
      <c r="AI18" s="243" t="e">
        <f>IF('Measured Data'!#REF!&gt;0,'Measured Data'!#REF!+'Measured Data'!#REF!*'Measured Data'!#REF!/'In Process Calc.'!#REF!,"")</f>
        <v>#REF!</v>
      </c>
      <c r="AJ18" s="243" t="e">
        <f>IF('Measured Data'!#REF!&gt;0,'Measured Data'!#REF!+'Measured Data'!#REF!*'Measured Data'!#REF!/'In Process Calc.'!#REF!,"")</f>
        <v>#REF!</v>
      </c>
      <c r="AK18" s="243" t="e">
        <f>IF('Measured Data'!#REF!&gt;0,'Measured Data'!#REF!+'Measured Data'!#REF!*'Measured Data'!#REF!/'In Process Calc.'!#REF!,"")</f>
        <v>#REF!</v>
      </c>
      <c r="AL18" s="243" t="e">
        <f>IF('Measured Data'!#REF!&gt;0,'Measured Data'!#REF!+'Measured Data'!#REF!*'Measured Data'!#REF!/'In Process Calc.'!#REF!,"")</f>
        <v>#REF!</v>
      </c>
      <c r="AM18" s="243" t="e">
        <f>IF('Measured Data'!#REF!&gt;0,'Measured Data'!#REF!+'Measured Data'!#REF!*'Measured Data'!#REF!/'In Process Calc.'!#REF!,"")</f>
        <v>#REF!</v>
      </c>
      <c r="AN18" s="243" t="e">
        <f>IF('Measured Data'!#REF!&gt;0,'Measured Data'!#REF!+'Measured Data'!#REF!*'Measured Data'!#REF!/'In Process Calc.'!#REF!,"")</f>
        <v>#REF!</v>
      </c>
      <c r="AO18" s="243" t="e">
        <f>IF('Measured Data'!#REF!&gt;0,'Measured Data'!#REF!+'Measured Data'!#REF!*'Measured Data'!#REF!/'In Process Calc.'!#REF!,"")</f>
        <v>#REF!</v>
      </c>
      <c r="AP18" s="243" t="e">
        <f>IF('Measured Data'!#REF!&gt;0,'Measured Data'!#REF!+'Measured Data'!#REF!*'Measured Data'!#REF!/'In Process Calc.'!#REF!,"")</f>
        <v>#REF!</v>
      </c>
      <c r="AQ18" s="243" t="e">
        <f>IF('Measured Data'!#REF!&gt;0,'Measured Data'!#REF!+'Measured Data'!#REF!*'Measured Data'!#REF!/'In Process Calc.'!#REF!,"")</f>
        <v>#REF!</v>
      </c>
      <c r="AR18" s="243" t="e">
        <f>IF('Measured Data'!#REF!&gt;0,'Measured Data'!#REF!,"")</f>
        <v>#REF!</v>
      </c>
      <c r="AS18" s="243" t="e">
        <f>IF('Measured Data'!#REF!&gt;0,'Measured Data'!#REF!,"")</f>
        <v>#REF!</v>
      </c>
      <c r="AT18" s="243" t="e">
        <f>IF('Measured Data'!#REF!&gt;0,'Measured Data'!#REF!,"")</f>
        <v>#REF!</v>
      </c>
      <c r="AU18" s="243" t="e">
        <f>IF('Measured Data'!#REF!&gt;0,'Measured Data'!#REF!,"")</f>
        <v>#REF!</v>
      </c>
      <c r="AV18" s="243" t="e">
        <f>IF('Measured Data'!#REF!&gt;0,'Measured Data'!#REF!,"")</f>
        <v>#REF!</v>
      </c>
      <c r="AW18" s="243" t="e">
        <f>IF('Measured Data'!#REF!&gt;0,'Measured Data'!#REF!,"")</f>
        <v>#REF!</v>
      </c>
      <c r="AX18" s="243" t="e">
        <f>IF('Measured Data'!#REF!&gt;0,'Measured Data'!#REF!,"")</f>
        <v>#REF!</v>
      </c>
      <c r="AY18" s="243" t="e">
        <f>IF('Measured Data'!#REF!&gt;0,'Measured Data'!#REF!,"")</f>
        <v>#REF!</v>
      </c>
      <c r="AZ18" s="243" t="e">
        <f>IF('Measured Data'!#REF!&gt;0,'Measured Data'!#REF!,"")</f>
        <v>#REF!</v>
      </c>
      <c r="BA18" s="243" t="e">
        <f>IF('Measured Data'!#REF!&gt;0,'Measured Data'!#REF!,"")</f>
        <v>#REF!</v>
      </c>
      <c r="BB18" s="243" t="e">
        <f>IF('Measured Data'!#REF!&gt;0,'Measured Data'!#REF!,"")</f>
        <v>#REF!</v>
      </c>
      <c r="BC18" s="243" t="e">
        <f>IF('Measured Data'!#REF!&gt;0,'Measured Data'!#REF!,"")</f>
        <v>#REF!</v>
      </c>
      <c r="BD18" s="243" t="e">
        <f>IF('Measured Data'!#REF!&gt;0,'Measured Data'!#REF!,"")</f>
        <v>#REF!</v>
      </c>
      <c r="BE18" s="243" t="e">
        <f>IF('Measured Data'!#REF!&gt;0,'Measured Data'!#REF!,"")</f>
        <v>#REF!</v>
      </c>
      <c r="BF18" s="243" t="e">
        <f>IF('Measured Data'!#REF!&gt;0,'Measured Data'!#REF!,"")</f>
        <v>#REF!</v>
      </c>
      <c r="BG18" s="243" t="e">
        <f>IF('Measured Data'!#REF!&gt;0,'Measured Data'!#REF!,"")</f>
        <v>#REF!</v>
      </c>
      <c r="BH18" s="243" t="e">
        <f>IF('Measured Data'!#REF!&gt;0,'Measured Data'!#REF!,"")</f>
        <v>#REF!</v>
      </c>
      <c r="BI18" s="243" t="e">
        <f>IF('Measured Data'!#REF!&gt;0,'Measured Data'!#REF!,"")</f>
        <v>#REF!</v>
      </c>
      <c r="BJ18" s="243" t="e">
        <f>IF('Measured Data'!#REF!&gt;0,'Measured Data'!#REF!,"")</f>
        <v>#REF!</v>
      </c>
      <c r="BK18" s="243" t="e">
        <f>IF('Measured Data'!#REF!&gt;0,'Measured Data'!#REF!,"")</f>
        <v>#REF!</v>
      </c>
      <c r="BL18" s="243" t="e">
        <f>IF('Measured Data'!#REF!&gt;0,'Measured Data'!#REF!,"")</f>
        <v>#REF!</v>
      </c>
      <c r="BM18" s="243" t="e">
        <f>IF('Measured Data'!#REF!&gt;0,'Measured Data'!#REF!,"")</f>
        <v>#REF!</v>
      </c>
      <c r="BN18" s="243" t="e">
        <f>IF('Measured Data'!#REF!&gt;0,'In Process Calc.'!#REF!,"")</f>
        <v>#REF!</v>
      </c>
      <c r="BO18" s="243" t="e">
        <f>IF('Measured Data'!#REF!&gt;0,'In Process Calc.'!#REF!,"")</f>
        <v>#REF!</v>
      </c>
    </row>
    <row r="19" spans="1:67">
      <c r="A19" s="238" t="str">
        <f>IF('Measured Data'!$E15&gt;0,'Measured Data'!$B$1,"")</f>
        <v/>
      </c>
      <c r="B19" s="238" t="str">
        <f>IF('Measured Data'!$E15&gt;0,'Measured Data'!#REF!+0.1,"")</f>
        <v/>
      </c>
      <c r="C19" s="242" t="str">
        <f>IF('Measured Data'!$E15&gt;0,'Measured Data'!#REF!,"")</f>
        <v/>
      </c>
      <c r="D19" s="247" t="str">
        <f>IF('Measured Data'!$E15&gt;0,'Measured Data'!#REF!,"")</f>
        <v/>
      </c>
      <c r="E19" s="238" t="str">
        <f>IF('Measured Data'!$E15&gt;0,'Measured Data'!#REF!,"")</f>
        <v/>
      </c>
      <c r="F19" s="238" t="str">
        <f>IF('Measured Data'!$E15&gt;0,'Measured Data'!#REF!,"")</f>
        <v/>
      </c>
      <c r="G19" s="238" t="str">
        <f>IF('Measured Data'!$E15&gt;0,'Measured Data'!#REF!,"")</f>
        <v/>
      </c>
      <c r="H19" s="243" t="str">
        <f>IF('Measured Data'!$E15&gt;0,'Measured Data'!#REF!,"")</f>
        <v/>
      </c>
      <c r="I19" s="243" t="str">
        <f>IF('Measured Data'!$E15&gt;0,'Measured Data'!#REF!,"")</f>
        <v/>
      </c>
      <c r="J19" s="243" t="str">
        <f>IF('Measured Data'!$E15&gt;0,'Measured Data'!#REF!,"")</f>
        <v/>
      </c>
      <c r="K19" s="243" t="str">
        <f>IF('Measured Data'!$E15&gt;0,'Measured Data'!#REF!,"")</f>
        <v/>
      </c>
      <c r="L19" s="238" t="str">
        <f>IF('Measured Data'!$E15&gt;0,'Measured Data'!#REF!,"")</f>
        <v/>
      </c>
      <c r="M19" s="238" t="str">
        <f>IF('Measured Data'!$E15&gt;0,'Measured Data'!#REF!,"")</f>
        <v/>
      </c>
      <c r="N19" s="238" t="str">
        <f>IF('Measured Data'!$E15&gt;0,'Measured Data'!#REF!,"")</f>
        <v/>
      </c>
      <c r="O19" s="238" t="str">
        <f>IF('Measured Data'!$E15&gt;0,'Measured Data'!#REF!,"")</f>
        <v/>
      </c>
      <c r="P19" s="238" t="str">
        <f>IF('Measured Data'!$E15&gt;0,'Measured Data'!#REF!,"")</f>
        <v/>
      </c>
      <c r="Q19" s="238" t="str">
        <f>IF('Measured Data'!$E15&gt;0,'Measured Data'!#REF!,"")</f>
        <v/>
      </c>
      <c r="R19" s="238" t="str">
        <f>IF('Measured Data'!$E15&gt;0,'Measured Data'!#REF!,"")</f>
        <v/>
      </c>
      <c r="S19" s="238" t="str">
        <f>IF('Measured Data'!$E15&gt;0,'Measured Data'!#REF!,"")</f>
        <v/>
      </c>
      <c r="T19" s="244" t="str">
        <f>IF('Measured Data'!$E15&gt;0,'Measured Data'!#REF!+'Measured Data'!$E15*'Measured Data'!#REF!/'In Process Calc.'!$J13,"")</f>
        <v/>
      </c>
      <c r="U19" s="244" t="str">
        <f>IF('Measured Data'!$E15&gt;0,'Measured Data'!#REF!+'Measured Data'!$E15*'Measured Data'!#REF!/'In Process Calc.'!$J13,"")</f>
        <v/>
      </c>
      <c r="V19" s="244" t="str">
        <f>IF('Measured Data'!$E15&gt;0,'Measured Data'!#REF!+'Measured Data'!$E15*'Measured Data'!#REF!/'In Process Calc.'!$J13,"")</f>
        <v/>
      </c>
      <c r="W19" s="244" t="str">
        <f>IF('Measured Data'!$E15&gt;0,'Measured Data'!#REF!+'Measured Data'!$E15*'Measured Data'!#REF!/'In Process Calc.'!$J13,"")</f>
        <v/>
      </c>
      <c r="X19" s="244" t="str">
        <f>IF('Measured Data'!$E15&gt;0,'Measured Data'!#REF!+'Measured Data'!$E15*'Measured Data'!#REF!/'In Process Calc.'!$J13,"")</f>
        <v/>
      </c>
      <c r="Y19" s="244" t="str">
        <f>IF('Measured Data'!$E15&gt;0,'Measured Data'!#REF!+'Measured Data'!$E15*'Measured Data'!#REF!/'In Process Calc.'!$J13,"")</f>
        <v/>
      </c>
      <c r="Z19" s="244" t="str">
        <f>IF('Measured Data'!$E15&gt;0,'Measured Data'!#REF!+'Measured Data'!$E15*'Measured Data'!#REF!/'In Process Calc.'!$J13,"")</f>
        <v/>
      </c>
      <c r="AA19" s="244" t="str">
        <f>IF('Measured Data'!$E15&gt;0,'Measured Data'!#REF!+'Measured Data'!$E15*'Measured Data'!#REF!/'In Process Calc.'!$J13,"")</f>
        <v/>
      </c>
      <c r="AB19" s="244" t="str">
        <f>IF('Measured Data'!$E15&gt;0,'Measured Data'!#REF!+'Measured Data'!$E15*'Measured Data'!#REF!/'In Process Calc.'!$J13,"")</f>
        <v/>
      </c>
      <c r="AC19" s="244" t="str">
        <f>IF('Measured Data'!$E15&gt;0,'Measured Data'!#REF!+'Measured Data'!$E15*'Measured Data'!#REF!/'In Process Calc.'!$J13,"")</f>
        <v/>
      </c>
      <c r="AD19" s="244" t="str">
        <f>IF('Measured Data'!$E15&gt;0,'Measured Data'!#REF!+'Measured Data'!$E15*'Measured Data'!#REF!/'In Process Calc.'!$J13,"")</f>
        <v/>
      </c>
      <c r="AE19" s="244" t="str">
        <f>IF('Measured Data'!$E15&gt;0,'Measured Data'!#REF!+'Measured Data'!$E15*'Measured Data'!#REF!/'In Process Calc.'!$J13,"")</f>
        <v/>
      </c>
      <c r="AF19" s="244" t="str">
        <f>IF('Measured Data'!$E15&gt;0,'Measured Data'!#REF!+'Measured Data'!$E15*'Measured Data'!#REF!/'In Process Calc.'!$J13,"")</f>
        <v/>
      </c>
      <c r="AG19" s="244" t="str">
        <f>IF('Measured Data'!$E15&gt;0,'Measured Data'!#REF!+'Measured Data'!$E15*'Measured Data'!#REF!/'In Process Calc.'!$J13,"")</f>
        <v/>
      </c>
      <c r="AH19" s="244" t="str">
        <f>IF('Measured Data'!$E15&gt;0,'Measured Data'!#REF!+'Measured Data'!$E15*'Measured Data'!#REF!/'In Process Calc.'!$J13,"")</f>
        <v/>
      </c>
      <c r="AI19" s="244" t="str">
        <f>IF('Measured Data'!$E15&gt;0,'Measured Data'!#REF!+'Measured Data'!$E15*'Measured Data'!#REF!/'In Process Calc.'!$J13,"")</f>
        <v/>
      </c>
      <c r="AJ19" s="244" t="str">
        <f>IF('Measured Data'!$E15&gt;0,'Measured Data'!#REF!+'Measured Data'!$E15*'Measured Data'!#REF!/'In Process Calc.'!$J13,"")</f>
        <v/>
      </c>
      <c r="AK19" s="244" t="str">
        <f>IF('Measured Data'!$E15&gt;0,'Measured Data'!#REF!+'Measured Data'!$E15*'Measured Data'!#REF!/'In Process Calc.'!$J13,"")</f>
        <v/>
      </c>
      <c r="AL19" s="244" t="str">
        <f>IF('Measured Data'!$E15&gt;0,'Measured Data'!#REF!+'Measured Data'!$E15*'Measured Data'!#REF!/'In Process Calc.'!$J13,"")</f>
        <v/>
      </c>
      <c r="AM19" s="244" t="str">
        <f>IF('Measured Data'!$E15&gt;0,'Measured Data'!#REF!+'Measured Data'!$E15*'Measured Data'!#REF!/'In Process Calc.'!$J13,"")</f>
        <v/>
      </c>
      <c r="AN19" s="244" t="str">
        <f>IF('Measured Data'!$E15&gt;0,'Measured Data'!#REF!+'Measured Data'!$E15*'Measured Data'!#REF!/'In Process Calc.'!$J13,"")</f>
        <v/>
      </c>
      <c r="AO19" s="244" t="str">
        <f>IF('Measured Data'!$E15&gt;0,'Measured Data'!#REF!+'Measured Data'!$E15*'Measured Data'!#REF!/'In Process Calc.'!$J13,"")</f>
        <v/>
      </c>
      <c r="AP19" s="244" t="str">
        <f>IF('Measured Data'!$E15&gt;0,'Measured Data'!#REF!+'Measured Data'!$E15*'Measured Data'!#REF!/'In Process Calc.'!$J13,"")</f>
        <v/>
      </c>
      <c r="AQ19" s="244" t="str">
        <f>IF('Measured Data'!$E15&gt;0,'Measured Data'!#REF!+'Measured Data'!$E15*'Measured Data'!#REF!/'In Process Calc.'!$J13,"")</f>
        <v/>
      </c>
      <c r="AR19" s="244" t="str">
        <f>IF('Measured Data'!$E15&gt;0,'Measured Data'!#REF!,"")</f>
        <v/>
      </c>
      <c r="AS19" s="244" t="str">
        <f>IF('Measured Data'!$E15&gt;0,'Measured Data'!#REF!,"")</f>
        <v/>
      </c>
      <c r="AT19" s="244" t="str">
        <f>IF('Measured Data'!$E15&gt;0,'Measured Data'!#REF!,"")</f>
        <v/>
      </c>
      <c r="AU19" s="244" t="str">
        <f>IF('Measured Data'!$E15&gt;0,'Measured Data'!#REF!,"")</f>
        <v/>
      </c>
      <c r="AV19" s="244" t="str">
        <f>IF('Measured Data'!$E15&gt;0,'Measured Data'!#REF!,"")</f>
        <v/>
      </c>
      <c r="AW19" s="244" t="str">
        <f>IF('Measured Data'!$E15&gt;0,'Measured Data'!#REF!,"")</f>
        <v/>
      </c>
      <c r="AX19" s="244" t="str">
        <f>IF('Measured Data'!$E15&gt;0,'Measured Data'!#REF!,"")</f>
        <v/>
      </c>
      <c r="AY19" s="244" t="str">
        <f>IF('Measured Data'!$E15&gt;0,'Measured Data'!#REF!,"")</f>
        <v/>
      </c>
      <c r="AZ19" s="244" t="str">
        <f>IF('Measured Data'!$E15&gt;0,'Measured Data'!#REF!,"")</f>
        <v/>
      </c>
      <c r="BA19" s="244" t="str">
        <f>IF('Measured Data'!$E15&gt;0,'Measured Data'!#REF!,"")</f>
        <v/>
      </c>
      <c r="BB19" s="244" t="str">
        <f>IF('Measured Data'!$E15&gt;0,'Measured Data'!#REF!,"")</f>
        <v/>
      </c>
      <c r="BC19" s="244" t="str">
        <f>IF('Measured Data'!$E15&gt;0,'Measured Data'!#REF!,"")</f>
        <v/>
      </c>
      <c r="BD19" s="244" t="str">
        <f>IF('Measured Data'!$E15&gt;0,'Measured Data'!#REF!,"")</f>
        <v/>
      </c>
      <c r="BE19" s="244" t="str">
        <f>IF('Measured Data'!$E15&gt;0,'Measured Data'!#REF!,"")</f>
        <v/>
      </c>
      <c r="BF19" s="244" t="str">
        <f>IF('Measured Data'!$E15&gt;0,'Measured Data'!#REF!,"")</f>
        <v/>
      </c>
      <c r="BG19" s="244" t="str">
        <f>IF('Measured Data'!$E15&gt;0,'Measured Data'!#REF!,"")</f>
        <v/>
      </c>
      <c r="BH19" s="244" t="str">
        <f>IF('Measured Data'!$E15&gt;0,'Measured Data'!#REF!,"")</f>
        <v/>
      </c>
      <c r="BI19" s="244" t="str">
        <f>IF('Measured Data'!$E15&gt;0,'Measured Data'!#REF!,"")</f>
        <v/>
      </c>
      <c r="BJ19" s="244" t="str">
        <f>IF('Measured Data'!$E15&gt;0,'Measured Data'!#REF!,"")</f>
        <v/>
      </c>
      <c r="BK19" s="244" t="str">
        <f>IF('Measured Data'!$E15&gt;0,'Measured Data'!#REF!,"")</f>
        <v/>
      </c>
      <c r="BL19" s="244" t="str">
        <f>IF('Measured Data'!$E15&gt;0,'Measured Data'!#REF!,"")</f>
        <v/>
      </c>
      <c r="BM19" s="244" t="str">
        <f>IF('Measured Data'!$E15&gt;0,'Measured Data'!#REF!,"")</f>
        <v/>
      </c>
      <c r="BN19" s="244" t="str">
        <f>IF('Measured Data'!$E15&gt;0,'In Process Calc.'!#REF!,"")</f>
        <v/>
      </c>
      <c r="BO19" s="244" t="str">
        <f>IF('Measured Data'!$E15&gt;0,'In Process Calc.'!#REF!,"")</f>
        <v/>
      </c>
    </row>
    <row r="20" spans="1:67">
      <c r="A20" s="238" t="str">
        <f>IF('Measured Data'!$E16&gt;0,'Measured Data'!$B$1,"")</f>
        <v/>
      </c>
      <c r="B20" s="238" t="str">
        <f>IF('Measured Data'!$E16&gt;0,'Measured Data'!A15+0.1,"")</f>
        <v/>
      </c>
      <c r="C20" s="242" t="str">
        <f>IF('Measured Data'!$E16&gt;0,'Measured Data'!B15,"")</f>
        <v/>
      </c>
      <c r="D20" s="247" t="str">
        <f>IF('Measured Data'!$E16&gt;0,'Measured Data'!C15,"")</f>
        <v/>
      </c>
      <c r="E20" s="238" t="str">
        <f>IF('Measured Data'!$E16&gt;0,'Measured Data'!D15,"")</f>
        <v/>
      </c>
      <c r="F20" s="238" t="str">
        <f>IF('Measured Data'!$E16&gt;0,'Measured Data'!E15,"")</f>
        <v/>
      </c>
      <c r="G20" s="238" t="str">
        <f>IF('Measured Data'!$E16&gt;0,'Measured Data'!G15,"")</f>
        <v/>
      </c>
      <c r="H20" s="243" t="str">
        <f>IF('Measured Data'!$E16&gt;0,'Measured Data'!H15,"")</f>
        <v/>
      </c>
      <c r="I20" s="243" t="str">
        <f>IF('Measured Data'!$E16&gt;0,'Measured Data'!I15,"")</f>
        <v/>
      </c>
      <c r="J20" s="243" t="str">
        <f>IF('Measured Data'!$E16&gt;0,'Measured Data'!J15,"")</f>
        <v/>
      </c>
      <c r="K20" s="243" t="str">
        <f>IF('Measured Data'!$E16&gt;0,'Measured Data'!K15,"")</f>
        <v/>
      </c>
      <c r="L20" s="238" t="str">
        <f>IF('Measured Data'!$E16&gt;0,'Measured Data'!L15,"")</f>
        <v/>
      </c>
      <c r="M20" s="238" t="str">
        <f>IF('Measured Data'!$E16&gt;0,'Measured Data'!M15,"")</f>
        <v/>
      </c>
      <c r="N20" s="238" t="str">
        <f>IF('Measured Data'!$E16&gt;0,'Measured Data'!N15,"")</f>
        <v/>
      </c>
      <c r="O20" s="238" t="str">
        <f>IF('Measured Data'!$E16&gt;0,'Measured Data'!O15,"")</f>
        <v/>
      </c>
      <c r="P20" s="238" t="str">
        <f>IF('Measured Data'!$E16&gt;0,'Measured Data'!P15,"")</f>
        <v/>
      </c>
      <c r="Q20" s="238" t="str">
        <f>IF('Measured Data'!$E16&gt;0,'Measured Data'!Q15,"")</f>
        <v/>
      </c>
      <c r="R20" s="238" t="str">
        <f>IF('Measured Data'!$E16&gt;0,'Measured Data'!R15,"")</f>
        <v/>
      </c>
      <c r="S20" s="238" t="str">
        <f>IF('Measured Data'!$E16&gt;0,'Measured Data'!S15,"")</f>
        <v/>
      </c>
      <c r="T20" s="244" t="str">
        <f>IF('Measured Data'!$E16&gt;0,'Measured Data'!U15+'Measured Data'!$E16*'Measured Data'!AS15/'In Process Calc.'!$J14,"")</f>
        <v/>
      </c>
      <c r="U20" s="244" t="str">
        <f>IF('Measured Data'!$E16&gt;0,'Measured Data'!V15+'Measured Data'!$E16*'Measured Data'!AT15/'In Process Calc.'!$J14,"")</f>
        <v/>
      </c>
      <c r="V20" s="244" t="str">
        <f>IF('Measured Data'!$E16&gt;0,'Measured Data'!W15+'Measured Data'!$E16*'Measured Data'!AU15/'In Process Calc.'!$J14,"")</f>
        <v/>
      </c>
      <c r="W20" s="244" t="str">
        <f>IF('Measured Data'!$E16&gt;0,'Measured Data'!X15+'Measured Data'!$E16*'Measured Data'!AV15/'In Process Calc.'!$J14,"")</f>
        <v/>
      </c>
      <c r="X20" s="244" t="str">
        <f>IF('Measured Data'!$E16&gt;0,'Measured Data'!Y15+'Measured Data'!$E16*'Measured Data'!AW15/'In Process Calc.'!$J14,"")</f>
        <v/>
      </c>
      <c r="Y20" s="244" t="str">
        <f>IF('Measured Data'!$E16&gt;0,'Measured Data'!Z15+'Measured Data'!$E16*'Measured Data'!AX15/'In Process Calc.'!$J14,"")</f>
        <v/>
      </c>
      <c r="Z20" s="244" t="str">
        <f>IF('Measured Data'!$E16&gt;0,'Measured Data'!AA15+'Measured Data'!$E16*'Measured Data'!AY15/'In Process Calc.'!$J14,"")</f>
        <v/>
      </c>
      <c r="AA20" s="244" t="str">
        <f>IF('Measured Data'!$E16&gt;0,'Measured Data'!AB15+'Measured Data'!$E16*'Measured Data'!AZ15/'In Process Calc.'!$J14,"")</f>
        <v/>
      </c>
      <c r="AB20" s="244" t="str">
        <f>IF('Measured Data'!$E16&gt;0,'Measured Data'!AC15+'Measured Data'!$E16*'Measured Data'!BA15/'In Process Calc.'!$J14,"")</f>
        <v/>
      </c>
      <c r="AC20" s="244" t="str">
        <f>IF('Measured Data'!$E16&gt;0,'Measured Data'!AD15+'Measured Data'!$E16*'Measured Data'!BB15/'In Process Calc.'!$J14,"")</f>
        <v/>
      </c>
      <c r="AD20" s="244" t="str">
        <f>IF('Measured Data'!$E16&gt;0,'Measured Data'!AE15+'Measured Data'!$E16*'Measured Data'!BC15/'In Process Calc.'!$J14,"")</f>
        <v/>
      </c>
      <c r="AE20" s="244" t="str">
        <f>IF('Measured Data'!$E16&gt;0,'Measured Data'!AF15+'Measured Data'!$E16*'Measured Data'!BE15/'In Process Calc.'!$J14,"")</f>
        <v/>
      </c>
      <c r="AF20" s="244" t="str">
        <f>IF('Measured Data'!$E16&gt;0,'Measured Data'!AG15+'Measured Data'!$E16*'Measured Data'!BF15/'In Process Calc.'!$J14,"")</f>
        <v/>
      </c>
      <c r="AG20" s="244" t="str">
        <f>IF('Measured Data'!$E16&gt;0,'Measured Data'!AH15+'Measured Data'!$E16*'Measured Data'!BG15/'In Process Calc.'!$J14,"")</f>
        <v/>
      </c>
      <c r="AH20" s="244" t="str">
        <f>IF('Measured Data'!$E16&gt;0,'Measured Data'!AI15+'Measured Data'!$E16*'Measured Data'!BI15/'In Process Calc.'!$J14,"")</f>
        <v/>
      </c>
      <c r="AI20" s="244" t="str">
        <f>IF('Measured Data'!$E16&gt;0,'Measured Data'!AJ15+'Measured Data'!$E16*'Measured Data'!BJ15/'In Process Calc.'!$J14,"")</f>
        <v/>
      </c>
      <c r="AJ20" s="244" t="str">
        <f>IF('Measured Data'!$E16&gt;0,'Measured Data'!AK15+'Measured Data'!$E16*'Measured Data'!BK15/'In Process Calc.'!$J14,"")</f>
        <v/>
      </c>
      <c r="AK20" s="244" t="str">
        <f>IF('Measured Data'!$E16&gt;0,'Measured Data'!AL15+'Measured Data'!$E16*'Measured Data'!BL15/'In Process Calc.'!$J14,"")</f>
        <v/>
      </c>
      <c r="AL20" s="244" t="str">
        <f>IF('Measured Data'!$E16&gt;0,'Measured Data'!AM15+'Measured Data'!$E16*'Measured Data'!BM15/'In Process Calc.'!$J14,"")</f>
        <v/>
      </c>
      <c r="AM20" s="244" t="str">
        <f>IF('Measured Data'!$E16&gt;0,'Measured Data'!AN15+'Measured Data'!$E16*'Measured Data'!BN15/'In Process Calc.'!$J14,"")</f>
        <v/>
      </c>
      <c r="AN20" s="244" t="str">
        <f>IF('Measured Data'!$E16&gt;0,'Measured Data'!AO15+'Measured Data'!$E16*'Measured Data'!BO15/'In Process Calc.'!$J14,"")</f>
        <v/>
      </c>
      <c r="AO20" s="244" t="str">
        <f>IF('Measured Data'!$E16&gt;0,'Measured Data'!AP15+'Measured Data'!$E16*'Measured Data'!BP15/'In Process Calc.'!$J14,"")</f>
        <v/>
      </c>
      <c r="AP20" s="244" t="str">
        <f>IF('Measured Data'!$E16&gt;0,'Measured Data'!AQ15+'Measured Data'!$E16*'Measured Data'!BQ15/'In Process Calc.'!$J14,"")</f>
        <v/>
      </c>
      <c r="AQ20" s="244" t="str">
        <f>IF('Measured Data'!$E16&gt;0,'Measured Data'!AR15+'Measured Data'!$E16*'Measured Data'!BR15/'In Process Calc.'!$J14,"")</f>
        <v/>
      </c>
      <c r="AR20" s="244" t="str">
        <f>IF('Measured Data'!$E16&gt;0,'Measured Data'!AS15,"")</f>
        <v/>
      </c>
      <c r="AS20" s="244" t="str">
        <f>IF('Measured Data'!$E16&gt;0,'Measured Data'!AT15,"")</f>
        <v/>
      </c>
      <c r="AT20" s="244" t="str">
        <f>IF('Measured Data'!$E16&gt;0,'Measured Data'!AU15,"")</f>
        <v/>
      </c>
      <c r="AU20" s="244" t="str">
        <f>IF('Measured Data'!$E16&gt;0,'Measured Data'!AV15,"")</f>
        <v/>
      </c>
      <c r="AV20" s="244" t="str">
        <f>IF('Measured Data'!$E16&gt;0,'Measured Data'!AW15,"")</f>
        <v/>
      </c>
      <c r="AW20" s="244" t="str">
        <f>IF('Measured Data'!$E16&gt;0,'Measured Data'!AX15,"")</f>
        <v/>
      </c>
      <c r="AX20" s="244" t="str">
        <f>IF('Measured Data'!$E16&gt;0,'Measured Data'!AY15,"")</f>
        <v/>
      </c>
      <c r="AY20" s="244" t="str">
        <f>IF('Measured Data'!$E16&gt;0,'Measured Data'!AZ15,"")</f>
        <v/>
      </c>
      <c r="AZ20" s="244" t="str">
        <f>IF('Measured Data'!$E16&gt;0,'Measured Data'!BA15,"")</f>
        <v/>
      </c>
      <c r="BA20" s="244" t="str">
        <f>IF('Measured Data'!$E16&gt;0,'Measured Data'!BB15,"")</f>
        <v/>
      </c>
      <c r="BB20" s="244" t="str">
        <f>IF('Measured Data'!$E16&gt;0,'Measured Data'!BC15,"")</f>
        <v/>
      </c>
      <c r="BC20" s="244" t="str">
        <f>IF('Measured Data'!$E16&gt;0,'Measured Data'!BE15,"")</f>
        <v/>
      </c>
      <c r="BD20" s="244" t="str">
        <f>IF('Measured Data'!$E16&gt;0,'Measured Data'!BF15,"")</f>
        <v/>
      </c>
      <c r="BE20" s="244" t="str">
        <f>IF('Measured Data'!$E16&gt;0,'Measured Data'!BG15,"")</f>
        <v/>
      </c>
      <c r="BF20" s="244" t="str">
        <f>IF('Measured Data'!$E16&gt;0,'Measured Data'!BI15,"")</f>
        <v/>
      </c>
      <c r="BG20" s="244" t="str">
        <f>IF('Measured Data'!$E16&gt;0,'Measured Data'!BJ15,"")</f>
        <v/>
      </c>
      <c r="BH20" s="244" t="str">
        <f>IF('Measured Data'!$E16&gt;0,'Measured Data'!BK15,"")</f>
        <v/>
      </c>
      <c r="BI20" s="244" t="str">
        <f>IF('Measured Data'!$E16&gt;0,'Measured Data'!BL15,"")</f>
        <v/>
      </c>
      <c r="BJ20" s="244" t="str">
        <f>IF('Measured Data'!$E16&gt;0,'Measured Data'!BM15,"")</f>
        <v/>
      </c>
      <c r="BK20" s="244" t="str">
        <f>IF('Measured Data'!$E16&gt;0,'Measured Data'!BN15,"")</f>
        <v/>
      </c>
      <c r="BL20" s="244" t="str">
        <f>IF('Measured Data'!$E16&gt;0,'Measured Data'!BO15,"")</f>
        <v/>
      </c>
      <c r="BM20" s="244" t="str">
        <f>IF('Measured Data'!$E16&gt;0,'Measured Data'!BP15,"")</f>
        <v/>
      </c>
      <c r="BN20" s="244" t="str">
        <f>IF('Measured Data'!$E16&gt;0,'In Process Calc.'!B13,"")</f>
        <v/>
      </c>
      <c r="BO20" s="244" t="str">
        <f>IF('Measured Data'!$E16&gt;0,'In Process Calc.'!C13,"")</f>
        <v/>
      </c>
    </row>
    <row r="21" spans="1:67">
      <c r="A21" s="238" t="e">
        <f>IF('Measured Data'!#REF!&gt;0,'Measured Data'!$B$1,"")</f>
        <v>#REF!</v>
      </c>
      <c r="B21" s="238" t="e">
        <f>IF('Measured Data'!#REF!&gt;0,'Measured Data'!A16+0.1,"")</f>
        <v>#REF!</v>
      </c>
      <c r="C21" s="242" t="e">
        <f>IF('Measured Data'!#REF!&gt;0,'Measured Data'!B16,"")</f>
        <v>#REF!</v>
      </c>
      <c r="D21" s="247" t="e">
        <f>IF('Measured Data'!#REF!&gt;0,'Measured Data'!C16,"")</f>
        <v>#REF!</v>
      </c>
      <c r="E21" s="238" t="e">
        <f>IF('Measured Data'!#REF!&gt;0,'Measured Data'!D16,"")</f>
        <v>#REF!</v>
      </c>
      <c r="F21" s="238" t="e">
        <f>IF('Measured Data'!#REF!&gt;0,'Measured Data'!E16,"")</f>
        <v>#REF!</v>
      </c>
      <c r="G21" s="238" t="e">
        <f>IF('Measured Data'!#REF!&gt;0,'Measured Data'!G16,"")</f>
        <v>#REF!</v>
      </c>
      <c r="H21" s="243" t="e">
        <f>IF('Measured Data'!#REF!&gt;0,'Measured Data'!H16,"")</f>
        <v>#REF!</v>
      </c>
      <c r="I21" s="243" t="e">
        <f>IF('Measured Data'!#REF!&gt;0,'Measured Data'!I16,"")</f>
        <v>#REF!</v>
      </c>
      <c r="J21" s="243" t="e">
        <f>IF('Measured Data'!#REF!&gt;0,'Measured Data'!J16,"")</f>
        <v>#REF!</v>
      </c>
      <c r="K21" s="243" t="e">
        <f>IF('Measured Data'!#REF!&gt;0,'Measured Data'!K16,"")</f>
        <v>#REF!</v>
      </c>
      <c r="L21" s="238" t="e">
        <f>IF('Measured Data'!#REF!&gt;0,'Measured Data'!L16,"")</f>
        <v>#REF!</v>
      </c>
      <c r="M21" s="238" t="e">
        <f>IF('Measured Data'!#REF!&gt;0,'Measured Data'!M16,"")</f>
        <v>#REF!</v>
      </c>
      <c r="N21" s="238" t="e">
        <f>IF('Measured Data'!#REF!&gt;0,'Measured Data'!N16,"")</f>
        <v>#REF!</v>
      </c>
      <c r="O21" s="238" t="e">
        <f>IF('Measured Data'!#REF!&gt;0,'Measured Data'!O16,"")</f>
        <v>#REF!</v>
      </c>
      <c r="P21" s="238" t="e">
        <f>IF('Measured Data'!#REF!&gt;0,'Measured Data'!P16,"")</f>
        <v>#REF!</v>
      </c>
      <c r="Q21" s="238" t="e">
        <f>IF('Measured Data'!#REF!&gt;0,'Measured Data'!Q16,"")</f>
        <v>#REF!</v>
      </c>
      <c r="R21" s="238" t="e">
        <f>IF('Measured Data'!#REF!&gt;0,'Measured Data'!R16,"")</f>
        <v>#REF!</v>
      </c>
      <c r="S21" s="238" t="e">
        <f>IF('Measured Data'!#REF!&gt;0,'Measured Data'!S16,"")</f>
        <v>#REF!</v>
      </c>
      <c r="T21" s="244" t="e">
        <f>IF('Measured Data'!#REF!&gt;0,'Measured Data'!U16+'Measured Data'!#REF!*'Measured Data'!AS16/'In Process Calc.'!$J15,"")</f>
        <v>#REF!</v>
      </c>
      <c r="U21" s="244" t="e">
        <f>IF('Measured Data'!#REF!&gt;0,'Measured Data'!V16+'Measured Data'!#REF!*'Measured Data'!AT16/'In Process Calc.'!$J15,"")</f>
        <v>#REF!</v>
      </c>
      <c r="V21" s="244" t="e">
        <f>IF('Measured Data'!#REF!&gt;0,'Measured Data'!W16+'Measured Data'!#REF!*'Measured Data'!AU16/'In Process Calc.'!$J15,"")</f>
        <v>#REF!</v>
      </c>
      <c r="W21" s="244" t="e">
        <f>IF('Measured Data'!#REF!&gt;0,'Measured Data'!X16+'Measured Data'!#REF!*'Measured Data'!AV16/'In Process Calc.'!$J15,"")</f>
        <v>#REF!</v>
      </c>
      <c r="X21" s="244" t="e">
        <f>IF('Measured Data'!#REF!&gt;0,'Measured Data'!Y16+'Measured Data'!#REF!*'Measured Data'!AW16/'In Process Calc.'!$J15,"")</f>
        <v>#REF!</v>
      </c>
      <c r="Y21" s="244" t="e">
        <f>IF('Measured Data'!#REF!&gt;0,'Measured Data'!Z16+'Measured Data'!#REF!*'Measured Data'!AX16/'In Process Calc.'!$J15,"")</f>
        <v>#REF!</v>
      </c>
      <c r="Z21" s="244" t="e">
        <f>IF('Measured Data'!#REF!&gt;0,'Measured Data'!AA16+'Measured Data'!#REF!*'Measured Data'!AY16/'In Process Calc.'!$J15,"")</f>
        <v>#REF!</v>
      </c>
      <c r="AA21" s="244" t="e">
        <f>IF('Measured Data'!#REF!&gt;0,'Measured Data'!AB16+'Measured Data'!#REF!*'Measured Data'!AZ16/'In Process Calc.'!$J15,"")</f>
        <v>#REF!</v>
      </c>
      <c r="AB21" s="244" t="e">
        <f>IF('Measured Data'!#REF!&gt;0,'Measured Data'!AC16+'Measured Data'!#REF!*'Measured Data'!BA16/'In Process Calc.'!$J15,"")</f>
        <v>#REF!</v>
      </c>
      <c r="AC21" s="244" t="e">
        <f>IF('Measured Data'!#REF!&gt;0,'Measured Data'!AD16+'Measured Data'!#REF!*'Measured Data'!BB16/'In Process Calc.'!$J15,"")</f>
        <v>#REF!</v>
      </c>
      <c r="AD21" s="244" t="e">
        <f>IF('Measured Data'!#REF!&gt;0,'Measured Data'!AE16+'Measured Data'!#REF!*'Measured Data'!BC16/'In Process Calc.'!$J15,"")</f>
        <v>#REF!</v>
      </c>
      <c r="AE21" s="244" t="e">
        <f>IF('Measured Data'!#REF!&gt;0,'Measured Data'!AF16+'Measured Data'!#REF!*'Measured Data'!BE16/'In Process Calc.'!$J15,"")</f>
        <v>#REF!</v>
      </c>
      <c r="AF21" s="244" t="e">
        <f>IF('Measured Data'!#REF!&gt;0,'Measured Data'!AG16+'Measured Data'!#REF!*'Measured Data'!BF16/'In Process Calc.'!$J15,"")</f>
        <v>#REF!</v>
      </c>
      <c r="AG21" s="244" t="e">
        <f>IF('Measured Data'!#REF!&gt;0,'Measured Data'!AH16+'Measured Data'!#REF!*'Measured Data'!BG16/'In Process Calc.'!$J15,"")</f>
        <v>#REF!</v>
      </c>
      <c r="AH21" s="244" t="e">
        <f>IF('Measured Data'!#REF!&gt;0,'Measured Data'!AI16+'Measured Data'!#REF!*'Measured Data'!BI16/'In Process Calc.'!$J15,"")</f>
        <v>#REF!</v>
      </c>
      <c r="AI21" s="244" t="e">
        <f>IF('Measured Data'!#REF!&gt;0,'Measured Data'!AJ16+'Measured Data'!#REF!*'Measured Data'!BJ16/'In Process Calc.'!$J15,"")</f>
        <v>#REF!</v>
      </c>
      <c r="AJ21" s="244" t="e">
        <f>IF('Measured Data'!#REF!&gt;0,'Measured Data'!AK16+'Measured Data'!#REF!*'Measured Data'!BK16/'In Process Calc.'!$J15,"")</f>
        <v>#REF!</v>
      </c>
      <c r="AK21" s="244" t="e">
        <f>IF('Measured Data'!#REF!&gt;0,'Measured Data'!AL16+'Measured Data'!#REF!*'Measured Data'!BL16/'In Process Calc.'!$J15,"")</f>
        <v>#REF!</v>
      </c>
      <c r="AL21" s="244" t="e">
        <f>IF('Measured Data'!#REF!&gt;0,'Measured Data'!AM16+'Measured Data'!#REF!*'Measured Data'!BM16/'In Process Calc.'!$J15,"")</f>
        <v>#REF!</v>
      </c>
      <c r="AM21" s="244" t="e">
        <f>IF('Measured Data'!#REF!&gt;0,'Measured Data'!AN16+'Measured Data'!#REF!*'Measured Data'!BN16/'In Process Calc.'!$J15,"")</f>
        <v>#REF!</v>
      </c>
      <c r="AN21" s="244" t="e">
        <f>IF('Measured Data'!#REF!&gt;0,'Measured Data'!AO16+'Measured Data'!#REF!*'Measured Data'!BO16/'In Process Calc.'!$J15,"")</f>
        <v>#REF!</v>
      </c>
      <c r="AO21" s="244" t="e">
        <f>IF('Measured Data'!#REF!&gt;0,'Measured Data'!AP16+'Measured Data'!#REF!*'Measured Data'!BP16/'In Process Calc.'!$J15,"")</f>
        <v>#REF!</v>
      </c>
      <c r="AP21" s="244" t="e">
        <f>IF('Measured Data'!#REF!&gt;0,'Measured Data'!AQ16+'Measured Data'!#REF!*'Measured Data'!BQ16/'In Process Calc.'!$J15,"")</f>
        <v>#REF!</v>
      </c>
      <c r="AQ21" s="244" t="e">
        <f>IF('Measured Data'!#REF!&gt;0,'Measured Data'!AR16+'Measured Data'!#REF!*'Measured Data'!BR16/'In Process Calc.'!$J15,"")</f>
        <v>#REF!</v>
      </c>
      <c r="AR21" s="244" t="e">
        <f>IF('Measured Data'!#REF!&gt;0,'Measured Data'!AS16,"")</f>
        <v>#REF!</v>
      </c>
      <c r="AS21" s="244" t="e">
        <f>IF('Measured Data'!#REF!&gt;0,'Measured Data'!AT16,"")</f>
        <v>#REF!</v>
      </c>
      <c r="AT21" s="244" t="e">
        <f>IF('Measured Data'!#REF!&gt;0,'Measured Data'!AU16,"")</f>
        <v>#REF!</v>
      </c>
      <c r="AU21" s="244" t="e">
        <f>IF('Measured Data'!#REF!&gt;0,'Measured Data'!AV16,"")</f>
        <v>#REF!</v>
      </c>
      <c r="AV21" s="244" t="e">
        <f>IF('Measured Data'!#REF!&gt;0,'Measured Data'!AW16,"")</f>
        <v>#REF!</v>
      </c>
      <c r="AW21" s="244" t="e">
        <f>IF('Measured Data'!#REF!&gt;0,'Measured Data'!AX16,"")</f>
        <v>#REF!</v>
      </c>
      <c r="AX21" s="244" t="e">
        <f>IF('Measured Data'!#REF!&gt;0,'Measured Data'!AY16,"")</f>
        <v>#REF!</v>
      </c>
      <c r="AY21" s="244" t="e">
        <f>IF('Measured Data'!#REF!&gt;0,'Measured Data'!AZ16,"")</f>
        <v>#REF!</v>
      </c>
      <c r="AZ21" s="244" t="e">
        <f>IF('Measured Data'!#REF!&gt;0,'Measured Data'!BA16,"")</f>
        <v>#REF!</v>
      </c>
      <c r="BA21" s="244" t="e">
        <f>IF('Measured Data'!#REF!&gt;0,'Measured Data'!BB16,"")</f>
        <v>#REF!</v>
      </c>
      <c r="BB21" s="244" t="e">
        <f>IF('Measured Data'!#REF!&gt;0,'Measured Data'!BC16,"")</f>
        <v>#REF!</v>
      </c>
      <c r="BC21" s="244" t="e">
        <f>IF('Measured Data'!#REF!&gt;0,'Measured Data'!BE16,"")</f>
        <v>#REF!</v>
      </c>
      <c r="BD21" s="244" t="e">
        <f>IF('Measured Data'!#REF!&gt;0,'Measured Data'!BF16,"")</f>
        <v>#REF!</v>
      </c>
      <c r="BE21" s="244" t="e">
        <f>IF('Measured Data'!#REF!&gt;0,'Measured Data'!BG16,"")</f>
        <v>#REF!</v>
      </c>
      <c r="BF21" s="244" t="e">
        <f>IF('Measured Data'!#REF!&gt;0,'Measured Data'!BI16,"")</f>
        <v>#REF!</v>
      </c>
      <c r="BG21" s="244" t="e">
        <f>IF('Measured Data'!#REF!&gt;0,'Measured Data'!BJ16,"")</f>
        <v>#REF!</v>
      </c>
      <c r="BH21" s="244" t="e">
        <f>IF('Measured Data'!#REF!&gt;0,'Measured Data'!BK16,"")</f>
        <v>#REF!</v>
      </c>
      <c r="BI21" s="244" t="e">
        <f>IF('Measured Data'!#REF!&gt;0,'Measured Data'!BL16,"")</f>
        <v>#REF!</v>
      </c>
      <c r="BJ21" s="244" t="e">
        <f>IF('Measured Data'!#REF!&gt;0,'Measured Data'!BM16,"")</f>
        <v>#REF!</v>
      </c>
      <c r="BK21" s="244" t="e">
        <f>IF('Measured Data'!#REF!&gt;0,'Measured Data'!BN16,"")</f>
        <v>#REF!</v>
      </c>
      <c r="BL21" s="244" t="e">
        <f>IF('Measured Data'!#REF!&gt;0,'Measured Data'!BO16,"")</f>
        <v>#REF!</v>
      </c>
      <c r="BM21" s="244" t="e">
        <f>IF('Measured Data'!#REF!&gt;0,'Measured Data'!BP16,"")</f>
        <v>#REF!</v>
      </c>
      <c r="BN21" s="244" t="e">
        <f>IF('Measured Data'!#REF!&gt;0,'In Process Calc.'!B14,"")</f>
        <v>#REF!</v>
      </c>
      <c r="BO21" s="244" t="e">
        <f>IF('Measured Data'!#REF!&gt;0,'In Process Calc.'!C14,"")</f>
        <v>#REF!</v>
      </c>
    </row>
    <row r="22" spans="1:67">
      <c r="A22" s="238" t="str">
        <f>IF('Measured Data'!$E17&gt;0,'Measured Data'!$B$1,"")</f>
        <v/>
      </c>
      <c r="B22" s="238" t="str">
        <f>IF('Measured Data'!$E17&gt;0,'Measured Data'!#REF!+0.1,"")</f>
        <v/>
      </c>
      <c r="C22" s="242" t="str">
        <f>IF('Measured Data'!$E17&gt;0,'Measured Data'!#REF!,"")</f>
        <v/>
      </c>
      <c r="D22" s="247" t="str">
        <f>IF('Measured Data'!$E17&gt;0,'Measured Data'!#REF!,"")</f>
        <v/>
      </c>
      <c r="E22" s="238" t="str">
        <f>IF('Measured Data'!$E17&gt;0,'Measured Data'!#REF!,"")</f>
        <v/>
      </c>
      <c r="F22" s="238" t="str">
        <f>IF('Measured Data'!$E17&gt;0,'Measured Data'!#REF!,"")</f>
        <v/>
      </c>
      <c r="G22" s="238" t="str">
        <f>IF('Measured Data'!$E17&gt;0,'Measured Data'!#REF!,"")</f>
        <v/>
      </c>
      <c r="H22" s="243" t="str">
        <f>IF('Measured Data'!$E17&gt;0,'Measured Data'!#REF!,"")</f>
        <v/>
      </c>
      <c r="I22" s="243" t="str">
        <f>IF('Measured Data'!$E17&gt;0,'Measured Data'!#REF!,"")</f>
        <v/>
      </c>
      <c r="J22" s="243" t="str">
        <f>IF('Measured Data'!$E17&gt;0,'Measured Data'!#REF!,"")</f>
        <v/>
      </c>
      <c r="K22" s="243" t="str">
        <f>IF('Measured Data'!$E17&gt;0,'Measured Data'!#REF!,"")</f>
        <v/>
      </c>
      <c r="L22" s="238" t="str">
        <f>IF('Measured Data'!$E17&gt;0,'Measured Data'!#REF!,"")</f>
        <v/>
      </c>
      <c r="M22" s="238" t="str">
        <f>IF('Measured Data'!$E17&gt;0,'Measured Data'!#REF!,"")</f>
        <v/>
      </c>
      <c r="N22" s="238" t="str">
        <f>IF('Measured Data'!$E17&gt;0,'Measured Data'!#REF!,"")</f>
        <v/>
      </c>
      <c r="O22" s="238" t="str">
        <f>IF('Measured Data'!$E17&gt;0,'Measured Data'!#REF!,"")</f>
        <v/>
      </c>
      <c r="P22" s="238" t="str">
        <f>IF('Measured Data'!$E17&gt;0,'Measured Data'!#REF!,"")</f>
        <v/>
      </c>
      <c r="Q22" s="238" t="str">
        <f>IF('Measured Data'!$E17&gt;0,'Measured Data'!#REF!,"")</f>
        <v/>
      </c>
      <c r="R22" s="238" t="str">
        <f>IF('Measured Data'!$E17&gt;0,'Measured Data'!#REF!,"")</f>
        <v/>
      </c>
      <c r="S22" s="238" t="str">
        <f>IF('Measured Data'!$E17&gt;0,'Measured Data'!#REF!,"")</f>
        <v/>
      </c>
      <c r="T22" s="244" t="str">
        <f>IF('Measured Data'!$E17&gt;0,'Measured Data'!#REF!+'Measured Data'!$E17*'Measured Data'!#REF!/'In Process Calc.'!$J16,"")</f>
        <v/>
      </c>
      <c r="U22" s="244" t="str">
        <f>IF('Measured Data'!$E17&gt;0,'Measured Data'!#REF!+'Measured Data'!$E17*'Measured Data'!#REF!/'In Process Calc.'!$J16,"")</f>
        <v/>
      </c>
      <c r="V22" s="244" t="str">
        <f>IF('Measured Data'!$E17&gt;0,'Measured Data'!#REF!+'Measured Data'!$E17*'Measured Data'!#REF!/'In Process Calc.'!$J16,"")</f>
        <v/>
      </c>
      <c r="W22" s="244" t="str">
        <f>IF('Measured Data'!$E17&gt;0,'Measured Data'!#REF!+'Measured Data'!$E17*'Measured Data'!#REF!/'In Process Calc.'!$J16,"")</f>
        <v/>
      </c>
      <c r="X22" s="244" t="str">
        <f>IF('Measured Data'!$E17&gt;0,'Measured Data'!#REF!+'Measured Data'!$E17*'Measured Data'!#REF!/'In Process Calc.'!$J16,"")</f>
        <v/>
      </c>
      <c r="Y22" s="244" t="str">
        <f>IF('Measured Data'!$E17&gt;0,'Measured Data'!#REF!+'Measured Data'!$E17*'Measured Data'!#REF!/'In Process Calc.'!$J16,"")</f>
        <v/>
      </c>
      <c r="Z22" s="244" t="str">
        <f>IF('Measured Data'!$E17&gt;0,'Measured Data'!#REF!+'Measured Data'!$E17*'Measured Data'!#REF!/'In Process Calc.'!$J16,"")</f>
        <v/>
      </c>
      <c r="AA22" s="244" t="str">
        <f>IF('Measured Data'!$E17&gt;0,'Measured Data'!#REF!+'Measured Data'!$E17*'Measured Data'!#REF!/'In Process Calc.'!$J16,"")</f>
        <v/>
      </c>
      <c r="AB22" s="244" t="str">
        <f>IF('Measured Data'!$E17&gt;0,'Measured Data'!#REF!+'Measured Data'!$E17*'Measured Data'!#REF!/'In Process Calc.'!$J16,"")</f>
        <v/>
      </c>
      <c r="AC22" s="244" t="str">
        <f>IF('Measured Data'!$E17&gt;0,'Measured Data'!#REF!+'Measured Data'!$E17*'Measured Data'!#REF!/'In Process Calc.'!$J16,"")</f>
        <v/>
      </c>
      <c r="AD22" s="244" t="str">
        <f>IF('Measured Data'!$E17&gt;0,'Measured Data'!#REF!+'Measured Data'!$E17*'Measured Data'!#REF!/'In Process Calc.'!$J16,"")</f>
        <v/>
      </c>
      <c r="AE22" s="244" t="str">
        <f>IF('Measured Data'!$E17&gt;0,'Measured Data'!#REF!+'Measured Data'!$E17*'Measured Data'!#REF!/'In Process Calc.'!$J16,"")</f>
        <v/>
      </c>
      <c r="AF22" s="244" t="str">
        <f>IF('Measured Data'!$E17&gt;0,'Measured Data'!#REF!+'Measured Data'!$E17*'Measured Data'!#REF!/'In Process Calc.'!$J16,"")</f>
        <v/>
      </c>
      <c r="AG22" s="244" t="str">
        <f>IF('Measured Data'!$E17&gt;0,'Measured Data'!#REF!+'Measured Data'!$E17*'Measured Data'!#REF!/'In Process Calc.'!$J16,"")</f>
        <v/>
      </c>
      <c r="AH22" s="244" t="str">
        <f>IF('Measured Data'!$E17&gt;0,'Measured Data'!#REF!+'Measured Data'!$E17*'Measured Data'!#REF!/'In Process Calc.'!$J16,"")</f>
        <v/>
      </c>
      <c r="AI22" s="244" t="str">
        <f>IF('Measured Data'!$E17&gt;0,'Measured Data'!#REF!+'Measured Data'!$E17*'Measured Data'!#REF!/'In Process Calc.'!$J16,"")</f>
        <v/>
      </c>
      <c r="AJ22" s="244" t="str">
        <f>IF('Measured Data'!$E17&gt;0,'Measured Data'!#REF!+'Measured Data'!$E17*'Measured Data'!#REF!/'In Process Calc.'!$J16,"")</f>
        <v/>
      </c>
      <c r="AK22" s="244" t="str">
        <f>IF('Measured Data'!$E17&gt;0,'Measured Data'!#REF!+'Measured Data'!$E17*'Measured Data'!#REF!/'In Process Calc.'!$J16,"")</f>
        <v/>
      </c>
      <c r="AL22" s="244" t="str">
        <f>IF('Measured Data'!$E17&gt;0,'Measured Data'!#REF!+'Measured Data'!$E17*'Measured Data'!#REF!/'In Process Calc.'!$J16,"")</f>
        <v/>
      </c>
      <c r="AM22" s="244" t="str">
        <f>IF('Measured Data'!$E17&gt;0,'Measured Data'!#REF!+'Measured Data'!$E17*'Measured Data'!#REF!/'In Process Calc.'!$J16,"")</f>
        <v/>
      </c>
      <c r="AN22" s="244" t="str">
        <f>IF('Measured Data'!$E17&gt;0,'Measured Data'!#REF!+'Measured Data'!$E17*'Measured Data'!#REF!/'In Process Calc.'!$J16,"")</f>
        <v/>
      </c>
      <c r="AO22" s="244" t="str">
        <f>IF('Measured Data'!$E17&gt;0,'Measured Data'!#REF!+'Measured Data'!$E17*'Measured Data'!#REF!/'In Process Calc.'!$J16,"")</f>
        <v/>
      </c>
      <c r="AP22" s="244" t="str">
        <f>IF('Measured Data'!$E17&gt;0,'Measured Data'!#REF!+'Measured Data'!$E17*'Measured Data'!#REF!/'In Process Calc.'!$J16,"")</f>
        <v/>
      </c>
      <c r="AQ22" s="244" t="str">
        <f>IF('Measured Data'!$E17&gt;0,'Measured Data'!#REF!+'Measured Data'!$E17*'Measured Data'!#REF!/'In Process Calc.'!$J16,"")</f>
        <v/>
      </c>
      <c r="AR22" s="244" t="str">
        <f>IF('Measured Data'!$E17&gt;0,'Measured Data'!#REF!,"")</f>
        <v/>
      </c>
      <c r="AS22" s="244" t="str">
        <f>IF('Measured Data'!$E17&gt;0,'Measured Data'!#REF!,"")</f>
        <v/>
      </c>
      <c r="AT22" s="244" t="str">
        <f>IF('Measured Data'!$E17&gt;0,'Measured Data'!#REF!,"")</f>
        <v/>
      </c>
      <c r="AU22" s="244" t="str">
        <f>IF('Measured Data'!$E17&gt;0,'Measured Data'!#REF!,"")</f>
        <v/>
      </c>
      <c r="AV22" s="244" t="str">
        <f>IF('Measured Data'!$E17&gt;0,'Measured Data'!#REF!,"")</f>
        <v/>
      </c>
      <c r="AW22" s="244" t="str">
        <f>IF('Measured Data'!$E17&gt;0,'Measured Data'!#REF!,"")</f>
        <v/>
      </c>
      <c r="AX22" s="244" t="str">
        <f>IF('Measured Data'!$E17&gt;0,'Measured Data'!#REF!,"")</f>
        <v/>
      </c>
      <c r="AY22" s="244" t="str">
        <f>IF('Measured Data'!$E17&gt;0,'Measured Data'!#REF!,"")</f>
        <v/>
      </c>
      <c r="AZ22" s="244" t="str">
        <f>IF('Measured Data'!$E17&gt;0,'Measured Data'!#REF!,"")</f>
        <v/>
      </c>
      <c r="BA22" s="244" t="str">
        <f>IF('Measured Data'!$E17&gt;0,'Measured Data'!#REF!,"")</f>
        <v/>
      </c>
      <c r="BB22" s="244" t="str">
        <f>IF('Measured Data'!$E17&gt;0,'Measured Data'!#REF!,"")</f>
        <v/>
      </c>
      <c r="BC22" s="244" t="str">
        <f>IF('Measured Data'!$E17&gt;0,'Measured Data'!#REF!,"")</f>
        <v/>
      </c>
      <c r="BD22" s="244" t="str">
        <f>IF('Measured Data'!$E17&gt;0,'Measured Data'!#REF!,"")</f>
        <v/>
      </c>
      <c r="BE22" s="244" t="str">
        <f>IF('Measured Data'!$E17&gt;0,'Measured Data'!#REF!,"")</f>
        <v/>
      </c>
      <c r="BF22" s="244" t="str">
        <f>IF('Measured Data'!$E17&gt;0,'Measured Data'!#REF!,"")</f>
        <v/>
      </c>
      <c r="BG22" s="244" t="str">
        <f>IF('Measured Data'!$E17&gt;0,'Measured Data'!#REF!,"")</f>
        <v/>
      </c>
      <c r="BH22" s="244" t="str">
        <f>IF('Measured Data'!$E17&gt;0,'Measured Data'!#REF!,"")</f>
        <v/>
      </c>
      <c r="BI22" s="244" t="str">
        <f>IF('Measured Data'!$E17&gt;0,'Measured Data'!#REF!,"")</f>
        <v/>
      </c>
      <c r="BJ22" s="244" t="str">
        <f>IF('Measured Data'!$E17&gt;0,'Measured Data'!#REF!,"")</f>
        <v/>
      </c>
      <c r="BK22" s="244" t="str">
        <f>IF('Measured Data'!$E17&gt;0,'Measured Data'!#REF!,"")</f>
        <v/>
      </c>
      <c r="BL22" s="244" t="str">
        <f>IF('Measured Data'!$E17&gt;0,'Measured Data'!#REF!,"")</f>
        <v/>
      </c>
      <c r="BM22" s="244" t="str">
        <f>IF('Measured Data'!$E17&gt;0,'Measured Data'!#REF!,"")</f>
        <v/>
      </c>
      <c r="BN22" s="244" t="str">
        <f>IF('Measured Data'!$E17&gt;0,'In Process Calc.'!B15,"")</f>
        <v/>
      </c>
      <c r="BO22" s="244" t="str">
        <f>IF('Measured Data'!$E17&gt;0,'In Process Calc.'!C15,"")</f>
        <v/>
      </c>
    </row>
    <row r="23" spans="1:67">
      <c r="A23" s="238" t="str">
        <f>IF('Measured Data'!$E18&gt;0,'Measured Data'!$B$1,"")</f>
        <v/>
      </c>
      <c r="B23" s="238" t="str">
        <f>IF('Measured Data'!$E18&gt;0,'Measured Data'!A17+0.1,"")</f>
        <v/>
      </c>
      <c r="C23" s="242" t="str">
        <f>IF('Measured Data'!$E18&gt;0,'Measured Data'!B17,"")</f>
        <v/>
      </c>
      <c r="D23" s="247" t="str">
        <f>IF('Measured Data'!$E18&gt;0,'Measured Data'!C17,"")</f>
        <v/>
      </c>
      <c r="E23" s="238" t="str">
        <f>IF('Measured Data'!$E18&gt;0,'Measured Data'!D17,"")</f>
        <v/>
      </c>
      <c r="F23" s="238" t="str">
        <f>IF('Measured Data'!$E18&gt;0,'Measured Data'!E17,"")</f>
        <v/>
      </c>
      <c r="G23" s="238" t="str">
        <f>IF('Measured Data'!$E18&gt;0,'Measured Data'!G17,"")</f>
        <v/>
      </c>
      <c r="H23" s="243" t="str">
        <f>IF('Measured Data'!$E18&gt;0,'Measured Data'!H17,"")</f>
        <v/>
      </c>
      <c r="I23" s="243" t="str">
        <f>IF('Measured Data'!$E18&gt;0,'Measured Data'!I17,"")</f>
        <v/>
      </c>
      <c r="J23" s="243" t="str">
        <f>IF('Measured Data'!$E18&gt;0,'Measured Data'!J17,"")</f>
        <v/>
      </c>
      <c r="K23" s="243" t="str">
        <f>IF('Measured Data'!$E18&gt;0,'Measured Data'!K17,"")</f>
        <v/>
      </c>
      <c r="L23" s="238" t="str">
        <f>IF('Measured Data'!$E18&gt;0,'Measured Data'!L17,"")</f>
        <v/>
      </c>
      <c r="M23" s="238" t="str">
        <f>IF('Measured Data'!$E18&gt;0,'Measured Data'!M17,"")</f>
        <v/>
      </c>
      <c r="N23" s="238" t="str">
        <f>IF('Measured Data'!$E18&gt;0,'Measured Data'!N17,"")</f>
        <v/>
      </c>
      <c r="O23" s="238" t="str">
        <f>IF('Measured Data'!$E18&gt;0,'Measured Data'!O17,"")</f>
        <v/>
      </c>
      <c r="P23" s="238" t="str">
        <f>IF('Measured Data'!$E18&gt;0,'Measured Data'!P17,"")</f>
        <v/>
      </c>
      <c r="Q23" s="238" t="str">
        <f>IF('Measured Data'!$E18&gt;0,'Measured Data'!Q17,"")</f>
        <v/>
      </c>
      <c r="R23" s="238" t="str">
        <f>IF('Measured Data'!$E18&gt;0,'Measured Data'!R17,"")</f>
        <v/>
      </c>
      <c r="S23" s="238" t="str">
        <f>IF('Measured Data'!$E18&gt;0,'Measured Data'!S17,"")</f>
        <v/>
      </c>
      <c r="T23" s="244" t="str">
        <f>IF('Measured Data'!$E18&gt;0,'Measured Data'!U17+'Measured Data'!$E18*'Measured Data'!AS17/'In Process Calc.'!$J17,"")</f>
        <v/>
      </c>
      <c r="U23" s="244" t="str">
        <f>IF('Measured Data'!$E18&gt;0,'Measured Data'!V17+'Measured Data'!$E18*'Measured Data'!AT17/'In Process Calc.'!$J17,"")</f>
        <v/>
      </c>
      <c r="V23" s="244" t="str">
        <f>IF('Measured Data'!$E18&gt;0,'Measured Data'!W17+'Measured Data'!$E18*'Measured Data'!AU17/'In Process Calc.'!$J17,"")</f>
        <v/>
      </c>
      <c r="W23" s="244" t="str">
        <f>IF('Measured Data'!$E18&gt;0,'Measured Data'!X17+'Measured Data'!$E18*'Measured Data'!AV17/'In Process Calc.'!$J17,"")</f>
        <v/>
      </c>
      <c r="X23" s="244" t="str">
        <f>IF('Measured Data'!$E18&gt;0,'Measured Data'!Y17+'Measured Data'!$E18*'Measured Data'!AW17/'In Process Calc.'!$J17,"")</f>
        <v/>
      </c>
      <c r="Y23" s="244" t="str">
        <f>IF('Measured Data'!$E18&gt;0,'Measured Data'!Z17+'Measured Data'!$E18*'Measured Data'!AX17/'In Process Calc.'!$J17,"")</f>
        <v/>
      </c>
      <c r="Z23" s="244" t="str">
        <f>IF('Measured Data'!$E18&gt;0,'Measured Data'!AA17+'Measured Data'!$E18*'Measured Data'!AY17/'In Process Calc.'!$J17,"")</f>
        <v/>
      </c>
      <c r="AA23" s="244" t="str">
        <f>IF('Measured Data'!$E18&gt;0,'Measured Data'!AB17+'Measured Data'!$E18*'Measured Data'!AZ17/'In Process Calc.'!$J17,"")</f>
        <v/>
      </c>
      <c r="AB23" s="244" t="str">
        <f>IF('Measured Data'!$E18&gt;0,'Measured Data'!AC17+'Measured Data'!$E18*'Measured Data'!BA17/'In Process Calc.'!$J17,"")</f>
        <v/>
      </c>
      <c r="AC23" s="244" t="str">
        <f>IF('Measured Data'!$E18&gt;0,'Measured Data'!AD17+'Measured Data'!$E18*'Measured Data'!BB17/'In Process Calc.'!$J17,"")</f>
        <v/>
      </c>
      <c r="AD23" s="244" t="str">
        <f>IF('Measured Data'!$E18&gt;0,'Measured Data'!AE17+'Measured Data'!$E18*'Measured Data'!BC17/'In Process Calc.'!$J17,"")</f>
        <v/>
      </c>
      <c r="AE23" s="244" t="str">
        <f>IF('Measured Data'!$E18&gt;0,'Measured Data'!AF17+'Measured Data'!$E18*'Measured Data'!BE17/'In Process Calc.'!$J17,"")</f>
        <v/>
      </c>
      <c r="AF23" s="244" t="str">
        <f>IF('Measured Data'!$E18&gt;0,'Measured Data'!AG17+'Measured Data'!$E18*'Measured Data'!BF17/'In Process Calc.'!$J17,"")</f>
        <v/>
      </c>
      <c r="AG23" s="244" t="str">
        <f>IF('Measured Data'!$E18&gt;0,'Measured Data'!AH17+'Measured Data'!$E18*'Measured Data'!BG17/'In Process Calc.'!$J17,"")</f>
        <v/>
      </c>
      <c r="AH23" s="244" t="str">
        <f>IF('Measured Data'!$E18&gt;0,'Measured Data'!AI17+'Measured Data'!$E18*'Measured Data'!BI17/'In Process Calc.'!$J17,"")</f>
        <v/>
      </c>
      <c r="AI23" s="244" t="str">
        <f>IF('Measured Data'!$E18&gt;0,'Measured Data'!AJ17+'Measured Data'!$E18*'Measured Data'!BJ17/'In Process Calc.'!$J17,"")</f>
        <v/>
      </c>
      <c r="AJ23" s="244" t="str">
        <f>IF('Measured Data'!$E18&gt;0,'Measured Data'!AK17+'Measured Data'!$E18*'Measured Data'!BK17/'In Process Calc.'!$J17,"")</f>
        <v/>
      </c>
      <c r="AK23" s="244" t="str">
        <f>IF('Measured Data'!$E18&gt;0,'Measured Data'!AL17+'Measured Data'!$E18*'Measured Data'!BL17/'In Process Calc.'!$J17,"")</f>
        <v/>
      </c>
      <c r="AL23" s="244" t="str">
        <f>IF('Measured Data'!$E18&gt;0,'Measured Data'!AM17+'Measured Data'!$E18*'Measured Data'!BM17/'In Process Calc.'!$J17,"")</f>
        <v/>
      </c>
      <c r="AM23" s="244" t="str">
        <f>IF('Measured Data'!$E18&gt;0,'Measured Data'!AN17+'Measured Data'!$E18*'Measured Data'!BN17/'In Process Calc.'!$J17,"")</f>
        <v/>
      </c>
      <c r="AN23" s="244" t="str">
        <f>IF('Measured Data'!$E18&gt;0,'Measured Data'!AO17+'Measured Data'!$E18*'Measured Data'!BO17/'In Process Calc.'!$J17,"")</f>
        <v/>
      </c>
      <c r="AO23" s="244" t="str">
        <f>IF('Measured Data'!$E18&gt;0,'Measured Data'!AP17+'Measured Data'!$E18*'Measured Data'!BP17/'In Process Calc.'!$J17,"")</f>
        <v/>
      </c>
      <c r="AP23" s="244" t="str">
        <f>IF('Measured Data'!$E18&gt;0,'Measured Data'!AQ17+'Measured Data'!$E18*'Measured Data'!BQ17/'In Process Calc.'!$J17,"")</f>
        <v/>
      </c>
      <c r="AQ23" s="244" t="str">
        <f>IF('Measured Data'!$E18&gt;0,'Measured Data'!AR17+'Measured Data'!$E18*'Measured Data'!BR17/'In Process Calc.'!$J17,"")</f>
        <v/>
      </c>
      <c r="AR23" s="244" t="str">
        <f>IF('Measured Data'!$E18&gt;0,'Measured Data'!AS17,"")</f>
        <v/>
      </c>
      <c r="AS23" s="244" t="str">
        <f>IF('Measured Data'!$E18&gt;0,'Measured Data'!AT17,"")</f>
        <v/>
      </c>
      <c r="AT23" s="244" t="str">
        <f>IF('Measured Data'!$E18&gt;0,'Measured Data'!AU17,"")</f>
        <v/>
      </c>
      <c r="AU23" s="244" t="str">
        <f>IF('Measured Data'!$E18&gt;0,'Measured Data'!AV17,"")</f>
        <v/>
      </c>
      <c r="AV23" s="244" t="str">
        <f>IF('Measured Data'!$E18&gt;0,'Measured Data'!AW17,"")</f>
        <v/>
      </c>
      <c r="AW23" s="244" t="str">
        <f>IF('Measured Data'!$E18&gt;0,'Measured Data'!AX17,"")</f>
        <v/>
      </c>
      <c r="AX23" s="244" t="str">
        <f>IF('Measured Data'!$E18&gt;0,'Measured Data'!AY17,"")</f>
        <v/>
      </c>
      <c r="AY23" s="244" t="str">
        <f>IF('Measured Data'!$E18&gt;0,'Measured Data'!AZ17,"")</f>
        <v/>
      </c>
      <c r="AZ23" s="244" t="str">
        <f>IF('Measured Data'!$E18&gt;0,'Measured Data'!BA17,"")</f>
        <v/>
      </c>
      <c r="BA23" s="244" t="str">
        <f>IF('Measured Data'!$E18&gt;0,'Measured Data'!BB17,"")</f>
        <v/>
      </c>
      <c r="BB23" s="244" t="str">
        <f>IF('Measured Data'!$E18&gt;0,'Measured Data'!BC17,"")</f>
        <v/>
      </c>
      <c r="BC23" s="244" t="str">
        <f>IF('Measured Data'!$E18&gt;0,'Measured Data'!BE17,"")</f>
        <v/>
      </c>
      <c r="BD23" s="244" t="str">
        <f>IF('Measured Data'!$E18&gt;0,'Measured Data'!BF17,"")</f>
        <v/>
      </c>
      <c r="BE23" s="244" t="str">
        <f>IF('Measured Data'!$E18&gt;0,'Measured Data'!BG17,"")</f>
        <v/>
      </c>
      <c r="BF23" s="244" t="str">
        <f>IF('Measured Data'!$E18&gt;0,'Measured Data'!BI17,"")</f>
        <v/>
      </c>
      <c r="BG23" s="244" t="str">
        <f>IF('Measured Data'!$E18&gt;0,'Measured Data'!BJ17,"")</f>
        <v/>
      </c>
      <c r="BH23" s="244" t="str">
        <f>IF('Measured Data'!$E18&gt;0,'Measured Data'!BK17,"")</f>
        <v/>
      </c>
      <c r="BI23" s="244" t="str">
        <f>IF('Measured Data'!$E18&gt;0,'Measured Data'!BL17,"")</f>
        <v/>
      </c>
      <c r="BJ23" s="244" t="str">
        <f>IF('Measured Data'!$E18&gt;0,'Measured Data'!BM17,"")</f>
        <v/>
      </c>
      <c r="BK23" s="244" t="str">
        <f>IF('Measured Data'!$E18&gt;0,'Measured Data'!BN17,"")</f>
        <v/>
      </c>
      <c r="BL23" s="244" t="str">
        <f>IF('Measured Data'!$E18&gt;0,'Measured Data'!BO17,"")</f>
        <v/>
      </c>
      <c r="BM23" s="244" t="str">
        <f>IF('Measured Data'!$E18&gt;0,'Measured Data'!BP17,"")</f>
        <v/>
      </c>
      <c r="BN23" s="244" t="str">
        <f>IF('Measured Data'!$E18&gt;0,'In Process Calc.'!B16,"")</f>
        <v/>
      </c>
      <c r="BO23" s="244" t="str">
        <f>IF('Measured Data'!$E18&gt;0,'In Process Calc.'!C16,"")</f>
        <v/>
      </c>
    </row>
    <row r="24" spans="1:67">
      <c r="A24" s="238" t="str">
        <f>IF('Measured Data'!$E19&gt;0,'Measured Data'!$B$1,"")</f>
        <v/>
      </c>
      <c r="B24" s="238" t="str">
        <f>IF('Measured Data'!$E19&gt;0,'Measured Data'!A18+0.1,"")</f>
        <v/>
      </c>
      <c r="C24" s="242" t="str">
        <f>IF('Measured Data'!$E19&gt;0,'Measured Data'!B18,"")</f>
        <v/>
      </c>
      <c r="D24" s="247" t="str">
        <f>IF('Measured Data'!$E19&gt;0,'Measured Data'!C18,"")</f>
        <v/>
      </c>
      <c r="E24" s="238" t="str">
        <f>IF('Measured Data'!$E19&gt;0,'Measured Data'!D18,"")</f>
        <v/>
      </c>
      <c r="F24" s="238" t="str">
        <f>IF('Measured Data'!$E19&gt;0,'Measured Data'!E18,"")</f>
        <v/>
      </c>
      <c r="G24" s="238" t="str">
        <f>IF('Measured Data'!$E19&gt;0,'Measured Data'!G18,"")</f>
        <v/>
      </c>
      <c r="H24" s="243" t="str">
        <f>IF('Measured Data'!$E19&gt;0,'Measured Data'!H18,"")</f>
        <v/>
      </c>
      <c r="I24" s="243" t="str">
        <f>IF('Measured Data'!$E19&gt;0,'Measured Data'!I18,"")</f>
        <v/>
      </c>
      <c r="J24" s="243" t="str">
        <f>IF('Measured Data'!$E19&gt;0,'Measured Data'!J18,"")</f>
        <v/>
      </c>
      <c r="K24" s="243" t="str">
        <f>IF('Measured Data'!$E19&gt;0,'Measured Data'!K18,"")</f>
        <v/>
      </c>
      <c r="L24" s="238" t="str">
        <f>IF('Measured Data'!$E19&gt;0,'Measured Data'!L18,"")</f>
        <v/>
      </c>
      <c r="M24" s="238" t="str">
        <f>IF('Measured Data'!$E19&gt;0,'Measured Data'!M18,"")</f>
        <v/>
      </c>
      <c r="N24" s="238" t="str">
        <f>IF('Measured Data'!$E19&gt;0,'Measured Data'!N18,"")</f>
        <v/>
      </c>
      <c r="O24" s="238" t="str">
        <f>IF('Measured Data'!$E19&gt;0,'Measured Data'!O18,"")</f>
        <v/>
      </c>
      <c r="P24" s="238" t="str">
        <f>IF('Measured Data'!$E19&gt;0,'Measured Data'!P18,"")</f>
        <v/>
      </c>
      <c r="Q24" s="238" t="str">
        <f>IF('Measured Data'!$E19&gt;0,'Measured Data'!Q18,"")</f>
        <v/>
      </c>
      <c r="R24" s="238" t="str">
        <f>IF('Measured Data'!$E19&gt;0,'Measured Data'!R18,"")</f>
        <v/>
      </c>
      <c r="S24" s="238" t="str">
        <f>IF('Measured Data'!$E19&gt;0,'Measured Data'!S18,"")</f>
        <v/>
      </c>
      <c r="T24" s="244" t="str">
        <f>IF('Measured Data'!$E19&gt;0,'Measured Data'!U18+'Measured Data'!$E19*'Measured Data'!AS18/'In Process Calc.'!$J18,"")</f>
        <v/>
      </c>
      <c r="U24" s="244" t="str">
        <f>IF('Measured Data'!$E19&gt;0,'Measured Data'!V18+'Measured Data'!$E19*'Measured Data'!AT18/'In Process Calc.'!$J18,"")</f>
        <v/>
      </c>
      <c r="V24" s="244" t="str">
        <f>IF('Measured Data'!$E19&gt;0,'Measured Data'!W18+'Measured Data'!$E19*'Measured Data'!AU18/'In Process Calc.'!$J18,"")</f>
        <v/>
      </c>
      <c r="W24" s="244" t="str">
        <f>IF('Measured Data'!$E19&gt;0,'Measured Data'!X18+'Measured Data'!$E19*'Measured Data'!AV18/'In Process Calc.'!$J18,"")</f>
        <v/>
      </c>
      <c r="X24" s="244" t="str">
        <f>IF('Measured Data'!$E19&gt;0,'Measured Data'!Y18+'Measured Data'!$E19*'Measured Data'!AW18/'In Process Calc.'!$J18,"")</f>
        <v/>
      </c>
      <c r="Y24" s="244" t="str">
        <f>IF('Measured Data'!$E19&gt;0,'Measured Data'!Z18+'Measured Data'!$E19*'Measured Data'!AX18/'In Process Calc.'!$J18,"")</f>
        <v/>
      </c>
      <c r="Z24" s="244" t="str">
        <f>IF('Measured Data'!$E19&gt;0,'Measured Data'!AA18+'Measured Data'!$E19*'Measured Data'!AY18/'In Process Calc.'!$J18,"")</f>
        <v/>
      </c>
      <c r="AA24" s="244" t="str">
        <f>IF('Measured Data'!$E19&gt;0,'Measured Data'!AB18+'Measured Data'!$E19*'Measured Data'!AZ18/'In Process Calc.'!$J18,"")</f>
        <v/>
      </c>
      <c r="AB24" s="244" t="str">
        <f>IF('Measured Data'!$E19&gt;0,'Measured Data'!AC18+'Measured Data'!$E19*'Measured Data'!BA18/'In Process Calc.'!$J18,"")</f>
        <v/>
      </c>
      <c r="AC24" s="244" t="str">
        <f>IF('Measured Data'!$E19&gt;0,'Measured Data'!AD18+'Measured Data'!$E19*'Measured Data'!BB18/'In Process Calc.'!$J18,"")</f>
        <v/>
      </c>
      <c r="AD24" s="244" t="str">
        <f>IF('Measured Data'!$E19&gt;0,'Measured Data'!AE18+'Measured Data'!$E19*'Measured Data'!BC18/'In Process Calc.'!$J18,"")</f>
        <v/>
      </c>
      <c r="AE24" s="244" t="str">
        <f>IF('Measured Data'!$E19&gt;0,'Measured Data'!AF18+'Measured Data'!$E19*'Measured Data'!BE18/'In Process Calc.'!$J18,"")</f>
        <v/>
      </c>
      <c r="AF24" s="244" t="str">
        <f>IF('Measured Data'!$E19&gt;0,'Measured Data'!AG18+'Measured Data'!$E19*'Measured Data'!BF18/'In Process Calc.'!$J18,"")</f>
        <v/>
      </c>
      <c r="AG24" s="244" t="str">
        <f>IF('Measured Data'!$E19&gt;0,'Measured Data'!AH18+'Measured Data'!$E19*'Measured Data'!BG18/'In Process Calc.'!$J18,"")</f>
        <v/>
      </c>
      <c r="AH24" s="244" t="str">
        <f>IF('Measured Data'!$E19&gt;0,'Measured Data'!AI18+'Measured Data'!$E19*'Measured Data'!BI18/'In Process Calc.'!$J18,"")</f>
        <v/>
      </c>
      <c r="AI24" s="244" t="str">
        <f>IF('Measured Data'!$E19&gt;0,'Measured Data'!AJ18+'Measured Data'!$E19*'Measured Data'!BJ18/'In Process Calc.'!$J18,"")</f>
        <v/>
      </c>
      <c r="AJ24" s="244" t="str">
        <f>IF('Measured Data'!$E19&gt;0,'Measured Data'!AK18+'Measured Data'!$E19*'Measured Data'!BK18/'In Process Calc.'!$J18,"")</f>
        <v/>
      </c>
      <c r="AK24" s="244" t="str">
        <f>IF('Measured Data'!$E19&gt;0,'Measured Data'!AL18+'Measured Data'!$E19*'Measured Data'!BL18/'In Process Calc.'!$J18,"")</f>
        <v/>
      </c>
      <c r="AL24" s="244" t="str">
        <f>IF('Measured Data'!$E19&gt;0,'Measured Data'!AM18+'Measured Data'!$E19*'Measured Data'!BM18/'In Process Calc.'!$J18,"")</f>
        <v/>
      </c>
      <c r="AM24" s="244" t="str">
        <f>IF('Measured Data'!$E19&gt;0,'Measured Data'!AN18+'Measured Data'!$E19*'Measured Data'!BN18/'In Process Calc.'!$J18,"")</f>
        <v/>
      </c>
      <c r="AN24" s="244" t="str">
        <f>IF('Measured Data'!$E19&gt;0,'Measured Data'!AO18+'Measured Data'!$E19*'Measured Data'!BO18/'In Process Calc.'!$J18,"")</f>
        <v/>
      </c>
      <c r="AO24" s="244" t="str">
        <f>IF('Measured Data'!$E19&gt;0,'Measured Data'!AP18+'Measured Data'!$E19*'Measured Data'!BP18/'In Process Calc.'!$J18,"")</f>
        <v/>
      </c>
      <c r="AP24" s="244" t="str">
        <f>IF('Measured Data'!$E19&gt;0,'Measured Data'!AQ18+'Measured Data'!$E19*'Measured Data'!BQ18/'In Process Calc.'!$J18,"")</f>
        <v/>
      </c>
      <c r="AQ24" s="244" t="str">
        <f>IF('Measured Data'!$E19&gt;0,'Measured Data'!AR18+'Measured Data'!$E19*'Measured Data'!BR18/'In Process Calc.'!$J18,"")</f>
        <v/>
      </c>
      <c r="AR24" s="244" t="str">
        <f>IF('Measured Data'!$E19&gt;0,'Measured Data'!AS18,"")</f>
        <v/>
      </c>
      <c r="AS24" s="244" t="str">
        <f>IF('Measured Data'!$E19&gt;0,'Measured Data'!AT18,"")</f>
        <v/>
      </c>
      <c r="AT24" s="244" t="str">
        <f>IF('Measured Data'!$E19&gt;0,'Measured Data'!AU18,"")</f>
        <v/>
      </c>
      <c r="AU24" s="244" t="str">
        <f>IF('Measured Data'!$E19&gt;0,'Measured Data'!AV18,"")</f>
        <v/>
      </c>
      <c r="AV24" s="244" t="str">
        <f>IF('Measured Data'!$E19&gt;0,'Measured Data'!AW18,"")</f>
        <v/>
      </c>
      <c r="AW24" s="244" t="str">
        <f>IF('Measured Data'!$E19&gt;0,'Measured Data'!AX18,"")</f>
        <v/>
      </c>
      <c r="AX24" s="244" t="str">
        <f>IF('Measured Data'!$E19&gt;0,'Measured Data'!AY18,"")</f>
        <v/>
      </c>
      <c r="AY24" s="244" t="str">
        <f>IF('Measured Data'!$E19&gt;0,'Measured Data'!AZ18,"")</f>
        <v/>
      </c>
      <c r="AZ24" s="244" t="str">
        <f>IF('Measured Data'!$E19&gt;0,'Measured Data'!BA18,"")</f>
        <v/>
      </c>
      <c r="BA24" s="244" t="str">
        <f>IF('Measured Data'!$E19&gt;0,'Measured Data'!BB18,"")</f>
        <v/>
      </c>
      <c r="BB24" s="244" t="str">
        <f>IF('Measured Data'!$E19&gt;0,'Measured Data'!BC18,"")</f>
        <v/>
      </c>
      <c r="BC24" s="244" t="str">
        <f>IF('Measured Data'!$E19&gt;0,'Measured Data'!BE18,"")</f>
        <v/>
      </c>
      <c r="BD24" s="244" t="str">
        <f>IF('Measured Data'!$E19&gt;0,'Measured Data'!BF18,"")</f>
        <v/>
      </c>
      <c r="BE24" s="244" t="str">
        <f>IF('Measured Data'!$E19&gt;0,'Measured Data'!BG18,"")</f>
        <v/>
      </c>
      <c r="BF24" s="244" t="str">
        <f>IF('Measured Data'!$E19&gt;0,'Measured Data'!BI18,"")</f>
        <v/>
      </c>
      <c r="BG24" s="244" t="str">
        <f>IF('Measured Data'!$E19&gt;0,'Measured Data'!BJ18,"")</f>
        <v/>
      </c>
      <c r="BH24" s="244" t="str">
        <f>IF('Measured Data'!$E19&gt;0,'Measured Data'!BK18,"")</f>
        <v/>
      </c>
      <c r="BI24" s="244" t="str">
        <f>IF('Measured Data'!$E19&gt;0,'Measured Data'!BL18,"")</f>
        <v/>
      </c>
      <c r="BJ24" s="244" t="str">
        <f>IF('Measured Data'!$E19&gt;0,'Measured Data'!BM18,"")</f>
        <v/>
      </c>
      <c r="BK24" s="244" t="str">
        <f>IF('Measured Data'!$E19&gt;0,'Measured Data'!BN18,"")</f>
        <v/>
      </c>
      <c r="BL24" s="244" t="str">
        <f>IF('Measured Data'!$E19&gt;0,'Measured Data'!BO18,"")</f>
        <v/>
      </c>
      <c r="BM24" s="244" t="str">
        <f>IF('Measured Data'!$E19&gt;0,'Measured Data'!BP18,"")</f>
        <v/>
      </c>
      <c r="BN24" s="244" t="str">
        <f>IF('Measured Data'!$E19&gt;0,'In Process Calc.'!B17,"")</f>
        <v/>
      </c>
      <c r="BO24" s="244" t="str">
        <f>IF('Measured Data'!$E19&gt;0,'In Process Calc.'!C17,"")</f>
        <v/>
      </c>
    </row>
    <row r="25" spans="1:67">
      <c r="A25" s="238" t="e">
        <f>IF('Measured Data'!#REF!&gt;0,'Measured Data'!$B$1,"")</f>
        <v>#REF!</v>
      </c>
      <c r="B25" s="238" t="e">
        <f>IF('Measured Data'!#REF!&gt;0,'Measured Data'!A19+0.1,"")</f>
        <v>#REF!</v>
      </c>
      <c r="C25" s="242" t="e">
        <f>IF('Measured Data'!#REF!&gt;0,'Measured Data'!B19,"")</f>
        <v>#REF!</v>
      </c>
      <c r="D25" s="247" t="e">
        <f>IF('Measured Data'!#REF!&gt;0,'Measured Data'!C19,"")</f>
        <v>#REF!</v>
      </c>
      <c r="E25" s="238" t="e">
        <f>IF('Measured Data'!#REF!&gt;0,'Measured Data'!D19,"")</f>
        <v>#REF!</v>
      </c>
      <c r="F25" s="238" t="e">
        <f>IF('Measured Data'!#REF!&gt;0,'Measured Data'!E19,"")</f>
        <v>#REF!</v>
      </c>
      <c r="G25" s="238" t="e">
        <f>IF('Measured Data'!#REF!&gt;0,'Measured Data'!G19,"")</f>
        <v>#REF!</v>
      </c>
      <c r="H25" s="243" t="e">
        <f>IF('Measured Data'!#REF!&gt;0,'Measured Data'!H19,"")</f>
        <v>#REF!</v>
      </c>
      <c r="I25" s="243" t="e">
        <f>IF('Measured Data'!#REF!&gt;0,'Measured Data'!I19,"")</f>
        <v>#REF!</v>
      </c>
      <c r="J25" s="243" t="e">
        <f>IF('Measured Data'!#REF!&gt;0,'Measured Data'!J19,"")</f>
        <v>#REF!</v>
      </c>
      <c r="K25" s="243" t="e">
        <f>IF('Measured Data'!#REF!&gt;0,'Measured Data'!K19,"")</f>
        <v>#REF!</v>
      </c>
      <c r="L25" s="238" t="e">
        <f>IF('Measured Data'!#REF!&gt;0,'Measured Data'!L19,"")</f>
        <v>#REF!</v>
      </c>
      <c r="M25" s="238" t="e">
        <f>IF('Measured Data'!#REF!&gt;0,'Measured Data'!M19,"")</f>
        <v>#REF!</v>
      </c>
      <c r="N25" s="238" t="e">
        <f>IF('Measured Data'!#REF!&gt;0,'Measured Data'!N19,"")</f>
        <v>#REF!</v>
      </c>
      <c r="O25" s="238" t="e">
        <f>IF('Measured Data'!#REF!&gt;0,'Measured Data'!O19,"")</f>
        <v>#REF!</v>
      </c>
      <c r="P25" s="238" t="e">
        <f>IF('Measured Data'!#REF!&gt;0,'Measured Data'!P19,"")</f>
        <v>#REF!</v>
      </c>
      <c r="Q25" s="238" t="e">
        <f>IF('Measured Data'!#REF!&gt;0,'Measured Data'!Q19,"")</f>
        <v>#REF!</v>
      </c>
      <c r="R25" s="238" t="e">
        <f>IF('Measured Data'!#REF!&gt;0,'Measured Data'!R19,"")</f>
        <v>#REF!</v>
      </c>
      <c r="S25" s="238" t="e">
        <f>IF('Measured Data'!#REF!&gt;0,'Measured Data'!S19,"")</f>
        <v>#REF!</v>
      </c>
      <c r="T25" s="244" t="e">
        <f>IF('Measured Data'!#REF!&gt;0,'Measured Data'!U19+'Measured Data'!#REF!*'Measured Data'!AS19/'In Process Calc.'!$J19,"")</f>
        <v>#REF!</v>
      </c>
      <c r="U25" s="244" t="e">
        <f>IF('Measured Data'!#REF!&gt;0,'Measured Data'!V19+'Measured Data'!#REF!*'Measured Data'!AT19/'In Process Calc.'!$J19,"")</f>
        <v>#REF!</v>
      </c>
      <c r="V25" s="244" t="e">
        <f>IF('Measured Data'!#REF!&gt;0,'Measured Data'!W19+'Measured Data'!#REF!*'Measured Data'!AU19/'In Process Calc.'!$J19,"")</f>
        <v>#REF!</v>
      </c>
      <c r="W25" s="244" t="e">
        <f>IF('Measured Data'!#REF!&gt;0,'Measured Data'!X19+'Measured Data'!#REF!*'Measured Data'!AV19/'In Process Calc.'!$J19,"")</f>
        <v>#REF!</v>
      </c>
      <c r="X25" s="244" t="e">
        <f>IF('Measured Data'!#REF!&gt;0,'Measured Data'!Y19+'Measured Data'!#REF!*'Measured Data'!AW19/'In Process Calc.'!$J19,"")</f>
        <v>#REF!</v>
      </c>
      <c r="Y25" s="244" t="e">
        <f>IF('Measured Data'!#REF!&gt;0,'Measured Data'!Z19+'Measured Data'!#REF!*'Measured Data'!AX19/'In Process Calc.'!$J19,"")</f>
        <v>#REF!</v>
      </c>
      <c r="Z25" s="244" t="e">
        <f>IF('Measured Data'!#REF!&gt;0,'Measured Data'!AA19+'Measured Data'!#REF!*'Measured Data'!AY19/'In Process Calc.'!$J19,"")</f>
        <v>#REF!</v>
      </c>
      <c r="AA25" s="244" t="e">
        <f>IF('Measured Data'!#REF!&gt;0,'Measured Data'!AB19+'Measured Data'!#REF!*'Measured Data'!AZ19/'In Process Calc.'!$J19,"")</f>
        <v>#REF!</v>
      </c>
      <c r="AB25" s="244" t="e">
        <f>IF('Measured Data'!#REF!&gt;0,'Measured Data'!AC19+'Measured Data'!#REF!*'Measured Data'!BA19/'In Process Calc.'!$J19,"")</f>
        <v>#REF!</v>
      </c>
      <c r="AC25" s="244" t="e">
        <f>IF('Measured Data'!#REF!&gt;0,'Measured Data'!AD19+'Measured Data'!#REF!*'Measured Data'!BB19/'In Process Calc.'!$J19,"")</f>
        <v>#REF!</v>
      </c>
      <c r="AD25" s="244" t="e">
        <f>IF('Measured Data'!#REF!&gt;0,'Measured Data'!AE19+'Measured Data'!#REF!*'Measured Data'!BC19/'In Process Calc.'!$J19,"")</f>
        <v>#REF!</v>
      </c>
      <c r="AE25" s="244" t="e">
        <f>IF('Measured Data'!#REF!&gt;0,'Measured Data'!AF19+'Measured Data'!#REF!*'Measured Data'!BE19/'In Process Calc.'!$J19,"")</f>
        <v>#REF!</v>
      </c>
      <c r="AF25" s="244" t="e">
        <f>IF('Measured Data'!#REF!&gt;0,'Measured Data'!AG19+'Measured Data'!#REF!*'Measured Data'!BF19/'In Process Calc.'!$J19,"")</f>
        <v>#REF!</v>
      </c>
      <c r="AG25" s="244" t="e">
        <f>IF('Measured Data'!#REF!&gt;0,'Measured Data'!AH19+'Measured Data'!#REF!*'Measured Data'!BG19/'In Process Calc.'!$J19,"")</f>
        <v>#REF!</v>
      </c>
      <c r="AH25" s="244" t="e">
        <f>IF('Measured Data'!#REF!&gt;0,'Measured Data'!AI19+'Measured Data'!#REF!*'Measured Data'!BI19/'In Process Calc.'!$J19,"")</f>
        <v>#REF!</v>
      </c>
      <c r="AI25" s="244" t="e">
        <f>IF('Measured Data'!#REF!&gt;0,'Measured Data'!AJ19+'Measured Data'!#REF!*'Measured Data'!BJ19/'In Process Calc.'!$J19,"")</f>
        <v>#REF!</v>
      </c>
      <c r="AJ25" s="244" t="e">
        <f>IF('Measured Data'!#REF!&gt;0,'Measured Data'!AK19+'Measured Data'!#REF!*'Measured Data'!BK19/'In Process Calc.'!$J19,"")</f>
        <v>#REF!</v>
      </c>
      <c r="AK25" s="244" t="e">
        <f>IF('Measured Data'!#REF!&gt;0,'Measured Data'!AL19+'Measured Data'!#REF!*'Measured Data'!BL19/'In Process Calc.'!$J19,"")</f>
        <v>#REF!</v>
      </c>
      <c r="AL25" s="244" t="e">
        <f>IF('Measured Data'!#REF!&gt;0,'Measured Data'!AM19+'Measured Data'!#REF!*'Measured Data'!BM19/'In Process Calc.'!$J19,"")</f>
        <v>#REF!</v>
      </c>
      <c r="AM25" s="244" t="e">
        <f>IF('Measured Data'!#REF!&gt;0,'Measured Data'!AN19+'Measured Data'!#REF!*'Measured Data'!BN19/'In Process Calc.'!$J19,"")</f>
        <v>#REF!</v>
      </c>
      <c r="AN25" s="244" t="e">
        <f>IF('Measured Data'!#REF!&gt;0,'Measured Data'!AO19+'Measured Data'!#REF!*'Measured Data'!BO19/'In Process Calc.'!$J19,"")</f>
        <v>#REF!</v>
      </c>
      <c r="AO25" s="244" t="e">
        <f>IF('Measured Data'!#REF!&gt;0,'Measured Data'!AP19+'Measured Data'!#REF!*'Measured Data'!BP19/'In Process Calc.'!$J19,"")</f>
        <v>#REF!</v>
      </c>
      <c r="AP25" s="244" t="e">
        <f>IF('Measured Data'!#REF!&gt;0,'Measured Data'!AQ19+'Measured Data'!#REF!*'Measured Data'!BQ19/'In Process Calc.'!$J19,"")</f>
        <v>#REF!</v>
      </c>
      <c r="AQ25" s="244" t="e">
        <f>IF('Measured Data'!#REF!&gt;0,'Measured Data'!AR19+'Measured Data'!#REF!*'Measured Data'!BR19/'In Process Calc.'!$J19,"")</f>
        <v>#REF!</v>
      </c>
      <c r="AR25" s="244" t="e">
        <f>IF('Measured Data'!#REF!&gt;0,'Measured Data'!AS19,"")</f>
        <v>#REF!</v>
      </c>
      <c r="AS25" s="244" t="e">
        <f>IF('Measured Data'!#REF!&gt;0,'Measured Data'!AT19,"")</f>
        <v>#REF!</v>
      </c>
      <c r="AT25" s="244" t="e">
        <f>IF('Measured Data'!#REF!&gt;0,'Measured Data'!AU19,"")</f>
        <v>#REF!</v>
      </c>
      <c r="AU25" s="244" t="e">
        <f>IF('Measured Data'!#REF!&gt;0,'Measured Data'!AV19,"")</f>
        <v>#REF!</v>
      </c>
      <c r="AV25" s="244" t="e">
        <f>IF('Measured Data'!#REF!&gt;0,'Measured Data'!AW19,"")</f>
        <v>#REF!</v>
      </c>
      <c r="AW25" s="244" t="e">
        <f>IF('Measured Data'!#REF!&gt;0,'Measured Data'!AX19,"")</f>
        <v>#REF!</v>
      </c>
      <c r="AX25" s="244" t="e">
        <f>IF('Measured Data'!#REF!&gt;0,'Measured Data'!AY19,"")</f>
        <v>#REF!</v>
      </c>
      <c r="AY25" s="244" t="e">
        <f>IF('Measured Data'!#REF!&gt;0,'Measured Data'!AZ19,"")</f>
        <v>#REF!</v>
      </c>
      <c r="AZ25" s="244" t="e">
        <f>IF('Measured Data'!#REF!&gt;0,'Measured Data'!BA19,"")</f>
        <v>#REF!</v>
      </c>
      <c r="BA25" s="244" t="e">
        <f>IF('Measured Data'!#REF!&gt;0,'Measured Data'!BB19,"")</f>
        <v>#REF!</v>
      </c>
      <c r="BB25" s="244" t="e">
        <f>IF('Measured Data'!#REF!&gt;0,'Measured Data'!BC19,"")</f>
        <v>#REF!</v>
      </c>
      <c r="BC25" s="244" t="e">
        <f>IF('Measured Data'!#REF!&gt;0,'Measured Data'!BE19,"")</f>
        <v>#REF!</v>
      </c>
      <c r="BD25" s="244" t="e">
        <f>IF('Measured Data'!#REF!&gt;0,'Measured Data'!BF19,"")</f>
        <v>#REF!</v>
      </c>
      <c r="BE25" s="244" t="e">
        <f>IF('Measured Data'!#REF!&gt;0,'Measured Data'!BG19,"")</f>
        <v>#REF!</v>
      </c>
      <c r="BF25" s="244" t="e">
        <f>IF('Measured Data'!#REF!&gt;0,'Measured Data'!BI19,"")</f>
        <v>#REF!</v>
      </c>
      <c r="BG25" s="244" t="e">
        <f>IF('Measured Data'!#REF!&gt;0,'Measured Data'!BJ19,"")</f>
        <v>#REF!</v>
      </c>
      <c r="BH25" s="244" t="e">
        <f>IF('Measured Data'!#REF!&gt;0,'Measured Data'!BK19,"")</f>
        <v>#REF!</v>
      </c>
      <c r="BI25" s="244" t="e">
        <f>IF('Measured Data'!#REF!&gt;0,'Measured Data'!BL19,"")</f>
        <v>#REF!</v>
      </c>
      <c r="BJ25" s="244" t="e">
        <f>IF('Measured Data'!#REF!&gt;0,'Measured Data'!BM19,"")</f>
        <v>#REF!</v>
      </c>
      <c r="BK25" s="244" t="e">
        <f>IF('Measured Data'!#REF!&gt;0,'Measured Data'!BN19,"")</f>
        <v>#REF!</v>
      </c>
      <c r="BL25" s="244" t="e">
        <f>IF('Measured Data'!#REF!&gt;0,'Measured Data'!BO19,"")</f>
        <v>#REF!</v>
      </c>
      <c r="BM25" s="244" t="e">
        <f>IF('Measured Data'!#REF!&gt;0,'Measured Data'!BP19,"")</f>
        <v>#REF!</v>
      </c>
      <c r="BN25" s="244" t="e">
        <f>IF('Measured Data'!#REF!&gt;0,'In Process Calc.'!B18,"")</f>
        <v>#REF!</v>
      </c>
      <c r="BO25" s="244" t="e">
        <f>IF('Measured Data'!#REF!&gt;0,'In Process Calc.'!C18,"")</f>
        <v>#REF!</v>
      </c>
    </row>
    <row r="26" spans="1:67">
      <c r="A26" s="238" t="e">
        <f>IF('Measured Data'!#REF!&gt;0,'Measured Data'!$B$1,"")</f>
        <v>#REF!</v>
      </c>
      <c r="B26" s="238" t="e">
        <f>IF('Measured Data'!#REF!&gt;0,'Measured Data'!#REF!+0.1,"")</f>
        <v>#REF!</v>
      </c>
      <c r="C26" s="242" t="e">
        <f>IF('Measured Data'!#REF!&gt;0,'Measured Data'!#REF!,"")</f>
        <v>#REF!</v>
      </c>
      <c r="D26" s="247" t="e">
        <f>IF('Measured Data'!#REF!&gt;0,'Measured Data'!#REF!,"")</f>
        <v>#REF!</v>
      </c>
      <c r="E26" s="238" t="e">
        <f>IF('Measured Data'!#REF!&gt;0,'Measured Data'!#REF!,"")</f>
        <v>#REF!</v>
      </c>
      <c r="F26" s="238" t="e">
        <f>IF('Measured Data'!#REF!&gt;0,'Measured Data'!#REF!,"")</f>
        <v>#REF!</v>
      </c>
      <c r="G26" s="238" t="e">
        <f>IF('Measured Data'!#REF!&gt;0,'Measured Data'!#REF!,"")</f>
        <v>#REF!</v>
      </c>
      <c r="H26" s="243" t="e">
        <f>IF('Measured Data'!#REF!&gt;0,'Measured Data'!#REF!,"")</f>
        <v>#REF!</v>
      </c>
      <c r="I26" s="243" t="e">
        <f>IF('Measured Data'!#REF!&gt;0,'Measured Data'!#REF!,"")</f>
        <v>#REF!</v>
      </c>
      <c r="J26" s="243" t="e">
        <f>IF('Measured Data'!#REF!&gt;0,'Measured Data'!#REF!,"")</f>
        <v>#REF!</v>
      </c>
      <c r="K26" s="243" t="e">
        <f>IF('Measured Data'!#REF!&gt;0,'Measured Data'!#REF!,"")</f>
        <v>#REF!</v>
      </c>
      <c r="L26" s="238" t="e">
        <f>IF('Measured Data'!#REF!&gt;0,'Measured Data'!#REF!,"")</f>
        <v>#REF!</v>
      </c>
      <c r="M26" s="238" t="e">
        <f>IF('Measured Data'!#REF!&gt;0,'Measured Data'!#REF!,"")</f>
        <v>#REF!</v>
      </c>
      <c r="N26" s="238" t="e">
        <f>IF('Measured Data'!#REF!&gt;0,'Measured Data'!#REF!,"")</f>
        <v>#REF!</v>
      </c>
      <c r="O26" s="238" t="e">
        <f>IF('Measured Data'!#REF!&gt;0,'Measured Data'!#REF!,"")</f>
        <v>#REF!</v>
      </c>
      <c r="P26" s="238" t="e">
        <f>IF('Measured Data'!#REF!&gt;0,'Measured Data'!#REF!,"")</f>
        <v>#REF!</v>
      </c>
      <c r="Q26" s="238" t="e">
        <f>IF('Measured Data'!#REF!&gt;0,'Measured Data'!#REF!,"")</f>
        <v>#REF!</v>
      </c>
      <c r="R26" s="238" t="e">
        <f>IF('Measured Data'!#REF!&gt;0,'Measured Data'!#REF!,"")</f>
        <v>#REF!</v>
      </c>
      <c r="S26" s="238" t="e">
        <f>IF('Measured Data'!#REF!&gt;0,'Measured Data'!#REF!,"")</f>
        <v>#REF!</v>
      </c>
      <c r="T26" s="244" t="e">
        <f>IF('Measured Data'!#REF!&gt;0,'Measured Data'!#REF!+'Measured Data'!#REF!*'Measured Data'!#REF!/'In Process Calc.'!$J20,"")</f>
        <v>#REF!</v>
      </c>
      <c r="U26" s="244" t="e">
        <f>IF('Measured Data'!#REF!&gt;0,'Measured Data'!#REF!+'Measured Data'!#REF!*'Measured Data'!#REF!/'In Process Calc.'!$J20,"")</f>
        <v>#REF!</v>
      </c>
      <c r="V26" s="244" t="e">
        <f>IF('Measured Data'!#REF!&gt;0,'Measured Data'!#REF!+'Measured Data'!#REF!*'Measured Data'!#REF!/'In Process Calc.'!$J20,"")</f>
        <v>#REF!</v>
      </c>
      <c r="W26" s="244" t="e">
        <f>IF('Measured Data'!#REF!&gt;0,'Measured Data'!#REF!+'Measured Data'!#REF!*'Measured Data'!#REF!/'In Process Calc.'!$J20,"")</f>
        <v>#REF!</v>
      </c>
      <c r="X26" s="244" t="e">
        <f>IF('Measured Data'!#REF!&gt;0,'Measured Data'!#REF!+'Measured Data'!#REF!*'Measured Data'!#REF!/'In Process Calc.'!$J20,"")</f>
        <v>#REF!</v>
      </c>
      <c r="Y26" s="244" t="e">
        <f>IF('Measured Data'!#REF!&gt;0,'Measured Data'!#REF!+'Measured Data'!#REF!*'Measured Data'!#REF!/'In Process Calc.'!$J20,"")</f>
        <v>#REF!</v>
      </c>
      <c r="Z26" s="244" t="e">
        <f>IF('Measured Data'!#REF!&gt;0,'Measured Data'!#REF!+'Measured Data'!#REF!*'Measured Data'!#REF!/'In Process Calc.'!$J20,"")</f>
        <v>#REF!</v>
      </c>
      <c r="AA26" s="244" t="e">
        <f>IF('Measured Data'!#REF!&gt;0,'Measured Data'!#REF!+'Measured Data'!#REF!*'Measured Data'!#REF!/'In Process Calc.'!$J20,"")</f>
        <v>#REF!</v>
      </c>
      <c r="AB26" s="244" t="e">
        <f>IF('Measured Data'!#REF!&gt;0,'Measured Data'!#REF!+'Measured Data'!#REF!*'Measured Data'!#REF!/'In Process Calc.'!$J20,"")</f>
        <v>#REF!</v>
      </c>
      <c r="AC26" s="244" t="e">
        <f>IF('Measured Data'!#REF!&gt;0,'Measured Data'!#REF!+'Measured Data'!#REF!*'Measured Data'!#REF!/'In Process Calc.'!$J20,"")</f>
        <v>#REF!</v>
      </c>
      <c r="AD26" s="244" t="e">
        <f>IF('Measured Data'!#REF!&gt;0,'Measured Data'!#REF!+'Measured Data'!#REF!*'Measured Data'!#REF!/'In Process Calc.'!$J20,"")</f>
        <v>#REF!</v>
      </c>
      <c r="AE26" s="244" t="e">
        <f>IF('Measured Data'!#REF!&gt;0,'Measured Data'!#REF!+'Measured Data'!#REF!*'Measured Data'!#REF!/'In Process Calc.'!$J20,"")</f>
        <v>#REF!</v>
      </c>
      <c r="AF26" s="244" t="e">
        <f>IF('Measured Data'!#REF!&gt;0,'Measured Data'!#REF!+'Measured Data'!#REF!*'Measured Data'!#REF!/'In Process Calc.'!$J20,"")</f>
        <v>#REF!</v>
      </c>
      <c r="AG26" s="244" t="e">
        <f>IF('Measured Data'!#REF!&gt;0,'Measured Data'!#REF!+'Measured Data'!#REF!*'Measured Data'!#REF!/'In Process Calc.'!$J20,"")</f>
        <v>#REF!</v>
      </c>
      <c r="AH26" s="244" t="e">
        <f>IF('Measured Data'!#REF!&gt;0,'Measured Data'!#REF!+'Measured Data'!#REF!*'Measured Data'!#REF!/'In Process Calc.'!$J20,"")</f>
        <v>#REF!</v>
      </c>
      <c r="AI26" s="244" t="e">
        <f>IF('Measured Data'!#REF!&gt;0,'Measured Data'!#REF!+'Measured Data'!#REF!*'Measured Data'!#REF!/'In Process Calc.'!$J20,"")</f>
        <v>#REF!</v>
      </c>
      <c r="AJ26" s="244" t="e">
        <f>IF('Measured Data'!#REF!&gt;0,'Measured Data'!#REF!+'Measured Data'!#REF!*'Measured Data'!#REF!/'In Process Calc.'!$J20,"")</f>
        <v>#REF!</v>
      </c>
      <c r="AK26" s="244" t="e">
        <f>IF('Measured Data'!#REF!&gt;0,'Measured Data'!#REF!+'Measured Data'!#REF!*'Measured Data'!#REF!/'In Process Calc.'!$J20,"")</f>
        <v>#REF!</v>
      </c>
      <c r="AL26" s="244" t="e">
        <f>IF('Measured Data'!#REF!&gt;0,'Measured Data'!#REF!+'Measured Data'!#REF!*'Measured Data'!#REF!/'In Process Calc.'!$J20,"")</f>
        <v>#REF!</v>
      </c>
      <c r="AM26" s="244" t="e">
        <f>IF('Measured Data'!#REF!&gt;0,'Measured Data'!#REF!+'Measured Data'!#REF!*'Measured Data'!#REF!/'In Process Calc.'!$J20,"")</f>
        <v>#REF!</v>
      </c>
      <c r="AN26" s="244" t="e">
        <f>IF('Measured Data'!#REF!&gt;0,'Measured Data'!#REF!+'Measured Data'!#REF!*'Measured Data'!#REF!/'In Process Calc.'!$J20,"")</f>
        <v>#REF!</v>
      </c>
      <c r="AO26" s="244" t="e">
        <f>IF('Measured Data'!#REF!&gt;0,'Measured Data'!#REF!+'Measured Data'!#REF!*'Measured Data'!#REF!/'In Process Calc.'!$J20,"")</f>
        <v>#REF!</v>
      </c>
      <c r="AP26" s="244" t="e">
        <f>IF('Measured Data'!#REF!&gt;0,'Measured Data'!#REF!+'Measured Data'!#REF!*'Measured Data'!#REF!/'In Process Calc.'!$J20,"")</f>
        <v>#REF!</v>
      </c>
      <c r="AQ26" s="244" t="e">
        <f>IF('Measured Data'!#REF!&gt;0,'Measured Data'!#REF!+'Measured Data'!#REF!*'Measured Data'!#REF!/'In Process Calc.'!$J20,"")</f>
        <v>#REF!</v>
      </c>
      <c r="AR26" s="244" t="e">
        <f>IF('Measured Data'!#REF!&gt;0,'Measured Data'!#REF!,"")</f>
        <v>#REF!</v>
      </c>
      <c r="AS26" s="244" t="e">
        <f>IF('Measured Data'!#REF!&gt;0,'Measured Data'!#REF!,"")</f>
        <v>#REF!</v>
      </c>
      <c r="AT26" s="244" t="e">
        <f>IF('Measured Data'!#REF!&gt;0,'Measured Data'!#REF!,"")</f>
        <v>#REF!</v>
      </c>
      <c r="AU26" s="244" t="e">
        <f>IF('Measured Data'!#REF!&gt;0,'Measured Data'!#REF!,"")</f>
        <v>#REF!</v>
      </c>
      <c r="AV26" s="244" t="e">
        <f>IF('Measured Data'!#REF!&gt;0,'Measured Data'!#REF!,"")</f>
        <v>#REF!</v>
      </c>
      <c r="AW26" s="244" t="e">
        <f>IF('Measured Data'!#REF!&gt;0,'Measured Data'!#REF!,"")</f>
        <v>#REF!</v>
      </c>
      <c r="AX26" s="244" t="e">
        <f>IF('Measured Data'!#REF!&gt;0,'Measured Data'!#REF!,"")</f>
        <v>#REF!</v>
      </c>
      <c r="AY26" s="244" t="e">
        <f>IF('Measured Data'!#REF!&gt;0,'Measured Data'!#REF!,"")</f>
        <v>#REF!</v>
      </c>
      <c r="AZ26" s="244" t="e">
        <f>IF('Measured Data'!#REF!&gt;0,'Measured Data'!#REF!,"")</f>
        <v>#REF!</v>
      </c>
      <c r="BA26" s="244" t="e">
        <f>IF('Measured Data'!#REF!&gt;0,'Measured Data'!#REF!,"")</f>
        <v>#REF!</v>
      </c>
      <c r="BB26" s="244" t="e">
        <f>IF('Measured Data'!#REF!&gt;0,'Measured Data'!#REF!,"")</f>
        <v>#REF!</v>
      </c>
      <c r="BC26" s="244" t="e">
        <f>IF('Measured Data'!#REF!&gt;0,'Measured Data'!#REF!,"")</f>
        <v>#REF!</v>
      </c>
      <c r="BD26" s="244" t="e">
        <f>IF('Measured Data'!#REF!&gt;0,'Measured Data'!#REF!,"")</f>
        <v>#REF!</v>
      </c>
      <c r="BE26" s="244" t="e">
        <f>IF('Measured Data'!#REF!&gt;0,'Measured Data'!#REF!,"")</f>
        <v>#REF!</v>
      </c>
      <c r="BF26" s="244" t="e">
        <f>IF('Measured Data'!#REF!&gt;0,'Measured Data'!#REF!,"")</f>
        <v>#REF!</v>
      </c>
      <c r="BG26" s="244" t="e">
        <f>IF('Measured Data'!#REF!&gt;0,'Measured Data'!#REF!,"")</f>
        <v>#REF!</v>
      </c>
      <c r="BH26" s="244" t="e">
        <f>IF('Measured Data'!#REF!&gt;0,'Measured Data'!#REF!,"")</f>
        <v>#REF!</v>
      </c>
      <c r="BI26" s="244" t="e">
        <f>IF('Measured Data'!#REF!&gt;0,'Measured Data'!#REF!,"")</f>
        <v>#REF!</v>
      </c>
      <c r="BJ26" s="244" t="e">
        <f>IF('Measured Data'!#REF!&gt;0,'Measured Data'!#REF!,"")</f>
        <v>#REF!</v>
      </c>
      <c r="BK26" s="244" t="e">
        <f>IF('Measured Data'!#REF!&gt;0,'Measured Data'!#REF!,"")</f>
        <v>#REF!</v>
      </c>
      <c r="BL26" s="244" t="e">
        <f>IF('Measured Data'!#REF!&gt;0,'Measured Data'!#REF!,"")</f>
        <v>#REF!</v>
      </c>
      <c r="BM26" s="244" t="e">
        <f>IF('Measured Data'!#REF!&gt;0,'Measured Data'!#REF!,"")</f>
        <v>#REF!</v>
      </c>
      <c r="BN26" s="244" t="e">
        <f>IF('Measured Data'!#REF!&gt;0,'In Process Calc.'!B19,"")</f>
        <v>#REF!</v>
      </c>
      <c r="BO26" s="244" t="e">
        <f>IF('Measured Data'!#REF!&gt;0,'In Process Calc.'!C19,"")</f>
        <v>#REF!</v>
      </c>
    </row>
    <row r="27" spans="1:67">
      <c r="A27" s="238" t="e">
        <f>IF('Measured Data'!#REF!&gt;0,'Measured Data'!$B$1,"")</f>
        <v>#REF!</v>
      </c>
      <c r="B27" s="238" t="e">
        <f>IF('Measured Data'!#REF!&gt;0,'Measured Data'!#REF!+0.1,"")</f>
        <v>#REF!</v>
      </c>
      <c r="C27" s="242" t="e">
        <f>IF('Measured Data'!#REF!&gt;0,'Measured Data'!#REF!,"")</f>
        <v>#REF!</v>
      </c>
      <c r="D27" s="247" t="e">
        <f>IF('Measured Data'!#REF!&gt;0,'Measured Data'!#REF!,"")</f>
        <v>#REF!</v>
      </c>
      <c r="E27" s="238" t="e">
        <f>IF('Measured Data'!#REF!&gt;0,'Measured Data'!#REF!,"")</f>
        <v>#REF!</v>
      </c>
      <c r="F27" s="238" t="e">
        <f>IF('Measured Data'!#REF!&gt;0,'Measured Data'!#REF!,"")</f>
        <v>#REF!</v>
      </c>
      <c r="G27" s="238" t="e">
        <f>IF('Measured Data'!#REF!&gt;0,'Measured Data'!#REF!,"")</f>
        <v>#REF!</v>
      </c>
      <c r="H27" s="243" t="e">
        <f>IF('Measured Data'!#REF!&gt;0,'Measured Data'!#REF!,"")</f>
        <v>#REF!</v>
      </c>
      <c r="I27" s="243" t="e">
        <f>IF('Measured Data'!#REF!&gt;0,'Measured Data'!#REF!,"")</f>
        <v>#REF!</v>
      </c>
      <c r="J27" s="243" t="e">
        <f>IF('Measured Data'!#REF!&gt;0,'Measured Data'!#REF!,"")</f>
        <v>#REF!</v>
      </c>
      <c r="K27" s="243" t="e">
        <f>IF('Measured Data'!#REF!&gt;0,'Measured Data'!#REF!,"")</f>
        <v>#REF!</v>
      </c>
      <c r="L27" s="238" t="e">
        <f>IF('Measured Data'!#REF!&gt;0,'Measured Data'!#REF!,"")</f>
        <v>#REF!</v>
      </c>
      <c r="M27" s="238" t="e">
        <f>IF('Measured Data'!#REF!&gt;0,'Measured Data'!#REF!,"")</f>
        <v>#REF!</v>
      </c>
      <c r="N27" s="238" t="e">
        <f>IF('Measured Data'!#REF!&gt;0,'Measured Data'!#REF!,"")</f>
        <v>#REF!</v>
      </c>
      <c r="O27" s="238" t="e">
        <f>IF('Measured Data'!#REF!&gt;0,'Measured Data'!#REF!,"")</f>
        <v>#REF!</v>
      </c>
      <c r="P27" s="238" t="e">
        <f>IF('Measured Data'!#REF!&gt;0,'Measured Data'!#REF!,"")</f>
        <v>#REF!</v>
      </c>
      <c r="Q27" s="238" t="e">
        <f>IF('Measured Data'!#REF!&gt;0,'Measured Data'!#REF!,"")</f>
        <v>#REF!</v>
      </c>
      <c r="R27" s="238" t="e">
        <f>IF('Measured Data'!#REF!&gt;0,'Measured Data'!#REF!,"")</f>
        <v>#REF!</v>
      </c>
      <c r="S27" s="238" t="e">
        <f>IF('Measured Data'!#REF!&gt;0,'Measured Data'!#REF!,"")</f>
        <v>#REF!</v>
      </c>
      <c r="T27" s="244" t="e">
        <f>IF('Measured Data'!#REF!&gt;0,'Measured Data'!#REF!+'Measured Data'!#REF!*'Measured Data'!#REF!/'In Process Calc.'!$J21,"")</f>
        <v>#REF!</v>
      </c>
      <c r="U27" s="244" t="e">
        <f>IF('Measured Data'!#REF!&gt;0,'Measured Data'!#REF!+'Measured Data'!#REF!*'Measured Data'!#REF!/'In Process Calc.'!$J21,"")</f>
        <v>#REF!</v>
      </c>
      <c r="V27" s="244" t="e">
        <f>IF('Measured Data'!#REF!&gt;0,'Measured Data'!#REF!+'Measured Data'!#REF!*'Measured Data'!#REF!/'In Process Calc.'!$J21,"")</f>
        <v>#REF!</v>
      </c>
      <c r="W27" s="244" t="e">
        <f>IF('Measured Data'!#REF!&gt;0,'Measured Data'!#REF!+'Measured Data'!#REF!*'Measured Data'!#REF!/'In Process Calc.'!$J21,"")</f>
        <v>#REF!</v>
      </c>
      <c r="X27" s="244" t="e">
        <f>IF('Measured Data'!#REF!&gt;0,'Measured Data'!#REF!+'Measured Data'!#REF!*'Measured Data'!#REF!/'In Process Calc.'!$J21,"")</f>
        <v>#REF!</v>
      </c>
      <c r="Y27" s="244" t="e">
        <f>IF('Measured Data'!#REF!&gt;0,'Measured Data'!#REF!+'Measured Data'!#REF!*'Measured Data'!#REF!/'In Process Calc.'!$J21,"")</f>
        <v>#REF!</v>
      </c>
      <c r="Z27" s="244" t="e">
        <f>IF('Measured Data'!#REF!&gt;0,'Measured Data'!#REF!+'Measured Data'!#REF!*'Measured Data'!#REF!/'In Process Calc.'!$J21,"")</f>
        <v>#REF!</v>
      </c>
      <c r="AA27" s="244" t="e">
        <f>IF('Measured Data'!#REF!&gt;0,'Measured Data'!#REF!+'Measured Data'!#REF!*'Measured Data'!#REF!/'In Process Calc.'!$J21,"")</f>
        <v>#REF!</v>
      </c>
      <c r="AB27" s="244" t="e">
        <f>IF('Measured Data'!#REF!&gt;0,'Measured Data'!#REF!+'Measured Data'!#REF!*'Measured Data'!#REF!/'In Process Calc.'!$J21,"")</f>
        <v>#REF!</v>
      </c>
      <c r="AC27" s="244" t="e">
        <f>IF('Measured Data'!#REF!&gt;0,'Measured Data'!#REF!+'Measured Data'!#REF!*'Measured Data'!#REF!/'In Process Calc.'!$J21,"")</f>
        <v>#REF!</v>
      </c>
      <c r="AD27" s="244" t="e">
        <f>IF('Measured Data'!#REF!&gt;0,'Measured Data'!#REF!+'Measured Data'!#REF!*'Measured Data'!#REF!/'In Process Calc.'!$J21,"")</f>
        <v>#REF!</v>
      </c>
      <c r="AE27" s="244" t="e">
        <f>IF('Measured Data'!#REF!&gt;0,'Measured Data'!#REF!+'Measured Data'!#REF!*'Measured Data'!#REF!/'In Process Calc.'!$J21,"")</f>
        <v>#REF!</v>
      </c>
      <c r="AF27" s="244" t="e">
        <f>IF('Measured Data'!#REF!&gt;0,'Measured Data'!#REF!+'Measured Data'!#REF!*'Measured Data'!#REF!/'In Process Calc.'!$J21,"")</f>
        <v>#REF!</v>
      </c>
      <c r="AG27" s="244" t="e">
        <f>IF('Measured Data'!#REF!&gt;0,'Measured Data'!#REF!+'Measured Data'!#REF!*'Measured Data'!#REF!/'In Process Calc.'!$J21,"")</f>
        <v>#REF!</v>
      </c>
      <c r="AH27" s="244" t="e">
        <f>IF('Measured Data'!#REF!&gt;0,'Measured Data'!#REF!+'Measured Data'!#REF!*'Measured Data'!#REF!/'In Process Calc.'!$J21,"")</f>
        <v>#REF!</v>
      </c>
      <c r="AI27" s="244" t="e">
        <f>IF('Measured Data'!#REF!&gt;0,'Measured Data'!#REF!+'Measured Data'!#REF!*'Measured Data'!#REF!/'In Process Calc.'!$J21,"")</f>
        <v>#REF!</v>
      </c>
      <c r="AJ27" s="244" t="e">
        <f>IF('Measured Data'!#REF!&gt;0,'Measured Data'!#REF!+'Measured Data'!#REF!*'Measured Data'!#REF!/'In Process Calc.'!$J21,"")</f>
        <v>#REF!</v>
      </c>
      <c r="AK27" s="244" t="e">
        <f>IF('Measured Data'!#REF!&gt;0,'Measured Data'!#REF!+'Measured Data'!#REF!*'Measured Data'!#REF!/'In Process Calc.'!$J21,"")</f>
        <v>#REF!</v>
      </c>
      <c r="AL27" s="244" t="e">
        <f>IF('Measured Data'!#REF!&gt;0,'Measured Data'!#REF!+'Measured Data'!#REF!*'Measured Data'!#REF!/'In Process Calc.'!$J21,"")</f>
        <v>#REF!</v>
      </c>
      <c r="AM27" s="244" t="e">
        <f>IF('Measured Data'!#REF!&gt;0,'Measured Data'!#REF!+'Measured Data'!#REF!*'Measured Data'!#REF!/'In Process Calc.'!$J21,"")</f>
        <v>#REF!</v>
      </c>
      <c r="AN27" s="244" t="e">
        <f>IF('Measured Data'!#REF!&gt;0,'Measured Data'!#REF!+'Measured Data'!#REF!*'Measured Data'!#REF!/'In Process Calc.'!$J21,"")</f>
        <v>#REF!</v>
      </c>
      <c r="AO27" s="244" t="e">
        <f>IF('Measured Data'!#REF!&gt;0,'Measured Data'!#REF!+'Measured Data'!#REF!*'Measured Data'!#REF!/'In Process Calc.'!$J21,"")</f>
        <v>#REF!</v>
      </c>
      <c r="AP27" s="244" t="e">
        <f>IF('Measured Data'!#REF!&gt;0,'Measured Data'!#REF!+'Measured Data'!#REF!*'Measured Data'!#REF!/'In Process Calc.'!$J21,"")</f>
        <v>#REF!</v>
      </c>
      <c r="AQ27" s="244" t="e">
        <f>IF('Measured Data'!#REF!&gt;0,'Measured Data'!#REF!+'Measured Data'!#REF!*'Measured Data'!#REF!/'In Process Calc.'!$J21,"")</f>
        <v>#REF!</v>
      </c>
      <c r="AR27" s="244" t="e">
        <f>IF('Measured Data'!#REF!&gt;0,'Measured Data'!#REF!,"")</f>
        <v>#REF!</v>
      </c>
      <c r="AS27" s="244" t="e">
        <f>IF('Measured Data'!#REF!&gt;0,'Measured Data'!#REF!,"")</f>
        <v>#REF!</v>
      </c>
      <c r="AT27" s="244" t="e">
        <f>IF('Measured Data'!#REF!&gt;0,'Measured Data'!#REF!,"")</f>
        <v>#REF!</v>
      </c>
      <c r="AU27" s="244" t="e">
        <f>IF('Measured Data'!#REF!&gt;0,'Measured Data'!#REF!,"")</f>
        <v>#REF!</v>
      </c>
      <c r="AV27" s="244" t="e">
        <f>IF('Measured Data'!#REF!&gt;0,'Measured Data'!#REF!,"")</f>
        <v>#REF!</v>
      </c>
      <c r="AW27" s="244" t="e">
        <f>IF('Measured Data'!#REF!&gt;0,'Measured Data'!#REF!,"")</f>
        <v>#REF!</v>
      </c>
      <c r="AX27" s="244" t="e">
        <f>IF('Measured Data'!#REF!&gt;0,'Measured Data'!#REF!,"")</f>
        <v>#REF!</v>
      </c>
      <c r="AY27" s="244" t="e">
        <f>IF('Measured Data'!#REF!&gt;0,'Measured Data'!#REF!,"")</f>
        <v>#REF!</v>
      </c>
      <c r="AZ27" s="244" t="e">
        <f>IF('Measured Data'!#REF!&gt;0,'Measured Data'!#REF!,"")</f>
        <v>#REF!</v>
      </c>
      <c r="BA27" s="244" t="e">
        <f>IF('Measured Data'!#REF!&gt;0,'Measured Data'!#REF!,"")</f>
        <v>#REF!</v>
      </c>
      <c r="BB27" s="244" t="e">
        <f>IF('Measured Data'!#REF!&gt;0,'Measured Data'!#REF!,"")</f>
        <v>#REF!</v>
      </c>
      <c r="BC27" s="244" t="e">
        <f>IF('Measured Data'!#REF!&gt;0,'Measured Data'!#REF!,"")</f>
        <v>#REF!</v>
      </c>
      <c r="BD27" s="244" t="e">
        <f>IF('Measured Data'!#REF!&gt;0,'Measured Data'!#REF!,"")</f>
        <v>#REF!</v>
      </c>
      <c r="BE27" s="244" t="e">
        <f>IF('Measured Data'!#REF!&gt;0,'Measured Data'!#REF!,"")</f>
        <v>#REF!</v>
      </c>
      <c r="BF27" s="244" t="e">
        <f>IF('Measured Data'!#REF!&gt;0,'Measured Data'!#REF!,"")</f>
        <v>#REF!</v>
      </c>
      <c r="BG27" s="244" t="e">
        <f>IF('Measured Data'!#REF!&gt;0,'Measured Data'!#REF!,"")</f>
        <v>#REF!</v>
      </c>
      <c r="BH27" s="244" t="e">
        <f>IF('Measured Data'!#REF!&gt;0,'Measured Data'!#REF!,"")</f>
        <v>#REF!</v>
      </c>
      <c r="BI27" s="244" t="e">
        <f>IF('Measured Data'!#REF!&gt;0,'Measured Data'!#REF!,"")</f>
        <v>#REF!</v>
      </c>
      <c r="BJ27" s="244" t="e">
        <f>IF('Measured Data'!#REF!&gt;0,'Measured Data'!#REF!,"")</f>
        <v>#REF!</v>
      </c>
      <c r="BK27" s="244" t="e">
        <f>IF('Measured Data'!#REF!&gt;0,'Measured Data'!#REF!,"")</f>
        <v>#REF!</v>
      </c>
      <c r="BL27" s="244" t="e">
        <f>IF('Measured Data'!#REF!&gt;0,'Measured Data'!#REF!,"")</f>
        <v>#REF!</v>
      </c>
      <c r="BM27" s="244" t="e">
        <f>IF('Measured Data'!#REF!&gt;0,'Measured Data'!#REF!,"")</f>
        <v>#REF!</v>
      </c>
      <c r="BN27" s="244" t="e">
        <f>IF('Measured Data'!#REF!&gt;0,'In Process Calc.'!B20,"")</f>
        <v>#REF!</v>
      </c>
      <c r="BO27" s="244" t="e">
        <f>IF('Measured Data'!#REF!&gt;0,'In Process Calc.'!C20,"")</f>
        <v>#REF!</v>
      </c>
    </row>
    <row r="28" spans="1:67">
      <c r="A28" s="238" t="str">
        <f>IF('Measured Data'!$E20&gt;0,'Measured Data'!$B$1,"")</f>
        <v/>
      </c>
      <c r="B28" s="238" t="str">
        <f>IF('Measured Data'!$E20&gt;0,'Measured Data'!#REF!+0.1,"")</f>
        <v/>
      </c>
      <c r="C28" s="242" t="str">
        <f>IF('Measured Data'!$E20&gt;0,'Measured Data'!#REF!,"")</f>
        <v/>
      </c>
      <c r="D28" s="247" t="str">
        <f>IF('Measured Data'!$E20&gt;0,'Measured Data'!#REF!,"")</f>
        <v/>
      </c>
      <c r="E28" s="238" t="str">
        <f>IF('Measured Data'!$E20&gt;0,'Measured Data'!#REF!,"")</f>
        <v/>
      </c>
      <c r="F28" s="238" t="str">
        <f>IF('Measured Data'!$E20&gt;0,'Measured Data'!#REF!,"")</f>
        <v/>
      </c>
      <c r="G28" s="238" t="str">
        <f>IF('Measured Data'!$E20&gt;0,'Measured Data'!#REF!,"")</f>
        <v/>
      </c>
      <c r="H28" s="243" t="str">
        <f>IF('Measured Data'!$E20&gt;0,'Measured Data'!#REF!,"")</f>
        <v/>
      </c>
      <c r="I28" s="243" t="str">
        <f>IF('Measured Data'!$E20&gt;0,'Measured Data'!#REF!,"")</f>
        <v/>
      </c>
      <c r="J28" s="243" t="str">
        <f>IF('Measured Data'!$E20&gt;0,'Measured Data'!#REF!,"")</f>
        <v/>
      </c>
      <c r="K28" s="243" t="str">
        <f>IF('Measured Data'!$E20&gt;0,'Measured Data'!#REF!,"")</f>
        <v/>
      </c>
      <c r="L28" s="238" t="str">
        <f>IF('Measured Data'!$E20&gt;0,'Measured Data'!#REF!,"")</f>
        <v/>
      </c>
      <c r="M28" s="238" t="str">
        <f>IF('Measured Data'!$E20&gt;0,'Measured Data'!#REF!,"")</f>
        <v/>
      </c>
      <c r="N28" s="238" t="str">
        <f>IF('Measured Data'!$E20&gt;0,'Measured Data'!#REF!,"")</f>
        <v/>
      </c>
      <c r="O28" s="238" t="str">
        <f>IF('Measured Data'!$E20&gt;0,'Measured Data'!#REF!,"")</f>
        <v/>
      </c>
      <c r="P28" s="238" t="str">
        <f>IF('Measured Data'!$E20&gt;0,'Measured Data'!#REF!,"")</f>
        <v/>
      </c>
      <c r="Q28" s="238" t="str">
        <f>IF('Measured Data'!$E20&gt;0,'Measured Data'!#REF!,"")</f>
        <v/>
      </c>
      <c r="R28" s="238" t="str">
        <f>IF('Measured Data'!$E20&gt;0,'Measured Data'!#REF!,"")</f>
        <v/>
      </c>
      <c r="S28" s="238" t="str">
        <f>IF('Measured Data'!$E20&gt;0,'Measured Data'!#REF!,"")</f>
        <v/>
      </c>
      <c r="T28" s="244" t="str">
        <f>IF('Measured Data'!$E20&gt;0,'Measured Data'!#REF!+'Measured Data'!$E20*'Measured Data'!#REF!/'In Process Calc.'!$J22,"")</f>
        <v/>
      </c>
      <c r="U28" s="244" t="str">
        <f>IF('Measured Data'!$E20&gt;0,'Measured Data'!#REF!+'Measured Data'!$E20*'Measured Data'!#REF!/'In Process Calc.'!$J22,"")</f>
        <v/>
      </c>
      <c r="V28" s="244" t="str">
        <f>IF('Measured Data'!$E20&gt;0,'Measured Data'!#REF!+'Measured Data'!$E20*'Measured Data'!#REF!/'In Process Calc.'!$J22,"")</f>
        <v/>
      </c>
      <c r="W28" s="244" t="str">
        <f>IF('Measured Data'!$E20&gt;0,'Measured Data'!#REF!+'Measured Data'!$E20*'Measured Data'!#REF!/'In Process Calc.'!$J22,"")</f>
        <v/>
      </c>
      <c r="X28" s="244" t="str">
        <f>IF('Measured Data'!$E20&gt;0,'Measured Data'!#REF!+'Measured Data'!$E20*'Measured Data'!#REF!/'In Process Calc.'!$J22,"")</f>
        <v/>
      </c>
      <c r="Y28" s="244" t="str">
        <f>IF('Measured Data'!$E20&gt;0,'Measured Data'!#REF!+'Measured Data'!$E20*'Measured Data'!#REF!/'In Process Calc.'!$J22,"")</f>
        <v/>
      </c>
      <c r="Z28" s="244" t="str">
        <f>IF('Measured Data'!$E20&gt;0,'Measured Data'!#REF!+'Measured Data'!$E20*'Measured Data'!#REF!/'In Process Calc.'!$J22,"")</f>
        <v/>
      </c>
      <c r="AA28" s="244" t="str">
        <f>IF('Measured Data'!$E20&gt;0,'Measured Data'!#REF!+'Measured Data'!$E20*'Measured Data'!#REF!/'In Process Calc.'!$J22,"")</f>
        <v/>
      </c>
      <c r="AB28" s="244" t="str">
        <f>IF('Measured Data'!$E20&gt;0,'Measured Data'!#REF!+'Measured Data'!$E20*'Measured Data'!#REF!/'In Process Calc.'!$J22,"")</f>
        <v/>
      </c>
      <c r="AC28" s="244" t="str">
        <f>IF('Measured Data'!$E20&gt;0,'Measured Data'!#REF!+'Measured Data'!$E20*'Measured Data'!#REF!/'In Process Calc.'!$J22,"")</f>
        <v/>
      </c>
      <c r="AD28" s="244" t="str">
        <f>IF('Measured Data'!$E20&gt;0,'Measured Data'!#REF!+'Measured Data'!$E20*'Measured Data'!#REF!/'In Process Calc.'!$J22,"")</f>
        <v/>
      </c>
      <c r="AE28" s="244" t="str">
        <f>IF('Measured Data'!$E20&gt;0,'Measured Data'!#REF!+'Measured Data'!$E20*'Measured Data'!#REF!/'In Process Calc.'!$J22,"")</f>
        <v/>
      </c>
      <c r="AF28" s="244" t="str">
        <f>IF('Measured Data'!$E20&gt;0,'Measured Data'!#REF!+'Measured Data'!$E20*'Measured Data'!#REF!/'In Process Calc.'!$J22,"")</f>
        <v/>
      </c>
      <c r="AG28" s="244" t="str">
        <f>IF('Measured Data'!$E20&gt;0,'Measured Data'!#REF!+'Measured Data'!$E20*'Measured Data'!#REF!/'In Process Calc.'!$J22,"")</f>
        <v/>
      </c>
      <c r="AH28" s="244" t="str">
        <f>IF('Measured Data'!$E20&gt;0,'Measured Data'!#REF!+'Measured Data'!$E20*'Measured Data'!#REF!/'In Process Calc.'!$J22,"")</f>
        <v/>
      </c>
      <c r="AI28" s="244" t="str">
        <f>IF('Measured Data'!$E20&gt;0,'Measured Data'!#REF!+'Measured Data'!$E20*'Measured Data'!#REF!/'In Process Calc.'!$J22,"")</f>
        <v/>
      </c>
      <c r="AJ28" s="244" t="str">
        <f>IF('Measured Data'!$E20&gt;0,'Measured Data'!#REF!+'Measured Data'!$E20*'Measured Data'!#REF!/'In Process Calc.'!$J22,"")</f>
        <v/>
      </c>
      <c r="AK28" s="244" t="str">
        <f>IF('Measured Data'!$E20&gt;0,'Measured Data'!#REF!+'Measured Data'!$E20*'Measured Data'!#REF!/'In Process Calc.'!$J22,"")</f>
        <v/>
      </c>
      <c r="AL28" s="244" t="str">
        <f>IF('Measured Data'!$E20&gt;0,'Measured Data'!#REF!+'Measured Data'!$E20*'Measured Data'!#REF!/'In Process Calc.'!$J22,"")</f>
        <v/>
      </c>
      <c r="AM28" s="244" t="str">
        <f>IF('Measured Data'!$E20&gt;0,'Measured Data'!#REF!+'Measured Data'!$E20*'Measured Data'!#REF!/'In Process Calc.'!$J22,"")</f>
        <v/>
      </c>
      <c r="AN28" s="244" t="str">
        <f>IF('Measured Data'!$E20&gt;0,'Measured Data'!#REF!+'Measured Data'!$E20*'Measured Data'!#REF!/'In Process Calc.'!$J22,"")</f>
        <v/>
      </c>
      <c r="AO28" s="244" t="str">
        <f>IF('Measured Data'!$E20&gt;0,'Measured Data'!#REF!+'Measured Data'!$E20*'Measured Data'!#REF!/'In Process Calc.'!$J22,"")</f>
        <v/>
      </c>
      <c r="AP28" s="244" t="str">
        <f>IF('Measured Data'!$E20&gt;0,'Measured Data'!#REF!+'Measured Data'!$E20*'Measured Data'!#REF!/'In Process Calc.'!$J22,"")</f>
        <v/>
      </c>
      <c r="AQ28" s="244" t="str">
        <f>IF('Measured Data'!$E20&gt;0,'Measured Data'!#REF!+'Measured Data'!$E20*'Measured Data'!#REF!/'In Process Calc.'!$J22,"")</f>
        <v/>
      </c>
      <c r="AR28" s="244" t="str">
        <f>IF('Measured Data'!$E20&gt;0,'Measured Data'!#REF!,"")</f>
        <v/>
      </c>
      <c r="AS28" s="244" t="str">
        <f>IF('Measured Data'!$E20&gt;0,'Measured Data'!#REF!,"")</f>
        <v/>
      </c>
      <c r="AT28" s="244" t="str">
        <f>IF('Measured Data'!$E20&gt;0,'Measured Data'!#REF!,"")</f>
        <v/>
      </c>
      <c r="AU28" s="244" t="str">
        <f>IF('Measured Data'!$E20&gt;0,'Measured Data'!#REF!,"")</f>
        <v/>
      </c>
      <c r="AV28" s="244" t="str">
        <f>IF('Measured Data'!$E20&gt;0,'Measured Data'!#REF!,"")</f>
        <v/>
      </c>
      <c r="AW28" s="244" t="str">
        <f>IF('Measured Data'!$E20&gt;0,'Measured Data'!#REF!,"")</f>
        <v/>
      </c>
      <c r="AX28" s="244" t="str">
        <f>IF('Measured Data'!$E20&gt;0,'Measured Data'!#REF!,"")</f>
        <v/>
      </c>
      <c r="AY28" s="244" t="str">
        <f>IF('Measured Data'!$E20&gt;0,'Measured Data'!#REF!,"")</f>
        <v/>
      </c>
      <c r="AZ28" s="244" t="str">
        <f>IF('Measured Data'!$E20&gt;0,'Measured Data'!#REF!,"")</f>
        <v/>
      </c>
      <c r="BA28" s="244" t="str">
        <f>IF('Measured Data'!$E20&gt;0,'Measured Data'!#REF!,"")</f>
        <v/>
      </c>
      <c r="BB28" s="244" t="str">
        <f>IF('Measured Data'!$E20&gt;0,'Measured Data'!#REF!,"")</f>
        <v/>
      </c>
      <c r="BC28" s="244" t="str">
        <f>IF('Measured Data'!$E20&gt;0,'Measured Data'!#REF!,"")</f>
        <v/>
      </c>
      <c r="BD28" s="244" t="str">
        <f>IF('Measured Data'!$E20&gt;0,'Measured Data'!#REF!,"")</f>
        <v/>
      </c>
      <c r="BE28" s="244" t="str">
        <f>IF('Measured Data'!$E20&gt;0,'Measured Data'!#REF!,"")</f>
        <v/>
      </c>
      <c r="BF28" s="244" t="str">
        <f>IF('Measured Data'!$E20&gt;0,'Measured Data'!#REF!,"")</f>
        <v/>
      </c>
      <c r="BG28" s="244" t="str">
        <f>IF('Measured Data'!$E20&gt;0,'Measured Data'!#REF!,"")</f>
        <v/>
      </c>
      <c r="BH28" s="244" t="str">
        <f>IF('Measured Data'!$E20&gt;0,'Measured Data'!#REF!,"")</f>
        <v/>
      </c>
      <c r="BI28" s="244" t="str">
        <f>IF('Measured Data'!$E20&gt;0,'Measured Data'!#REF!,"")</f>
        <v/>
      </c>
      <c r="BJ28" s="244" t="str">
        <f>IF('Measured Data'!$E20&gt;0,'Measured Data'!#REF!,"")</f>
        <v/>
      </c>
      <c r="BK28" s="244" t="str">
        <f>IF('Measured Data'!$E20&gt;0,'Measured Data'!#REF!,"")</f>
        <v/>
      </c>
      <c r="BL28" s="244" t="str">
        <f>IF('Measured Data'!$E20&gt;0,'Measured Data'!#REF!,"")</f>
        <v/>
      </c>
      <c r="BM28" s="244" t="str">
        <f>IF('Measured Data'!$E20&gt;0,'Measured Data'!#REF!,"")</f>
        <v/>
      </c>
      <c r="BN28" s="244" t="str">
        <f>IF('Measured Data'!$E20&gt;0,'In Process Calc.'!B21,"")</f>
        <v/>
      </c>
      <c r="BO28" s="244" t="str">
        <f>IF('Measured Data'!$E20&gt;0,'In Process Calc.'!C21,"")</f>
        <v/>
      </c>
    </row>
    <row r="29" spans="1:67">
      <c r="A29" s="238" t="str">
        <f>IF('Measured Data'!$E21&gt;0,'Measured Data'!$B$1,"")</f>
        <v/>
      </c>
      <c r="B29" s="238" t="str">
        <f>IF('Measured Data'!$E21&gt;0,'Measured Data'!A20+0.1,"")</f>
        <v/>
      </c>
      <c r="C29" s="242" t="str">
        <f>IF('Measured Data'!$E21&gt;0,'Measured Data'!B20,"")</f>
        <v/>
      </c>
      <c r="D29" s="247" t="str">
        <f>IF('Measured Data'!$E21&gt;0,'Measured Data'!C20,"")</f>
        <v/>
      </c>
      <c r="E29" s="238" t="str">
        <f>IF('Measured Data'!$E21&gt;0,'Measured Data'!D20,"")</f>
        <v/>
      </c>
      <c r="F29" s="238" t="str">
        <f>IF('Measured Data'!$E21&gt;0,'Measured Data'!E20,"")</f>
        <v/>
      </c>
      <c r="G29" s="238" t="str">
        <f>IF('Measured Data'!$E21&gt;0,'Measured Data'!G20,"")</f>
        <v/>
      </c>
      <c r="H29" s="243" t="str">
        <f>IF('Measured Data'!$E21&gt;0,'Measured Data'!H20,"")</f>
        <v/>
      </c>
      <c r="I29" s="243" t="str">
        <f>IF('Measured Data'!$E21&gt;0,'Measured Data'!I20,"")</f>
        <v/>
      </c>
      <c r="J29" s="243" t="str">
        <f>IF('Measured Data'!$E21&gt;0,'Measured Data'!J20,"")</f>
        <v/>
      </c>
      <c r="K29" s="243" t="str">
        <f>IF('Measured Data'!$E21&gt;0,'Measured Data'!K20,"")</f>
        <v/>
      </c>
      <c r="L29" s="238" t="str">
        <f>IF('Measured Data'!$E21&gt;0,'Measured Data'!L20,"")</f>
        <v/>
      </c>
      <c r="M29" s="238" t="str">
        <f>IF('Measured Data'!$E21&gt;0,'Measured Data'!M20,"")</f>
        <v/>
      </c>
      <c r="N29" s="238" t="str">
        <f>IF('Measured Data'!$E21&gt;0,'Measured Data'!N20,"")</f>
        <v/>
      </c>
      <c r="O29" s="238" t="str">
        <f>IF('Measured Data'!$E21&gt;0,'Measured Data'!O20,"")</f>
        <v/>
      </c>
      <c r="P29" s="238" t="str">
        <f>IF('Measured Data'!$E21&gt;0,'Measured Data'!P20,"")</f>
        <v/>
      </c>
      <c r="Q29" s="238" t="str">
        <f>IF('Measured Data'!$E21&gt;0,'Measured Data'!Q20,"")</f>
        <v/>
      </c>
      <c r="R29" s="238" t="str">
        <f>IF('Measured Data'!$E21&gt;0,'Measured Data'!R20,"")</f>
        <v/>
      </c>
      <c r="S29" s="238" t="str">
        <f>IF('Measured Data'!$E21&gt;0,'Measured Data'!S20,"")</f>
        <v/>
      </c>
      <c r="T29" s="244" t="str">
        <f>IF('Measured Data'!$E21&gt;0,'Measured Data'!U20+'Measured Data'!$E21*'Measured Data'!#REF!/'In Process Calc.'!$J23,"")</f>
        <v/>
      </c>
      <c r="U29" s="244" t="str">
        <f>IF('Measured Data'!$E21&gt;0,'Measured Data'!V20+'Measured Data'!$E21*'Measured Data'!#REF!/'In Process Calc.'!$J23,"")</f>
        <v/>
      </c>
      <c r="V29" s="244" t="str">
        <f>IF('Measured Data'!$E21&gt;0,'Measured Data'!W20+'Measured Data'!$E21*'Measured Data'!#REF!/'In Process Calc.'!$J23,"")</f>
        <v/>
      </c>
      <c r="W29" s="244" t="str">
        <f>IF('Measured Data'!$E21&gt;0,'Measured Data'!X20+'Measured Data'!$E21*'Measured Data'!#REF!/'In Process Calc.'!$J23,"")</f>
        <v/>
      </c>
      <c r="X29" s="244" t="str">
        <f>IF('Measured Data'!$E21&gt;0,'Measured Data'!Y20+'Measured Data'!$E21*'Measured Data'!#REF!/'In Process Calc.'!$J23,"")</f>
        <v/>
      </c>
      <c r="Y29" s="244" t="str">
        <f>IF('Measured Data'!$E21&gt;0,'Measured Data'!Z20+'Measured Data'!$E21*'Measured Data'!#REF!/'In Process Calc.'!$J23,"")</f>
        <v/>
      </c>
      <c r="Z29" s="244" t="str">
        <f>IF('Measured Data'!$E21&gt;0,'Measured Data'!AA20+'Measured Data'!$E21*'Measured Data'!#REF!/'In Process Calc.'!$J23,"")</f>
        <v/>
      </c>
      <c r="AA29" s="244" t="str">
        <f>IF('Measured Data'!$E21&gt;0,'Measured Data'!AB20+'Measured Data'!$E21*'Measured Data'!#REF!/'In Process Calc.'!$J23,"")</f>
        <v/>
      </c>
      <c r="AB29" s="244" t="str">
        <f>IF('Measured Data'!$E21&gt;0,'Measured Data'!AC20+'Measured Data'!$E21*'Measured Data'!#REF!/'In Process Calc.'!$J23,"")</f>
        <v/>
      </c>
      <c r="AC29" s="244" t="str">
        <f>IF('Measured Data'!$E21&gt;0,'Measured Data'!AD20+'Measured Data'!$E21*'Measured Data'!#REF!/'In Process Calc.'!$J23,"")</f>
        <v/>
      </c>
      <c r="AD29" s="244" t="str">
        <f>IF('Measured Data'!$E21&gt;0,'Measured Data'!AE20+'Measured Data'!$E21*'Measured Data'!#REF!/'In Process Calc.'!$J23,"")</f>
        <v/>
      </c>
      <c r="AE29" s="244" t="str">
        <f>IF('Measured Data'!$E21&gt;0,'Measured Data'!AF20+'Measured Data'!$E21*'Measured Data'!#REF!/'In Process Calc.'!$J23,"")</f>
        <v/>
      </c>
      <c r="AF29" s="244" t="str">
        <f>IF('Measured Data'!$E21&gt;0,'Measured Data'!AG20+'Measured Data'!$E21*'Measured Data'!#REF!/'In Process Calc.'!$J23,"")</f>
        <v/>
      </c>
      <c r="AG29" s="244" t="str">
        <f>IF('Measured Data'!$E21&gt;0,'Measured Data'!AH20+'Measured Data'!$E21*'Measured Data'!#REF!/'In Process Calc.'!$J23,"")</f>
        <v/>
      </c>
      <c r="AH29" s="244" t="str">
        <f>IF('Measured Data'!$E21&gt;0,'Measured Data'!AI20+'Measured Data'!$E21*'Measured Data'!#REF!/'In Process Calc.'!$J23,"")</f>
        <v/>
      </c>
      <c r="AI29" s="244" t="str">
        <f>IF('Measured Data'!$E21&gt;0,'Measured Data'!AJ20+'Measured Data'!$E21*'Measured Data'!#REF!/'In Process Calc.'!$J23,"")</f>
        <v/>
      </c>
      <c r="AJ29" s="244" t="str">
        <f>IF('Measured Data'!$E21&gt;0,'Measured Data'!AK20+'Measured Data'!$E21*'Measured Data'!#REF!/'In Process Calc.'!$J23,"")</f>
        <v/>
      </c>
      <c r="AK29" s="244" t="str">
        <f>IF('Measured Data'!$E21&gt;0,'Measured Data'!AL20+'Measured Data'!$E21*'Measured Data'!#REF!/'In Process Calc.'!$J23,"")</f>
        <v/>
      </c>
      <c r="AL29" s="244" t="str">
        <f>IF('Measured Data'!$E21&gt;0,'Measured Data'!AM20+'Measured Data'!$E21*'Measured Data'!#REF!/'In Process Calc.'!$J23,"")</f>
        <v/>
      </c>
      <c r="AM29" s="244" t="str">
        <f>IF('Measured Data'!$E21&gt;0,'Measured Data'!AN20+'Measured Data'!$E21*'Measured Data'!#REF!/'In Process Calc.'!$J23,"")</f>
        <v/>
      </c>
      <c r="AN29" s="244" t="str">
        <f>IF('Measured Data'!$E21&gt;0,'Measured Data'!AO20+'Measured Data'!$E21*'Measured Data'!#REF!/'In Process Calc.'!$J23,"")</f>
        <v/>
      </c>
      <c r="AO29" s="244" t="str">
        <f>IF('Measured Data'!$E21&gt;0,'Measured Data'!AP20+'Measured Data'!$E21*'Measured Data'!#REF!/'In Process Calc.'!$J23,"")</f>
        <v/>
      </c>
      <c r="AP29" s="244" t="str">
        <f>IF('Measured Data'!$E21&gt;0,'Measured Data'!AQ20+'Measured Data'!$E21*'Measured Data'!AR20/'In Process Calc.'!$J23,"")</f>
        <v/>
      </c>
      <c r="AQ29" s="244" t="str">
        <f>IF('Measured Data'!$E21&gt;0,'Measured Data'!#REF!+'Measured Data'!$E21*'Measured Data'!AS20/'In Process Calc.'!$J23,"")</f>
        <v/>
      </c>
      <c r="AR29" s="244" t="str">
        <f>IF('Measured Data'!$E21&gt;0,'Measured Data'!#REF!,"")</f>
        <v/>
      </c>
      <c r="AS29" s="244" t="str">
        <f>IF('Measured Data'!$E21&gt;0,'Measured Data'!#REF!,"")</f>
        <v/>
      </c>
      <c r="AT29" s="244" t="str">
        <f>IF('Measured Data'!$E21&gt;0,'Measured Data'!#REF!,"")</f>
        <v/>
      </c>
      <c r="AU29" s="244" t="str">
        <f>IF('Measured Data'!$E21&gt;0,'Measured Data'!#REF!,"")</f>
        <v/>
      </c>
      <c r="AV29" s="244" t="str">
        <f>IF('Measured Data'!$E21&gt;0,'Measured Data'!#REF!,"")</f>
        <v/>
      </c>
      <c r="AW29" s="244" t="str">
        <f>IF('Measured Data'!$E21&gt;0,'Measured Data'!#REF!,"")</f>
        <v/>
      </c>
      <c r="AX29" s="244" t="str">
        <f>IF('Measured Data'!$E21&gt;0,'Measured Data'!#REF!,"")</f>
        <v/>
      </c>
      <c r="AY29" s="244" t="str">
        <f>IF('Measured Data'!$E21&gt;0,'Measured Data'!#REF!,"")</f>
        <v/>
      </c>
      <c r="AZ29" s="244" t="str">
        <f>IF('Measured Data'!$E21&gt;0,'Measured Data'!#REF!,"")</f>
        <v/>
      </c>
      <c r="BA29" s="244" t="str">
        <f>IF('Measured Data'!$E21&gt;0,'Measured Data'!#REF!,"")</f>
        <v/>
      </c>
      <c r="BB29" s="244" t="str">
        <f>IF('Measured Data'!$E21&gt;0,'Measured Data'!#REF!,"")</f>
        <v/>
      </c>
      <c r="BC29" s="244" t="str">
        <f>IF('Measured Data'!$E21&gt;0,'Measured Data'!#REF!,"")</f>
        <v/>
      </c>
      <c r="BD29" s="244" t="str">
        <f>IF('Measured Data'!$E21&gt;0,'Measured Data'!#REF!,"")</f>
        <v/>
      </c>
      <c r="BE29" s="244" t="str">
        <f>IF('Measured Data'!$E21&gt;0,'Measured Data'!#REF!,"")</f>
        <v/>
      </c>
      <c r="BF29" s="244" t="str">
        <f>IF('Measured Data'!$E21&gt;0,'Measured Data'!#REF!,"")</f>
        <v/>
      </c>
      <c r="BG29" s="244" t="str">
        <f>IF('Measured Data'!$E21&gt;0,'Measured Data'!#REF!,"")</f>
        <v/>
      </c>
      <c r="BH29" s="244" t="str">
        <f>IF('Measured Data'!$E21&gt;0,'Measured Data'!#REF!,"")</f>
        <v/>
      </c>
      <c r="BI29" s="244" t="str">
        <f>IF('Measured Data'!$E21&gt;0,'Measured Data'!#REF!,"")</f>
        <v/>
      </c>
      <c r="BJ29" s="244" t="str">
        <f>IF('Measured Data'!$E21&gt;0,'Measured Data'!#REF!,"")</f>
        <v/>
      </c>
      <c r="BK29" s="244" t="str">
        <f>IF('Measured Data'!$E21&gt;0,'Measured Data'!#REF!,"")</f>
        <v/>
      </c>
      <c r="BL29" s="244" t="str">
        <f>IF('Measured Data'!$E21&gt;0,'Measured Data'!#REF!,"")</f>
        <v/>
      </c>
      <c r="BM29" s="244" t="str">
        <f>IF('Measured Data'!$E21&gt;0,'Measured Data'!#REF!,"")</f>
        <v/>
      </c>
      <c r="BN29" s="244" t="str">
        <f>IF('Measured Data'!$E21&gt;0,'In Process Calc.'!B22,"")</f>
        <v/>
      </c>
      <c r="BO29" s="244" t="str">
        <f>IF('Measured Data'!$E21&gt;0,'In Process Calc.'!C22,"")</f>
        <v/>
      </c>
    </row>
    <row r="30" spans="1:67">
      <c r="A30" s="238" t="str">
        <f>IF('Measured Data'!$E22&gt;0,'Measured Data'!$B$1,"")</f>
        <v/>
      </c>
      <c r="B30" s="238" t="str">
        <f>IF('Measured Data'!$E22&gt;0,'Measured Data'!A21+0.1,"")</f>
        <v/>
      </c>
      <c r="C30" s="242" t="str">
        <f>IF('Measured Data'!$E22&gt;0,'Measured Data'!B21,"")</f>
        <v/>
      </c>
      <c r="D30" s="247" t="str">
        <f>IF('Measured Data'!$E22&gt;0,'Measured Data'!C21,"")</f>
        <v/>
      </c>
      <c r="E30" s="238" t="str">
        <f>IF('Measured Data'!$E22&gt;0,'Measured Data'!D21,"")</f>
        <v/>
      </c>
      <c r="F30" s="238" t="str">
        <f>IF('Measured Data'!$E22&gt;0,'Measured Data'!E21,"")</f>
        <v/>
      </c>
      <c r="G30" s="238" t="str">
        <f>IF('Measured Data'!$E22&gt;0,'Measured Data'!G21,"")</f>
        <v/>
      </c>
      <c r="H30" s="243" t="str">
        <f>IF('Measured Data'!$E22&gt;0,'Measured Data'!H21,"")</f>
        <v/>
      </c>
      <c r="I30" s="243" t="str">
        <f>IF('Measured Data'!$E22&gt;0,'Measured Data'!I21,"")</f>
        <v/>
      </c>
      <c r="J30" s="243" t="str">
        <f>IF('Measured Data'!$E22&gt;0,'Measured Data'!J21,"")</f>
        <v/>
      </c>
      <c r="K30" s="243" t="str">
        <f>IF('Measured Data'!$E22&gt;0,'Measured Data'!K21,"")</f>
        <v/>
      </c>
      <c r="L30" s="238" t="str">
        <f>IF('Measured Data'!$E22&gt;0,'Measured Data'!L21,"")</f>
        <v/>
      </c>
      <c r="M30" s="238" t="str">
        <f>IF('Measured Data'!$E22&gt;0,'Measured Data'!M21,"")</f>
        <v/>
      </c>
      <c r="N30" s="238" t="str">
        <f>IF('Measured Data'!$E22&gt;0,'Measured Data'!N21,"")</f>
        <v/>
      </c>
      <c r="O30" s="238" t="str">
        <f>IF('Measured Data'!$E22&gt;0,'Measured Data'!O21,"")</f>
        <v/>
      </c>
      <c r="P30" s="238" t="str">
        <f>IF('Measured Data'!$E22&gt;0,'Measured Data'!P21,"")</f>
        <v/>
      </c>
      <c r="Q30" s="238" t="str">
        <f>IF('Measured Data'!$E22&gt;0,'Measured Data'!Q21,"")</f>
        <v/>
      </c>
      <c r="R30" s="238" t="str">
        <f>IF('Measured Data'!$E22&gt;0,'Measured Data'!R21,"")</f>
        <v/>
      </c>
      <c r="S30" s="238" t="str">
        <f>IF('Measured Data'!$E22&gt;0,'Measured Data'!S21,"")</f>
        <v/>
      </c>
      <c r="T30" s="244" t="str">
        <f>IF('Measured Data'!$E22&gt;0,'Measured Data'!U21+'Measured Data'!$E22*'Measured Data'!#REF!/'In Process Calc.'!$J24,"")</f>
        <v/>
      </c>
      <c r="U30" s="244" t="str">
        <f>IF('Measured Data'!$E22&gt;0,'Measured Data'!V21+'Measured Data'!$E22*'Measured Data'!#REF!/'In Process Calc.'!$J24,"")</f>
        <v/>
      </c>
      <c r="V30" s="244" t="str">
        <f>IF('Measured Data'!$E22&gt;0,'Measured Data'!W21+'Measured Data'!$E22*'Measured Data'!#REF!/'In Process Calc.'!$J24,"")</f>
        <v/>
      </c>
      <c r="W30" s="244" t="str">
        <f>IF('Measured Data'!$E22&gt;0,'Measured Data'!X21+'Measured Data'!$E22*'Measured Data'!#REF!/'In Process Calc.'!$J24,"")</f>
        <v/>
      </c>
      <c r="X30" s="244" t="str">
        <f>IF('Measured Data'!$E22&gt;0,'Measured Data'!Y21+'Measured Data'!$E22*'Measured Data'!#REF!/'In Process Calc.'!$J24,"")</f>
        <v/>
      </c>
      <c r="Y30" s="244" t="str">
        <f>IF('Measured Data'!$E22&gt;0,'Measured Data'!Z21+'Measured Data'!$E22*'Measured Data'!#REF!/'In Process Calc.'!$J24,"")</f>
        <v/>
      </c>
      <c r="Z30" s="244" t="str">
        <f>IF('Measured Data'!$E22&gt;0,'Measured Data'!AA21+'Measured Data'!$E22*'Measured Data'!#REF!/'In Process Calc.'!$J24,"")</f>
        <v/>
      </c>
      <c r="AA30" s="244" t="str">
        <f>IF('Measured Data'!$E22&gt;0,'Measured Data'!AB21+'Measured Data'!$E22*'Measured Data'!#REF!/'In Process Calc.'!$J24,"")</f>
        <v/>
      </c>
      <c r="AB30" s="244" t="str">
        <f>IF('Measured Data'!$E22&gt;0,'Measured Data'!AC21+'Measured Data'!$E22*'Measured Data'!#REF!/'In Process Calc.'!$J24,"")</f>
        <v/>
      </c>
      <c r="AC30" s="244" t="str">
        <f>IF('Measured Data'!$E22&gt;0,'Measured Data'!AD21+'Measured Data'!$E22*'Measured Data'!#REF!/'In Process Calc.'!$J24,"")</f>
        <v/>
      </c>
      <c r="AD30" s="244" t="str">
        <f>IF('Measured Data'!$E22&gt;0,'Measured Data'!AE21+'Measured Data'!$E22*'Measured Data'!#REF!/'In Process Calc.'!$J24,"")</f>
        <v/>
      </c>
      <c r="AE30" s="244" t="str">
        <f>IF('Measured Data'!$E22&gt;0,'Measured Data'!AF21+'Measured Data'!$E22*'Measured Data'!#REF!/'In Process Calc.'!$J24,"")</f>
        <v/>
      </c>
      <c r="AF30" s="244" t="str">
        <f>IF('Measured Data'!$E22&gt;0,'Measured Data'!AG21+'Measured Data'!$E22*'Measured Data'!#REF!/'In Process Calc.'!$J24,"")</f>
        <v/>
      </c>
      <c r="AG30" s="244" t="str">
        <f>IF('Measured Data'!$E22&gt;0,'Measured Data'!AH21+'Measured Data'!$E22*'Measured Data'!#REF!/'In Process Calc.'!$J24,"")</f>
        <v/>
      </c>
      <c r="AH30" s="244" t="str">
        <f>IF('Measured Data'!$E22&gt;0,'Measured Data'!AI21+'Measured Data'!$E22*'Measured Data'!#REF!/'In Process Calc.'!$J24,"")</f>
        <v/>
      </c>
      <c r="AI30" s="244" t="str">
        <f>IF('Measured Data'!$E22&gt;0,'Measured Data'!AJ21+'Measured Data'!$E22*'Measured Data'!#REF!/'In Process Calc.'!$J24,"")</f>
        <v/>
      </c>
      <c r="AJ30" s="244" t="str">
        <f>IF('Measured Data'!$E22&gt;0,'Measured Data'!AK21+'Measured Data'!$E22*'Measured Data'!#REF!/'In Process Calc.'!$J24,"")</f>
        <v/>
      </c>
      <c r="AK30" s="244" t="str">
        <f>IF('Measured Data'!$E22&gt;0,'Measured Data'!AL21+'Measured Data'!$E22*'Measured Data'!#REF!/'In Process Calc.'!$J24,"")</f>
        <v/>
      </c>
      <c r="AL30" s="244" t="str">
        <f>IF('Measured Data'!$E22&gt;0,'Measured Data'!AM21+'Measured Data'!$E22*'Measured Data'!#REF!/'In Process Calc.'!$J24,"")</f>
        <v/>
      </c>
      <c r="AM30" s="244" t="str">
        <f>IF('Measured Data'!$E22&gt;0,'Measured Data'!AN21+'Measured Data'!$E22*'Measured Data'!#REF!/'In Process Calc.'!$J24,"")</f>
        <v/>
      </c>
      <c r="AN30" s="244" t="str">
        <f>IF('Measured Data'!$E22&gt;0,'Measured Data'!AO21+'Measured Data'!$E22*'Measured Data'!#REF!/'In Process Calc.'!$J24,"")</f>
        <v/>
      </c>
      <c r="AO30" s="244" t="str">
        <f>IF('Measured Data'!$E22&gt;0,'Measured Data'!AP21+'Measured Data'!$E22*'Measured Data'!#REF!/'In Process Calc.'!$J24,"")</f>
        <v/>
      </c>
      <c r="AP30" s="244" t="str">
        <f>IF('Measured Data'!$E22&gt;0,'Measured Data'!AQ21+'Measured Data'!$E22*'Measured Data'!AR21/'In Process Calc.'!$J24,"")</f>
        <v/>
      </c>
      <c r="AQ30" s="244" t="str">
        <f>IF('Measured Data'!$E22&gt;0,'Measured Data'!#REF!+'Measured Data'!$E22*'Measured Data'!AS21/'In Process Calc.'!$J24,"")</f>
        <v/>
      </c>
      <c r="AR30" s="244" t="str">
        <f>IF('Measured Data'!$E22&gt;0,'Measured Data'!#REF!,"")</f>
        <v/>
      </c>
      <c r="AS30" s="244" t="str">
        <f>IF('Measured Data'!$E22&gt;0,'Measured Data'!#REF!,"")</f>
        <v/>
      </c>
      <c r="AT30" s="244" t="str">
        <f>IF('Measured Data'!$E22&gt;0,'Measured Data'!#REF!,"")</f>
        <v/>
      </c>
      <c r="AU30" s="244" t="str">
        <f>IF('Measured Data'!$E22&gt;0,'Measured Data'!#REF!,"")</f>
        <v/>
      </c>
      <c r="AV30" s="244" t="str">
        <f>IF('Measured Data'!$E22&gt;0,'Measured Data'!#REF!,"")</f>
        <v/>
      </c>
      <c r="AW30" s="244" t="str">
        <f>IF('Measured Data'!$E22&gt;0,'Measured Data'!#REF!,"")</f>
        <v/>
      </c>
      <c r="AX30" s="244" t="str">
        <f>IF('Measured Data'!$E22&gt;0,'Measured Data'!#REF!,"")</f>
        <v/>
      </c>
      <c r="AY30" s="244" t="str">
        <f>IF('Measured Data'!$E22&gt;0,'Measured Data'!#REF!,"")</f>
        <v/>
      </c>
      <c r="AZ30" s="244" t="str">
        <f>IF('Measured Data'!$E22&gt;0,'Measured Data'!#REF!,"")</f>
        <v/>
      </c>
      <c r="BA30" s="244" t="str">
        <f>IF('Measured Data'!$E22&gt;0,'Measured Data'!#REF!,"")</f>
        <v/>
      </c>
      <c r="BB30" s="244" t="str">
        <f>IF('Measured Data'!$E22&gt;0,'Measured Data'!#REF!,"")</f>
        <v/>
      </c>
      <c r="BC30" s="244" t="str">
        <f>IF('Measured Data'!$E22&gt;0,'Measured Data'!#REF!,"")</f>
        <v/>
      </c>
      <c r="BD30" s="244" t="str">
        <f>IF('Measured Data'!$E22&gt;0,'Measured Data'!#REF!,"")</f>
        <v/>
      </c>
      <c r="BE30" s="244" t="str">
        <f>IF('Measured Data'!$E22&gt;0,'Measured Data'!#REF!,"")</f>
        <v/>
      </c>
      <c r="BF30" s="244" t="str">
        <f>IF('Measured Data'!$E22&gt;0,'Measured Data'!#REF!,"")</f>
        <v/>
      </c>
      <c r="BG30" s="244" t="str">
        <f>IF('Measured Data'!$E22&gt;0,'Measured Data'!#REF!,"")</f>
        <v/>
      </c>
      <c r="BH30" s="244" t="str">
        <f>IF('Measured Data'!$E22&gt;0,'Measured Data'!#REF!,"")</f>
        <v/>
      </c>
      <c r="BI30" s="244" t="str">
        <f>IF('Measured Data'!$E22&gt;0,'Measured Data'!#REF!,"")</f>
        <v/>
      </c>
      <c r="BJ30" s="244" t="str">
        <f>IF('Measured Data'!$E22&gt;0,'Measured Data'!#REF!,"")</f>
        <v/>
      </c>
      <c r="BK30" s="244" t="str">
        <f>IF('Measured Data'!$E22&gt;0,'Measured Data'!#REF!,"")</f>
        <v/>
      </c>
      <c r="BL30" s="244" t="str">
        <f>IF('Measured Data'!$E22&gt;0,'Measured Data'!#REF!,"")</f>
        <v/>
      </c>
      <c r="BM30" s="244" t="str">
        <f>IF('Measured Data'!$E22&gt;0,'Measured Data'!#REF!,"")</f>
        <v/>
      </c>
      <c r="BN30" s="244" t="str">
        <f>IF('Measured Data'!$E22&gt;0,'In Process Calc.'!B23,"")</f>
        <v/>
      </c>
      <c r="BO30" s="244" t="str">
        <f>IF('Measured Data'!$E22&gt;0,'In Process Calc.'!C23,"")</f>
        <v/>
      </c>
    </row>
    <row r="31" spans="1:67">
      <c r="A31" s="238" t="str">
        <f>IF('Measured Data'!$E23&gt;0,'Measured Data'!$B$1,"")</f>
        <v/>
      </c>
      <c r="B31" s="238" t="str">
        <f>IF('Measured Data'!$E23&gt;0,'Measured Data'!A22+0.1,"")</f>
        <v/>
      </c>
      <c r="C31" s="242" t="str">
        <f>IF('Measured Data'!$E23&gt;0,'Measured Data'!B22,"")</f>
        <v/>
      </c>
      <c r="D31" s="247" t="str">
        <f>IF('Measured Data'!$E23&gt;0,'Measured Data'!C22,"")</f>
        <v/>
      </c>
      <c r="E31" s="238" t="str">
        <f>IF('Measured Data'!$E23&gt;0,'Measured Data'!D22,"")</f>
        <v/>
      </c>
      <c r="F31" s="238" t="str">
        <f>IF('Measured Data'!$E23&gt;0,'Measured Data'!E22,"")</f>
        <v/>
      </c>
      <c r="G31" s="238" t="str">
        <f>IF('Measured Data'!$E23&gt;0,'Measured Data'!G22,"")</f>
        <v/>
      </c>
      <c r="H31" s="243" t="str">
        <f>IF('Measured Data'!$E23&gt;0,'Measured Data'!H22,"")</f>
        <v/>
      </c>
      <c r="I31" s="243" t="str">
        <f>IF('Measured Data'!$E23&gt;0,'Measured Data'!I22,"")</f>
        <v/>
      </c>
      <c r="J31" s="243" t="str">
        <f>IF('Measured Data'!$E23&gt;0,'Measured Data'!J22,"")</f>
        <v/>
      </c>
      <c r="K31" s="243" t="str">
        <f>IF('Measured Data'!$E23&gt;0,'Measured Data'!K22,"")</f>
        <v/>
      </c>
      <c r="L31" s="238" t="str">
        <f>IF('Measured Data'!$E23&gt;0,'Measured Data'!L22,"")</f>
        <v/>
      </c>
      <c r="M31" s="238" t="str">
        <f>IF('Measured Data'!$E23&gt;0,'Measured Data'!M22,"")</f>
        <v/>
      </c>
      <c r="N31" s="238" t="str">
        <f>IF('Measured Data'!$E23&gt;0,'Measured Data'!N22,"")</f>
        <v/>
      </c>
      <c r="O31" s="238" t="str">
        <f>IF('Measured Data'!$E23&gt;0,'Measured Data'!O22,"")</f>
        <v/>
      </c>
      <c r="P31" s="238" t="str">
        <f>IF('Measured Data'!$E23&gt;0,'Measured Data'!P22,"")</f>
        <v/>
      </c>
      <c r="Q31" s="238" t="str">
        <f>IF('Measured Data'!$E23&gt;0,'Measured Data'!Q22,"")</f>
        <v/>
      </c>
      <c r="R31" s="238" t="str">
        <f>IF('Measured Data'!$E23&gt;0,'Measured Data'!R22,"")</f>
        <v/>
      </c>
      <c r="S31" s="238" t="str">
        <f>IF('Measured Data'!$E23&gt;0,'Measured Data'!S22,"")</f>
        <v/>
      </c>
      <c r="T31" s="244" t="str">
        <f>IF('Measured Data'!$E23&gt;0,'Measured Data'!T22+'Measured Data'!$E23*'Measured Data'!#REF!/'In Process Calc.'!$J25,"")</f>
        <v/>
      </c>
      <c r="U31" s="244" t="str">
        <f>IF('Measured Data'!$E23&gt;0,'Measured Data'!U22+'Measured Data'!$E23*'Measured Data'!#REF!/'In Process Calc.'!$J25,"")</f>
        <v/>
      </c>
      <c r="V31" s="244" t="str">
        <f>IF('Measured Data'!$E23&gt;0,'Measured Data'!V22+'Measured Data'!$E23*'Measured Data'!#REF!/'In Process Calc.'!$J25,"")</f>
        <v/>
      </c>
      <c r="W31" s="244" t="str">
        <f>IF('Measured Data'!$E23&gt;0,'Measured Data'!W22+'Measured Data'!$E23*'Measured Data'!#REF!/'In Process Calc.'!$J25,"")</f>
        <v/>
      </c>
      <c r="X31" s="244" t="str">
        <f>IF('Measured Data'!$E23&gt;0,'Measured Data'!X22+'Measured Data'!$E23*'Measured Data'!#REF!/'In Process Calc.'!$J25,"")</f>
        <v/>
      </c>
      <c r="Y31" s="244" t="str">
        <f>IF('Measured Data'!$E23&gt;0,'Measured Data'!Y22+'Measured Data'!$E23*'Measured Data'!#REF!/'In Process Calc.'!$J25,"")</f>
        <v/>
      </c>
      <c r="Z31" s="244" t="str">
        <f>IF('Measured Data'!$E23&gt;0,'Measured Data'!Z22+'Measured Data'!$E23*'Measured Data'!#REF!/'In Process Calc.'!$J25,"")</f>
        <v/>
      </c>
      <c r="AA31" s="244" t="str">
        <f>IF('Measured Data'!$E23&gt;0,'Measured Data'!AA22+'Measured Data'!$E23*'Measured Data'!#REF!/'In Process Calc.'!$J25,"")</f>
        <v/>
      </c>
      <c r="AB31" s="244" t="str">
        <f>IF('Measured Data'!$E23&gt;0,'Measured Data'!AB22+'Measured Data'!$E23*'Measured Data'!#REF!/'In Process Calc.'!$J25,"")</f>
        <v/>
      </c>
      <c r="AC31" s="244" t="str">
        <f>IF('Measured Data'!$E23&gt;0,'Measured Data'!AC22+'Measured Data'!$E23*'Measured Data'!#REF!/'In Process Calc.'!$J25,"")</f>
        <v/>
      </c>
      <c r="AD31" s="244" t="str">
        <f>IF('Measured Data'!$E23&gt;0,'Measured Data'!AD22+'Measured Data'!$E23*'Measured Data'!#REF!/'In Process Calc.'!$J25,"")</f>
        <v/>
      </c>
      <c r="AE31" s="244" t="str">
        <f>IF('Measured Data'!$E23&gt;0,'Measured Data'!AE22+'Measured Data'!$E23*'Measured Data'!#REF!/'In Process Calc.'!$J25,"")</f>
        <v/>
      </c>
      <c r="AF31" s="244" t="str">
        <f>IF('Measured Data'!$E23&gt;0,'Measured Data'!AF22+'Measured Data'!$E23*'Measured Data'!#REF!/'In Process Calc.'!$J25,"")</f>
        <v/>
      </c>
      <c r="AG31" s="244" t="str">
        <f>IF('Measured Data'!$E23&gt;0,'Measured Data'!AG22+'Measured Data'!$E23*'Measured Data'!#REF!/'In Process Calc.'!$J25,"")</f>
        <v/>
      </c>
      <c r="AH31" s="244" t="str">
        <f>IF('Measured Data'!$E23&gt;0,'Measured Data'!AH22+'Measured Data'!$E23*'Measured Data'!#REF!/'In Process Calc.'!$J25,"")</f>
        <v/>
      </c>
      <c r="AI31" s="244" t="str">
        <f>IF('Measured Data'!$E23&gt;0,'Measured Data'!AI22+'Measured Data'!$E23*'Measured Data'!#REF!/'In Process Calc.'!$J25,"")</f>
        <v/>
      </c>
      <c r="AJ31" s="244" t="str">
        <f>IF('Measured Data'!$E23&gt;0,'Measured Data'!AJ22+'Measured Data'!$E23*'Measured Data'!#REF!/'In Process Calc.'!$J25,"")</f>
        <v/>
      </c>
      <c r="AK31" s="244" t="str">
        <f>IF('Measured Data'!$E23&gt;0,'Measured Data'!AK22+'Measured Data'!$E23*'Measured Data'!#REF!/'In Process Calc.'!$J25,"")</f>
        <v/>
      </c>
      <c r="AL31" s="244" t="str">
        <f>IF('Measured Data'!$E23&gt;0,'Measured Data'!AL22+'Measured Data'!$E23*'Measured Data'!#REF!/'In Process Calc.'!$J25,"")</f>
        <v/>
      </c>
      <c r="AM31" s="244" t="str">
        <f>IF('Measured Data'!$E23&gt;0,'Measured Data'!AM22+'Measured Data'!$E23*'Measured Data'!#REF!/'In Process Calc.'!$J25,"")</f>
        <v/>
      </c>
      <c r="AN31" s="244" t="str">
        <f>IF('Measured Data'!$E23&gt;0,'Measured Data'!AN22+'Measured Data'!$E23*'Measured Data'!#REF!/'In Process Calc.'!$J25,"")</f>
        <v/>
      </c>
      <c r="AO31" s="244" t="str">
        <f>IF('Measured Data'!$E23&gt;0,'Measured Data'!AO22+'Measured Data'!$E23*'Measured Data'!#REF!/'In Process Calc.'!$J25,"")</f>
        <v/>
      </c>
      <c r="AP31" s="244" t="str">
        <f>IF('Measured Data'!$E23&gt;0,'Measured Data'!AP22+'Measured Data'!$E23*'Measured Data'!AQ22/'In Process Calc.'!$J25,"")</f>
        <v/>
      </c>
      <c r="AQ31" s="244" t="str">
        <f>IF('Measured Data'!$E23&gt;0,'Measured Data'!#REF!+'Measured Data'!$E23*'Measured Data'!AR22/'In Process Calc.'!$J25,"")</f>
        <v/>
      </c>
      <c r="AR31" s="244" t="str">
        <f>IF('Measured Data'!$E23&gt;0,'Measured Data'!#REF!,"")</f>
        <v/>
      </c>
      <c r="AS31" s="244" t="str">
        <f>IF('Measured Data'!$E23&gt;0,'Measured Data'!#REF!,"")</f>
        <v/>
      </c>
      <c r="AT31" s="244" t="str">
        <f>IF('Measured Data'!$E23&gt;0,'Measured Data'!#REF!,"")</f>
        <v/>
      </c>
      <c r="AU31" s="244" t="str">
        <f>IF('Measured Data'!$E23&gt;0,'Measured Data'!#REF!,"")</f>
        <v/>
      </c>
      <c r="AV31" s="244" t="str">
        <f>IF('Measured Data'!$E23&gt;0,'Measured Data'!#REF!,"")</f>
        <v/>
      </c>
      <c r="AW31" s="244" t="str">
        <f>IF('Measured Data'!$E23&gt;0,'Measured Data'!#REF!,"")</f>
        <v/>
      </c>
      <c r="AX31" s="244" t="str">
        <f>IF('Measured Data'!$E23&gt;0,'Measured Data'!#REF!,"")</f>
        <v/>
      </c>
      <c r="AY31" s="244" t="str">
        <f>IF('Measured Data'!$E23&gt;0,'Measured Data'!#REF!,"")</f>
        <v/>
      </c>
      <c r="AZ31" s="244" t="str">
        <f>IF('Measured Data'!$E23&gt;0,'Measured Data'!#REF!,"")</f>
        <v/>
      </c>
      <c r="BA31" s="244" t="str">
        <f>IF('Measured Data'!$E23&gt;0,'Measured Data'!#REF!,"")</f>
        <v/>
      </c>
      <c r="BB31" s="244" t="str">
        <f>IF('Measured Data'!$E23&gt;0,'Measured Data'!#REF!,"")</f>
        <v/>
      </c>
      <c r="BC31" s="244" t="str">
        <f>IF('Measured Data'!$E23&gt;0,'Measured Data'!#REF!,"")</f>
        <v/>
      </c>
      <c r="BD31" s="244" t="str">
        <f>IF('Measured Data'!$E23&gt;0,'Measured Data'!#REF!,"")</f>
        <v/>
      </c>
      <c r="BE31" s="244" t="str">
        <f>IF('Measured Data'!$E23&gt;0,'Measured Data'!#REF!,"")</f>
        <v/>
      </c>
      <c r="BF31" s="244" t="str">
        <f>IF('Measured Data'!$E23&gt;0,'Measured Data'!#REF!,"")</f>
        <v/>
      </c>
      <c r="BG31" s="244" t="str">
        <f>IF('Measured Data'!$E23&gt;0,'Measured Data'!#REF!,"")</f>
        <v/>
      </c>
      <c r="BH31" s="244" t="str">
        <f>IF('Measured Data'!$E23&gt;0,'Measured Data'!#REF!,"")</f>
        <v/>
      </c>
      <c r="BI31" s="244" t="str">
        <f>IF('Measured Data'!$E23&gt;0,'Measured Data'!#REF!,"")</f>
        <v/>
      </c>
      <c r="BJ31" s="244" t="str">
        <f>IF('Measured Data'!$E23&gt;0,'Measured Data'!#REF!,"")</f>
        <v/>
      </c>
      <c r="BK31" s="244" t="str">
        <f>IF('Measured Data'!$E23&gt;0,'Measured Data'!#REF!,"")</f>
        <v/>
      </c>
      <c r="BL31" s="244" t="str">
        <f>IF('Measured Data'!$E23&gt;0,'Measured Data'!#REF!,"")</f>
        <v/>
      </c>
      <c r="BM31" s="244" t="str">
        <f>IF('Measured Data'!$E23&gt;0,'Measured Data'!#REF!,"")</f>
        <v/>
      </c>
      <c r="BN31" s="244" t="str">
        <f>IF('Measured Data'!$E23&gt;0,'In Process Calc.'!B24,"")</f>
        <v/>
      </c>
      <c r="BO31" s="244" t="str">
        <f>IF('Measured Data'!$E23&gt;0,'In Process Calc.'!C24,"")</f>
        <v/>
      </c>
    </row>
    <row r="32" spans="1:67">
      <c r="A32" s="238" t="str">
        <f>IF('Measured Data'!$E24&gt;0,'Measured Data'!$B$1,"")</f>
        <v/>
      </c>
      <c r="B32" s="238" t="str">
        <f>IF('Measured Data'!$E24&gt;0,'Measured Data'!A23+0.1,"")</f>
        <v/>
      </c>
      <c r="C32" s="242" t="str">
        <f>IF('Measured Data'!$E24&gt;0,'Measured Data'!B23,"")</f>
        <v/>
      </c>
      <c r="D32" s="247" t="str">
        <f>IF('Measured Data'!$E24&gt;0,'Measured Data'!C23,"")</f>
        <v/>
      </c>
      <c r="E32" s="238" t="str">
        <f>IF('Measured Data'!$E24&gt;0,'Measured Data'!D23,"")</f>
        <v/>
      </c>
      <c r="F32" s="238" t="str">
        <f>IF('Measured Data'!$E24&gt;0,'Measured Data'!E23,"")</f>
        <v/>
      </c>
      <c r="G32" s="238" t="str">
        <f>IF('Measured Data'!$E24&gt;0,'Measured Data'!G23,"")</f>
        <v/>
      </c>
      <c r="H32" s="243" t="str">
        <f>IF('Measured Data'!$E24&gt;0,'Measured Data'!H23,"")</f>
        <v/>
      </c>
      <c r="I32" s="243" t="str">
        <f>IF('Measured Data'!$E24&gt;0,'Measured Data'!I23,"")</f>
        <v/>
      </c>
      <c r="J32" s="243" t="str">
        <f>IF('Measured Data'!$E24&gt;0,'Measured Data'!J23,"")</f>
        <v/>
      </c>
      <c r="K32" s="243" t="str">
        <f>IF('Measured Data'!$E24&gt;0,'Measured Data'!K23,"")</f>
        <v/>
      </c>
      <c r="L32" s="238" t="str">
        <f>IF('Measured Data'!$E24&gt;0,'Measured Data'!L23,"")</f>
        <v/>
      </c>
      <c r="M32" s="238" t="str">
        <f>IF('Measured Data'!$E24&gt;0,'Measured Data'!M23,"")</f>
        <v/>
      </c>
      <c r="N32" s="238" t="str">
        <f>IF('Measured Data'!$E24&gt;0,'Measured Data'!N23,"")</f>
        <v/>
      </c>
      <c r="O32" s="238" t="str">
        <f>IF('Measured Data'!$E24&gt;0,'Measured Data'!O23,"")</f>
        <v/>
      </c>
      <c r="P32" s="238" t="str">
        <f>IF('Measured Data'!$E24&gt;0,'Measured Data'!P23,"")</f>
        <v/>
      </c>
      <c r="Q32" s="238" t="str">
        <f>IF('Measured Data'!$E24&gt;0,'Measured Data'!Q23,"")</f>
        <v/>
      </c>
      <c r="R32" s="238" t="str">
        <f>IF('Measured Data'!$E24&gt;0,'Measured Data'!R23,"")</f>
        <v/>
      </c>
      <c r="S32" s="238" t="str">
        <f>IF('Measured Data'!$E24&gt;0,'Measured Data'!S23,"")</f>
        <v/>
      </c>
      <c r="T32" s="244" t="str">
        <f>IF('Measured Data'!$E24&gt;0,'Measured Data'!T23+'Measured Data'!$E24*'Measured Data'!#REF!/'In Process Calc.'!$J26,"")</f>
        <v/>
      </c>
      <c r="U32" s="244" t="str">
        <f>IF('Measured Data'!$E24&gt;0,'Measured Data'!U23+'Measured Data'!$E24*'Measured Data'!#REF!/'In Process Calc.'!$J26,"")</f>
        <v/>
      </c>
      <c r="V32" s="244" t="str">
        <f>IF('Measured Data'!$E24&gt;0,'Measured Data'!V23+'Measured Data'!$E24*'Measured Data'!#REF!/'In Process Calc.'!$J26,"")</f>
        <v/>
      </c>
      <c r="W32" s="244" t="str">
        <f>IF('Measured Data'!$E24&gt;0,'Measured Data'!W23+'Measured Data'!$E24*'Measured Data'!#REF!/'In Process Calc.'!$J26,"")</f>
        <v/>
      </c>
      <c r="X32" s="244" t="str">
        <f>IF('Measured Data'!$E24&gt;0,'Measured Data'!X23+'Measured Data'!$E24*'Measured Data'!#REF!/'In Process Calc.'!$J26,"")</f>
        <v/>
      </c>
      <c r="Y32" s="244" t="str">
        <f>IF('Measured Data'!$E24&gt;0,'Measured Data'!Y23+'Measured Data'!$E24*'Measured Data'!#REF!/'In Process Calc.'!$J26,"")</f>
        <v/>
      </c>
      <c r="Z32" s="244" t="str">
        <f>IF('Measured Data'!$E24&gt;0,'Measured Data'!Z23+'Measured Data'!$E24*'Measured Data'!#REF!/'In Process Calc.'!$J26,"")</f>
        <v/>
      </c>
      <c r="AA32" s="244" t="str">
        <f>IF('Measured Data'!$E24&gt;0,'Measured Data'!AA23+'Measured Data'!$E24*'Measured Data'!#REF!/'In Process Calc.'!$J26,"")</f>
        <v/>
      </c>
      <c r="AB32" s="244" t="str">
        <f>IF('Measured Data'!$E24&gt;0,'Measured Data'!AB23+'Measured Data'!$E24*'Measured Data'!#REF!/'In Process Calc.'!$J26,"")</f>
        <v/>
      </c>
      <c r="AC32" s="244" t="str">
        <f>IF('Measured Data'!$E24&gt;0,'Measured Data'!AC23+'Measured Data'!$E24*'Measured Data'!#REF!/'In Process Calc.'!$J26,"")</f>
        <v/>
      </c>
      <c r="AD32" s="244" t="str">
        <f>IF('Measured Data'!$E24&gt;0,'Measured Data'!AD23+'Measured Data'!$E24*'Measured Data'!#REF!/'In Process Calc.'!$J26,"")</f>
        <v/>
      </c>
      <c r="AE32" s="244" t="str">
        <f>IF('Measured Data'!$E24&gt;0,'Measured Data'!AE23+'Measured Data'!$E24*'Measured Data'!#REF!/'In Process Calc.'!$J26,"")</f>
        <v/>
      </c>
      <c r="AF32" s="244" t="str">
        <f>IF('Measured Data'!$E24&gt;0,'Measured Data'!AF23+'Measured Data'!$E24*'Measured Data'!#REF!/'In Process Calc.'!$J26,"")</f>
        <v/>
      </c>
      <c r="AG32" s="244" t="str">
        <f>IF('Measured Data'!$E24&gt;0,'Measured Data'!AG23+'Measured Data'!$E24*'Measured Data'!#REF!/'In Process Calc.'!$J26,"")</f>
        <v/>
      </c>
      <c r="AH32" s="244" t="str">
        <f>IF('Measured Data'!$E24&gt;0,'Measured Data'!AH23+'Measured Data'!$E24*'Measured Data'!#REF!/'In Process Calc.'!$J26,"")</f>
        <v/>
      </c>
      <c r="AI32" s="244" t="str">
        <f>IF('Measured Data'!$E24&gt;0,'Measured Data'!AI23+'Measured Data'!$E24*'Measured Data'!#REF!/'In Process Calc.'!$J26,"")</f>
        <v/>
      </c>
      <c r="AJ32" s="244" t="str">
        <f>IF('Measured Data'!$E24&gt;0,'Measured Data'!AJ23+'Measured Data'!$E24*'Measured Data'!#REF!/'In Process Calc.'!$J26,"")</f>
        <v/>
      </c>
      <c r="AK32" s="244" t="str">
        <f>IF('Measured Data'!$E24&gt;0,'Measured Data'!AK23+'Measured Data'!$E24*'Measured Data'!#REF!/'In Process Calc.'!$J26,"")</f>
        <v/>
      </c>
      <c r="AL32" s="244" t="str">
        <f>IF('Measured Data'!$E24&gt;0,'Measured Data'!AL23+'Measured Data'!$E24*'Measured Data'!#REF!/'In Process Calc.'!$J26,"")</f>
        <v/>
      </c>
      <c r="AM32" s="244" t="str">
        <f>IF('Measured Data'!$E24&gt;0,'Measured Data'!AM23+'Measured Data'!$E24*'Measured Data'!#REF!/'In Process Calc.'!$J26,"")</f>
        <v/>
      </c>
      <c r="AN32" s="244" t="str">
        <f>IF('Measured Data'!$E24&gt;0,'Measured Data'!AN23+'Measured Data'!$E24*'Measured Data'!#REF!/'In Process Calc.'!$J26,"")</f>
        <v/>
      </c>
      <c r="AO32" s="244" t="str">
        <f>IF('Measured Data'!$E24&gt;0,'Measured Data'!AO23+'Measured Data'!$E24*'Measured Data'!#REF!/'In Process Calc.'!$J26,"")</f>
        <v/>
      </c>
      <c r="AP32" s="244" t="str">
        <f>IF('Measured Data'!$E24&gt;0,'Measured Data'!AP23+'Measured Data'!$E24*'Measured Data'!AQ23/'In Process Calc.'!$J26,"")</f>
        <v/>
      </c>
      <c r="AQ32" s="244" t="str">
        <f>IF('Measured Data'!$E24&gt;0,'Measured Data'!#REF!+'Measured Data'!$E24*'Measured Data'!AR23/'In Process Calc.'!$J26,"")</f>
        <v/>
      </c>
      <c r="AR32" s="244" t="str">
        <f>IF('Measured Data'!$E24&gt;0,'Measured Data'!#REF!,"")</f>
        <v/>
      </c>
      <c r="AS32" s="244" t="str">
        <f>IF('Measured Data'!$E24&gt;0,'Measured Data'!#REF!,"")</f>
        <v/>
      </c>
      <c r="AT32" s="244" t="str">
        <f>IF('Measured Data'!$E24&gt;0,'Measured Data'!#REF!,"")</f>
        <v/>
      </c>
      <c r="AU32" s="244" t="str">
        <f>IF('Measured Data'!$E24&gt;0,'Measured Data'!#REF!,"")</f>
        <v/>
      </c>
      <c r="AV32" s="244" t="str">
        <f>IF('Measured Data'!$E24&gt;0,'Measured Data'!#REF!,"")</f>
        <v/>
      </c>
      <c r="AW32" s="244" t="str">
        <f>IF('Measured Data'!$E24&gt;0,'Measured Data'!#REF!,"")</f>
        <v/>
      </c>
      <c r="AX32" s="244" t="str">
        <f>IF('Measured Data'!$E24&gt;0,'Measured Data'!#REF!,"")</f>
        <v/>
      </c>
      <c r="AY32" s="244" t="str">
        <f>IF('Measured Data'!$E24&gt;0,'Measured Data'!#REF!,"")</f>
        <v/>
      </c>
      <c r="AZ32" s="244" t="str">
        <f>IF('Measured Data'!$E24&gt;0,'Measured Data'!#REF!,"")</f>
        <v/>
      </c>
      <c r="BA32" s="244" t="str">
        <f>IF('Measured Data'!$E24&gt;0,'Measured Data'!#REF!,"")</f>
        <v/>
      </c>
      <c r="BB32" s="244" t="str">
        <f>IF('Measured Data'!$E24&gt;0,'Measured Data'!#REF!,"")</f>
        <v/>
      </c>
      <c r="BC32" s="244" t="str">
        <f>IF('Measured Data'!$E24&gt;0,'Measured Data'!#REF!,"")</f>
        <v/>
      </c>
      <c r="BD32" s="244" t="str">
        <f>IF('Measured Data'!$E24&gt;0,'Measured Data'!#REF!,"")</f>
        <v/>
      </c>
      <c r="BE32" s="244" t="str">
        <f>IF('Measured Data'!$E24&gt;0,'Measured Data'!#REF!,"")</f>
        <v/>
      </c>
      <c r="BF32" s="244" t="str">
        <f>IF('Measured Data'!$E24&gt;0,'Measured Data'!#REF!,"")</f>
        <v/>
      </c>
      <c r="BG32" s="244" t="str">
        <f>IF('Measured Data'!$E24&gt;0,'Measured Data'!#REF!,"")</f>
        <v/>
      </c>
      <c r="BH32" s="244" t="str">
        <f>IF('Measured Data'!$E24&gt;0,'Measured Data'!#REF!,"")</f>
        <v/>
      </c>
      <c r="BI32" s="244" t="str">
        <f>IF('Measured Data'!$E24&gt;0,'Measured Data'!#REF!,"")</f>
        <v/>
      </c>
      <c r="BJ32" s="244" t="str">
        <f>IF('Measured Data'!$E24&gt;0,'Measured Data'!#REF!,"")</f>
        <v/>
      </c>
      <c r="BK32" s="244" t="str">
        <f>IF('Measured Data'!$E24&gt;0,'Measured Data'!#REF!,"")</f>
        <v/>
      </c>
      <c r="BL32" s="244" t="str">
        <f>IF('Measured Data'!$E24&gt;0,'Measured Data'!#REF!,"")</f>
        <v/>
      </c>
      <c r="BM32" s="244" t="str">
        <f>IF('Measured Data'!$E24&gt;0,'Measured Data'!#REF!,"")</f>
        <v/>
      </c>
      <c r="BN32" s="244" t="str">
        <f>IF('Measured Data'!$E24&gt;0,'In Process Calc.'!B25,"")</f>
        <v/>
      </c>
      <c r="BO32" s="244" t="str">
        <f>IF('Measured Data'!$E24&gt;0,'In Process Calc.'!C25,"")</f>
        <v/>
      </c>
    </row>
    <row r="33" spans="1:67">
      <c r="A33" s="238" t="str">
        <f>IF('Measured Data'!$E25&gt;0,'Measured Data'!$B$1,"")</f>
        <v/>
      </c>
      <c r="B33" s="238" t="str">
        <f>IF('Measured Data'!$E25&gt;0,'Measured Data'!A24+0.1,"")</f>
        <v/>
      </c>
      <c r="C33" s="242" t="str">
        <f>IF('Measured Data'!$E25&gt;0,'Measured Data'!B24,"")</f>
        <v/>
      </c>
      <c r="D33" s="247" t="str">
        <f>IF('Measured Data'!$E25&gt;0,'Measured Data'!C24,"")</f>
        <v/>
      </c>
      <c r="E33" s="238" t="str">
        <f>IF('Measured Data'!$E25&gt;0,'Measured Data'!D24,"")</f>
        <v/>
      </c>
      <c r="F33" s="238" t="str">
        <f>IF('Measured Data'!$E25&gt;0,'Measured Data'!E24,"")</f>
        <v/>
      </c>
      <c r="G33" s="238" t="str">
        <f>IF('Measured Data'!$E25&gt;0,'Measured Data'!G24,"")</f>
        <v/>
      </c>
      <c r="H33" s="243" t="str">
        <f>IF('Measured Data'!$E25&gt;0,'Measured Data'!H24,"")</f>
        <v/>
      </c>
      <c r="I33" s="243" t="str">
        <f>IF('Measured Data'!$E25&gt;0,'Measured Data'!I24,"")</f>
        <v/>
      </c>
      <c r="J33" s="243" t="str">
        <f>IF('Measured Data'!$E25&gt;0,'Measured Data'!J24,"")</f>
        <v/>
      </c>
      <c r="K33" s="243" t="str">
        <f>IF('Measured Data'!$E25&gt;0,'Measured Data'!K24,"")</f>
        <v/>
      </c>
      <c r="L33" s="238" t="str">
        <f>IF('Measured Data'!$E25&gt;0,'Measured Data'!L24,"")</f>
        <v/>
      </c>
      <c r="M33" s="238" t="str">
        <f>IF('Measured Data'!$E25&gt;0,'Measured Data'!M24,"")</f>
        <v/>
      </c>
      <c r="N33" s="238" t="str">
        <f>IF('Measured Data'!$E25&gt;0,'Measured Data'!N24,"")</f>
        <v/>
      </c>
      <c r="O33" s="238" t="str">
        <f>IF('Measured Data'!$E25&gt;0,'Measured Data'!O24,"")</f>
        <v/>
      </c>
      <c r="P33" s="238" t="str">
        <f>IF('Measured Data'!$E25&gt;0,'Measured Data'!P24,"")</f>
        <v/>
      </c>
      <c r="Q33" s="238" t="str">
        <f>IF('Measured Data'!$E25&gt;0,'Measured Data'!Q24,"")</f>
        <v/>
      </c>
      <c r="R33" s="238" t="str">
        <f>IF('Measured Data'!$E25&gt;0,'Measured Data'!R24,"")</f>
        <v/>
      </c>
      <c r="S33" s="238" t="str">
        <f>IF('Measured Data'!$E25&gt;0,'Measured Data'!S24,"")</f>
        <v/>
      </c>
      <c r="T33" s="244" t="str">
        <f>IF('Measured Data'!$E25&gt;0,'Measured Data'!T24+'Measured Data'!$E25*'Measured Data'!#REF!/'In Process Calc.'!$J27,"")</f>
        <v/>
      </c>
      <c r="U33" s="244" t="str">
        <f>IF('Measured Data'!$E25&gt;0,'Measured Data'!U24+'Measured Data'!$E25*'Measured Data'!#REF!/'In Process Calc.'!$J27,"")</f>
        <v/>
      </c>
      <c r="V33" s="244" t="str">
        <f>IF('Measured Data'!$E25&gt;0,'Measured Data'!V24+'Measured Data'!$E25*'Measured Data'!#REF!/'In Process Calc.'!$J27,"")</f>
        <v/>
      </c>
      <c r="W33" s="244" t="str">
        <f>IF('Measured Data'!$E25&gt;0,'Measured Data'!W24+'Measured Data'!$E25*'Measured Data'!#REF!/'In Process Calc.'!$J27,"")</f>
        <v/>
      </c>
      <c r="X33" s="244" t="str">
        <f>IF('Measured Data'!$E25&gt;0,'Measured Data'!X24+'Measured Data'!$E25*'Measured Data'!#REF!/'In Process Calc.'!$J27,"")</f>
        <v/>
      </c>
      <c r="Y33" s="244" t="str">
        <f>IF('Measured Data'!$E25&gt;0,'Measured Data'!Y24+'Measured Data'!$E25*'Measured Data'!#REF!/'In Process Calc.'!$J27,"")</f>
        <v/>
      </c>
      <c r="Z33" s="244" t="str">
        <f>IF('Measured Data'!$E25&gt;0,'Measured Data'!Z24+'Measured Data'!$E25*'Measured Data'!#REF!/'In Process Calc.'!$J27,"")</f>
        <v/>
      </c>
      <c r="AA33" s="244" t="str">
        <f>IF('Measured Data'!$E25&gt;0,'Measured Data'!AA24+'Measured Data'!$E25*'Measured Data'!#REF!/'In Process Calc.'!$J27,"")</f>
        <v/>
      </c>
      <c r="AB33" s="244" t="str">
        <f>IF('Measured Data'!$E25&gt;0,'Measured Data'!AB24+'Measured Data'!$E25*'Measured Data'!#REF!/'In Process Calc.'!$J27,"")</f>
        <v/>
      </c>
      <c r="AC33" s="244" t="str">
        <f>IF('Measured Data'!$E25&gt;0,'Measured Data'!AC24+'Measured Data'!$E25*'Measured Data'!#REF!/'In Process Calc.'!$J27,"")</f>
        <v/>
      </c>
      <c r="AD33" s="244" t="str">
        <f>IF('Measured Data'!$E25&gt;0,'Measured Data'!AD24+'Measured Data'!$E25*'Measured Data'!#REF!/'In Process Calc.'!$J27,"")</f>
        <v/>
      </c>
      <c r="AE33" s="244" t="str">
        <f>IF('Measured Data'!$E25&gt;0,'Measured Data'!AE24+'Measured Data'!$E25*'Measured Data'!#REF!/'In Process Calc.'!$J27,"")</f>
        <v/>
      </c>
      <c r="AF33" s="244" t="str">
        <f>IF('Measured Data'!$E25&gt;0,'Measured Data'!AF24+'Measured Data'!$E25*'Measured Data'!#REF!/'In Process Calc.'!$J27,"")</f>
        <v/>
      </c>
      <c r="AG33" s="244" t="str">
        <f>IF('Measured Data'!$E25&gt;0,'Measured Data'!AG24+'Measured Data'!$E25*'Measured Data'!#REF!/'In Process Calc.'!$J27,"")</f>
        <v/>
      </c>
      <c r="AH33" s="244" t="str">
        <f>IF('Measured Data'!$E25&gt;0,'Measured Data'!AH24+'Measured Data'!$E25*'Measured Data'!#REF!/'In Process Calc.'!$J27,"")</f>
        <v/>
      </c>
      <c r="AI33" s="244" t="str">
        <f>IF('Measured Data'!$E25&gt;0,'Measured Data'!AI24+'Measured Data'!$E25*'Measured Data'!#REF!/'In Process Calc.'!$J27,"")</f>
        <v/>
      </c>
      <c r="AJ33" s="244" t="str">
        <f>IF('Measured Data'!$E25&gt;0,'Measured Data'!AJ24+'Measured Data'!$E25*'Measured Data'!#REF!/'In Process Calc.'!$J27,"")</f>
        <v/>
      </c>
      <c r="AK33" s="244" t="str">
        <f>IF('Measured Data'!$E25&gt;0,'Measured Data'!AK24+'Measured Data'!$E25*'Measured Data'!#REF!/'In Process Calc.'!$J27,"")</f>
        <v/>
      </c>
      <c r="AL33" s="244" t="str">
        <f>IF('Measured Data'!$E25&gt;0,'Measured Data'!AL24+'Measured Data'!$E25*'Measured Data'!#REF!/'In Process Calc.'!$J27,"")</f>
        <v/>
      </c>
      <c r="AM33" s="244" t="str">
        <f>IF('Measured Data'!$E25&gt;0,'Measured Data'!AM24+'Measured Data'!$E25*'Measured Data'!#REF!/'In Process Calc.'!$J27,"")</f>
        <v/>
      </c>
      <c r="AN33" s="244" t="str">
        <f>IF('Measured Data'!$E25&gt;0,'Measured Data'!AN24+'Measured Data'!$E25*'Measured Data'!#REF!/'In Process Calc.'!$J27,"")</f>
        <v/>
      </c>
      <c r="AO33" s="244" t="str">
        <f>IF('Measured Data'!$E25&gt;0,'Measured Data'!AO24+'Measured Data'!$E25*'Measured Data'!#REF!/'In Process Calc.'!$J27,"")</f>
        <v/>
      </c>
      <c r="AP33" s="244" t="str">
        <f>IF('Measured Data'!$E25&gt;0,'Measured Data'!AP24+'Measured Data'!$E25*'Measured Data'!AQ24/'In Process Calc.'!$J27,"")</f>
        <v/>
      </c>
      <c r="AQ33" s="244" t="str">
        <f>IF('Measured Data'!$E25&gt;0,'Measured Data'!#REF!+'Measured Data'!$E25*'Measured Data'!AR24/'In Process Calc.'!$J27,"")</f>
        <v/>
      </c>
      <c r="AR33" s="244" t="str">
        <f>IF('Measured Data'!$E25&gt;0,'Measured Data'!#REF!,"")</f>
        <v/>
      </c>
      <c r="AS33" s="244" t="str">
        <f>IF('Measured Data'!$E25&gt;0,'Measured Data'!#REF!,"")</f>
        <v/>
      </c>
      <c r="AT33" s="244" t="str">
        <f>IF('Measured Data'!$E25&gt;0,'Measured Data'!#REF!,"")</f>
        <v/>
      </c>
      <c r="AU33" s="244" t="str">
        <f>IF('Measured Data'!$E25&gt;0,'Measured Data'!#REF!,"")</f>
        <v/>
      </c>
      <c r="AV33" s="244" t="str">
        <f>IF('Measured Data'!$E25&gt;0,'Measured Data'!#REF!,"")</f>
        <v/>
      </c>
      <c r="AW33" s="244" t="str">
        <f>IF('Measured Data'!$E25&gt;0,'Measured Data'!#REF!,"")</f>
        <v/>
      </c>
      <c r="AX33" s="244" t="str">
        <f>IF('Measured Data'!$E25&gt;0,'Measured Data'!#REF!,"")</f>
        <v/>
      </c>
      <c r="AY33" s="244" t="str">
        <f>IF('Measured Data'!$E25&gt;0,'Measured Data'!#REF!,"")</f>
        <v/>
      </c>
      <c r="AZ33" s="244" t="str">
        <f>IF('Measured Data'!$E25&gt;0,'Measured Data'!#REF!,"")</f>
        <v/>
      </c>
      <c r="BA33" s="244" t="str">
        <f>IF('Measured Data'!$E25&gt;0,'Measured Data'!#REF!,"")</f>
        <v/>
      </c>
      <c r="BB33" s="244" t="str">
        <f>IF('Measured Data'!$E25&gt;0,'Measured Data'!#REF!,"")</f>
        <v/>
      </c>
      <c r="BC33" s="244" t="str">
        <f>IF('Measured Data'!$E25&gt;0,'Measured Data'!#REF!,"")</f>
        <v/>
      </c>
      <c r="BD33" s="244" t="str">
        <f>IF('Measured Data'!$E25&gt;0,'Measured Data'!#REF!,"")</f>
        <v/>
      </c>
      <c r="BE33" s="244" t="str">
        <f>IF('Measured Data'!$E25&gt;0,'Measured Data'!#REF!,"")</f>
        <v/>
      </c>
      <c r="BF33" s="244" t="str">
        <f>IF('Measured Data'!$E25&gt;0,'Measured Data'!#REF!,"")</f>
        <v/>
      </c>
      <c r="BG33" s="244" t="str">
        <f>IF('Measured Data'!$E25&gt;0,'Measured Data'!#REF!,"")</f>
        <v/>
      </c>
      <c r="BH33" s="244" t="str">
        <f>IF('Measured Data'!$E25&gt;0,'Measured Data'!#REF!,"")</f>
        <v/>
      </c>
      <c r="BI33" s="244" t="str">
        <f>IF('Measured Data'!$E25&gt;0,'Measured Data'!#REF!,"")</f>
        <v/>
      </c>
      <c r="BJ33" s="244" t="str">
        <f>IF('Measured Data'!$E25&gt;0,'Measured Data'!#REF!,"")</f>
        <v/>
      </c>
      <c r="BK33" s="244" t="str">
        <f>IF('Measured Data'!$E25&gt;0,'Measured Data'!#REF!,"")</f>
        <v/>
      </c>
      <c r="BL33" s="244" t="str">
        <f>IF('Measured Data'!$E25&gt;0,'Measured Data'!#REF!,"")</f>
        <v/>
      </c>
      <c r="BM33" s="244" t="str">
        <f>IF('Measured Data'!$E25&gt;0,'Measured Data'!#REF!,"")</f>
        <v/>
      </c>
      <c r="BN33" s="244" t="str">
        <f>IF('Measured Data'!$E25&gt;0,'In Process Calc.'!B26,"")</f>
        <v/>
      </c>
      <c r="BO33" s="244" t="str">
        <f>IF('Measured Data'!$E25&gt;0,'In Process Calc.'!C26,"")</f>
        <v/>
      </c>
    </row>
    <row r="34" spans="1:67">
      <c r="A34" s="238" t="str">
        <f>IF('Measured Data'!$E26&gt;0,'Measured Data'!$B$1,"")</f>
        <v/>
      </c>
      <c r="B34" s="238" t="str">
        <f>IF('Measured Data'!$E26&gt;0,'Measured Data'!A25+0.1,"")</f>
        <v/>
      </c>
      <c r="C34" s="242" t="str">
        <f>IF('Measured Data'!$E26&gt;0,'Measured Data'!B25,"")</f>
        <v/>
      </c>
      <c r="D34" s="247" t="str">
        <f>IF('Measured Data'!$E26&gt;0,'Measured Data'!C25,"")</f>
        <v/>
      </c>
      <c r="E34" s="238" t="str">
        <f>IF('Measured Data'!$E26&gt;0,'Measured Data'!D25,"")</f>
        <v/>
      </c>
      <c r="F34" s="238" t="str">
        <f>IF('Measured Data'!$E26&gt;0,'Measured Data'!E25,"")</f>
        <v/>
      </c>
      <c r="G34" s="238" t="str">
        <f>IF('Measured Data'!$E26&gt;0,'Measured Data'!G25,"")</f>
        <v/>
      </c>
      <c r="H34" s="243" t="str">
        <f>IF('Measured Data'!$E26&gt;0,'Measured Data'!H25,"")</f>
        <v/>
      </c>
      <c r="I34" s="243" t="str">
        <f>IF('Measured Data'!$E26&gt;0,'Measured Data'!I25,"")</f>
        <v/>
      </c>
      <c r="J34" s="243" t="str">
        <f>IF('Measured Data'!$E26&gt;0,'Measured Data'!J25,"")</f>
        <v/>
      </c>
      <c r="K34" s="243" t="str">
        <f>IF('Measured Data'!$E26&gt;0,'Measured Data'!K25,"")</f>
        <v/>
      </c>
      <c r="L34" s="238" t="str">
        <f>IF('Measured Data'!$E26&gt;0,'Measured Data'!L25,"")</f>
        <v/>
      </c>
      <c r="M34" s="238" t="str">
        <f>IF('Measured Data'!$E26&gt;0,'Measured Data'!M25,"")</f>
        <v/>
      </c>
      <c r="N34" s="238" t="str">
        <f>IF('Measured Data'!$E26&gt;0,'Measured Data'!N25,"")</f>
        <v/>
      </c>
      <c r="O34" s="238" t="str">
        <f>IF('Measured Data'!$E26&gt;0,'Measured Data'!O25,"")</f>
        <v/>
      </c>
      <c r="P34" s="238" t="str">
        <f>IF('Measured Data'!$E26&gt;0,'Measured Data'!P25,"")</f>
        <v/>
      </c>
      <c r="Q34" s="238" t="str">
        <f>IF('Measured Data'!$E26&gt;0,'Measured Data'!Q25,"")</f>
        <v/>
      </c>
      <c r="R34" s="238" t="str">
        <f>IF('Measured Data'!$E26&gt;0,'Measured Data'!R25,"")</f>
        <v/>
      </c>
      <c r="S34" s="238" t="str">
        <f>IF('Measured Data'!$E26&gt;0,'Measured Data'!S25,"")</f>
        <v/>
      </c>
      <c r="T34" s="244" t="str">
        <f>IF('Measured Data'!$E26&gt;0,'Measured Data'!T25+'Measured Data'!$E26*'Measured Data'!#REF!/'In Process Calc.'!$J28,"")</f>
        <v/>
      </c>
      <c r="U34" s="244" t="str">
        <f>IF('Measured Data'!$E26&gt;0,'Measured Data'!U25+'Measured Data'!$E26*'Measured Data'!#REF!/'In Process Calc.'!$J28,"")</f>
        <v/>
      </c>
      <c r="V34" s="244" t="str">
        <f>IF('Measured Data'!$E26&gt;0,'Measured Data'!V25+'Measured Data'!$E26*'Measured Data'!#REF!/'In Process Calc.'!$J28,"")</f>
        <v/>
      </c>
      <c r="W34" s="244" t="str">
        <f>IF('Measured Data'!$E26&gt;0,'Measured Data'!W25+'Measured Data'!$E26*'Measured Data'!#REF!/'In Process Calc.'!$J28,"")</f>
        <v/>
      </c>
      <c r="X34" s="244" t="str">
        <f>IF('Measured Data'!$E26&gt;0,'Measured Data'!X25+'Measured Data'!$E26*'Measured Data'!#REF!/'In Process Calc.'!$J28,"")</f>
        <v/>
      </c>
      <c r="Y34" s="244" t="str">
        <f>IF('Measured Data'!$E26&gt;0,'Measured Data'!Y25+'Measured Data'!$E26*'Measured Data'!#REF!/'In Process Calc.'!$J28,"")</f>
        <v/>
      </c>
      <c r="Z34" s="244" t="str">
        <f>IF('Measured Data'!$E26&gt;0,'Measured Data'!Z25+'Measured Data'!$E26*'Measured Data'!#REF!/'In Process Calc.'!$J28,"")</f>
        <v/>
      </c>
      <c r="AA34" s="244" t="str">
        <f>IF('Measured Data'!$E26&gt;0,'Measured Data'!AA25+'Measured Data'!$E26*'Measured Data'!#REF!/'In Process Calc.'!$J28,"")</f>
        <v/>
      </c>
      <c r="AB34" s="244" t="str">
        <f>IF('Measured Data'!$E26&gt;0,'Measured Data'!AB25+'Measured Data'!$E26*'Measured Data'!#REF!/'In Process Calc.'!$J28,"")</f>
        <v/>
      </c>
      <c r="AC34" s="244" t="str">
        <f>IF('Measured Data'!$E26&gt;0,'Measured Data'!AC25+'Measured Data'!$E26*'Measured Data'!#REF!/'In Process Calc.'!$J28,"")</f>
        <v/>
      </c>
      <c r="AD34" s="244" t="str">
        <f>IF('Measured Data'!$E26&gt;0,'Measured Data'!AD25+'Measured Data'!$E26*'Measured Data'!#REF!/'In Process Calc.'!$J28,"")</f>
        <v/>
      </c>
      <c r="AE34" s="244" t="str">
        <f>IF('Measured Data'!$E26&gt;0,'Measured Data'!AE25+'Measured Data'!$E26*'Measured Data'!#REF!/'In Process Calc.'!$J28,"")</f>
        <v/>
      </c>
      <c r="AF34" s="244" t="str">
        <f>IF('Measured Data'!$E26&gt;0,'Measured Data'!AF25+'Measured Data'!$E26*'Measured Data'!#REF!/'In Process Calc.'!$J28,"")</f>
        <v/>
      </c>
      <c r="AG34" s="244" t="str">
        <f>IF('Measured Data'!$E26&gt;0,'Measured Data'!AG25+'Measured Data'!$E26*'Measured Data'!#REF!/'In Process Calc.'!$J28,"")</f>
        <v/>
      </c>
      <c r="AH34" s="244" t="str">
        <f>IF('Measured Data'!$E26&gt;0,'Measured Data'!AH25+'Measured Data'!$E26*'Measured Data'!#REF!/'In Process Calc.'!$J28,"")</f>
        <v/>
      </c>
      <c r="AI34" s="244" t="str">
        <f>IF('Measured Data'!$E26&gt;0,'Measured Data'!AI25+'Measured Data'!$E26*'Measured Data'!#REF!/'In Process Calc.'!$J28,"")</f>
        <v/>
      </c>
      <c r="AJ34" s="244" t="str">
        <f>IF('Measured Data'!$E26&gt;0,'Measured Data'!AJ25+'Measured Data'!$E26*'Measured Data'!#REF!/'In Process Calc.'!$J28,"")</f>
        <v/>
      </c>
      <c r="AK34" s="244" t="str">
        <f>IF('Measured Data'!$E26&gt;0,'Measured Data'!AK25+'Measured Data'!$E26*'Measured Data'!#REF!/'In Process Calc.'!$J28,"")</f>
        <v/>
      </c>
      <c r="AL34" s="244" t="str">
        <f>IF('Measured Data'!$E26&gt;0,'Measured Data'!AL25+'Measured Data'!$E26*'Measured Data'!#REF!/'In Process Calc.'!$J28,"")</f>
        <v/>
      </c>
      <c r="AM34" s="244" t="str">
        <f>IF('Measured Data'!$E26&gt;0,'Measured Data'!AM25+'Measured Data'!$E26*'Measured Data'!#REF!/'In Process Calc.'!$J28,"")</f>
        <v/>
      </c>
      <c r="AN34" s="244" t="str">
        <f>IF('Measured Data'!$E26&gt;0,'Measured Data'!AN25+'Measured Data'!$E26*'Measured Data'!#REF!/'In Process Calc.'!$J28,"")</f>
        <v/>
      </c>
      <c r="AO34" s="244" t="str">
        <f>IF('Measured Data'!$E26&gt;0,'Measured Data'!AO25+'Measured Data'!$E26*'Measured Data'!#REF!/'In Process Calc.'!$J28,"")</f>
        <v/>
      </c>
      <c r="AP34" s="244" t="str">
        <f>IF('Measured Data'!$E26&gt;0,'Measured Data'!AP25+'Measured Data'!$E26*'Measured Data'!AQ25/'In Process Calc.'!$J28,"")</f>
        <v/>
      </c>
      <c r="AQ34" s="244" t="str">
        <f>IF('Measured Data'!$E26&gt;0,'Measured Data'!#REF!+'Measured Data'!$E26*'Measured Data'!AR25/'In Process Calc.'!$J28,"")</f>
        <v/>
      </c>
      <c r="AR34" s="244" t="str">
        <f>IF('Measured Data'!$E26&gt;0,'Measured Data'!#REF!,"")</f>
        <v/>
      </c>
      <c r="AS34" s="244" t="str">
        <f>IF('Measured Data'!$E26&gt;0,'Measured Data'!#REF!,"")</f>
        <v/>
      </c>
      <c r="AT34" s="244" t="str">
        <f>IF('Measured Data'!$E26&gt;0,'Measured Data'!#REF!,"")</f>
        <v/>
      </c>
      <c r="AU34" s="244" t="str">
        <f>IF('Measured Data'!$E26&gt;0,'Measured Data'!#REF!,"")</f>
        <v/>
      </c>
      <c r="AV34" s="244" t="str">
        <f>IF('Measured Data'!$E26&gt;0,'Measured Data'!#REF!,"")</f>
        <v/>
      </c>
      <c r="AW34" s="244" t="str">
        <f>IF('Measured Data'!$E26&gt;0,'Measured Data'!#REF!,"")</f>
        <v/>
      </c>
      <c r="AX34" s="244" t="str">
        <f>IF('Measured Data'!$E26&gt;0,'Measured Data'!#REF!,"")</f>
        <v/>
      </c>
      <c r="AY34" s="244" t="str">
        <f>IF('Measured Data'!$E26&gt;0,'Measured Data'!#REF!,"")</f>
        <v/>
      </c>
      <c r="AZ34" s="244" t="str">
        <f>IF('Measured Data'!$E26&gt;0,'Measured Data'!#REF!,"")</f>
        <v/>
      </c>
      <c r="BA34" s="244" t="str">
        <f>IF('Measured Data'!$E26&gt;0,'Measured Data'!#REF!,"")</f>
        <v/>
      </c>
      <c r="BB34" s="244" t="str">
        <f>IF('Measured Data'!$E26&gt;0,'Measured Data'!#REF!,"")</f>
        <v/>
      </c>
      <c r="BC34" s="244" t="str">
        <f>IF('Measured Data'!$E26&gt;0,'Measured Data'!#REF!,"")</f>
        <v/>
      </c>
      <c r="BD34" s="244" t="str">
        <f>IF('Measured Data'!$E26&gt;0,'Measured Data'!#REF!,"")</f>
        <v/>
      </c>
      <c r="BE34" s="244" t="str">
        <f>IF('Measured Data'!$E26&gt;0,'Measured Data'!#REF!,"")</f>
        <v/>
      </c>
      <c r="BF34" s="244" t="str">
        <f>IF('Measured Data'!$E26&gt;0,'Measured Data'!#REF!,"")</f>
        <v/>
      </c>
      <c r="BG34" s="244" t="str">
        <f>IF('Measured Data'!$E26&gt;0,'Measured Data'!#REF!,"")</f>
        <v/>
      </c>
      <c r="BH34" s="244" t="str">
        <f>IF('Measured Data'!$E26&gt;0,'Measured Data'!#REF!,"")</f>
        <v/>
      </c>
      <c r="BI34" s="244" t="str">
        <f>IF('Measured Data'!$E26&gt;0,'Measured Data'!#REF!,"")</f>
        <v/>
      </c>
      <c r="BJ34" s="244" t="str">
        <f>IF('Measured Data'!$E26&gt;0,'Measured Data'!#REF!,"")</f>
        <v/>
      </c>
      <c r="BK34" s="244" t="str">
        <f>IF('Measured Data'!$E26&gt;0,'Measured Data'!#REF!,"")</f>
        <v/>
      </c>
      <c r="BL34" s="244" t="str">
        <f>IF('Measured Data'!$E26&gt;0,'Measured Data'!#REF!,"")</f>
        <v/>
      </c>
      <c r="BM34" s="244" t="str">
        <f>IF('Measured Data'!$E26&gt;0,'Measured Data'!#REF!,"")</f>
        <v/>
      </c>
      <c r="BN34" s="244" t="str">
        <f>IF('Measured Data'!$E26&gt;0,'In Process Calc.'!B27,"")</f>
        <v/>
      </c>
      <c r="BO34" s="244" t="str">
        <f>IF('Measured Data'!$E26&gt;0,'In Process Calc.'!C27,"")</f>
        <v/>
      </c>
    </row>
    <row r="35" spans="1:67">
      <c r="A35" s="238" t="str">
        <f>IF('Measured Data'!$E27&gt;0,'Measured Data'!$B$1,"")</f>
        <v/>
      </c>
      <c r="B35" s="238" t="str">
        <f>IF('Measured Data'!$E27&gt;0,'Measured Data'!A26+0.1,"")</f>
        <v/>
      </c>
      <c r="C35" s="242" t="str">
        <f>IF('Measured Data'!$E27&gt;0,'Measured Data'!B26,"")</f>
        <v/>
      </c>
      <c r="D35" s="247" t="str">
        <f>IF('Measured Data'!$E27&gt;0,'Measured Data'!C26,"")</f>
        <v/>
      </c>
      <c r="E35" s="238" t="str">
        <f>IF('Measured Data'!$E27&gt;0,'Measured Data'!D26,"")</f>
        <v/>
      </c>
      <c r="F35" s="238" t="str">
        <f>IF('Measured Data'!$E27&gt;0,'Measured Data'!E26,"")</f>
        <v/>
      </c>
      <c r="G35" s="238" t="str">
        <f>IF('Measured Data'!$E27&gt;0,'Measured Data'!G26,"")</f>
        <v/>
      </c>
      <c r="H35" s="243" t="str">
        <f>IF('Measured Data'!$E27&gt;0,'Measured Data'!H26,"")</f>
        <v/>
      </c>
      <c r="I35" s="243" t="str">
        <f>IF('Measured Data'!$E27&gt;0,'Measured Data'!I26,"")</f>
        <v/>
      </c>
      <c r="J35" s="243" t="str">
        <f>IF('Measured Data'!$E27&gt;0,'Measured Data'!J26,"")</f>
        <v/>
      </c>
      <c r="K35" s="243" t="str">
        <f>IF('Measured Data'!$E27&gt;0,'Measured Data'!K26,"")</f>
        <v/>
      </c>
      <c r="L35" s="238" t="str">
        <f>IF('Measured Data'!$E27&gt;0,'Measured Data'!L26,"")</f>
        <v/>
      </c>
      <c r="M35" s="238" t="str">
        <f>IF('Measured Data'!$E27&gt;0,'Measured Data'!M26,"")</f>
        <v/>
      </c>
      <c r="N35" s="238" t="str">
        <f>IF('Measured Data'!$E27&gt;0,'Measured Data'!N26,"")</f>
        <v/>
      </c>
      <c r="O35" s="238" t="str">
        <f>IF('Measured Data'!$E27&gt;0,'Measured Data'!O26,"")</f>
        <v/>
      </c>
      <c r="P35" s="238" t="str">
        <f>IF('Measured Data'!$E27&gt;0,'Measured Data'!P26,"")</f>
        <v/>
      </c>
      <c r="Q35" s="238" t="str">
        <f>IF('Measured Data'!$E27&gt;0,'Measured Data'!Q26,"")</f>
        <v/>
      </c>
      <c r="R35" s="238" t="str">
        <f>IF('Measured Data'!$E27&gt;0,'Measured Data'!R26,"")</f>
        <v/>
      </c>
      <c r="S35" s="238" t="str">
        <f>IF('Measured Data'!$E27&gt;0,'Measured Data'!S26,"")</f>
        <v/>
      </c>
      <c r="T35" s="244" t="str">
        <f>IF('Measured Data'!$E27&gt;0,'Measured Data'!T26+'Measured Data'!$E27*'Measured Data'!#REF!/'In Process Calc.'!$J29,"")</f>
        <v/>
      </c>
      <c r="U35" s="244" t="str">
        <f>IF('Measured Data'!$E27&gt;0,'Measured Data'!U26+'Measured Data'!$E27*'Measured Data'!#REF!/'In Process Calc.'!$J29,"")</f>
        <v/>
      </c>
      <c r="V35" s="244" t="str">
        <f>IF('Measured Data'!$E27&gt;0,'Measured Data'!V26+'Measured Data'!$E27*'Measured Data'!#REF!/'In Process Calc.'!$J29,"")</f>
        <v/>
      </c>
      <c r="W35" s="244" t="str">
        <f>IF('Measured Data'!$E27&gt;0,'Measured Data'!W26+'Measured Data'!$E27*'Measured Data'!#REF!/'In Process Calc.'!$J29,"")</f>
        <v/>
      </c>
      <c r="X35" s="244" t="str">
        <f>IF('Measured Data'!$E27&gt;0,'Measured Data'!X26+'Measured Data'!$E27*'Measured Data'!#REF!/'In Process Calc.'!$J29,"")</f>
        <v/>
      </c>
      <c r="Y35" s="244" t="str">
        <f>IF('Measured Data'!$E27&gt;0,'Measured Data'!Y26+'Measured Data'!$E27*'Measured Data'!#REF!/'In Process Calc.'!$J29,"")</f>
        <v/>
      </c>
      <c r="Z35" s="244" t="str">
        <f>IF('Measured Data'!$E27&gt;0,'Measured Data'!Z26+'Measured Data'!$E27*'Measured Data'!#REF!/'In Process Calc.'!$J29,"")</f>
        <v/>
      </c>
      <c r="AA35" s="244" t="str">
        <f>IF('Measured Data'!$E27&gt;0,'Measured Data'!AA26+'Measured Data'!$E27*'Measured Data'!#REF!/'In Process Calc.'!$J29,"")</f>
        <v/>
      </c>
      <c r="AB35" s="244" t="str">
        <f>IF('Measured Data'!$E27&gt;0,'Measured Data'!AB26+'Measured Data'!$E27*'Measured Data'!#REF!/'In Process Calc.'!$J29,"")</f>
        <v/>
      </c>
      <c r="AC35" s="244" t="str">
        <f>IF('Measured Data'!$E27&gt;0,'Measured Data'!AC26+'Measured Data'!$E27*'Measured Data'!#REF!/'In Process Calc.'!$J29,"")</f>
        <v/>
      </c>
      <c r="AD35" s="244" t="str">
        <f>IF('Measured Data'!$E27&gt;0,'Measured Data'!AD26+'Measured Data'!$E27*'Measured Data'!#REF!/'In Process Calc.'!$J29,"")</f>
        <v/>
      </c>
      <c r="AE35" s="244" t="str">
        <f>IF('Measured Data'!$E27&gt;0,'Measured Data'!AE26+'Measured Data'!$E27*'Measured Data'!#REF!/'In Process Calc.'!$J29,"")</f>
        <v/>
      </c>
      <c r="AF35" s="244" t="str">
        <f>IF('Measured Data'!$E27&gt;0,'Measured Data'!AF26+'Measured Data'!$E27*'Measured Data'!#REF!/'In Process Calc.'!$J29,"")</f>
        <v/>
      </c>
      <c r="AG35" s="244" t="str">
        <f>IF('Measured Data'!$E27&gt;0,'Measured Data'!AG26+'Measured Data'!$E27*'Measured Data'!#REF!/'In Process Calc.'!$J29,"")</f>
        <v/>
      </c>
      <c r="AH35" s="244" t="str">
        <f>IF('Measured Data'!$E27&gt;0,'Measured Data'!AH26+'Measured Data'!$E27*'Measured Data'!#REF!/'In Process Calc.'!$J29,"")</f>
        <v/>
      </c>
      <c r="AI35" s="244" t="str">
        <f>IF('Measured Data'!$E27&gt;0,'Measured Data'!AI26+'Measured Data'!$E27*'Measured Data'!#REF!/'In Process Calc.'!$J29,"")</f>
        <v/>
      </c>
      <c r="AJ35" s="244" t="str">
        <f>IF('Measured Data'!$E27&gt;0,'Measured Data'!AJ26+'Measured Data'!$E27*'Measured Data'!#REF!/'In Process Calc.'!$J29,"")</f>
        <v/>
      </c>
      <c r="AK35" s="244" t="str">
        <f>IF('Measured Data'!$E27&gt;0,'Measured Data'!AK26+'Measured Data'!$E27*'Measured Data'!#REF!/'In Process Calc.'!$J29,"")</f>
        <v/>
      </c>
      <c r="AL35" s="244" t="str">
        <f>IF('Measured Data'!$E27&gt;0,'Measured Data'!AL26+'Measured Data'!$E27*'Measured Data'!#REF!/'In Process Calc.'!$J29,"")</f>
        <v/>
      </c>
      <c r="AM35" s="244" t="str">
        <f>IF('Measured Data'!$E27&gt;0,'Measured Data'!AM26+'Measured Data'!$E27*'Measured Data'!#REF!/'In Process Calc.'!$J29,"")</f>
        <v/>
      </c>
      <c r="AN35" s="244" t="str">
        <f>IF('Measured Data'!$E27&gt;0,'Measured Data'!AN26+'Measured Data'!$E27*'Measured Data'!#REF!/'In Process Calc.'!$J29,"")</f>
        <v/>
      </c>
      <c r="AO35" s="244" t="str">
        <f>IF('Measured Data'!$E27&gt;0,'Measured Data'!AO26+'Measured Data'!$E27*'Measured Data'!#REF!/'In Process Calc.'!$J29,"")</f>
        <v/>
      </c>
      <c r="AP35" s="244" t="str">
        <f>IF('Measured Data'!$E27&gt;0,'Measured Data'!AP26+'Measured Data'!$E27*'Measured Data'!AQ26/'In Process Calc.'!$J29,"")</f>
        <v/>
      </c>
      <c r="AQ35" s="244" t="str">
        <f>IF('Measured Data'!$E27&gt;0,'Measured Data'!#REF!+'Measured Data'!$E27*'Measured Data'!AR26/'In Process Calc.'!$J29,"")</f>
        <v/>
      </c>
      <c r="AR35" s="244" t="str">
        <f>IF('Measured Data'!$E27&gt;0,'Measured Data'!#REF!,"")</f>
        <v/>
      </c>
      <c r="AS35" s="244" t="str">
        <f>IF('Measured Data'!$E27&gt;0,'Measured Data'!#REF!,"")</f>
        <v/>
      </c>
      <c r="AT35" s="244" t="str">
        <f>IF('Measured Data'!$E27&gt;0,'Measured Data'!#REF!,"")</f>
        <v/>
      </c>
      <c r="AU35" s="244" t="str">
        <f>IF('Measured Data'!$E27&gt;0,'Measured Data'!#REF!,"")</f>
        <v/>
      </c>
      <c r="AV35" s="244" t="str">
        <f>IF('Measured Data'!$E27&gt;0,'Measured Data'!#REF!,"")</f>
        <v/>
      </c>
      <c r="AW35" s="244" t="str">
        <f>IF('Measured Data'!$E27&gt;0,'Measured Data'!#REF!,"")</f>
        <v/>
      </c>
      <c r="AX35" s="244" t="str">
        <f>IF('Measured Data'!$E27&gt;0,'Measured Data'!#REF!,"")</f>
        <v/>
      </c>
      <c r="AY35" s="244" t="str">
        <f>IF('Measured Data'!$E27&gt;0,'Measured Data'!#REF!,"")</f>
        <v/>
      </c>
      <c r="AZ35" s="244" t="str">
        <f>IF('Measured Data'!$E27&gt;0,'Measured Data'!#REF!,"")</f>
        <v/>
      </c>
      <c r="BA35" s="244" t="str">
        <f>IF('Measured Data'!$E27&gt;0,'Measured Data'!#REF!,"")</f>
        <v/>
      </c>
      <c r="BB35" s="244" t="str">
        <f>IF('Measured Data'!$E27&gt;0,'Measured Data'!#REF!,"")</f>
        <v/>
      </c>
      <c r="BC35" s="244" t="str">
        <f>IF('Measured Data'!$E27&gt;0,'Measured Data'!#REF!,"")</f>
        <v/>
      </c>
      <c r="BD35" s="244" t="str">
        <f>IF('Measured Data'!$E27&gt;0,'Measured Data'!#REF!,"")</f>
        <v/>
      </c>
      <c r="BE35" s="244" t="str">
        <f>IF('Measured Data'!$E27&gt;0,'Measured Data'!#REF!,"")</f>
        <v/>
      </c>
      <c r="BF35" s="244" t="str">
        <f>IF('Measured Data'!$E27&gt;0,'Measured Data'!#REF!,"")</f>
        <v/>
      </c>
      <c r="BG35" s="244" t="str">
        <f>IF('Measured Data'!$E27&gt;0,'Measured Data'!#REF!,"")</f>
        <v/>
      </c>
      <c r="BH35" s="244" t="str">
        <f>IF('Measured Data'!$E27&gt;0,'Measured Data'!#REF!,"")</f>
        <v/>
      </c>
      <c r="BI35" s="244" t="str">
        <f>IF('Measured Data'!$E27&gt;0,'Measured Data'!#REF!,"")</f>
        <v/>
      </c>
      <c r="BJ35" s="244" t="str">
        <f>IF('Measured Data'!$E27&gt;0,'Measured Data'!#REF!,"")</f>
        <v/>
      </c>
      <c r="BK35" s="244" t="str">
        <f>IF('Measured Data'!$E27&gt;0,'Measured Data'!#REF!,"")</f>
        <v/>
      </c>
      <c r="BL35" s="244" t="str">
        <f>IF('Measured Data'!$E27&gt;0,'Measured Data'!#REF!,"")</f>
        <v/>
      </c>
      <c r="BM35" s="244" t="str">
        <f>IF('Measured Data'!$E27&gt;0,'Measured Data'!#REF!,"")</f>
        <v/>
      </c>
      <c r="BN35" s="244" t="str">
        <f>IF('Measured Data'!$E27&gt;0,'In Process Calc.'!B28,"")</f>
        <v/>
      </c>
      <c r="BO35" s="244" t="str">
        <f>IF('Measured Data'!$E27&gt;0,'In Process Calc.'!C28,"")</f>
        <v/>
      </c>
    </row>
    <row r="36" spans="1:67">
      <c r="A36" s="238" t="str">
        <f>IF('Measured Data'!$E28&gt;0,'Measured Data'!$B$1,"")</f>
        <v/>
      </c>
      <c r="B36" s="238" t="str">
        <f>IF('Measured Data'!$E28&gt;0,'Measured Data'!A27+0.1,"")</f>
        <v/>
      </c>
      <c r="C36" s="242" t="str">
        <f>IF('Measured Data'!$E28&gt;0,'Measured Data'!B27,"")</f>
        <v/>
      </c>
      <c r="D36" s="247" t="str">
        <f>IF('Measured Data'!$E28&gt;0,'Measured Data'!C27,"")</f>
        <v/>
      </c>
      <c r="E36" s="238" t="str">
        <f>IF('Measured Data'!$E28&gt;0,'Measured Data'!D27,"")</f>
        <v/>
      </c>
      <c r="F36" s="238" t="str">
        <f>IF('Measured Data'!$E28&gt;0,'Measured Data'!E27,"")</f>
        <v/>
      </c>
      <c r="G36" s="238" t="str">
        <f>IF('Measured Data'!$E28&gt;0,'Measured Data'!G27,"")</f>
        <v/>
      </c>
      <c r="H36" s="243" t="str">
        <f>IF('Measured Data'!$E28&gt;0,'Measured Data'!H27,"")</f>
        <v/>
      </c>
      <c r="I36" s="243" t="str">
        <f>IF('Measured Data'!$E28&gt;0,'Measured Data'!I27,"")</f>
        <v/>
      </c>
      <c r="J36" s="243" t="str">
        <f>IF('Measured Data'!$E28&gt;0,'Measured Data'!J27,"")</f>
        <v/>
      </c>
      <c r="K36" s="243" t="str">
        <f>IF('Measured Data'!$E28&gt;0,'Measured Data'!K27,"")</f>
        <v/>
      </c>
      <c r="L36" s="238" t="str">
        <f>IF('Measured Data'!$E28&gt;0,'Measured Data'!L27,"")</f>
        <v/>
      </c>
      <c r="M36" s="238" t="str">
        <f>IF('Measured Data'!$E28&gt;0,'Measured Data'!M27,"")</f>
        <v/>
      </c>
      <c r="N36" s="238" t="str">
        <f>IF('Measured Data'!$E28&gt;0,'Measured Data'!N27,"")</f>
        <v/>
      </c>
      <c r="O36" s="238" t="str">
        <f>IF('Measured Data'!$E28&gt;0,'Measured Data'!O27,"")</f>
        <v/>
      </c>
      <c r="P36" s="238" t="str">
        <f>IF('Measured Data'!$E28&gt;0,'Measured Data'!P27,"")</f>
        <v/>
      </c>
      <c r="Q36" s="238" t="str">
        <f>IF('Measured Data'!$E28&gt;0,'Measured Data'!Q27,"")</f>
        <v/>
      </c>
      <c r="R36" s="238" t="str">
        <f>IF('Measured Data'!$E28&gt;0,'Measured Data'!R27,"")</f>
        <v/>
      </c>
      <c r="S36" s="238" t="str">
        <f>IF('Measured Data'!$E28&gt;0,'Measured Data'!S27,"")</f>
        <v/>
      </c>
      <c r="T36" s="244" t="str">
        <f>IF('Measured Data'!$E28&gt;0,'Measured Data'!T27+'Measured Data'!$E28*'Measured Data'!#REF!/'In Process Calc.'!$J30,"")</f>
        <v/>
      </c>
      <c r="U36" s="244" t="str">
        <f>IF('Measured Data'!$E28&gt;0,'Measured Data'!U27+'Measured Data'!$E28*'Measured Data'!#REF!/'In Process Calc.'!$J30,"")</f>
        <v/>
      </c>
      <c r="V36" s="244" t="str">
        <f>IF('Measured Data'!$E28&gt;0,'Measured Data'!V27+'Measured Data'!$E28*'Measured Data'!#REF!/'In Process Calc.'!$J30,"")</f>
        <v/>
      </c>
      <c r="W36" s="244" t="str">
        <f>IF('Measured Data'!$E28&gt;0,'Measured Data'!W27+'Measured Data'!$E28*'Measured Data'!#REF!/'In Process Calc.'!$J30,"")</f>
        <v/>
      </c>
      <c r="X36" s="244" t="str">
        <f>IF('Measured Data'!$E28&gt;0,'Measured Data'!X27+'Measured Data'!$E28*'Measured Data'!#REF!/'In Process Calc.'!$J30,"")</f>
        <v/>
      </c>
      <c r="Y36" s="244" t="str">
        <f>IF('Measured Data'!$E28&gt;0,'Measured Data'!Y27+'Measured Data'!$E28*'Measured Data'!#REF!/'In Process Calc.'!$J30,"")</f>
        <v/>
      </c>
      <c r="Z36" s="244" t="str">
        <f>IF('Measured Data'!$E28&gt;0,'Measured Data'!Z27+'Measured Data'!$E28*'Measured Data'!#REF!/'In Process Calc.'!$J30,"")</f>
        <v/>
      </c>
      <c r="AA36" s="244" t="str">
        <f>IF('Measured Data'!$E28&gt;0,'Measured Data'!AA27+'Measured Data'!$E28*'Measured Data'!#REF!/'In Process Calc.'!$J30,"")</f>
        <v/>
      </c>
      <c r="AB36" s="244" t="str">
        <f>IF('Measured Data'!$E28&gt;0,'Measured Data'!AB27+'Measured Data'!$E28*'Measured Data'!#REF!/'In Process Calc.'!$J30,"")</f>
        <v/>
      </c>
      <c r="AC36" s="244" t="str">
        <f>IF('Measured Data'!$E28&gt;0,'Measured Data'!AC27+'Measured Data'!$E28*'Measured Data'!#REF!/'In Process Calc.'!$J30,"")</f>
        <v/>
      </c>
      <c r="AD36" s="244" t="str">
        <f>IF('Measured Data'!$E28&gt;0,'Measured Data'!AD27+'Measured Data'!$E28*'Measured Data'!#REF!/'In Process Calc.'!$J30,"")</f>
        <v/>
      </c>
      <c r="AE36" s="244" t="str">
        <f>IF('Measured Data'!$E28&gt;0,'Measured Data'!AE27+'Measured Data'!$E28*'Measured Data'!#REF!/'In Process Calc.'!$J30,"")</f>
        <v/>
      </c>
      <c r="AF36" s="244" t="str">
        <f>IF('Measured Data'!$E28&gt;0,'Measured Data'!AF27+'Measured Data'!$E28*'Measured Data'!#REF!/'In Process Calc.'!$J30,"")</f>
        <v/>
      </c>
      <c r="AG36" s="244" t="str">
        <f>IF('Measured Data'!$E28&gt;0,'Measured Data'!AG27+'Measured Data'!$E28*'Measured Data'!#REF!/'In Process Calc.'!$J30,"")</f>
        <v/>
      </c>
      <c r="AH36" s="244" t="str">
        <f>IF('Measured Data'!$E28&gt;0,'Measured Data'!AH27+'Measured Data'!$E28*'Measured Data'!#REF!/'In Process Calc.'!$J30,"")</f>
        <v/>
      </c>
      <c r="AI36" s="244" t="str">
        <f>IF('Measured Data'!$E28&gt;0,'Measured Data'!AI27+'Measured Data'!$E28*'Measured Data'!#REF!/'In Process Calc.'!$J30,"")</f>
        <v/>
      </c>
      <c r="AJ36" s="244" t="str">
        <f>IF('Measured Data'!$E28&gt;0,'Measured Data'!AJ27+'Measured Data'!$E28*'Measured Data'!#REF!/'In Process Calc.'!$J30,"")</f>
        <v/>
      </c>
      <c r="AK36" s="244" t="str">
        <f>IF('Measured Data'!$E28&gt;0,'Measured Data'!AK27+'Measured Data'!$E28*'Measured Data'!#REF!/'In Process Calc.'!$J30,"")</f>
        <v/>
      </c>
      <c r="AL36" s="244" t="str">
        <f>IF('Measured Data'!$E28&gt;0,'Measured Data'!AL27+'Measured Data'!$E28*'Measured Data'!#REF!/'In Process Calc.'!$J30,"")</f>
        <v/>
      </c>
      <c r="AM36" s="244" t="str">
        <f>IF('Measured Data'!$E28&gt;0,'Measured Data'!AM27+'Measured Data'!$E28*'Measured Data'!#REF!/'In Process Calc.'!$J30,"")</f>
        <v/>
      </c>
      <c r="AN36" s="244" t="str">
        <f>IF('Measured Data'!$E28&gt;0,'Measured Data'!AN27+'Measured Data'!$E28*'Measured Data'!#REF!/'In Process Calc.'!$J30,"")</f>
        <v/>
      </c>
      <c r="AO36" s="244" t="str">
        <f>IF('Measured Data'!$E28&gt;0,'Measured Data'!AO27+'Measured Data'!$E28*'Measured Data'!#REF!/'In Process Calc.'!$J30,"")</f>
        <v/>
      </c>
      <c r="AP36" s="244" t="str">
        <f>IF('Measured Data'!$E28&gt;0,'Measured Data'!AP27+'Measured Data'!$E28*'Measured Data'!AQ27/'In Process Calc.'!$J30,"")</f>
        <v/>
      </c>
      <c r="AQ36" s="244" t="str">
        <f>IF('Measured Data'!$E28&gt;0,'Measured Data'!#REF!+'Measured Data'!$E28*'Measured Data'!AR27/'In Process Calc.'!$J30,"")</f>
        <v/>
      </c>
      <c r="AR36" s="244" t="str">
        <f>IF('Measured Data'!$E28&gt;0,'Measured Data'!#REF!,"")</f>
        <v/>
      </c>
      <c r="AS36" s="244" t="str">
        <f>IF('Measured Data'!$E28&gt;0,'Measured Data'!#REF!,"")</f>
        <v/>
      </c>
      <c r="AT36" s="244" t="str">
        <f>IF('Measured Data'!$E28&gt;0,'Measured Data'!#REF!,"")</f>
        <v/>
      </c>
      <c r="AU36" s="244" t="str">
        <f>IF('Measured Data'!$E28&gt;0,'Measured Data'!#REF!,"")</f>
        <v/>
      </c>
      <c r="AV36" s="244" t="str">
        <f>IF('Measured Data'!$E28&gt;0,'Measured Data'!#REF!,"")</f>
        <v/>
      </c>
      <c r="AW36" s="244" t="str">
        <f>IF('Measured Data'!$E28&gt;0,'Measured Data'!#REF!,"")</f>
        <v/>
      </c>
      <c r="AX36" s="244" t="str">
        <f>IF('Measured Data'!$E28&gt;0,'Measured Data'!#REF!,"")</f>
        <v/>
      </c>
      <c r="AY36" s="244" t="str">
        <f>IF('Measured Data'!$E28&gt;0,'Measured Data'!#REF!,"")</f>
        <v/>
      </c>
      <c r="AZ36" s="244" t="str">
        <f>IF('Measured Data'!$E28&gt;0,'Measured Data'!#REF!,"")</f>
        <v/>
      </c>
      <c r="BA36" s="244" t="str">
        <f>IF('Measured Data'!$E28&gt;0,'Measured Data'!#REF!,"")</f>
        <v/>
      </c>
      <c r="BB36" s="244" t="str">
        <f>IF('Measured Data'!$E28&gt;0,'Measured Data'!#REF!,"")</f>
        <v/>
      </c>
      <c r="BC36" s="244" t="str">
        <f>IF('Measured Data'!$E28&gt;0,'Measured Data'!#REF!,"")</f>
        <v/>
      </c>
      <c r="BD36" s="244" t="str">
        <f>IF('Measured Data'!$E28&gt;0,'Measured Data'!#REF!,"")</f>
        <v/>
      </c>
      <c r="BE36" s="244" t="str">
        <f>IF('Measured Data'!$E28&gt;0,'Measured Data'!#REF!,"")</f>
        <v/>
      </c>
      <c r="BF36" s="244" t="str">
        <f>IF('Measured Data'!$E28&gt;0,'Measured Data'!#REF!,"")</f>
        <v/>
      </c>
      <c r="BG36" s="244" t="str">
        <f>IF('Measured Data'!$E28&gt;0,'Measured Data'!#REF!,"")</f>
        <v/>
      </c>
      <c r="BH36" s="244" t="str">
        <f>IF('Measured Data'!$E28&gt;0,'Measured Data'!#REF!,"")</f>
        <v/>
      </c>
      <c r="BI36" s="244" t="str">
        <f>IF('Measured Data'!$E28&gt;0,'Measured Data'!#REF!,"")</f>
        <v/>
      </c>
      <c r="BJ36" s="244" t="str">
        <f>IF('Measured Data'!$E28&gt;0,'Measured Data'!#REF!,"")</f>
        <v/>
      </c>
      <c r="BK36" s="244" t="str">
        <f>IF('Measured Data'!$E28&gt;0,'Measured Data'!#REF!,"")</f>
        <v/>
      </c>
      <c r="BL36" s="244" t="str">
        <f>IF('Measured Data'!$E28&gt;0,'Measured Data'!#REF!,"")</f>
        <v/>
      </c>
      <c r="BM36" s="244" t="str">
        <f>IF('Measured Data'!$E28&gt;0,'Measured Data'!#REF!,"")</f>
        <v/>
      </c>
      <c r="BN36" s="244" t="str">
        <f>IF('Measured Data'!$E28&gt;0,'In Process Calc.'!B29,"")</f>
        <v/>
      </c>
      <c r="BO36" s="244" t="str">
        <f>IF('Measured Data'!$E28&gt;0,'In Process Calc.'!C29,"")</f>
        <v/>
      </c>
    </row>
    <row r="37" spans="1:67">
      <c r="A37" s="238" t="str">
        <f>IF('Measured Data'!$E29&gt;0,'Measured Data'!$B$1,"")</f>
        <v/>
      </c>
      <c r="B37" s="238" t="str">
        <f>IF('Measured Data'!$E29&gt;0,'Measured Data'!A28+0.1,"")</f>
        <v/>
      </c>
      <c r="C37" s="242" t="str">
        <f>IF('Measured Data'!$E29&gt;0,'Measured Data'!B28,"")</f>
        <v/>
      </c>
      <c r="D37" s="247" t="str">
        <f>IF('Measured Data'!$E29&gt;0,'Measured Data'!C28,"")</f>
        <v/>
      </c>
      <c r="E37" s="238" t="str">
        <f>IF('Measured Data'!$E29&gt;0,'Measured Data'!D28,"")</f>
        <v/>
      </c>
      <c r="F37" s="238" t="str">
        <f>IF('Measured Data'!$E29&gt;0,'Measured Data'!E28,"")</f>
        <v/>
      </c>
      <c r="G37" s="238" t="str">
        <f>IF('Measured Data'!$E29&gt;0,'Measured Data'!G28,"")</f>
        <v/>
      </c>
      <c r="H37" s="243" t="str">
        <f>IF('Measured Data'!$E29&gt;0,'Measured Data'!H28,"")</f>
        <v/>
      </c>
      <c r="I37" s="243" t="str">
        <f>IF('Measured Data'!$E29&gt;0,'Measured Data'!I28,"")</f>
        <v/>
      </c>
      <c r="J37" s="243" t="str">
        <f>IF('Measured Data'!$E29&gt;0,'Measured Data'!J28,"")</f>
        <v/>
      </c>
      <c r="K37" s="243" t="str">
        <f>IF('Measured Data'!$E29&gt;0,'Measured Data'!K28,"")</f>
        <v/>
      </c>
      <c r="L37" s="238" t="str">
        <f>IF('Measured Data'!$E29&gt;0,'Measured Data'!L28,"")</f>
        <v/>
      </c>
      <c r="M37" s="238" t="str">
        <f>IF('Measured Data'!$E29&gt;0,'Measured Data'!M28,"")</f>
        <v/>
      </c>
      <c r="N37" s="238" t="str">
        <f>IF('Measured Data'!$E29&gt;0,'Measured Data'!N28,"")</f>
        <v/>
      </c>
      <c r="O37" s="238" t="str">
        <f>IF('Measured Data'!$E29&gt;0,'Measured Data'!O28,"")</f>
        <v/>
      </c>
      <c r="P37" s="238" t="str">
        <f>IF('Measured Data'!$E29&gt;0,'Measured Data'!P28,"")</f>
        <v/>
      </c>
      <c r="Q37" s="238" t="str">
        <f>IF('Measured Data'!$E29&gt;0,'Measured Data'!Q28,"")</f>
        <v/>
      </c>
      <c r="R37" s="238" t="str">
        <f>IF('Measured Data'!$E29&gt;0,'Measured Data'!R28,"")</f>
        <v/>
      </c>
      <c r="S37" s="238" t="str">
        <f>IF('Measured Data'!$E29&gt;0,'Measured Data'!S28,"")</f>
        <v/>
      </c>
      <c r="T37" s="244" t="str">
        <f>IF('Measured Data'!$E29&gt;0,'Measured Data'!T28+'Measured Data'!$E29*'Measured Data'!#REF!/'In Process Calc.'!$J31,"")</f>
        <v/>
      </c>
      <c r="U37" s="244" t="str">
        <f>IF('Measured Data'!$E29&gt;0,'Measured Data'!U28+'Measured Data'!$E29*'Measured Data'!#REF!/'In Process Calc.'!$J31,"")</f>
        <v/>
      </c>
      <c r="V37" s="244" t="str">
        <f>IF('Measured Data'!$E29&gt;0,'Measured Data'!V28+'Measured Data'!$E29*'Measured Data'!#REF!/'In Process Calc.'!$J31,"")</f>
        <v/>
      </c>
      <c r="W37" s="244" t="str">
        <f>IF('Measured Data'!$E29&gt;0,'Measured Data'!W28+'Measured Data'!$E29*'Measured Data'!#REF!/'In Process Calc.'!$J31,"")</f>
        <v/>
      </c>
      <c r="X37" s="244" t="str">
        <f>IF('Measured Data'!$E29&gt;0,'Measured Data'!X28+'Measured Data'!$E29*'Measured Data'!#REF!/'In Process Calc.'!$J31,"")</f>
        <v/>
      </c>
      <c r="Y37" s="244" t="str">
        <f>IF('Measured Data'!$E29&gt;0,'Measured Data'!Y28+'Measured Data'!$E29*'Measured Data'!#REF!/'In Process Calc.'!$J31,"")</f>
        <v/>
      </c>
      <c r="Z37" s="244" t="str">
        <f>IF('Measured Data'!$E29&gt;0,'Measured Data'!Z28+'Measured Data'!$E29*'Measured Data'!#REF!/'In Process Calc.'!$J31,"")</f>
        <v/>
      </c>
      <c r="AA37" s="244" t="str">
        <f>IF('Measured Data'!$E29&gt;0,'Measured Data'!AA28+'Measured Data'!$E29*'Measured Data'!#REF!/'In Process Calc.'!$J31,"")</f>
        <v/>
      </c>
      <c r="AB37" s="244" t="str">
        <f>IF('Measured Data'!$E29&gt;0,'Measured Data'!AB28+'Measured Data'!$E29*'Measured Data'!#REF!/'In Process Calc.'!$J31,"")</f>
        <v/>
      </c>
      <c r="AC37" s="244" t="str">
        <f>IF('Measured Data'!$E29&gt;0,'Measured Data'!AC28+'Measured Data'!$E29*'Measured Data'!#REF!/'In Process Calc.'!$J31,"")</f>
        <v/>
      </c>
      <c r="AD37" s="244" t="str">
        <f>IF('Measured Data'!$E29&gt;0,'Measured Data'!AD28+'Measured Data'!$E29*'Measured Data'!#REF!/'In Process Calc.'!$J31,"")</f>
        <v/>
      </c>
      <c r="AE37" s="244" t="str">
        <f>IF('Measured Data'!$E29&gt;0,'Measured Data'!AE28+'Measured Data'!$E29*'Measured Data'!#REF!/'In Process Calc.'!$J31,"")</f>
        <v/>
      </c>
      <c r="AF37" s="244" t="str">
        <f>IF('Measured Data'!$E29&gt;0,'Measured Data'!AF28+'Measured Data'!$E29*'Measured Data'!#REF!/'In Process Calc.'!$J31,"")</f>
        <v/>
      </c>
      <c r="AG37" s="244" t="str">
        <f>IF('Measured Data'!$E29&gt;0,'Measured Data'!AG28+'Measured Data'!$E29*'Measured Data'!#REF!/'In Process Calc.'!$J31,"")</f>
        <v/>
      </c>
      <c r="AH37" s="244" t="str">
        <f>IF('Measured Data'!$E29&gt;0,'Measured Data'!AH28+'Measured Data'!$E29*'Measured Data'!#REF!/'In Process Calc.'!$J31,"")</f>
        <v/>
      </c>
      <c r="AI37" s="244" t="str">
        <f>IF('Measured Data'!$E29&gt;0,'Measured Data'!AI28+'Measured Data'!$E29*'Measured Data'!#REF!/'In Process Calc.'!$J31,"")</f>
        <v/>
      </c>
      <c r="AJ37" s="244" t="str">
        <f>IF('Measured Data'!$E29&gt;0,'Measured Data'!AJ28+'Measured Data'!$E29*'Measured Data'!#REF!/'In Process Calc.'!$J31,"")</f>
        <v/>
      </c>
      <c r="AK37" s="244" t="str">
        <f>IF('Measured Data'!$E29&gt;0,'Measured Data'!AK28+'Measured Data'!$E29*'Measured Data'!#REF!/'In Process Calc.'!$J31,"")</f>
        <v/>
      </c>
      <c r="AL37" s="244" t="str">
        <f>IF('Measured Data'!$E29&gt;0,'Measured Data'!AL28+'Measured Data'!$E29*'Measured Data'!#REF!/'In Process Calc.'!$J31,"")</f>
        <v/>
      </c>
      <c r="AM37" s="244" t="str">
        <f>IF('Measured Data'!$E29&gt;0,'Measured Data'!AM28+'Measured Data'!$E29*'Measured Data'!#REF!/'In Process Calc.'!$J31,"")</f>
        <v/>
      </c>
      <c r="AN37" s="244" t="str">
        <f>IF('Measured Data'!$E29&gt;0,'Measured Data'!AN28+'Measured Data'!$E29*'Measured Data'!#REF!/'In Process Calc.'!$J31,"")</f>
        <v/>
      </c>
      <c r="AO37" s="244" t="str">
        <f>IF('Measured Data'!$E29&gt;0,'Measured Data'!AO28+'Measured Data'!$E29*'Measured Data'!#REF!/'In Process Calc.'!$J31,"")</f>
        <v/>
      </c>
      <c r="AP37" s="244" t="str">
        <f>IF('Measured Data'!$E29&gt;0,'Measured Data'!AP28+'Measured Data'!$E29*'Measured Data'!AQ28/'In Process Calc.'!$J31,"")</f>
        <v/>
      </c>
      <c r="AQ37" s="244" t="str">
        <f>IF('Measured Data'!$E29&gt;0,'Measured Data'!#REF!+'Measured Data'!$E29*'Measured Data'!AR28/'In Process Calc.'!$J31,"")</f>
        <v/>
      </c>
      <c r="AR37" s="244" t="str">
        <f>IF('Measured Data'!$E29&gt;0,'Measured Data'!#REF!,"")</f>
        <v/>
      </c>
      <c r="AS37" s="244" t="str">
        <f>IF('Measured Data'!$E29&gt;0,'Measured Data'!#REF!,"")</f>
        <v/>
      </c>
      <c r="AT37" s="244" t="str">
        <f>IF('Measured Data'!$E29&gt;0,'Measured Data'!#REF!,"")</f>
        <v/>
      </c>
      <c r="AU37" s="244" t="str">
        <f>IF('Measured Data'!$E29&gt;0,'Measured Data'!#REF!,"")</f>
        <v/>
      </c>
      <c r="AV37" s="244" t="str">
        <f>IF('Measured Data'!$E29&gt;0,'Measured Data'!#REF!,"")</f>
        <v/>
      </c>
      <c r="AW37" s="244" t="str">
        <f>IF('Measured Data'!$E29&gt;0,'Measured Data'!#REF!,"")</f>
        <v/>
      </c>
      <c r="AX37" s="244" t="str">
        <f>IF('Measured Data'!$E29&gt;0,'Measured Data'!#REF!,"")</f>
        <v/>
      </c>
      <c r="AY37" s="244" t="str">
        <f>IF('Measured Data'!$E29&gt;0,'Measured Data'!#REF!,"")</f>
        <v/>
      </c>
      <c r="AZ37" s="244" t="str">
        <f>IF('Measured Data'!$E29&gt;0,'Measured Data'!#REF!,"")</f>
        <v/>
      </c>
      <c r="BA37" s="244" t="str">
        <f>IF('Measured Data'!$E29&gt;0,'Measured Data'!#REF!,"")</f>
        <v/>
      </c>
      <c r="BB37" s="244" t="str">
        <f>IF('Measured Data'!$E29&gt;0,'Measured Data'!#REF!,"")</f>
        <v/>
      </c>
      <c r="BC37" s="244" t="str">
        <f>IF('Measured Data'!$E29&gt;0,'Measured Data'!#REF!,"")</f>
        <v/>
      </c>
      <c r="BD37" s="244" t="str">
        <f>IF('Measured Data'!$E29&gt;0,'Measured Data'!#REF!,"")</f>
        <v/>
      </c>
      <c r="BE37" s="244" t="str">
        <f>IF('Measured Data'!$E29&gt;0,'Measured Data'!#REF!,"")</f>
        <v/>
      </c>
      <c r="BF37" s="244" t="str">
        <f>IF('Measured Data'!$E29&gt;0,'Measured Data'!#REF!,"")</f>
        <v/>
      </c>
      <c r="BG37" s="244" t="str">
        <f>IF('Measured Data'!$E29&gt;0,'Measured Data'!#REF!,"")</f>
        <v/>
      </c>
      <c r="BH37" s="244" t="str">
        <f>IF('Measured Data'!$E29&gt;0,'Measured Data'!#REF!,"")</f>
        <v/>
      </c>
      <c r="BI37" s="244" t="str">
        <f>IF('Measured Data'!$E29&gt;0,'Measured Data'!#REF!,"")</f>
        <v/>
      </c>
      <c r="BJ37" s="244" t="str">
        <f>IF('Measured Data'!$E29&gt;0,'Measured Data'!#REF!,"")</f>
        <v/>
      </c>
      <c r="BK37" s="244" t="str">
        <f>IF('Measured Data'!$E29&gt;0,'Measured Data'!#REF!,"")</f>
        <v/>
      </c>
      <c r="BL37" s="244" t="str">
        <f>IF('Measured Data'!$E29&gt;0,'Measured Data'!#REF!,"")</f>
        <v/>
      </c>
      <c r="BM37" s="244" t="str">
        <f>IF('Measured Data'!$E29&gt;0,'Measured Data'!#REF!,"")</f>
        <v/>
      </c>
      <c r="BN37" s="244" t="str">
        <f>IF('Measured Data'!$E29&gt;0,'In Process Calc.'!B30,"")</f>
        <v/>
      </c>
      <c r="BO37" s="244" t="str">
        <f>IF('Measured Data'!$E29&gt;0,'In Process Calc.'!C30,"")</f>
        <v/>
      </c>
    </row>
    <row r="38" spans="1:67">
      <c r="A38" s="238" t="str">
        <f>IF('Measured Data'!$E30&gt;0,'Measured Data'!$B$1,"")</f>
        <v/>
      </c>
      <c r="B38" s="238" t="str">
        <f>IF('Measured Data'!$E30&gt;0,'Measured Data'!A29+0.1,"")</f>
        <v/>
      </c>
      <c r="C38" s="242" t="str">
        <f>IF('Measured Data'!$E30&gt;0,'Measured Data'!B29,"")</f>
        <v/>
      </c>
      <c r="D38" s="247" t="str">
        <f>IF('Measured Data'!$E30&gt;0,'Measured Data'!C29,"")</f>
        <v/>
      </c>
      <c r="E38" s="238" t="str">
        <f>IF('Measured Data'!$E30&gt;0,'Measured Data'!D29,"")</f>
        <v/>
      </c>
      <c r="F38" s="238" t="str">
        <f>IF('Measured Data'!$E30&gt;0,'Measured Data'!E29,"")</f>
        <v/>
      </c>
      <c r="G38" s="238" t="str">
        <f>IF('Measured Data'!$E30&gt;0,'Measured Data'!G29,"")</f>
        <v/>
      </c>
      <c r="H38" s="243" t="str">
        <f>IF('Measured Data'!$E30&gt;0,'Measured Data'!H29,"")</f>
        <v/>
      </c>
      <c r="I38" s="243" t="str">
        <f>IF('Measured Data'!$E30&gt;0,'Measured Data'!I29,"")</f>
        <v/>
      </c>
      <c r="J38" s="243" t="str">
        <f>IF('Measured Data'!$E30&gt;0,'Measured Data'!J29,"")</f>
        <v/>
      </c>
      <c r="K38" s="243" t="str">
        <f>IF('Measured Data'!$E30&gt;0,'Measured Data'!K29,"")</f>
        <v/>
      </c>
      <c r="L38" s="238" t="str">
        <f>IF('Measured Data'!$E30&gt;0,'Measured Data'!L29,"")</f>
        <v/>
      </c>
      <c r="M38" s="238" t="str">
        <f>IF('Measured Data'!$E30&gt;0,'Measured Data'!M29,"")</f>
        <v/>
      </c>
      <c r="N38" s="238" t="str">
        <f>IF('Measured Data'!$E30&gt;0,'Measured Data'!N29,"")</f>
        <v/>
      </c>
      <c r="O38" s="238" t="str">
        <f>IF('Measured Data'!$E30&gt;0,'Measured Data'!O29,"")</f>
        <v/>
      </c>
      <c r="P38" s="238" t="str">
        <f>IF('Measured Data'!$E30&gt;0,'Measured Data'!P29,"")</f>
        <v/>
      </c>
      <c r="Q38" s="238" t="str">
        <f>IF('Measured Data'!$E30&gt;0,'Measured Data'!Q29,"")</f>
        <v/>
      </c>
      <c r="R38" s="238" t="str">
        <f>IF('Measured Data'!$E30&gt;0,'Measured Data'!R29,"")</f>
        <v/>
      </c>
      <c r="S38" s="238" t="str">
        <f>IF('Measured Data'!$E30&gt;0,'Measured Data'!S29,"")</f>
        <v/>
      </c>
      <c r="T38" s="244" t="str">
        <f>IF('Measured Data'!$E30&gt;0,'Measured Data'!T29+'Measured Data'!$E30*'Measured Data'!#REF!/'In Process Calc.'!$J32,"")</f>
        <v/>
      </c>
      <c r="U38" s="244" t="str">
        <f>IF('Measured Data'!$E30&gt;0,'Measured Data'!U29+'Measured Data'!$E30*'Measured Data'!#REF!/'In Process Calc.'!$J32,"")</f>
        <v/>
      </c>
      <c r="V38" s="244" t="str">
        <f>IF('Measured Data'!$E30&gt;0,'Measured Data'!V29+'Measured Data'!$E30*'Measured Data'!#REF!/'In Process Calc.'!$J32,"")</f>
        <v/>
      </c>
      <c r="W38" s="244" t="str">
        <f>IF('Measured Data'!$E30&gt;0,'Measured Data'!W29+'Measured Data'!$E30*'Measured Data'!#REF!/'In Process Calc.'!$J32,"")</f>
        <v/>
      </c>
      <c r="X38" s="244" t="str">
        <f>IF('Measured Data'!$E30&gt;0,'Measured Data'!X29+'Measured Data'!$E30*'Measured Data'!#REF!/'In Process Calc.'!$J32,"")</f>
        <v/>
      </c>
      <c r="Y38" s="244" t="str">
        <f>IF('Measured Data'!$E30&gt;0,'Measured Data'!Y29+'Measured Data'!$E30*'Measured Data'!#REF!/'In Process Calc.'!$J32,"")</f>
        <v/>
      </c>
      <c r="Z38" s="244" t="str">
        <f>IF('Measured Data'!$E30&gt;0,'Measured Data'!Z29+'Measured Data'!$E30*'Measured Data'!#REF!/'In Process Calc.'!$J32,"")</f>
        <v/>
      </c>
      <c r="AA38" s="244" t="str">
        <f>IF('Measured Data'!$E30&gt;0,'Measured Data'!AA29+'Measured Data'!$E30*'Measured Data'!#REF!/'In Process Calc.'!$J32,"")</f>
        <v/>
      </c>
      <c r="AB38" s="244" t="str">
        <f>IF('Measured Data'!$E30&gt;0,'Measured Data'!AB29+'Measured Data'!$E30*'Measured Data'!#REF!/'In Process Calc.'!$J32,"")</f>
        <v/>
      </c>
      <c r="AC38" s="244" t="str">
        <f>IF('Measured Data'!$E30&gt;0,'Measured Data'!AC29+'Measured Data'!$E30*'Measured Data'!#REF!/'In Process Calc.'!$J32,"")</f>
        <v/>
      </c>
      <c r="AD38" s="244" t="str">
        <f>IF('Measured Data'!$E30&gt;0,'Measured Data'!AD29+'Measured Data'!$E30*'Measured Data'!#REF!/'In Process Calc.'!$J32,"")</f>
        <v/>
      </c>
      <c r="AE38" s="244" t="str">
        <f>IF('Measured Data'!$E30&gt;0,'Measured Data'!AE29+'Measured Data'!$E30*'Measured Data'!#REF!/'In Process Calc.'!$J32,"")</f>
        <v/>
      </c>
      <c r="AF38" s="244" t="str">
        <f>IF('Measured Data'!$E30&gt;0,'Measured Data'!AF29+'Measured Data'!$E30*'Measured Data'!#REF!/'In Process Calc.'!$J32,"")</f>
        <v/>
      </c>
      <c r="AG38" s="244" t="str">
        <f>IF('Measured Data'!$E30&gt;0,'Measured Data'!AG29+'Measured Data'!$E30*'Measured Data'!#REF!/'In Process Calc.'!$J32,"")</f>
        <v/>
      </c>
      <c r="AH38" s="244" t="str">
        <f>IF('Measured Data'!$E30&gt;0,'Measured Data'!AH29+'Measured Data'!$E30*'Measured Data'!#REF!/'In Process Calc.'!$J32,"")</f>
        <v/>
      </c>
      <c r="AI38" s="244" t="str">
        <f>IF('Measured Data'!$E30&gt;0,'Measured Data'!AI29+'Measured Data'!$E30*'Measured Data'!#REF!/'In Process Calc.'!$J32,"")</f>
        <v/>
      </c>
      <c r="AJ38" s="244" t="str">
        <f>IF('Measured Data'!$E30&gt;0,'Measured Data'!AJ29+'Measured Data'!$E30*'Measured Data'!#REF!/'In Process Calc.'!$J32,"")</f>
        <v/>
      </c>
      <c r="AK38" s="244" t="str">
        <f>IF('Measured Data'!$E30&gt;0,'Measured Data'!AK29+'Measured Data'!$E30*'Measured Data'!#REF!/'In Process Calc.'!$J32,"")</f>
        <v/>
      </c>
      <c r="AL38" s="244" t="str">
        <f>IF('Measured Data'!$E30&gt;0,'Measured Data'!AL29+'Measured Data'!$E30*'Measured Data'!#REF!/'In Process Calc.'!$J32,"")</f>
        <v/>
      </c>
      <c r="AM38" s="244" t="str">
        <f>IF('Measured Data'!$E30&gt;0,'Measured Data'!AM29+'Measured Data'!$E30*'Measured Data'!#REF!/'In Process Calc.'!$J32,"")</f>
        <v/>
      </c>
      <c r="AN38" s="244" t="str">
        <f>IF('Measured Data'!$E30&gt;0,'Measured Data'!AN29+'Measured Data'!$E30*'Measured Data'!#REF!/'In Process Calc.'!$J32,"")</f>
        <v/>
      </c>
      <c r="AO38" s="244" t="str">
        <f>IF('Measured Data'!$E30&gt;0,'Measured Data'!AO29+'Measured Data'!$E30*'Measured Data'!#REF!/'In Process Calc.'!$J32,"")</f>
        <v/>
      </c>
      <c r="AP38" s="244" t="str">
        <f>IF('Measured Data'!$E30&gt;0,'Measured Data'!AP29+'Measured Data'!$E30*'Measured Data'!AQ29/'In Process Calc.'!$J32,"")</f>
        <v/>
      </c>
      <c r="AQ38" s="244" t="str">
        <f>IF('Measured Data'!$E30&gt;0,'Measured Data'!#REF!+'Measured Data'!$E30*'Measured Data'!AR29/'In Process Calc.'!$J32,"")</f>
        <v/>
      </c>
      <c r="AR38" s="244" t="str">
        <f>IF('Measured Data'!$E30&gt;0,'Measured Data'!#REF!,"")</f>
        <v/>
      </c>
      <c r="AS38" s="244" t="str">
        <f>IF('Measured Data'!$E30&gt;0,'Measured Data'!#REF!,"")</f>
        <v/>
      </c>
      <c r="AT38" s="244" t="str">
        <f>IF('Measured Data'!$E30&gt;0,'Measured Data'!#REF!,"")</f>
        <v/>
      </c>
      <c r="AU38" s="244" t="str">
        <f>IF('Measured Data'!$E30&gt;0,'Measured Data'!#REF!,"")</f>
        <v/>
      </c>
      <c r="AV38" s="244" t="str">
        <f>IF('Measured Data'!$E30&gt;0,'Measured Data'!#REF!,"")</f>
        <v/>
      </c>
      <c r="AW38" s="244" t="str">
        <f>IF('Measured Data'!$E30&gt;0,'Measured Data'!#REF!,"")</f>
        <v/>
      </c>
      <c r="AX38" s="244" t="str">
        <f>IF('Measured Data'!$E30&gt;0,'Measured Data'!#REF!,"")</f>
        <v/>
      </c>
      <c r="AY38" s="244" t="str">
        <f>IF('Measured Data'!$E30&gt;0,'Measured Data'!#REF!,"")</f>
        <v/>
      </c>
      <c r="AZ38" s="244" t="str">
        <f>IF('Measured Data'!$E30&gt;0,'Measured Data'!#REF!,"")</f>
        <v/>
      </c>
      <c r="BA38" s="244" t="str">
        <f>IF('Measured Data'!$E30&gt;0,'Measured Data'!#REF!,"")</f>
        <v/>
      </c>
      <c r="BB38" s="244" t="str">
        <f>IF('Measured Data'!$E30&gt;0,'Measured Data'!#REF!,"")</f>
        <v/>
      </c>
      <c r="BC38" s="244" t="str">
        <f>IF('Measured Data'!$E30&gt;0,'Measured Data'!#REF!,"")</f>
        <v/>
      </c>
      <c r="BD38" s="244" t="str">
        <f>IF('Measured Data'!$E30&gt;0,'Measured Data'!#REF!,"")</f>
        <v/>
      </c>
      <c r="BE38" s="244" t="str">
        <f>IF('Measured Data'!$E30&gt;0,'Measured Data'!#REF!,"")</f>
        <v/>
      </c>
      <c r="BF38" s="244" t="str">
        <f>IF('Measured Data'!$E30&gt;0,'Measured Data'!#REF!,"")</f>
        <v/>
      </c>
      <c r="BG38" s="244" t="str">
        <f>IF('Measured Data'!$E30&gt;0,'Measured Data'!#REF!,"")</f>
        <v/>
      </c>
      <c r="BH38" s="244" t="str">
        <f>IF('Measured Data'!$E30&gt;0,'Measured Data'!#REF!,"")</f>
        <v/>
      </c>
      <c r="BI38" s="244" t="str">
        <f>IF('Measured Data'!$E30&gt;0,'Measured Data'!#REF!,"")</f>
        <v/>
      </c>
      <c r="BJ38" s="244" t="str">
        <f>IF('Measured Data'!$E30&gt;0,'Measured Data'!#REF!,"")</f>
        <v/>
      </c>
      <c r="BK38" s="244" t="str">
        <f>IF('Measured Data'!$E30&gt;0,'Measured Data'!#REF!,"")</f>
        <v/>
      </c>
      <c r="BL38" s="244" t="str">
        <f>IF('Measured Data'!$E30&gt;0,'Measured Data'!#REF!,"")</f>
        <v/>
      </c>
      <c r="BM38" s="244" t="str">
        <f>IF('Measured Data'!$E30&gt;0,'Measured Data'!#REF!,"")</f>
        <v/>
      </c>
      <c r="BN38" s="244" t="str">
        <f>IF('Measured Data'!$E30&gt;0,'In Process Calc.'!B31,"")</f>
        <v/>
      </c>
      <c r="BO38" s="244" t="str">
        <f>IF('Measured Data'!$E30&gt;0,'In Process Calc.'!C31,"")</f>
        <v/>
      </c>
    </row>
    <row r="39" spans="1:67">
      <c r="A39" s="238" t="str">
        <f>IF('Measured Data'!$E31&gt;0,'Measured Data'!$B$1,"")</f>
        <v/>
      </c>
      <c r="B39" s="238" t="str">
        <f>IF('Measured Data'!$E31&gt;0,'Measured Data'!A30+0.1,"")</f>
        <v/>
      </c>
      <c r="C39" s="242" t="str">
        <f>IF('Measured Data'!$E31&gt;0,'Measured Data'!B30,"")</f>
        <v/>
      </c>
      <c r="D39" s="247" t="str">
        <f>IF('Measured Data'!$E31&gt;0,'Measured Data'!C30,"")</f>
        <v/>
      </c>
      <c r="E39" s="238" t="str">
        <f>IF('Measured Data'!$E31&gt;0,'Measured Data'!D30,"")</f>
        <v/>
      </c>
      <c r="F39" s="238" t="str">
        <f>IF('Measured Data'!$E31&gt;0,'Measured Data'!E30,"")</f>
        <v/>
      </c>
      <c r="G39" s="238" t="str">
        <f>IF('Measured Data'!$E31&gt;0,'Measured Data'!G30,"")</f>
        <v/>
      </c>
      <c r="H39" s="243" t="str">
        <f>IF('Measured Data'!$E31&gt;0,'Measured Data'!H30,"")</f>
        <v/>
      </c>
      <c r="I39" s="243" t="str">
        <f>IF('Measured Data'!$E31&gt;0,'Measured Data'!I30,"")</f>
        <v/>
      </c>
      <c r="J39" s="243" t="str">
        <f>IF('Measured Data'!$E31&gt;0,'Measured Data'!J30,"")</f>
        <v/>
      </c>
      <c r="K39" s="243" t="str">
        <f>IF('Measured Data'!$E31&gt;0,'Measured Data'!K30,"")</f>
        <v/>
      </c>
      <c r="L39" s="238" t="str">
        <f>IF('Measured Data'!$E31&gt;0,'Measured Data'!L30,"")</f>
        <v/>
      </c>
      <c r="M39" s="238" t="str">
        <f>IF('Measured Data'!$E31&gt;0,'Measured Data'!M30,"")</f>
        <v/>
      </c>
      <c r="N39" s="238" t="str">
        <f>IF('Measured Data'!$E31&gt;0,'Measured Data'!N30,"")</f>
        <v/>
      </c>
      <c r="O39" s="238" t="str">
        <f>IF('Measured Data'!$E31&gt;0,'Measured Data'!O30,"")</f>
        <v/>
      </c>
      <c r="P39" s="238" t="str">
        <f>IF('Measured Data'!$E31&gt;0,'Measured Data'!P30,"")</f>
        <v/>
      </c>
      <c r="Q39" s="238" t="str">
        <f>IF('Measured Data'!$E31&gt;0,'Measured Data'!Q30,"")</f>
        <v/>
      </c>
      <c r="R39" s="238" t="str">
        <f>IF('Measured Data'!$E31&gt;0,'Measured Data'!R30,"")</f>
        <v/>
      </c>
      <c r="S39" s="238" t="str">
        <f>IF('Measured Data'!$E31&gt;0,'Measured Data'!S30,"")</f>
        <v/>
      </c>
      <c r="T39" s="244" t="str">
        <f>IF('Measured Data'!$E31&gt;0,'Measured Data'!T30+'Measured Data'!$E31*'Measured Data'!#REF!/'In Process Calc.'!$J33,"")</f>
        <v/>
      </c>
      <c r="U39" s="244" t="str">
        <f>IF('Measured Data'!$E31&gt;0,'Measured Data'!U30+'Measured Data'!$E31*'Measured Data'!#REF!/'In Process Calc.'!$J33,"")</f>
        <v/>
      </c>
      <c r="V39" s="244" t="str">
        <f>IF('Measured Data'!$E31&gt;0,'Measured Data'!V30+'Measured Data'!$E31*'Measured Data'!#REF!/'In Process Calc.'!$J33,"")</f>
        <v/>
      </c>
      <c r="W39" s="244" t="str">
        <f>IF('Measured Data'!$E31&gt;0,'Measured Data'!W30+'Measured Data'!$E31*'Measured Data'!#REF!/'In Process Calc.'!$J33,"")</f>
        <v/>
      </c>
      <c r="X39" s="244" t="str">
        <f>IF('Measured Data'!$E31&gt;0,'Measured Data'!X30+'Measured Data'!$E31*'Measured Data'!#REF!/'In Process Calc.'!$J33,"")</f>
        <v/>
      </c>
      <c r="Y39" s="244" t="str">
        <f>IF('Measured Data'!$E31&gt;0,'Measured Data'!Y30+'Measured Data'!$E31*'Measured Data'!#REF!/'In Process Calc.'!$J33,"")</f>
        <v/>
      </c>
      <c r="Z39" s="244" t="str">
        <f>IF('Measured Data'!$E31&gt;0,'Measured Data'!Z30+'Measured Data'!$E31*'Measured Data'!#REF!/'In Process Calc.'!$J33,"")</f>
        <v/>
      </c>
      <c r="AA39" s="244" t="str">
        <f>IF('Measured Data'!$E31&gt;0,'Measured Data'!AA30+'Measured Data'!$E31*'Measured Data'!#REF!/'In Process Calc.'!$J33,"")</f>
        <v/>
      </c>
      <c r="AB39" s="244" t="str">
        <f>IF('Measured Data'!$E31&gt;0,'Measured Data'!AB30+'Measured Data'!$E31*'Measured Data'!#REF!/'In Process Calc.'!$J33,"")</f>
        <v/>
      </c>
      <c r="AC39" s="244" t="str">
        <f>IF('Measured Data'!$E31&gt;0,'Measured Data'!AC30+'Measured Data'!$E31*'Measured Data'!#REF!/'In Process Calc.'!$J33,"")</f>
        <v/>
      </c>
      <c r="AD39" s="244" t="str">
        <f>IF('Measured Data'!$E31&gt;0,'Measured Data'!AD30+'Measured Data'!$E31*'Measured Data'!#REF!/'In Process Calc.'!$J33,"")</f>
        <v/>
      </c>
      <c r="AE39" s="244" t="str">
        <f>IF('Measured Data'!$E31&gt;0,'Measured Data'!AE30+'Measured Data'!$E31*'Measured Data'!#REF!/'In Process Calc.'!$J33,"")</f>
        <v/>
      </c>
      <c r="AF39" s="244" t="str">
        <f>IF('Measured Data'!$E31&gt;0,'Measured Data'!AF30+'Measured Data'!$E31*'Measured Data'!#REF!/'In Process Calc.'!$J33,"")</f>
        <v/>
      </c>
      <c r="AG39" s="244" t="str">
        <f>IF('Measured Data'!$E31&gt;0,'Measured Data'!AG30+'Measured Data'!$E31*'Measured Data'!#REF!/'In Process Calc.'!$J33,"")</f>
        <v/>
      </c>
      <c r="AH39" s="244" t="str">
        <f>IF('Measured Data'!$E31&gt;0,'Measured Data'!AH30+'Measured Data'!$E31*'Measured Data'!#REF!/'In Process Calc.'!$J33,"")</f>
        <v/>
      </c>
      <c r="AI39" s="244" t="str">
        <f>IF('Measured Data'!$E31&gt;0,'Measured Data'!AI30+'Measured Data'!$E31*'Measured Data'!#REF!/'In Process Calc.'!$J33,"")</f>
        <v/>
      </c>
      <c r="AJ39" s="244" t="str">
        <f>IF('Measured Data'!$E31&gt;0,'Measured Data'!AJ30+'Measured Data'!$E31*'Measured Data'!#REF!/'In Process Calc.'!$J33,"")</f>
        <v/>
      </c>
      <c r="AK39" s="244" t="str">
        <f>IF('Measured Data'!$E31&gt;0,'Measured Data'!AK30+'Measured Data'!$E31*'Measured Data'!#REF!/'In Process Calc.'!$J33,"")</f>
        <v/>
      </c>
      <c r="AL39" s="244" t="str">
        <f>IF('Measured Data'!$E31&gt;0,'Measured Data'!AL30+'Measured Data'!$E31*'Measured Data'!#REF!/'In Process Calc.'!$J33,"")</f>
        <v/>
      </c>
      <c r="AM39" s="244" t="str">
        <f>IF('Measured Data'!$E31&gt;0,'Measured Data'!AM30+'Measured Data'!$E31*'Measured Data'!#REF!/'In Process Calc.'!$J33,"")</f>
        <v/>
      </c>
      <c r="AN39" s="244" t="str">
        <f>IF('Measured Data'!$E31&gt;0,'Measured Data'!AN30+'Measured Data'!$E31*'Measured Data'!#REF!/'In Process Calc.'!$J33,"")</f>
        <v/>
      </c>
      <c r="AO39" s="244" t="str">
        <f>IF('Measured Data'!$E31&gt;0,'Measured Data'!AO30+'Measured Data'!$E31*'Measured Data'!#REF!/'In Process Calc.'!$J33,"")</f>
        <v/>
      </c>
      <c r="AP39" s="244" t="str">
        <f>IF('Measured Data'!$E31&gt;0,'Measured Data'!AP30+'Measured Data'!$E31*'Measured Data'!AQ30/'In Process Calc.'!$J33,"")</f>
        <v/>
      </c>
      <c r="AQ39" s="244" t="str">
        <f>IF('Measured Data'!$E31&gt;0,'Measured Data'!#REF!+'Measured Data'!$E31*'Measured Data'!AR30/'In Process Calc.'!$J33,"")</f>
        <v/>
      </c>
      <c r="AR39" s="244" t="str">
        <f>IF('Measured Data'!$E31&gt;0,'Measured Data'!#REF!,"")</f>
        <v/>
      </c>
      <c r="AS39" s="244" t="str">
        <f>IF('Measured Data'!$E31&gt;0,'Measured Data'!#REF!,"")</f>
        <v/>
      </c>
      <c r="AT39" s="244" t="str">
        <f>IF('Measured Data'!$E31&gt;0,'Measured Data'!#REF!,"")</f>
        <v/>
      </c>
      <c r="AU39" s="244" t="str">
        <f>IF('Measured Data'!$E31&gt;0,'Measured Data'!#REF!,"")</f>
        <v/>
      </c>
      <c r="AV39" s="244" t="str">
        <f>IF('Measured Data'!$E31&gt;0,'Measured Data'!#REF!,"")</f>
        <v/>
      </c>
      <c r="AW39" s="244" t="str">
        <f>IF('Measured Data'!$E31&gt;0,'Measured Data'!#REF!,"")</f>
        <v/>
      </c>
      <c r="AX39" s="244" t="str">
        <f>IF('Measured Data'!$E31&gt;0,'Measured Data'!#REF!,"")</f>
        <v/>
      </c>
      <c r="AY39" s="244" t="str">
        <f>IF('Measured Data'!$E31&gt;0,'Measured Data'!#REF!,"")</f>
        <v/>
      </c>
      <c r="AZ39" s="244" t="str">
        <f>IF('Measured Data'!$E31&gt;0,'Measured Data'!#REF!,"")</f>
        <v/>
      </c>
      <c r="BA39" s="244" t="str">
        <f>IF('Measured Data'!$E31&gt;0,'Measured Data'!#REF!,"")</f>
        <v/>
      </c>
      <c r="BB39" s="244" t="str">
        <f>IF('Measured Data'!$E31&gt;0,'Measured Data'!#REF!,"")</f>
        <v/>
      </c>
      <c r="BC39" s="244" t="str">
        <f>IF('Measured Data'!$E31&gt;0,'Measured Data'!#REF!,"")</f>
        <v/>
      </c>
      <c r="BD39" s="244" t="str">
        <f>IF('Measured Data'!$E31&gt;0,'Measured Data'!#REF!,"")</f>
        <v/>
      </c>
      <c r="BE39" s="244" t="str">
        <f>IF('Measured Data'!$E31&gt;0,'Measured Data'!#REF!,"")</f>
        <v/>
      </c>
      <c r="BF39" s="244" t="str">
        <f>IF('Measured Data'!$E31&gt;0,'Measured Data'!#REF!,"")</f>
        <v/>
      </c>
      <c r="BG39" s="244" t="str">
        <f>IF('Measured Data'!$E31&gt;0,'Measured Data'!#REF!,"")</f>
        <v/>
      </c>
      <c r="BH39" s="244" t="str">
        <f>IF('Measured Data'!$E31&gt;0,'Measured Data'!#REF!,"")</f>
        <v/>
      </c>
      <c r="BI39" s="244" t="str">
        <f>IF('Measured Data'!$E31&gt;0,'Measured Data'!#REF!,"")</f>
        <v/>
      </c>
      <c r="BJ39" s="244" t="str">
        <f>IF('Measured Data'!$E31&gt;0,'Measured Data'!#REF!,"")</f>
        <v/>
      </c>
      <c r="BK39" s="244" t="str">
        <f>IF('Measured Data'!$E31&gt;0,'Measured Data'!#REF!,"")</f>
        <v/>
      </c>
      <c r="BL39" s="244" t="str">
        <f>IF('Measured Data'!$E31&gt;0,'Measured Data'!#REF!,"")</f>
        <v/>
      </c>
      <c r="BM39" s="244" t="str">
        <f>IF('Measured Data'!$E31&gt;0,'Measured Data'!#REF!,"")</f>
        <v/>
      </c>
      <c r="BN39" s="244" t="str">
        <f>IF('Measured Data'!$E31&gt;0,'In Process Calc.'!B32,"")</f>
        <v/>
      </c>
      <c r="BO39" s="244" t="str">
        <f>IF('Measured Data'!$E31&gt;0,'In Process Calc.'!C32,"")</f>
        <v/>
      </c>
    </row>
    <row r="40" spans="1:67">
      <c r="A40" s="238" t="str">
        <f>IF('Measured Data'!$E32&gt;0,'Measured Data'!$B$1,"")</f>
        <v/>
      </c>
      <c r="B40" s="238" t="str">
        <f>IF('Measured Data'!$E32&gt;0,'Measured Data'!A31+0.1,"")</f>
        <v/>
      </c>
      <c r="C40" s="242" t="str">
        <f>IF('Measured Data'!$E32&gt;0,'Measured Data'!B31,"")</f>
        <v/>
      </c>
      <c r="D40" s="247" t="str">
        <f>IF('Measured Data'!$E32&gt;0,'Measured Data'!C31,"")</f>
        <v/>
      </c>
      <c r="E40" s="238" t="str">
        <f>IF('Measured Data'!$E32&gt;0,'Measured Data'!D31,"")</f>
        <v/>
      </c>
      <c r="F40" s="238" t="str">
        <f>IF('Measured Data'!$E32&gt;0,'Measured Data'!E31,"")</f>
        <v/>
      </c>
      <c r="G40" s="238" t="str">
        <f>IF('Measured Data'!$E32&gt;0,'Measured Data'!G31,"")</f>
        <v/>
      </c>
      <c r="H40" s="243" t="str">
        <f>IF('Measured Data'!$E32&gt;0,'Measured Data'!H31,"")</f>
        <v/>
      </c>
      <c r="I40" s="243" t="str">
        <f>IF('Measured Data'!$E32&gt;0,'Measured Data'!I31,"")</f>
        <v/>
      </c>
      <c r="J40" s="243" t="str">
        <f>IF('Measured Data'!$E32&gt;0,'Measured Data'!J31,"")</f>
        <v/>
      </c>
      <c r="K40" s="243" t="str">
        <f>IF('Measured Data'!$E32&gt;0,'Measured Data'!K31,"")</f>
        <v/>
      </c>
      <c r="L40" s="238" t="str">
        <f>IF('Measured Data'!$E32&gt;0,'Measured Data'!L31,"")</f>
        <v/>
      </c>
      <c r="M40" s="238" t="str">
        <f>IF('Measured Data'!$E32&gt;0,'Measured Data'!M31,"")</f>
        <v/>
      </c>
      <c r="N40" s="238" t="str">
        <f>IF('Measured Data'!$E32&gt;0,'Measured Data'!N31,"")</f>
        <v/>
      </c>
      <c r="O40" s="238" t="str">
        <f>IF('Measured Data'!$E32&gt;0,'Measured Data'!O31,"")</f>
        <v/>
      </c>
      <c r="P40" s="238" t="str">
        <f>IF('Measured Data'!$E32&gt;0,'Measured Data'!P31,"")</f>
        <v/>
      </c>
      <c r="Q40" s="238" t="str">
        <f>IF('Measured Data'!$E32&gt;0,'Measured Data'!Q31,"")</f>
        <v/>
      </c>
      <c r="R40" s="238" t="str">
        <f>IF('Measured Data'!$E32&gt;0,'Measured Data'!R31,"")</f>
        <v/>
      </c>
      <c r="S40" s="238" t="str">
        <f>IF('Measured Data'!$E32&gt;0,'Measured Data'!S31,"")</f>
        <v/>
      </c>
      <c r="T40" s="244" t="str">
        <f>IF('Measured Data'!$E32&gt;0,'Measured Data'!T31+'Measured Data'!$E32*'Measured Data'!#REF!/'In Process Calc.'!$J34,"")</f>
        <v/>
      </c>
      <c r="U40" s="244" t="str">
        <f>IF('Measured Data'!$E32&gt;0,'Measured Data'!U31+'Measured Data'!$E32*'Measured Data'!#REF!/'In Process Calc.'!$J34,"")</f>
        <v/>
      </c>
      <c r="V40" s="244" t="str">
        <f>IF('Measured Data'!$E32&gt;0,'Measured Data'!V31+'Measured Data'!$E32*'Measured Data'!#REF!/'In Process Calc.'!$J34,"")</f>
        <v/>
      </c>
      <c r="W40" s="244" t="str">
        <f>IF('Measured Data'!$E32&gt;0,'Measured Data'!W31+'Measured Data'!$E32*'Measured Data'!#REF!/'In Process Calc.'!$J34,"")</f>
        <v/>
      </c>
      <c r="X40" s="244" t="str">
        <f>IF('Measured Data'!$E32&gt;0,'Measured Data'!X31+'Measured Data'!$E32*'Measured Data'!#REF!/'In Process Calc.'!$J34,"")</f>
        <v/>
      </c>
      <c r="Y40" s="244" t="str">
        <f>IF('Measured Data'!$E32&gt;0,'Measured Data'!Y31+'Measured Data'!$E32*'Measured Data'!#REF!/'In Process Calc.'!$J34,"")</f>
        <v/>
      </c>
      <c r="Z40" s="244" t="str">
        <f>IF('Measured Data'!$E32&gt;0,'Measured Data'!Z31+'Measured Data'!$E32*'Measured Data'!#REF!/'In Process Calc.'!$J34,"")</f>
        <v/>
      </c>
      <c r="AA40" s="244" t="str">
        <f>IF('Measured Data'!$E32&gt;0,'Measured Data'!AA31+'Measured Data'!$E32*'Measured Data'!#REF!/'In Process Calc.'!$J34,"")</f>
        <v/>
      </c>
      <c r="AB40" s="244" t="str">
        <f>IF('Measured Data'!$E32&gt;0,'Measured Data'!AB31+'Measured Data'!$E32*'Measured Data'!#REF!/'In Process Calc.'!$J34,"")</f>
        <v/>
      </c>
      <c r="AC40" s="244" t="str">
        <f>IF('Measured Data'!$E32&gt;0,'Measured Data'!AC31+'Measured Data'!$E32*'Measured Data'!#REF!/'In Process Calc.'!$J34,"")</f>
        <v/>
      </c>
      <c r="AD40" s="244" t="str">
        <f>IF('Measured Data'!$E32&gt;0,'Measured Data'!AD31+'Measured Data'!$E32*'Measured Data'!#REF!/'In Process Calc.'!$J34,"")</f>
        <v/>
      </c>
      <c r="AE40" s="244" t="str">
        <f>IF('Measured Data'!$E32&gt;0,'Measured Data'!AE31+'Measured Data'!$E32*'Measured Data'!#REF!/'In Process Calc.'!$J34,"")</f>
        <v/>
      </c>
      <c r="AF40" s="244" t="str">
        <f>IF('Measured Data'!$E32&gt;0,'Measured Data'!AF31+'Measured Data'!$E32*'Measured Data'!#REF!/'In Process Calc.'!$J34,"")</f>
        <v/>
      </c>
      <c r="AG40" s="244" t="str">
        <f>IF('Measured Data'!$E32&gt;0,'Measured Data'!AG31+'Measured Data'!$E32*'Measured Data'!#REF!/'In Process Calc.'!$J34,"")</f>
        <v/>
      </c>
      <c r="AH40" s="244" t="str">
        <f>IF('Measured Data'!$E32&gt;0,'Measured Data'!AH31+'Measured Data'!$E32*'Measured Data'!#REF!/'In Process Calc.'!$J34,"")</f>
        <v/>
      </c>
      <c r="AI40" s="244" t="str">
        <f>IF('Measured Data'!$E32&gt;0,'Measured Data'!AI31+'Measured Data'!$E32*'Measured Data'!#REF!/'In Process Calc.'!$J34,"")</f>
        <v/>
      </c>
      <c r="AJ40" s="244" t="str">
        <f>IF('Measured Data'!$E32&gt;0,'Measured Data'!AJ31+'Measured Data'!$E32*'Measured Data'!#REF!/'In Process Calc.'!$J34,"")</f>
        <v/>
      </c>
      <c r="AK40" s="244" t="str">
        <f>IF('Measured Data'!$E32&gt;0,'Measured Data'!AK31+'Measured Data'!$E32*'Measured Data'!#REF!/'In Process Calc.'!$J34,"")</f>
        <v/>
      </c>
      <c r="AL40" s="244" t="str">
        <f>IF('Measured Data'!$E32&gt;0,'Measured Data'!AL31+'Measured Data'!$E32*'Measured Data'!#REF!/'In Process Calc.'!$J34,"")</f>
        <v/>
      </c>
      <c r="AM40" s="244" t="str">
        <f>IF('Measured Data'!$E32&gt;0,'Measured Data'!AM31+'Measured Data'!$E32*'Measured Data'!#REF!/'In Process Calc.'!$J34,"")</f>
        <v/>
      </c>
      <c r="AN40" s="244" t="str">
        <f>IF('Measured Data'!$E32&gt;0,'Measured Data'!AN31+'Measured Data'!$E32*'Measured Data'!#REF!/'In Process Calc.'!$J34,"")</f>
        <v/>
      </c>
      <c r="AO40" s="244" t="str">
        <f>IF('Measured Data'!$E32&gt;0,'Measured Data'!AO31+'Measured Data'!$E32*'Measured Data'!#REF!/'In Process Calc.'!$J34,"")</f>
        <v/>
      </c>
      <c r="AP40" s="244" t="str">
        <f>IF('Measured Data'!$E32&gt;0,'Measured Data'!AP31+'Measured Data'!$E32*'Measured Data'!AQ31/'In Process Calc.'!$J34,"")</f>
        <v/>
      </c>
      <c r="AQ40" s="244" t="str">
        <f>IF('Measured Data'!$E32&gt;0,'Measured Data'!#REF!+'Measured Data'!$E32*'Measured Data'!AR31/'In Process Calc.'!$J34,"")</f>
        <v/>
      </c>
      <c r="AR40" s="244" t="str">
        <f>IF('Measured Data'!$E32&gt;0,'Measured Data'!#REF!,"")</f>
        <v/>
      </c>
      <c r="AS40" s="244" t="str">
        <f>IF('Measured Data'!$E32&gt;0,'Measured Data'!#REF!,"")</f>
        <v/>
      </c>
      <c r="AT40" s="244" t="str">
        <f>IF('Measured Data'!$E32&gt;0,'Measured Data'!#REF!,"")</f>
        <v/>
      </c>
      <c r="AU40" s="244" t="str">
        <f>IF('Measured Data'!$E32&gt;0,'Measured Data'!#REF!,"")</f>
        <v/>
      </c>
      <c r="AV40" s="244" t="str">
        <f>IF('Measured Data'!$E32&gt;0,'Measured Data'!#REF!,"")</f>
        <v/>
      </c>
      <c r="AW40" s="244" t="str">
        <f>IF('Measured Data'!$E32&gt;0,'Measured Data'!#REF!,"")</f>
        <v/>
      </c>
      <c r="AX40" s="244" t="str">
        <f>IF('Measured Data'!$E32&gt;0,'Measured Data'!#REF!,"")</f>
        <v/>
      </c>
      <c r="AY40" s="244" t="str">
        <f>IF('Measured Data'!$E32&gt;0,'Measured Data'!#REF!,"")</f>
        <v/>
      </c>
      <c r="AZ40" s="244" t="str">
        <f>IF('Measured Data'!$E32&gt;0,'Measured Data'!#REF!,"")</f>
        <v/>
      </c>
      <c r="BA40" s="244" t="str">
        <f>IF('Measured Data'!$E32&gt;0,'Measured Data'!#REF!,"")</f>
        <v/>
      </c>
      <c r="BB40" s="244" t="str">
        <f>IF('Measured Data'!$E32&gt;0,'Measured Data'!#REF!,"")</f>
        <v/>
      </c>
      <c r="BC40" s="244" t="str">
        <f>IF('Measured Data'!$E32&gt;0,'Measured Data'!#REF!,"")</f>
        <v/>
      </c>
      <c r="BD40" s="244" t="str">
        <f>IF('Measured Data'!$E32&gt;0,'Measured Data'!#REF!,"")</f>
        <v/>
      </c>
      <c r="BE40" s="244" t="str">
        <f>IF('Measured Data'!$E32&gt;0,'Measured Data'!#REF!,"")</f>
        <v/>
      </c>
      <c r="BF40" s="244" t="str">
        <f>IF('Measured Data'!$E32&gt;0,'Measured Data'!#REF!,"")</f>
        <v/>
      </c>
      <c r="BG40" s="244" t="str">
        <f>IF('Measured Data'!$E32&gt;0,'Measured Data'!#REF!,"")</f>
        <v/>
      </c>
      <c r="BH40" s="244" t="str">
        <f>IF('Measured Data'!$E32&gt;0,'Measured Data'!#REF!,"")</f>
        <v/>
      </c>
      <c r="BI40" s="244" t="str">
        <f>IF('Measured Data'!$E32&gt;0,'Measured Data'!#REF!,"")</f>
        <v/>
      </c>
      <c r="BJ40" s="244" t="str">
        <f>IF('Measured Data'!$E32&gt;0,'Measured Data'!#REF!,"")</f>
        <v/>
      </c>
      <c r="BK40" s="244" t="str">
        <f>IF('Measured Data'!$E32&gt;0,'Measured Data'!#REF!,"")</f>
        <v/>
      </c>
      <c r="BL40" s="244" t="str">
        <f>IF('Measured Data'!$E32&gt;0,'Measured Data'!#REF!,"")</f>
        <v/>
      </c>
      <c r="BM40" s="244" t="str">
        <f>IF('Measured Data'!$E32&gt;0,'Measured Data'!#REF!,"")</f>
        <v/>
      </c>
      <c r="BN40" s="244" t="str">
        <f>IF('Measured Data'!$E32&gt;0,'In Process Calc.'!B33,"")</f>
        <v/>
      </c>
      <c r="BO40" s="244" t="str">
        <f>IF('Measured Data'!$E32&gt;0,'In Process Calc.'!C33,"")</f>
        <v/>
      </c>
    </row>
    <row r="41" spans="1:67">
      <c r="A41" s="238" t="str">
        <f>IF('Measured Data'!$E33&gt;0,'Measured Data'!$B$1,"")</f>
        <v/>
      </c>
      <c r="B41" s="238" t="str">
        <f>IF('Measured Data'!$E33&gt;0,'Measured Data'!A32+0.1,"")</f>
        <v/>
      </c>
      <c r="C41" s="242" t="str">
        <f>IF('Measured Data'!$E33&gt;0,'Measured Data'!B32,"")</f>
        <v/>
      </c>
      <c r="D41" s="247" t="str">
        <f>IF('Measured Data'!$E33&gt;0,'Measured Data'!C32,"")</f>
        <v/>
      </c>
      <c r="E41" s="238" t="str">
        <f>IF('Measured Data'!$E33&gt;0,'Measured Data'!D32,"")</f>
        <v/>
      </c>
      <c r="F41" s="238" t="str">
        <f>IF('Measured Data'!$E33&gt;0,'Measured Data'!E32,"")</f>
        <v/>
      </c>
      <c r="G41" s="238" t="str">
        <f>IF('Measured Data'!$E33&gt;0,'Measured Data'!G32,"")</f>
        <v/>
      </c>
      <c r="H41" s="243" t="str">
        <f>IF('Measured Data'!$E33&gt;0,'Measured Data'!H32,"")</f>
        <v/>
      </c>
      <c r="I41" s="243" t="str">
        <f>IF('Measured Data'!$E33&gt;0,'Measured Data'!I32,"")</f>
        <v/>
      </c>
      <c r="J41" s="243" t="str">
        <f>IF('Measured Data'!$E33&gt;0,'Measured Data'!J32,"")</f>
        <v/>
      </c>
      <c r="K41" s="243" t="str">
        <f>IF('Measured Data'!$E33&gt;0,'Measured Data'!K32,"")</f>
        <v/>
      </c>
      <c r="L41" s="238" t="str">
        <f>IF('Measured Data'!$E33&gt;0,'Measured Data'!L32,"")</f>
        <v/>
      </c>
      <c r="M41" s="238" t="str">
        <f>IF('Measured Data'!$E33&gt;0,'Measured Data'!M32,"")</f>
        <v/>
      </c>
      <c r="N41" s="238" t="str">
        <f>IF('Measured Data'!$E33&gt;0,'Measured Data'!N32,"")</f>
        <v/>
      </c>
      <c r="O41" s="238" t="str">
        <f>IF('Measured Data'!$E33&gt;0,'Measured Data'!O32,"")</f>
        <v/>
      </c>
      <c r="P41" s="238" t="str">
        <f>IF('Measured Data'!$E33&gt;0,'Measured Data'!P32,"")</f>
        <v/>
      </c>
      <c r="Q41" s="238" t="str">
        <f>IF('Measured Data'!$E33&gt;0,'Measured Data'!Q32,"")</f>
        <v/>
      </c>
      <c r="R41" s="238" t="str">
        <f>IF('Measured Data'!$E33&gt;0,'Measured Data'!R32,"")</f>
        <v/>
      </c>
      <c r="S41" s="238" t="str">
        <f>IF('Measured Data'!$E33&gt;0,'Measured Data'!S32,"")</f>
        <v/>
      </c>
      <c r="T41" s="244" t="str">
        <f>IF('Measured Data'!$E33&gt;0,'Measured Data'!T32+'Measured Data'!$E33*'Measured Data'!#REF!/'In Process Calc.'!$J35,"")</f>
        <v/>
      </c>
      <c r="U41" s="244" t="str">
        <f>IF('Measured Data'!$E33&gt;0,'Measured Data'!U32+'Measured Data'!$E33*'Measured Data'!#REF!/'In Process Calc.'!$J35,"")</f>
        <v/>
      </c>
      <c r="V41" s="244" t="str">
        <f>IF('Measured Data'!$E33&gt;0,'Measured Data'!V32+'Measured Data'!$E33*'Measured Data'!#REF!/'In Process Calc.'!$J35,"")</f>
        <v/>
      </c>
      <c r="W41" s="244" t="str">
        <f>IF('Measured Data'!$E33&gt;0,'Measured Data'!W32+'Measured Data'!$E33*'Measured Data'!#REF!/'In Process Calc.'!$J35,"")</f>
        <v/>
      </c>
      <c r="X41" s="244" t="str">
        <f>IF('Measured Data'!$E33&gt;0,'Measured Data'!X32+'Measured Data'!$E33*'Measured Data'!#REF!/'In Process Calc.'!$J35,"")</f>
        <v/>
      </c>
      <c r="Y41" s="244" t="str">
        <f>IF('Measured Data'!$E33&gt;0,'Measured Data'!Y32+'Measured Data'!$E33*'Measured Data'!#REF!/'In Process Calc.'!$J35,"")</f>
        <v/>
      </c>
      <c r="Z41" s="244" t="str">
        <f>IF('Measured Data'!$E33&gt;0,'Measured Data'!Z32+'Measured Data'!$E33*'Measured Data'!#REF!/'In Process Calc.'!$J35,"")</f>
        <v/>
      </c>
      <c r="AA41" s="244" t="str">
        <f>IF('Measured Data'!$E33&gt;0,'Measured Data'!AA32+'Measured Data'!$E33*'Measured Data'!#REF!/'In Process Calc.'!$J35,"")</f>
        <v/>
      </c>
      <c r="AB41" s="244" t="str">
        <f>IF('Measured Data'!$E33&gt;0,'Measured Data'!AB32+'Measured Data'!$E33*'Measured Data'!#REF!/'In Process Calc.'!$J35,"")</f>
        <v/>
      </c>
      <c r="AC41" s="244" t="str">
        <f>IF('Measured Data'!$E33&gt;0,'Measured Data'!AC32+'Measured Data'!$E33*'Measured Data'!#REF!/'In Process Calc.'!$J35,"")</f>
        <v/>
      </c>
      <c r="AD41" s="244" t="str">
        <f>IF('Measured Data'!$E33&gt;0,'Measured Data'!AD32+'Measured Data'!$E33*'Measured Data'!#REF!/'In Process Calc.'!$J35,"")</f>
        <v/>
      </c>
      <c r="AE41" s="244" t="str">
        <f>IF('Measured Data'!$E33&gt;0,'Measured Data'!AE32+'Measured Data'!$E33*'Measured Data'!#REF!/'In Process Calc.'!$J35,"")</f>
        <v/>
      </c>
      <c r="AF41" s="244" t="str">
        <f>IF('Measured Data'!$E33&gt;0,'Measured Data'!AF32+'Measured Data'!$E33*'Measured Data'!#REF!/'In Process Calc.'!$J35,"")</f>
        <v/>
      </c>
      <c r="AG41" s="244" t="str">
        <f>IF('Measured Data'!$E33&gt;0,'Measured Data'!AG32+'Measured Data'!$E33*'Measured Data'!#REF!/'In Process Calc.'!$J35,"")</f>
        <v/>
      </c>
      <c r="AH41" s="244" t="str">
        <f>IF('Measured Data'!$E33&gt;0,'Measured Data'!AH32+'Measured Data'!$E33*'Measured Data'!#REF!/'In Process Calc.'!$J35,"")</f>
        <v/>
      </c>
      <c r="AI41" s="244" t="str">
        <f>IF('Measured Data'!$E33&gt;0,'Measured Data'!AI32+'Measured Data'!$E33*'Measured Data'!#REF!/'In Process Calc.'!$J35,"")</f>
        <v/>
      </c>
      <c r="AJ41" s="244" t="str">
        <f>IF('Measured Data'!$E33&gt;0,'Measured Data'!AJ32+'Measured Data'!$E33*'Measured Data'!#REF!/'In Process Calc.'!$J35,"")</f>
        <v/>
      </c>
      <c r="AK41" s="244" t="str">
        <f>IF('Measured Data'!$E33&gt;0,'Measured Data'!AK32+'Measured Data'!$E33*'Measured Data'!#REF!/'In Process Calc.'!$J35,"")</f>
        <v/>
      </c>
      <c r="AL41" s="244" t="str">
        <f>IF('Measured Data'!$E33&gt;0,'Measured Data'!AL32+'Measured Data'!$E33*'Measured Data'!#REF!/'In Process Calc.'!$J35,"")</f>
        <v/>
      </c>
      <c r="AM41" s="244" t="str">
        <f>IF('Measured Data'!$E33&gt;0,'Measured Data'!AM32+'Measured Data'!$E33*'Measured Data'!#REF!/'In Process Calc.'!$J35,"")</f>
        <v/>
      </c>
      <c r="AN41" s="244" t="str">
        <f>IF('Measured Data'!$E33&gt;0,'Measured Data'!AN32+'Measured Data'!$E33*'Measured Data'!#REF!/'In Process Calc.'!$J35,"")</f>
        <v/>
      </c>
      <c r="AO41" s="244" t="str">
        <f>IF('Measured Data'!$E33&gt;0,'Measured Data'!AO32+'Measured Data'!$E33*'Measured Data'!#REF!/'In Process Calc.'!$J35,"")</f>
        <v/>
      </c>
      <c r="AP41" s="244" t="str">
        <f>IF('Measured Data'!$E33&gt;0,'Measured Data'!AP32+'Measured Data'!$E33*'Measured Data'!AQ32/'In Process Calc.'!$J35,"")</f>
        <v/>
      </c>
      <c r="AQ41" s="244" t="str">
        <f>IF('Measured Data'!$E33&gt;0,'Measured Data'!#REF!+'Measured Data'!$E33*'Measured Data'!AR32/'In Process Calc.'!$J35,"")</f>
        <v/>
      </c>
      <c r="AR41" s="244" t="str">
        <f>IF('Measured Data'!$E33&gt;0,'Measured Data'!#REF!,"")</f>
        <v/>
      </c>
      <c r="AS41" s="244" t="str">
        <f>IF('Measured Data'!$E33&gt;0,'Measured Data'!#REF!,"")</f>
        <v/>
      </c>
      <c r="AT41" s="244" t="str">
        <f>IF('Measured Data'!$E33&gt;0,'Measured Data'!#REF!,"")</f>
        <v/>
      </c>
      <c r="AU41" s="244" t="str">
        <f>IF('Measured Data'!$E33&gt;0,'Measured Data'!#REF!,"")</f>
        <v/>
      </c>
      <c r="AV41" s="244" t="str">
        <f>IF('Measured Data'!$E33&gt;0,'Measured Data'!#REF!,"")</f>
        <v/>
      </c>
      <c r="AW41" s="244" t="str">
        <f>IF('Measured Data'!$E33&gt;0,'Measured Data'!#REF!,"")</f>
        <v/>
      </c>
      <c r="AX41" s="244" t="str">
        <f>IF('Measured Data'!$E33&gt;0,'Measured Data'!#REF!,"")</f>
        <v/>
      </c>
      <c r="AY41" s="244" t="str">
        <f>IF('Measured Data'!$E33&gt;0,'Measured Data'!#REF!,"")</f>
        <v/>
      </c>
      <c r="AZ41" s="244" t="str">
        <f>IF('Measured Data'!$E33&gt;0,'Measured Data'!#REF!,"")</f>
        <v/>
      </c>
      <c r="BA41" s="244" t="str">
        <f>IF('Measured Data'!$E33&gt;0,'Measured Data'!#REF!,"")</f>
        <v/>
      </c>
      <c r="BB41" s="244" t="str">
        <f>IF('Measured Data'!$E33&gt;0,'Measured Data'!#REF!,"")</f>
        <v/>
      </c>
      <c r="BC41" s="244" t="str">
        <f>IF('Measured Data'!$E33&gt;0,'Measured Data'!#REF!,"")</f>
        <v/>
      </c>
      <c r="BD41" s="244" t="str">
        <f>IF('Measured Data'!$E33&gt;0,'Measured Data'!#REF!,"")</f>
        <v/>
      </c>
      <c r="BE41" s="244" t="str">
        <f>IF('Measured Data'!$E33&gt;0,'Measured Data'!#REF!,"")</f>
        <v/>
      </c>
      <c r="BF41" s="244" t="str">
        <f>IF('Measured Data'!$E33&gt;0,'Measured Data'!#REF!,"")</f>
        <v/>
      </c>
      <c r="BG41" s="244" t="str">
        <f>IF('Measured Data'!$E33&gt;0,'Measured Data'!#REF!,"")</f>
        <v/>
      </c>
      <c r="BH41" s="244" t="str">
        <f>IF('Measured Data'!$E33&gt;0,'Measured Data'!#REF!,"")</f>
        <v/>
      </c>
      <c r="BI41" s="244" t="str">
        <f>IF('Measured Data'!$E33&gt;0,'Measured Data'!#REF!,"")</f>
        <v/>
      </c>
      <c r="BJ41" s="244" t="str">
        <f>IF('Measured Data'!$E33&gt;0,'Measured Data'!#REF!,"")</f>
        <v/>
      </c>
      <c r="BK41" s="244" t="str">
        <f>IF('Measured Data'!$E33&gt;0,'Measured Data'!#REF!,"")</f>
        <v/>
      </c>
      <c r="BL41" s="244" t="str">
        <f>IF('Measured Data'!$E33&gt;0,'Measured Data'!#REF!,"")</f>
        <v/>
      </c>
      <c r="BM41" s="244" t="str">
        <f>IF('Measured Data'!$E33&gt;0,'Measured Data'!#REF!,"")</f>
        <v/>
      </c>
      <c r="BN41" s="244" t="str">
        <f>IF('Measured Data'!$E33&gt;0,'In Process Calc.'!B34,"")</f>
        <v/>
      </c>
      <c r="BO41" s="244" t="str">
        <f>IF('Measured Data'!$E33&gt;0,'In Process Calc.'!C34,"")</f>
        <v/>
      </c>
    </row>
    <row r="42" spans="1:67">
      <c r="A42" s="238" t="str">
        <f>IF('Measured Data'!$E34&gt;0,'Measured Data'!$B$1,"")</f>
        <v/>
      </c>
      <c r="B42" s="238" t="str">
        <f>IF('Measured Data'!$E34&gt;0,'Measured Data'!A33+0.1,"")</f>
        <v/>
      </c>
      <c r="C42" s="242" t="str">
        <f>IF('Measured Data'!$E34&gt;0,'Measured Data'!B33,"")</f>
        <v/>
      </c>
      <c r="D42" s="247" t="str">
        <f>IF('Measured Data'!$E34&gt;0,'Measured Data'!C33,"")</f>
        <v/>
      </c>
      <c r="E42" s="238" t="str">
        <f>IF('Measured Data'!$E34&gt;0,'Measured Data'!D33,"")</f>
        <v/>
      </c>
      <c r="F42" s="238" t="str">
        <f>IF('Measured Data'!$E34&gt;0,'Measured Data'!E33,"")</f>
        <v/>
      </c>
      <c r="G42" s="238" t="str">
        <f>IF('Measured Data'!$E34&gt;0,'Measured Data'!G33,"")</f>
        <v/>
      </c>
      <c r="H42" s="243" t="str">
        <f>IF('Measured Data'!$E34&gt;0,'Measured Data'!H33,"")</f>
        <v/>
      </c>
      <c r="I42" s="243" t="str">
        <f>IF('Measured Data'!$E34&gt;0,'Measured Data'!I33,"")</f>
        <v/>
      </c>
      <c r="J42" s="243" t="str">
        <f>IF('Measured Data'!$E34&gt;0,'Measured Data'!J33,"")</f>
        <v/>
      </c>
      <c r="K42" s="243" t="str">
        <f>IF('Measured Data'!$E34&gt;0,'Measured Data'!K33,"")</f>
        <v/>
      </c>
      <c r="L42" s="238" t="str">
        <f>IF('Measured Data'!$E34&gt;0,'Measured Data'!L33,"")</f>
        <v/>
      </c>
      <c r="M42" s="238" t="str">
        <f>IF('Measured Data'!$E34&gt;0,'Measured Data'!M33,"")</f>
        <v/>
      </c>
      <c r="N42" s="238" t="str">
        <f>IF('Measured Data'!$E34&gt;0,'Measured Data'!N33,"")</f>
        <v/>
      </c>
      <c r="O42" s="238" t="str">
        <f>IF('Measured Data'!$E34&gt;0,'Measured Data'!O33,"")</f>
        <v/>
      </c>
      <c r="P42" s="238" t="str">
        <f>IF('Measured Data'!$E34&gt;0,'Measured Data'!P33,"")</f>
        <v/>
      </c>
      <c r="Q42" s="238" t="str">
        <f>IF('Measured Data'!$E34&gt;0,'Measured Data'!Q33,"")</f>
        <v/>
      </c>
      <c r="R42" s="238" t="str">
        <f>IF('Measured Data'!$E34&gt;0,'Measured Data'!R33,"")</f>
        <v/>
      </c>
      <c r="S42" s="238" t="str">
        <f>IF('Measured Data'!$E34&gt;0,'Measured Data'!S33,"")</f>
        <v/>
      </c>
      <c r="T42" s="244" t="str">
        <f>IF('Measured Data'!$E34&gt;0,'Measured Data'!T33+'Measured Data'!$E34*'Measured Data'!#REF!/'In Process Calc.'!$J36,"")</f>
        <v/>
      </c>
      <c r="U42" s="244" t="str">
        <f>IF('Measured Data'!$E34&gt;0,'Measured Data'!U33+'Measured Data'!$E34*'Measured Data'!#REF!/'In Process Calc.'!$J36,"")</f>
        <v/>
      </c>
      <c r="V42" s="244" t="str">
        <f>IF('Measured Data'!$E34&gt;0,'Measured Data'!V33+'Measured Data'!$E34*'Measured Data'!#REF!/'In Process Calc.'!$J36,"")</f>
        <v/>
      </c>
      <c r="W42" s="244" t="str">
        <f>IF('Measured Data'!$E34&gt;0,'Measured Data'!W33+'Measured Data'!$E34*'Measured Data'!#REF!/'In Process Calc.'!$J36,"")</f>
        <v/>
      </c>
      <c r="X42" s="244" t="str">
        <f>IF('Measured Data'!$E34&gt;0,'Measured Data'!X33+'Measured Data'!$E34*'Measured Data'!#REF!/'In Process Calc.'!$J36,"")</f>
        <v/>
      </c>
      <c r="Y42" s="244" t="str">
        <f>IF('Measured Data'!$E34&gt;0,'Measured Data'!Y33+'Measured Data'!$E34*'Measured Data'!#REF!/'In Process Calc.'!$J36,"")</f>
        <v/>
      </c>
      <c r="Z42" s="244" t="str">
        <f>IF('Measured Data'!$E34&gt;0,'Measured Data'!Z33+'Measured Data'!$E34*'Measured Data'!#REF!/'In Process Calc.'!$J36,"")</f>
        <v/>
      </c>
      <c r="AA42" s="244" t="str">
        <f>IF('Measured Data'!$E34&gt;0,'Measured Data'!AA33+'Measured Data'!$E34*'Measured Data'!#REF!/'In Process Calc.'!$J36,"")</f>
        <v/>
      </c>
      <c r="AB42" s="244" t="str">
        <f>IF('Measured Data'!$E34&gt;0,'Measured Data'!AB33+'Measured Data'!$E34*'Measured Data'!#REF!/'In Process Calc.'!$J36,"")</f>
        <v/>
      </c>
      <c r="AC42" s="244" t="str">
        <f>IF('Measured Data'!$E34&gt;0,'Measured Data'!AC33+'Measured Data'!$E34*'Measured Data'!#REF!/'In Process Calc.'!$J36,"")</f>
        <v/>
      </c>
      <c r="AD42" s="244" t="str">
        <f>IF('Measured Data'!$E34&gt;0,'Measured Data'!AD33+'Measured Data'!$E34*'Measured Data'!#REF!/'In Process Calc.'!$J36,"")</f>
        <v/>
      </c>
      <c r="AE42" s="244" t="str">
        <f>IF('Measured Data'!$E34&gt;0,'Measured Data'!AE33+'Measured Data'!$E34*'Measured Data'!#REF!/'In Process Calc.'!$J36,"")</f>
        <v/>
      </c>
      <c r="AF42" s="244" t="str">
        <f>IF('Measured Data'!$E34&gt;0,'Measured Data'!AF33+'Measured Data'!$E34*'Measured Data'!#REF!/'In Process Calc.'!$J36,"")</f>
        <v/>
      </c>
      <c r="AG42" s="244" t="str">
        <f>IF('Measured Data'!$E34&gt;0,'Measured Data'!AG33+'Measured Data'!$E34*'Measured Data'!#REF!/'In Process Calc.'!$J36,"")</f>
        <v/>
      </c>
      <c r="AH42" s="244" t="str">
        <f>IF('Measured Data'!$E34&gt;0,'Measured Data'!AH33+'Measured Data'!$E34*'Measured Data'!#REF!/'In Process Calc.'!$J36,"")</f>
        <v/>
      </c>
      <c r="AI42" s="244" t="str">
        <f>IF('Measured Data'!$E34&gt;0,'Measured Data'!AI33+'Measured Data'!$E34*'Measured Data'!#REF!/'In Process Calc.'!$J36,"")</f>
        <v/>
      </c>
      <c r="AJ42" s="244" t="str">
        <f>IF('Measured Data'!$E34&gt;0,'Measured Data'!AJ33+'Measured Data'!$E34*'Measured Data'!#REF!/'In Process Calc.'!$J36,"")</f>
        <v/>
      </c>
      <c r="AK42" s="244" t="str">
        <f>IF('Measured Data'!$E34&gt;0,'Measured Data'!AK33+'Measured Data'!$E34*'Measured Data'!#REF!/'In Process Calc.'!$J36,"")</f>
        <v/>
      </c>
      <c r="AL42" s="244" t="str">
        <f>IF('Measured Data'!$E34&gt;0,'Measured Data'!AL33+'Measured Data'!$E34*'Measured Data'!#REF!/'In Process Calc.'!$J36,"")</f>
        <v/>
      </c>
      <c r="AM42" s="244" t="str">
        <f>IF('Measured Data'!$E34&gt;0,'Measured Data'!AM33+'Measured Data'!$E34*'Measured Data'!#REF!/'In Process Calc.'!$J36,"")</f>
        <v/>
      </c>
      <c r="AN42" s="244" t="str">
        <f>IF('Measured Data'!$E34&gt;0,'Measured Data'!AN33+'Measured Data'!$E34*'Measured Data'!#REF!/'In Process Calc.'!$J36,"")</f>
        <v/>
      </c>
      <c r="AO42" s="244" t="str">
        <f>IF('Measured Data'!$E34&gt;0,'Measured Data'!AO33+'Measured Data'!$E34*'Measured Data'!#REF!/'In Process Calc.'!$J36,"")</f>
        <v/>
      </c>
      <c r="AP42" s="244" t="str">
        <f>IF('Measured Data'!$E34&gt;0,'Measured Data'!AP33+'Measured Data'!$E34*'Measured Data'!AQ33/'In Process Calc.'!$J36,"")</f>
        <v/>
      </c>
      <c r="AQ42" s="244" t="str">
        <f>IF('Measured Data'!$E34&gt;0,'Measured Data'!#REF!+'Measured Data'!$E34*'Measured Data'!AR33/'In Process Calc.'!$J36,"")</f>
        <v/>
      </c>
      <c r="AR42" s="244" t="str">
        <f>IF('Measured Data'!$E34&gt;0,'Measured Data'!#REF!,"")</f>
        <v/>
      </c>
      <c r="AS42" s="244" t="str">
        <f>IF('Measured Data'!$E34&gt;0,'Measured Data'!#REF!,"")</f>
        <v/>
      </c>
      <c r="AT42" s="244" t="str">
        <f>IF('Measured Data'!$E34&gt;0,'Measured Data'!#REF!,"")</f>
        <v/>
      </c>
      <c r="AU42" s="244" t="str">
        <f>IF('Measured Data'!$E34&gt;0,'Measured Data'!#REF!,"")</f>
        <v/>
      </c>
      <c r="AV42" s="244" t="str">
        <f>IF('Measured Data'!$E34&gt;0,'Measured Data'!#REF!,"")</f>
        <v/>
      </c>
      <c r="AW42" s="244" t="str">
        <f>IF('Measured Data'!$E34&gt;0,'Measured Data'!#REF!,"")</f>
        <v/>
      </c>
      <c r="AX42" s="244" t="str">
        <f>IF('Measured Data'!$E34&gt;0,'Measured Data'!#REF!,"")</f>
        <v/>
      </c>
      <c r="AY42" s="244" t="str">
        <f>IF('Measured Data'!$E34&gt;0,'Measured Data'!#REF!,"")</f>
        <v/>
      </c>
      <c r="AZ42" s="244" t="str">
        <f>IF('Measured Data'!$E34&gt;0,'Measured Data'!#REF!,"")</f>
        <v/>
      </c>
      <c r="BA42" s="244" t="str">
        <f>IF('Measured Data'!$E34&gt;0,'Measured Data'!#REF!,"")</f>
        <v/>
      </c>
      <c r="BB42" s="244" t="str">
        <f>IF('Measured Data'!$E34&gt;0,'Measured Data'!#REF!,"")</f>
        <v/>
      </c>
      <c r="BC42" s="244" t="str">
        <f>IF('Measured Data'!$E34&gt;0,'Measured Data'!#REF!,"")</f>
        <v/>
      </c>
      <c r="BD42" s="244" t="str">
        <f>IF('Measured Data'!$E34&gt;0,'Measured Data'!#REF!,"")</f>
        <v/>
      </c>
      <c r="BE42" s="244" t="str">
        <f>IF('Measured Data'!$E34&gt;0,'Measured Data'!#REF!,"")</f>
        <v/>
      </c>
      <c r="BF42" s="244" t="str">
        <f>IF('Measured Data'!$E34&gt;0,'Measured Data'!#REF!,"")</f>
        <v/>
      </c>
      <c r="BG42" s="244" t="str">
        <f>IF('Measured Data'!$E34&gt;0,'Measured Data'!#REF!,"")</f>
        <v/>
      </c>
      <c r="BH42" s="244" t="str">
        <f>IF('Measured Data'!$E34&gt;0,'Measured Data'!#REF!,"")</f>
        <v/>
      </c>
      <c r="BI42" s="244" t="str">
        <f>IF('Measured Data'!$E34&gt;0,'Measured Data'!#REF!,"")</f>
        <v/>
      </c>
      <c r="BJ42" s="244" t="str">
        <f>IF('Measured Data'!$E34&gt;0,'Measured Data'!#REF!,"")</f>
        <v/>
      </c>
      <c r="BK42" s="244" t="str">
        <f>IF('Measured Data'!$E34&gt;0,'Measured Data'!#REF!,"")</f>
        <v/>
      </c>
      <c r="BL42" s="244" t="str">
        <f>IF('Measured Data'!$E34&gt;0,'Measured Data'!#REF!,"")</f>
        <v/>
      </c>
      <c r="BM42" s="244" t="str">
        <f>IF('Measured Data'!$E34&gt;0,'Measured Data'!#REF!,"")</f>
        <v/>
      </c>
      <c r="BN42" s="244" t="str">
        <f>IF('Measured Data'!$E34&gt;0,'In Process Calc.'!B35,"")</f>
        <v/>
      </c>
      <c r="BO42" s="244" t="str">
        <f>IF('Measured Data'!$E34&gt;0,'In Process Calc.'!C35,"")</f>
        <v/>
      </c>
    </row>
    <row r="43" spans="1:67">
      <c r="A43" s="238" t="str">
        <f>IF('Measured Data'!$E35&gt;0,'Measured Data'!$B$1,"")</f>
        <v/>
      </c>
      <c r="B43" s="238" t="str">
        <f>IF('Measured Data'!$E35&gt;0,'Measured Data'!A34+0.1,"")</f>
        <v/>
      </c>
      <c r="C43" s="242" t="str">
        <f>IF('Measured Data'!$E35&gt;0,'Measured Data'!B34,"")</f>
        <v/>
      </c>
      <c r="D43" s="247" t="str">
        <f>IF('Measured Data'!$E35&gt;0,'Measured Data'!C34,"")</f>
        <v/>
      </c>
      <c r="E43" s="238" t="str">
        <f>IF('Measured Data'!$E35&gt;0,'Measured Data'!D34,"")</f>
        <v/>
      </c>
      <c r="F43" s="238" t="str">
        <f>IF('Measured Data'!$E35&gt;0,'Measured Data'!E34,"")</f>
        <v/>
      </c>
      <c r="G43" s="238" t="str">
        <f>IF('Measured Data'!$E35&gt;0,'Measured Data'!G34,"")</f>
        <v/>
      </c>
      <c r="H43" s="243" t="str">
        <f>IF('Measured Data'!$E35&gt;0,'Measured Data'!H34,"")</f>
        <v/>
      </c>
      <c r="I43" s="243" t="str">
        <f>IF('Measured Data'!$E35&gt;0,'Measured Data'!I34,"")</f>
        <v/>
      </c>
      <c r="J43" s="243" t="str">
        <f>IF('Measured Data'!$E35&gt;0,'Measured Data'!J34,"")</f>
        <v/>
      </c>
      <c r="K43" s="243" t="str">
        <f>IF('Measured Data'!$E35&gt;0,'Measured Data'!K34,"")</f>
        <v/>
      </c>
      <c r="L43" s="238" t="str">
        <f>IF('Measured Data'!$E35&gt;0,'Measured Data'!L34,"")</f>
        <v/>
      </c>
      <c r="M43" s="238" t="str">
        <f>IF('Measured Data'!$E35&gt;0,'Measured Data'!M34,"")</f>
        <v/>
      </c>
      <c r="N43" s="238" t="str">
        <f>IF('Measured Data'!$E35&gt;0,'Measured Data'!N34,"")</f>
        <v/>
      </c>
      <c r="O43" s="238" t="str">
        <f>IF('Measured Data'!$E35&gt;0,'Measured Data'!O34,"")</f>
        <v/>
      </c>
      <c r="P43" s="238" t="str">
        <f>IF('Measured Data'!$E35&gt;0,'Measured Data'!P34,"")</f>
        <v/>
      </c>
      <c r="Q43" s="238" t="str">
        <f>IF('Measured Data'!$E35&gt;0,'Measured Data'!Q34,"")</f>
        <v/>
      </c>
      <c r="R43" s="238" t="str">
        <f>IF('Measured Data'!$E35&gt;0,'Measured Data'!R34,"")</f>
        <v/>
      </c>
      <c r="S43" s="238" t="str">
        <f>IF('Measured Data'!$E35&gt;0,'Measured Data'!S34,"")</f>
        <v/>
      </c>
      <c r="T43" s="244" t="str">
        <f>IF('Measured Data'!$E35&gt;0,'Measured Data'!T34+'Measured Data'!$E35*'Measured Data'!#REF!/'In Process Calc.'!$J37,"")</f>
        <v/>
      </c>
      <c r="U43" s="244" t="str">
        <f>IF('Measured Data'!$E35&gt;0,'Measured Data'!U34+'Measured Data'!$E35*'Measured Data'!#REF!/'In Process Calc.'!$J37,"")</f>
        <v/>
      </c>
      <c r="V43" s="244" t="str">
        <f>IF('Measured Data'!$E35&gt;0,'Measured Data'!V34+'Measured Data'!$E35*'Measured Data'!#REF!/'In Process Calc.'!$J37,"")</f>
        <v/>
      </c>
      <c r="W43" s="244" t="str">
        <f>IF('Measured Data'!$E35&gt;0,'Measured Data'!W34+'Measured Data'!$E35*'Measured Data'!#REF!/'In Process Calc.'!$J37,"")</f>
        <v/>
      </c>
      <c r="X43" s="244" t="str">
        <f>IF('Measured Data'!$E35&gt;0,'Measured Data'!X34+'Measured Data'!$E35*'Measured Data'!#REF!/'In Process Calc.'!$J37,"")</f>
        <v/>
      </c>
      <c r="Y43" s="244" t="str">
        <f>IF('Measured Data'!$E35&gt;0,'Measured Data'!Y34+'Measured Data'!$E35*'Measured Data'!#REF!/'In Process Calc.'!$J37,"")</f>
        <v/>
      </c>
      <c r="Z43" s="244" t="str">
        <f>IF('Measured Data'!$E35&gt;0,'Measured Data'!Z34+'Measured Data'!$E35*'Measured Data'!#REF!/'In Process Calc.'!$J37,"")</f>
        <v/>
      </c>
      <c r="AA43" s="244" t="str">
        <f>IF('Measured Data'!$E35&gt;0,'Measured Data'!AA34+'Measured Data'!$E35*'Measured Data'!#REF!/'In Process Calc.'!$J37,"")</f>
        <v/>
      </c>
      <c r="AB43" s="244" t="str">
        <f>IF('Measured Data'!$E35&gt;0,'Measured Data'!AB34+'Measured Data'!$E35*'Measured Data'!#REF!/'In Process Calc.'!$J37,"")</f>
        <v/>
      </c>
      <c r="AC43" s="244" t="str">
        <f>IF('Measured Data'!$E35&gt;0,'Measured Data'!AC34+'Measured Data'!$E35*'Measured Data'!#REF!/'In Process Calc.'!$J37,"")</f>
        <v/>
      </c>
      <c r="AD43" s="244" t="str">
        <f>IF('Measured Data'!$E35&gt;0,'Measured Data'!AD34+'Measured Data'!$E35*'Measured Data'!#REF!/'In Process Calc.'!$J37,"")</f>
        <v/>
      </c>
      <c r="AE43" s="244" t="str">
        <f>IF('Measured Data'!$E35&gt;0,'Measured Data'!AE34+'Measured Data'!$E35*'Measured Data'!#REF!/'In Process Calc.'!$J37,"")</f>
        <v/>
      </c>
      <c r="AF43" s="244" t="str">
        <f>IF('Measured Data'!$E35&gt;0,'Measured Data'!AF34+'Measured Data'!$E35*'Measured Data'!#REF!/'In Process Calc.'!$J37,"")</f>
        <v/>
      </c>
      <c r="AG43" s="244" t="str">
        <f>IF('Measured Data'!$E35&gt;0,'Measured Data'!AG34+'Measured Data'!$E35*'Measured Data'!#REF!/'In Process Calc.'!$J37,"")</f>
        <v/>
      </c>
      <c r="AH43" s="244" t="str">
        <f>IF('Measured Data'!$E35&gt;0,'Measured Data'!AH34+'Measured Data'!$E35*'Measured Data'!#REF!/'In Process Calc.'!$J37,"")</f>
        <v/>
      </c>
      <c r="AI43" s="244" t="str">
        <f>IF('Measured Data'!$E35&gt;0,'Measured Data'!AI34+'Measured Data'!$E35*'Measured Data'!#REF!/'In Process Calc.'!$J37,"")</f>
        <v/>
      </c>
      <c r="AJ43" s="244" t="str">
        <f>IF('Measured Data'!$E35&gt;0,'Measured Data'!AJ34+'Measured Data'!$E35*'Measured Data'!#REF!/'In Process Calc.'!$J37,"")</f>
        <v/>
      </c>
      <c r="AK43" s="244" t="str">
        <f>IF('Measured Data'!$E35&gt;0,'Measured Data'!AK34+'Measured Data'!$E35*'Measured Data'!#REF!/'In Process Calc.'!$J37,"")</f>
        <v/>
      </c>
      <c r="AL43" s="244" t="str">
        <f>IF('Measured Data'!$E35&gt;0,'Measured Data'!AL34+'Measured Data'!$E35*'Measured Data'!#REF!/'In Process Calc.'!$J37,"")</f>
        <v/>
      </c>
      <c r="AM43" s="244" t="str">
        <f>IF('Measured Data'!$E35&gt;0,'Measured Data'!AM34+'Measured Data'!$E35*'Measured Data'!#REF!/'In Process Calc.'!$J37,"")</f>
        <v/>
      </c>
      <c r="AN43" s="244" t="str">
        <f>IF('Measured Data'!$E35&gt;0,'Measured Data'!AN34+'Measured Data'!$E35*'Measured Data'!#REF!/'In Process Calc.'!$J37,"")</f>
        <v/>
      </c>
      <c r="AO43" s="244" t="str">
        <f>IF('Measured Data'!$E35&gt;0,'Measured Data'!AO34+'Measured Data'!$E35*'Measured Data'!#REF!/'In Process Calc.'!$J37,"")</f>
        <v/>
      </c>
      <c r="AP43" s="244" t="str">
        <f>IF('Measured Data'!$E35&gt;0,'Measured Data'!AP34+'Measured Data'!$E35*'Measured Data'!AQ34/'In Process Calc.'!$J37,"")</f>
        <v/>
      </c>
      <c r="AQ43" s="244" t="str">
        <f>IF('Measured Data'!$E35&gt;0,'Measured Data'!#REF!+'Measured Data'!$E35*'Measured Data'!AR34/'In Process Calc.'!$J37,"")</f>
        <v/>
      </c>
      <c r="AR43" s="244" t="str">
        <f>IF('Measured Data'!$E35&gt;0,'Measured Data'!#REF!,"")</f>
        <v/>
      </c>
      <c r="AS43" s="244" t="str">
        <f>IF('Measured Data'!$E35&gt;0,'Measured Data'!#REF!,"")</f>
        <v/>
      </c>
      <c r="AT43" s="244" t="str">
        <f>IF('Measured Data'!$E35&gt;0,'Measured Data'!#REF!,"")</f>
        <v/>
      </c>
      <c r="AU43" s="244" t="str">
        <f>IF('Measured Data'!$E35&gt;0,'Measured Data'!#REF!,"")</f>
        <v/>
      </c>
      <c r="AV43" s="244" t="str">
        <f>IF('Measured Data'!$E35&gt;0,'Measured Data'!#REF!,"")</f>
        <v/>
      </c>
      <c r="AW43" s="244" t="str">
        <f>IF('Measured Data'!$E35&gt;0,'Measured Data'!#REF!,"")</f>
        <v/>
      </c>
      <c r="AX43" s="244" t="str">
        <f>IF('Measured Data'!$E35&gt;0,'Measured Data'!#REF!,"")</f>
        <v/>
      </c>
      <c r="AY43" s="244" t="str">
        <f>IF('Measured Data'!$E35&gt;0,'Measured Data'!#REF!,"")</f>
        <v/>
      </c>
      <c r="AZ43" s="244" t="str">
        <f>IF('Measured Data'!$E35&gt;0,'Measured Data'!#REF!,"")</f>
        <v/>
      </c>
      <c r="BA43" s="244" t="str">
        <f>IF('Measured Data'!$E35&gt;0,'Measured Data'!#REF!,"")</f>
        <v/>
      </c>
      <c r="BB43" s="244" t="str">
        <f>IF('Measured Data'!$E35&gt;0,'Measured Data'!#REF!,"")</f>
        <v/>
      </c>
      <c r="BC43" s="244" t="str">
        <f>IF('Measured Data'!$E35&gt;0,'Measured Data'!#REF!,"")</f>
        <v/>
      </c>
      <c r="BD43" s="244" t="str">
        <f>IF('Measured Data'!$E35&gt;0,'Measured Data'!#REF!,"")</f>
        <v/>
      </c>
      <c r="BE43" s="244" t="str">
        <f>IF('Measured Data'!$E35&gt;0,'Measured Data'!#REF!,"")</f>
        <v/>
      </c>
      <c r="BF43" s="244" t="str">
        <f>IF('Measured Data'!$E35&gt;0,'Measured Data'!#REF!,"")</f>
        <v/>
      </c>
      <c r="BG43" s="244" t="str">
        <f>IF('Measured Data'!$E35&gt;0,'Measured Data'!#REF!,"")</f>
        <v/>
      </c>
      <c r="BH43" s="244" t="str">
        <f>IF('Measured Data'!$E35&gt;0,'Measured Data'!#REF!,"")</f>
        <v/>
      </c>
      <c r="BI43" s="244" t="str">
        <f>IF('Measured Data'!$E35&gt;0,'Measured Data'!#REF!,"")</f>
        <v/>
      </c>
      <c r="BJ43" s="244" t="str">
        <f>IF('Measured Data'!$E35&gt;0,'Measured Data'!#REF!,"")</f>
        <v/>
      </c>
      <c r="BK43" s="244" t="str">
        <f>IF('Measured Data'!$E35&gt;0,'Measured Data'!#REF!,"")</f>
        <v/>
      </c>
      <c r="BL43" s="244" t="str">
        <f>IF('Measured Data'!$E35&gt;0,'Measured Data'!#REF!,"")</f>
        <v/>
      </c>
      <c r="BM43" s="244" t="str">
        <f>IF('Measured Data'!$E35&gt;0,'Measured Data'!#REF!,"")</f>
        <v/>
      </c>
      <c r="BN43" s="244" t="str">
        <f>IF('Measured Data'!$E35&gt;0,'In Process Calc.'!B36,"")</f>
        <v/>
      </c>
      <c r="BO43" s="244" t="str">
        <f>IF('Measured Data'!$E35&gt;0,'In Process Calc.'!C36,"")</f>
        <v/>
      </c>
    </row>
    <row r="44" spans="1:67">
      <c r="A44" s="238" t="str">
        <f>IF('Measured Data'!$E36&gt;0,'Measured Data'!$B$1,"")</f>
        <v/>
      </c>
      <c r="B44" s="238" t="str">
        <f>IF('Measured Data'!$E36&gt;0,'Measured Data'!A35+0.1,"")</f>
        <v/>
      </c>
      <c r="C44" s="242" t="str">
        <f>IF('Measured Data'!$E36&gt;0,'Measured Data'!B35,"")</f>
        <v/>
      </c>
      <c r="D44" s="247" t="str">
        <f>IF('Measured Data'!$E36&gt;0,'Measured Data'!C35,"")</f>
        <v/>
      </c>
      <c r="E44" s="238" t="str">
        <f>IF('Measured Data'!$E36&gt;0,'Measured Data'!D35,"")</f>
        <v/>
      </c>
      <c r="F44" s="238" t="str">
        <f>IF('Measured Data'!$E36&gt;0,'Measured Data'!E35,"")</f>
        <v/>
      </c>
      <c r="G44" s="238" t="str">
        <f>IF('Measured Data'!$E36&gt;0,'Measured Data'!G35,"")</f>
        <v/>
      </c>
      <c r="H44" s="243" t="str">
        <f>IF('Measured Data'!$E36&gt;0,'Measured Data'!H35,"")</f>
        <v/>
      </c>
      <c r="I44" s="243" t="str">
        <f>IF('Measured Data'!$E36&gt;0,'Measured Data'!I35,"")</f>
        <v/>
      </c>
      <c r="J44" s="243" t="str">
        <f>IF('Measured Data'!$E36&gt;0,'Measured Data'!J35,"")</f>
        <v/>
      </c>
      <c r="K44" s="243" t="str">
        <f>IF('Measured Data'!$E36&gt;0,'Measured Data'!K35,"")</f>
        <v/>
      </c>
      <c r="L44" s="238" t="str">
        <f>IF('Measured Data'!$E36&gt;0,'Measured Data'!L35,"")</f>
        <v/>
      </c>
      <c r="M44" s="238" t="str">
        <f>IF('Measured Data'!$E36&gt;0,'Measured Data'!M35,"")</f>
        <v/>
      </c>
      <c r="N44" s="238" t="str">
        <f>IF('Measured Data'!$E36&gt;0,'Measured Data'!N35,"")</f>
        <v/>
      </c>
      <c r="O44" s="238" t="str">
        <f>IF('Measured Data'!$E36&gt;0,'Measured Data'!O35,"")</f>
        <v/>
      </c>
      <c r="P44" s="238" t="str">
        <f>IF('Measured Data'!$E36&gt;0,'Measured Data'!P35,"")</f>
        <v/>
      </c>
      <c r="Q44" s="238" t="str">
        <f>IF('Measured Data'!$E36&gt;0,'Measured Data'!Q35,"")</f>
        <v/>
      </c>
      <c r="R44" s="238" t="str">
        <f>IF('Measured Data'!$E36&gt;0,'Measured Data'!R35,"")</f>
        <v/>
      </c>
      <c r="S44" s="238" t="str">
        <f>IF('Measured Data'!$E36&gt;0,'Measured Data'!S35,"")</f>
        <v/>
      </c>
      <c r="T44" s="244" t="str">
        <f>IF('Measured Data'!$E36&gt;0,'Measured Data'!T35+'Measured Data'!$E36*'Measured Data'!#REF!/'In Process Calc.'!$J38,"")</f>
        <v/>
      </c>
      <c r="U44" s="244" t="str">
        <f>IF('Measured Data'!$E36&gt;0,'Measured Data'!U35+'Measured Data'!$E36*'Measured Data'!#REF!/'In Process Calc.'!$J38,"")</f>
        <v/>
      </c>
      <c r="V44" s="244" t="str">
        <f>IF('Measured Data'!$E36&gt;0,'Measured Data'!V35+'Measured Data'!$E36*'Measured Data'!#REF!/'In Process Calc.'!$J38,"")</f>
        <v/>
      </c>
      <c r="W44" s="244" t="str">
        <f>IF('Measured Data'!$E36&gt;0,'Measured Data'!W35+'Measured Data'!$E36*'Measured Data'!#REF!/'In Process Calc.'!$J38,"")</f>
        <v/>
      </c>
      <c r="X44" s="244" t="str">
        <f>IF('Measured Data'!$E36&gt;0,'Measured Data'!X35+'Measured Data'!$E36*'Measured Data'!#REF!/'In Process Calc.'!$J38,"")</f>
        <v/>
      </c>
      <c r="Y44" s="244" t="str">
        <f>IF('Measured Data'!$E36&gt;0,'Measured Data'!Y35+'Measured Data'!$E36*'Measured Data'!#REF!/'In Process Calc.'!$J38,"")</f>
        <v/>
      </c>
      <c r="Z44" s="244" t="str">
        <f>IF('Measured Data'!$E36&gt;0,'Measured Data'!Z35+'Measured Data'!$E36*'Measured Data'!#REF!/'In Process Calc.'!$J38,"")</f>
        <v/>
      </c>
      <c r="AA44" s="244" t="str">
        <f>IF('Measured Data'!$E36&gt;0,'Measured Data'!AA35+'Measured Data'!$E36*'Measured Data'!#REF!/'In Process Calc.'!$J38,"")</f>
        <v/>
      </c>
      <c r="AB44" s="244" t="str">
        <f>IF('Measured Data'!$E36&gt;0,'Measured Data'!AB35+'Measured Data'!$E36*'Measured Data'!#REF!/'In Process Calc.'!$J38,"")</f>
        <v/>
      </c>
      <c r="AC44" s="244" t="str">
        <f>IF('Measured Data'!$E36&gt;0,'Measured Data'!AC35+'Measured Data'!$E36*'Measured Data'!#REF!/'In Process Calc.'!$J38,"")</f>
        <v/>
      </c>
      <c r="AD44" s="244" t="str">
        <f>IF('Measured Data'!$E36&gt;0,'Measured Data'!AD35+'Measured Data'!$E36*'Measured Data'!#REF!/'In Process Calc.'!$J38,"")</f>
        <v/>
      </c>
      <c r="AE44" s="244" t="str">
        <f>IF('Measured Data'!$E36&gt;0,'Measured Data'!AE35+'Measured Data'!$E36*'Measured Data'!#REF!/'In Process Calc.'!$J38,"")</f>
        <v/>
      </c>
      <c r="AF44" s="244" t="str">
        <f>IF('Measured Data'!$E36&gt;0,'Measured Data'!AF35+'Measured Data'!$E36*'Measured Data'!#REF!/'In Process Calc.'!$J38,"")</f>
        <v/>
      </c>
      <c r="AG44" s="244" t="str">
        <f>IF('Measured Data'!$E36&gt;0,'Measured Data'!AG35+'Measured Data'!$E36*'Measured Data'!#REF!/'In Process Calc.'!$J38,"")</f>
        <v/>
      </c>
      <c r="AH44" s="244" t="str">
        <f>IF('Measured Data'!$E36&gt;0,'Measured Data'!AH35+'Measured Data'!$E36*'Measured Data'!#REF!/'In Process Calc.'!$J38,"")</f>
        <v/>
      </c>
      <c r="AI44" s="244" t="str">
        <f>IF('Measured Data'!$E36&gt;0,'Measured Data'!AI35+'Measured Data'!$E36*'Measured Data'!#REF!/'In Process Calc.'!$J38,"")</f>
        <v/>
      </c>
      <c r="AJ44" s="244" t="str">
        <f>IF('Measured Data'!$E36&gt;0,'Measured Data'!AJ35+'Measured Data'!$E36*'Measured Data'!#REF!/'In Process Calc.'!$J38,"")</f>
        <v/>
      </c>
      <c r="AK44" s="244" t="str">
        <f>IF('Measured Data'!$E36&gt;0,'Measured Data'!AK35+'Measured Data'!$E36*'Measured Data'!#REF!/'In Process Calc.'!$J38,"")</f>
        <v/>
      </c>
      <c r="AL44" s="244" t="str">
        <f>IF('Measured Data'!$E36&gt;0,'Measured Data'!AL35+'Measured Data'!$E36*'Measured Data'!#REF!/'In Process Calc.'!$J38,"")</f>
        <v/>
      </c>
      <c r="AM44" s="244" t="str">
        <f>IF('Measured Data'!$E36&gt;0,'Measured Data'!AM35+'Measured Data'!$E36*'Measured Data'!#REF!/'In Process Calc.'!$J38,"")</f>
        <v/>
      </c>
      <c r="AN44" s="244" t="str">
        <f>IF('Measured Data'!$E36&gt;0,'Measured Data'!AN35+'Measured Data'!$E36*'Measured Data'!#REF!/'In Process Calc.'!$J38,"")</f>
        <v/>
      </c>
      <c r="AO44" s="244" t="str">
        <f>IF('Measured Data'!$E36&gt;0,'Measured Data'!AO35+'Measured Data'!$E36*'Measured Data'!#REF!/'In Process Calc.'!$J38,"")</f>
        <v/>
      </c>
      <c r="AP44" s="244" t="str">
        <f>IF('Measured Data'!$E36&gt;0,'Measured Data'!AP35+'Measured Data'!$E36*'Measured Data'!AQ35/'In Process Calc.'!$J38,"")</f>
        <v/>
      </c>
      <c r="AQ44" s="244" t="str">
        <f>IF('Measured Data'!$E36&gt;0,'Measured Data'!#REF!+'Measured Data'!$E36*'Measured Data'!AR35/'In Process Calc.'!$J38,"")</f>
        <v/>
      </c>
      <c r="AR44" s="244" t="str">
        <f>IF('Measured Data'!$E36&gt;0,'Measured Data'!#REF!,"")</f>
        <v/>
      </c>
      <c r="AS44" s="244" t="str">
        <f>IF('Measured Data'!$E36&gt;0,'Measured Data'!#REF!,"")</f>
        <v/>
      </c>
      <c r="AT44" s="244" t="str">
        <f>IF('Measured Data'!$E36&gt;0,'Measured Data'!#REF!,"")</f>
        <v/>
      </c>
      <c r="AU44" s="244" t="str">
        <f>IF('Measured Data'!$E36&gt;0,'Measured Data'!#REF!,"")</f>
        <v/>
      </c>
      <c r="AV44" s="244" t="str">
        <f>IF('Measured Data'!$E36&gt;0,'Measured Data'!#REF!,"")</f>
        <v/>
      </c>
      <c r="AW44" s="244" t="str">
        <f>IF('Measured Data'!$E36&gt;0,'Measured Data'!#REF!,"")</f>
        <v/>
      </c>
      <c r="AX44" s="244" t="str">
        <f>IF('Measured Data'!$E36&gt;0,'Measured Data'!#REF!,"")</f>
        <v/>
      </c>
      <c r="AY44" s="244" t="str">
        <f>IF('Measured Data'!$E36&gt;0,'Measured Data'!#REF!,"")</f>
        <v/>
      </c>
      <c r="AZ44" s="244" t="str">
        <f>IF('Measured Data'!$E36&gt;0,'Measured Data'!#REF!,"")</f>
        <v/>
      </c>
      <c r="BA44" s="244" t="str">
        <f>IF('Measured Data'!$E36&gt;0,'Measured Data'!#REF!,"")</f>
        <v/>
      </c>
      <c r="BB44" s="244" t="str">
        <f>IF('Measured Data'!$E36&gt;0,'Measured Data'!#REF!,"")</f>
        <v/>
      </c>
      <c r="BC44" s="244" t="str">
        <f>IF('Measured Data'!$E36&gt;0,'Measured Data'!#REF!,"")</f>
        <v/>
      </c>
      <c r="BD44" s="244" t="str">
        <f>IF('Measured Data'!$E36&gt;0,'Measured Data'!#REF!,"")</f>
        <v/>
      </c>
      <c r="BE44" s="244" t="str">
        <f>IF('Measured Data'!$E36&gt;0,'Measured Data'!#REF!,"")</f>
        <v/>
      </c>
      <c r="BF44" s="244" t="str">
        <f>IF('Measured Data'!$E36&gt;0,'Measured Data'!#REF!,"")</f>
        <v/>
      </c>
      <c r="BG44" s="244" t="str">
        <f>IF('Measured Data'!$E36&gt;0,'Measured Data'!#REF!,"")</f>
        <v/>
      </c>
      <c r="BH44" s="244" t="str">
        <f>IF('Measured Data'!$E36&gt;0,'Measured Data'!#REF!,"")</f>
        <v/>
      </c>
      <c r="BI44" s="244" t="str">
        <f>IF('Measured Data'!$E36&gt;0,'Measured Data'!#REF!,"")</f>
        <v/>
      </c>
      <c r="BJ44" s="244" t="str">
        <f>IF('Measured Data'!$E36&gt;0,'Measured Data'!#REF!,"")</f>
        <v/>
      </c>
      <c r="BK44" s="244" t="str">
        <f>IF('Measured Data'!$E36&gt;0,'Measured Data'!#REF!,"")</f>
        <v/>
      </c>
      <c r="BL44" s="244" t="str">
        <f>IF('Measured Data'!$E36&gt;0,'Measured Data'!#REF!,"")</f>
        <v/>
      </c>
      <c r="BM44" s="244" t="str">
        <f>IF('Measured Data'!$E36&gt;0,'Measured Data'!#REF!,"")</f>
        <v/>
      </c>
      <c r="BN44" s="244" t="str">
        <f>IF('Measured Data'!$E36&gt;0,'In Process Calc.'!B37,"")</f>
        <v/>
      </c>
      <c r="BO44" s="244" t="str">
        <f>IF('Measured Data'!$E36&gt;0,'In Process Calc.'!C37,"")</f>
        <v/>
      </c>
    </row>
    <row r="45" spans="1:67">
      <c r="A45" s="238" t="str">
        <f>IF('Measured Data'!$E37&gt;0,'Measured Data'!$B$1,"")</f>
        <v/>
      </c>
      <c r="B45" s="238" t="str">
        <f>IF('Measured Data'!$E37&gt;0,'Measured Data'!A36+0.1,"")</f>
        <v/>
      </c>
      <c r="C45" s="242" t="str">
        <f>IF('Measured Data'!$E37&gt;0,'Measured Data'!B36,"")</f>
        <v/>
      </c>
      <c r="D45" s="247" t="str">
        <f>IF('Measured Data'!$E37&gt;0,'Measured Data'!C36,"")</f>
        <v/>
      </c>
      <c r="E45" s="238" t="str">
        <f>IF('Measured Data'!$E37&gt;0,'Measured Data'!D36,"")</f>
        <v/>
      </c>
      <c r="F45" s="238" t="str">
        <f>IF('Measured Data'!$E37&gt;0,'Measured Data'!E36,"")</f>
        <v/>
      </c>
      <c r="G45" s="238" t="str">
        <f>IF('Measured Data'!$E37&gt;0,'Measured Data'!G36,"")</f>
        <v/>
      </c>
      <c r="H45" s="243" t="str">
        <f>IF('Measured Data'!$E37&gt;0,'Measured Data'!H36,"")</f>
        <v/>
      </c>
      <c r="I45" s="243" t="str">
        <f>IF('Measured Data'!$E37&gt;0,'Measured Data'!I36,"")</f>
        <v/>
      </c>
      <c r="J45" s="243" t="str">
        <f>IF('Measured Data'!$E37&gt;0,'Measured Data'!J36,"")</f>
        <v/>
      </c>
      <c r="K45" s="243" t="str">
        <f>IF('Measured Data'!$E37&gt;0,'Measured Data'!K36,"")</f>
        <v/>
      </c>
      <c r="L45" s="238" t="str">
        <f>IF('Measured Data'!$E37&gt;0,'Measured Data'!L36,"")</f>
        <v/>
      </c>
      <c r="M45" s="238" t="str">
        <f>IF('Measured Data'!$E37&gt;0,'Measured Data'!M36,"")</f>
        <v/>
      </c>
      <c r="N45" s="238" t="str">
        <f>IF('Measured Data'!$E37&gt;0,'Measured Data'!N36,"")</f>
        <v/>
      </c>
      <c r="O45" s="238" t="str">
        <f>IF('Measured Data'!$E37&gt;0,'Measured Data'!O36,"")</f>
        <v/>
      </c>
      <c r="P45" s="238" t="str">
        <f>IF('Measured Data'!$E37&gt;0,'Measured Data'!P36,"")</f>
        <v/>
      </c>
      <c r="Q45" s="238" t="str">
        <f>IF('Measured Data'!$E37&gt;0,'Measured Data'!Q36,"")</f>
        <v/>
      </c>
      <c r="R45" s="238" t="str">
        <f>IF('Measured Data'!$E37&gt;0,'Measured Data'!R36,"")</f>
        <v/>
      </c>
      <c r="S45" s="238" t="str">
        <f>IF('Measured Data'!$E37&gt;0,'Measured Data'!S36,"")</f>
        <v/>
      </c>
      <c r="T45" s="244" t="str">
        <f>IF('Measured Data'!$E37&gt;0,'Measured Data'!T36+'Measured Data'!$E37*'Measured Data'!#REF!/'In Process Calc.'!$J39,"")</f>
        <v/>
      </c>
      <c r="U45" s="244" t="str">
        <f>IF('Measured Data'!$E37&gt;0,'Measured Data'!U36+'Measured Data'!$E37*'Measured Data'!#REF!/'In Process Calc.'!$J39,"")</f>
        <v/>
      </c>
      <c r="V45" s="244" t="str">
        <f>IF('Measured Data'!$E37&gt;0,'Measured Data'!V36+'Measured Data'!$E37*'Measured Data'!#REF!/'In Process Calc.'!$J39,"")</f>
        <v/>
      </c>
      <c r="W45" s="244" t="str">
        <f>IF('Measured Data'!$E37&gt;0,'Measured Data'!W36+'Measured Data'!$E37*'Measured Data'!#REF!/'In Process Calc.'!$J39,"")</f>
        <v/>
      </c>
      <c r="X45" s="244" t="str">
        <f>IF('Measured Data'!$E37&gt;0,'Measured Data'!X36+'Measured Data'!$E37*'Measured Data'!#REF!/'In Process Calc.'!$J39,"")</f>
        <v/>
      </c>
      <c r="Y45" s="244" t="str">
        <f>IF('Measured Data'!$E37&gt;0,'Measured Data'!Y36+'Measured Data'!$E37*'Measured Data'!#REF!/'In Process Calc.'!$J39,"")</f>
        <v/>
      </c>
      <c r="Z45" s="244" t="str">
        <f>IF('Measured Data'!$E37&gt;0,'Measured Data'!Z36+'Measured Data'!$E37*'Measured Data'!#REF!/'In Process Calc.'!$J39,"")</f>
        <v/>
      </c>
      <c r="AA45" s="244" t="str">
        <f>IF('Measured Data'!$E37&gt;0,'Measured Data'!AA36+'Measured Data'!$E37*'Measured Data'!#REF!/'In Process Calc.'!$J39,"")</f>
        <v/>
      </c>
      <c r="AB45" s="244" t="str">
        <f>IF('Measured Data'!$E37&gt;0,'Measured Data'!AB36+'Measured Data'!$E37*'Measured Data'!#REF!/'In Process Calc.'!$J39,"")</f>
        <v/>
      </c>
      <c r="AC45" s="244" t="str">
        <f>IF('Measured Data'!$E37&gt;0,'Measured Data'!AC36+'Measured Data'!$E37*'Measured Data'!#REF!/'In Process Calc.'!$J39,"")</f>
        <v/>
      </c>
      <c r="AD45" s="244" t="str">
        <f>IF('Measured Data'!$E37&gt;0,'Measured Data'!AD36+'Measured Data'!$E37*'Measured Data'!#REF!/'In Process Calc.'!$J39,"")</f>
        <v/>
      </c>
      <c r="AE45" s="244" t="str">
        <f>IF('Measured Data'!$E37&gt;0,'Measured Data'!AE36+'Measured Data'!$E37*'Measured Data'!#REF!/'In Process Calc.'!$J39,"")</f>
        <v/>
      </c>
      <c r="AF45" s="244" t="str">
        <f>IF('Measured Data'!$E37&gt;0,'Measured Data'!AF36+'Measured Data'!$E37*'Measured Data'!#REF!/'In Process Calc.'!$J39,"")</f>
        <v/>
      </c>
      <c r="AG45" s="244" t="str">
        <f>IF('Measured Data'!$E37&gt;0,'Measured Data'!AG36+'Measured Data'!$E37*'Measured Data'!#REF!/'In Process Calc.'!$J39,"")</f>
        <v/>
      </c>
      <c r="AH45" s="244" t="str">
        <f>IF('Measured Data'!$E37&gt;0,'Measured Data'!AH36+'Measured Data'!$E37*'Measured Data'!#REF!/'In Process Calc.'!$J39,"")</f>
        <v/>
      </c>
      <c r="AI45" s="244" t="str">
        <f>IF('Measured Data'!$E37&gt;0,'Measured Data'!AI36+'Measured Data'!$E37*'Measured Data'!#REF!/'In Process Calc.'!$J39,"")</f>
        <v/>
      </c>
      <c r="AJ45" s="244" t="str">
        <f>IF('Measured Data'!$E37&gt;0,'Measured Data'!AJ36+'Measured Data'!$E37*'Measured Data'!#REF!/'In Process Calc.'!$J39,"")</f>
        <v/>
      </c>
      <c r="AK45" s="244" t="str">
        <f>IF('Measured Data'!$E37&gt;0,'Measured Data'!AK36+'Measured Data'!$E37*'Measured Data'!#REF!/'In Process Calc.'!$J39,"")</f>
        <v/>
      </c>
      <c r="AL45" s="244" t="str">
        <f>IF('Measured Data'!$E37&gt;0,'Measured Data'!AL36+'Measured Data'!$E37*'Measured Data'!#REF!/'In Process Calc.'!$J39,"")</f>
        <v/>
      </c>
      <c r="AM45" s="244" t="str">
        <f>IF('Measured Data'!$E37&gt;0,'Measured Data'!AM36+'Measured Data'!$E37*'Measured Data'!#REF!/'In Process Calc.'!$J39,"")</f>
        <v/>
      </c>
      <c r="AN45" s="244" t="str">
        <f>IF('Measured Data'!$E37&gt;0,'Measured Data'!AN36+'Measured Data'!$E37*'Measured Data'!#REF!/'In Process Calc.'!$J39,"")</f>
        <v/>
      </c>
      <c r="AO45" s="244" t="str">
        <f>IF('Measured Data'!$E37&gt;0,'Measured Data'!AO36+'Measured Data'!$E37*'Measured Data'!#REF!/'In Process Calc.'!$J39,"")</f>
        <v/>
      </c>
      <c r="AP45" s="244" t="str">
        <f>IF('Measured Data'!$E37&gt;0,'Measured Data'!AP36+'Measured Data'!$E37*'Measured Data'!AQ36/'In Process Calc.'!$J39,"")</f>
        <v/>
      </c>
      <c r="AQ45" s="244" t="str">
        <f>IF('Measured Data'!$E37&gt;0,'Measured Data'!#REF!+'Measured Data'!$E37*'Measured Data'!AR36/'In Process Calc.'!$J39,"")</f>
        <v/>
      </c>
      <c r="AR45" s="244" t="str">
        <f>IF('Measured Data'!$E37&gt;0,'Measured Data'!#REF!,"")</f>
        <v/>
      </c>
      <c r="AS45" s="244" t="str">
        <f>IF('Measured Data'!$E37&gt;0,'Measured Data'!#REF!,"")</f>
        <v/>
      </c>
      <c r="AT45" s="244" t="str">
        <f>IF('Measured Data'!$E37&gt;0,'Measured Data'!#REF!,"")</f>
        <v/>
      </c>
      <c r="AU45" s="244" t="str">
        <f>IF('Measured Data'!$E37&gt;0,'Measured Data'!#REF!,"")</f>
        <v/>
      </c>
      <c r="AV45" s="244" t="str">
        <f>IF('Measured Data'!$E37&gt;0,'Measured Data'!#REF!,"")</f>
        <v/>
      </c>
      <c r="AW45" s="244" t="str">
        <f>IF('Measured Data'!$E37&gt;0,'Measured Data'!#REF!,"")</f>
        <v/>
      </c>
      <c r="AX45" s="244" t="str">
        <f>IF('Measured Data'!$E37&gt;0,'Measured Data'!#REF!,"")</f>
        <v/>
      </c>
      <c r="AY45" s="244" t="str">
        <f>IF('Measured Data'!$E37&gt;0,'Measured Data'!#REF!,"")</f>
        <v/>
      </c>
      <c r="AZ45" s="244" t="str">
        <f>IF('Measured Data'!$E37&gt;0,'Measured Data'!#REF!,"")</f>
        <v/>
      </c>
      <c r="BA45" s="244" t="str">
        <f>IF('Measured Data'!$E37&gt;0,'Measured Data'!#REF!,"")</f>
        <v/>
      </c>
      <c r="BB45" s="244" t="str">
        <f>IF('Measured Data'!$E37&gt;0,'Measured Data'!#REF!,"")</f>
        <v/>
      </c>
      <c r="BC45" s="244" t="str">
        <f>IF('Measured Data'!$E37&gt;0,'Measured Data'!#REF!,"")</f>
        <v/>
      </c>
      <c r="BD45" s="244" t="str">
        <f>IF('Measured Data'!$E37&gt;0,'Measured Data'!#REF!,"")</f>
        <v/>
      </c>
      <c r="BE45" s="244" t="str">
        <f>IF('Measured Data'!$E37&gt;0,'Measured Data'!#REF!,"")</f>
        <v/>
      </c>
      <c r="BF45" s="244" t="str">
        <f>IF('Measured Data'!$E37&gt;0,'Measured Data'!#REF!,"")</f>
        <v/>
      </c>
      <c r="BG45" s="244" t="str">
        <f>IF('Measured Data'!$E37&gt;0,'Measured Data'!#REF!,"")</f>
        <v/>
      </c>
      <c r="BH45" s="244" t="str">
        <f>IF('Measured Data'!$E37&gt;0,'Measured Data'!#REF!,"")</f>
        <v/>
      </c>
      <c r="BI45" s="244" t="str">
        <f>IF('Measured Data'!$E37&gt;0,'Measured Data'!#REF!,"")</f>
        <v/>
      </c>
      <c r="BJ45" s="244" t="str">
        <f>IF('Measured Data'!$E37&gt;0,'Measured Data'!#REF!,"")</f>
        <v/>
      </c>
      <c r="BK45" s="244" t="str">
        <f>IF('Measured Data'!$E37&gt;0,'Measured Data'!#REF!,"")</f>
        <v/>
      </c>
      <c r="BL45" s="244" t="str">
        <f>IF('Measured Data'!$E37&gt;0,'Measured Data'!#REF!,"")</f>
        <v/>
      </c>
      <c r="BM45" s="244" t="str">
        <f>IF('Measured Data'!$E37&gt;0,'Measured Data'!#REF!,"")</f>
        <v/>
      </c>
      <c r="BN45" s="244" t="str">
        <f>IF('Measured Data'!$E37&gt;0,'In Process Calc.'!B38,"")</f>
        <v/>
      </c>
      <c r="BO45" s="244" t="str">
        <f>IF('Measured Data'!$E37&gt;0,'In Process Calc.'!C38,"")</f>
        <v/>
      </c>
    </row>
    <row r="46" spans="1:67">
      <c r="A46" s="238" t="str">
        <f>IF('Measured Data'!$E38&gt;0,'Measured Data'!$B$1,"")</f>
        <v/>
      </c>
      <c r="B46" s="238" t="str">
        <f>IF('Measured Data'!$E38&gt;0,'Measured Data'!A37+0.1,"")</f>
        <v/>
      </c>
      <c r="C46" s="242" t="str">
        <f>IF('Measured Data'!$E38&gt;0,'Measured Data'!B37,"")</f>
        <v/>
      </c>
      <c r="D46" s="247" t="str">
        <f>IF('Measured Data'!$E38&gt;0,'Measured Data'!C37,"")</f>
        <v/>
      </c>
      <c r="E46" s="238" t="str">
        <f>IF('Measured Data'!$E38&gt;0,'Measured Data'!D37,"")</f>
        <v/>
      </c>
      <c r="F46" s="238" t="str">
        <f>IF('Measured Data'!$E38&gt;0,'Measured Data'!E37,"")</f>
        <v/>
      </c>
      <c r="G46" s="238" t="str">
        <f>IF('Measured Data'!$E38&gt;0,'Measured Data'!G37,"")</f>
        <v/>
      </c>
      <c r="H46" s="243" t="str">
        <f>IF('Measured Data'!$E38&gt;0,'Measured Data'!H37,"")</f>
        <v/>
      </c>
      <c r="I46" s="243" t="str">
        <f>IF('Measured Data'!$E38&gt;0,'Measured Data'!I37,"")</f>
        <v/>
      </c>
      <c r="J46" s="243" t="str">
        <f>IF('Measured Data'!$E38&gt;0,'Measured Data'!J37,"")</f>
        <v/>
      </c>
      <c r="K46" s="243" t="str">
        <f>IF('Measured Data'!$E38&gt;0,'Measured Data'!K37,"")</f>
        <v/>
      </c>
      <c r="L46" s="238" t="str">
        <f>IF('Measured Data'!$E38&gt;0,'Measured Data'!L37,"")</f>
        <v/>
      </c>
      <c r="M46" s="238" t="str">
        <f>IF('Measured Data'!$E38&gt;0,'Measured Data'!M37,"")</f>
        <v/>
      </c>
      <c r="N46" s="238" t="str">
        <f>IF('Measured Data'!$E38&gt;0,'Measured Data'!N37,"")</f>
        <v/>
      </c>
      <c r="O46" s="238" t="str">
        <f>IF('Measured Data'!$E38&gt;0,'Measured Data'!O37,"")</f>
        <v/>
      </c>
      <c r="P46" s="238" t="str">
        <f>IF('Measured Data'!$E38&gt;0,'Measured Data'!P37,"")</f>
        <v/>
      </c>
      <c r="Q46" s="238" t="str">
        <f>IF('Measured Data'!$E38&gt;0,'Measured Data'!Q37,"")</f>
        <v/>
      </c>
      <c r="R46" s="238" t="str">
        <f>IF('Measured Data'!$E38&gt;0,'Measured Data'!R37,"")</f>
        <v/>
      </c>
      <c r="S46" s="238" t="str">
        <f>IF('Measured Data'!$E38&gt;0,'Measured Data'!S37,"")</f>
        <v/>
      </c>
      <c r="T46" s="244" t="str">
        <f>IF('Measured Data'!$E38&gt;0,'Measured Data'!T37+'Measured Data'!$E38*'Measured Data'!#REF!/'In Process Calc.'!$J40,"")</f>
        <v/>
      </c>
      <c r="U46" s="244" t="str">
        <f>IF('Measured Data'!$E38&gt;0,'Measured Data'!U37+'Measured Data'!$E38*'Measured Data'!#REF!/'In Process Calc.'!$J40,"")</f>
        <v/>
      </c>
      <c r="V46" s="244" t="str">
        <f>IF('Measured Data'!$E38&gt;0,'Measured Data'!V37+'Measured Data'!$E38*'Measured Data'!#REF!/'In Process Calc.'!$J40,"")</f>
        <v/>
      </c>
      <c r="W46" s="244" t="str">
        <f>IF('Measured Data'!$E38&gt;0,'Measured Data'!W37+'Measured Data'!$E38*'Measured Data'!#REF!/'In Process Calc.'!$J40,"")</f>
        <v/>
      </c>
      <c r="X46" s="244" t="str">
        <f>IF('Measured Data'!$E38&gt;0,'Measured Data'!X37+'Measured Data'!$E38*'Measured Data'!#REF!/'In Process Calc.'!$J40,"")</f>
        <v/>
      </c>
      <c r="Y46" s="244" t="str">
        <f>IF('Measured Data'!$E38&gt;0,'Measured Data'!Y37+'Measured Data'!$E38*'Measured Data'!#REF!/'In Process Calc.'!$J40,"")</f>
        <v/>
      </c>
      <c r="Z46" s="244" t="str">
        <f>IF('Measured Data'!$E38&gt;0,'Measured Data'!Z37+'Measured Data'!$E38*'Measured Data'!#REF!/'In Process Calc.'!$J40,"")</f>
        <v/>
      </c>
      <c r="AA46" s="244" t="str">
        <f>IF('Measured Data'!$E38&gt;0,'Measured Data'!AA37+'Measured Data'!$E38*'Measured Data'!#REF!/'In Process Calc.'!$J40,"")</f>
        <v/>
      </c>
      <c r="AB46" s="244" t="str">
        <f>IF('Measured Data'!$E38&gt;0,'Measured Data'!AB37+'Measured Data'!$E38*'Measured Data'!#REF!/'In Process Calc.'!$J40,"")</f>
        <v/>
      </c>
      <c r="AC46" s="244" t="str">
        <f>IF('Measured Data'!$E38&gt;0,'Measured Data'!AC37+'Measured Data'!$E38*'Measured Data'!#REF!/'In Process Calc.'!$J40,"")</f>
        <v/>
      </c>
      <c r="AD46" s="244" t="str">
        <f>IF('Measured Data'!$E38&gt;0,'Measured Data'!AD37+'Measured Data'!$E38*'Measured Data'!#REF!/'In Process Calc.'!$J40,"")</f>
        <v/>
      </c>
      <c r="AE46" s="244" t="str">
        <f>IF('Measured Data'!$E38&gt;0,'Measured Data'!AE37+'Measured Data'!$E38*'Measured Data'!#REF!/'In Process Calc.'!$J40,"")</f>
        <v/>
      </c>
      <c r="AF46" s="244" t="str">
        <f>IF('Measured Data'!$E38&gt;0,'Measured Data'!AF37+'Measured Data'!$E38*'Measured Data'!#REF!/'In Process Calc.'!$J40,"")</f>
        <v/>
      </c>
      <c r="AG46" s="244" t="str">
        <f>IF('Measured Data'!$E38&gt;0,'Measured Data'!AG37+'Measured Data'!$E38*'Measured Data'!#REF!/'In Process Calc.'!$J40,"")</f>
        <v/>
      </c>
      <c r="AH46" s="244" t="str">
        <f>IF('Measured Data'!$E38&gt;0,'Measured Data'!AH37+'Measured Data'!$E38*'Measured Data'!#REF!/'In Process Calc.'!$J40,"")</f>
        <v/>
      </c>
      <c r="AI46" s="244" t="str">
        <f>IF('Measured Data'!$E38&gt;0,'Measured Data'!AI37+'Measured Data'!$E38*'Measured Data'!#REF!/'In Process Calc.'!$J40,"")</f>
        <v/>
      </c>
      <c r="AJ46" s="244" t="str">
        <f>IF('Measured Data'!$E38&gt;0,'Measured Data'!AJ37+'Measured Data'!$E38*'Measured Data'!#REF!/'In Process Calc.'!$J40,"")</f>
        <v/>
      </c>
      <c r="AK46" s="244" t="str">
        <f>IF('Measured Data'!$E38&gt;0,'Measured Data'!AK37+'Measured Data'!$E38*'Measured Data'!#REF!/'In Process Calc.'!$J40,"")</f>
        <v/>
      </c>
      <c r="AL46" s="244" t="str">
        <f>IF('Measured Data'!$E38&gt;0,'Measured Data'!AL37+'Measured Data'!$E38*'Measured Data'!#REF!/'In Process Calc.'!$J40,"")</f>
        <v/>
      </c>
      <c r="AM46" s="244" t="str">
        <f>IF('Measured Data'!$E38&gt;0,'Measured Data'!AM37+'Measured Data'!$E38*'Measured Data'!#REF!/'In Process Calc.'!$J40,"")</f>
        <v/>
      </c>
      <c r="AN46" s="244" t="str">
        <f>IF('Measured Data'!$E38&gt;0,'Measured Data'!AN37+'Measured Data'!$E38*'Measured Data'!#REF!/'In Process Calc.'!$J40,"")</f>
        <v/>
      </c>
      <c r="AO46" s="244" t="str">
        <f>IF('Measured Data'!$E38&gt;0,'Measured Data'!AO37+'Measured Data'!$E38*'Measured Data'!#REF!/'In Process Calc.'!$J40,"")</f>
        <v/>
      </c>
      <c r="AP46" s="244" t="str">
        <f>IF('Measured Data'!$E38&gt;0,'Measured Data'!AP37+'Measured Data'!$E38*'Measured Data'!AQ37/'In Process Calc.'!$J40,"")</f>
        <v/>
      </c>
      <c r="AQ46" s="244" t="str">
        <f>IF('Measured Data'!$E38&gt;0,'Measured Data'!#REF!+'Measured Data'!$E38*'Measured Data'!AR37/'In Process Calc.'!$J40,"")</f>
        <v/>
      </c>
      <c r="AR46" s="244" t="str">
        <f>IF('Measured Data'!$E38&gt;0,'Measured Data'!#REF!,"")</f>
        <v/>
      </c>
      <c r="AS46" s="244" t="str">
        <f>IF('Measured Data'!$E38&gt;0,'Measured Data'!#REF!,"")</f>
        <v/>
      </c>
      <c r="AT46" s="244" t="str">
        <f>IF('Measured Data'!$E38&gt;0,'Measured Data'!#REF!,"")</f>
        <v/>
      </c>
      <c r="AU46" s="244" t="str">
        <f>IF('Measured Data'!$E38&gt;0,'Measured Data'!#REF!,"")</f>
        <v/>
      </c>
      <c r="AV46" s="244" t="str">
        <f>IF('Measured Data'!$E38&gt;0,'Measured Data'!#REF!,"")</f>
        <v/>
      </c>
      <c r="AW46" s="244" t="str">
        <f>IF('Measured Data'!$E38&gt;0,'Measured Data'!#REF!,"")</f>
        <v/>
      </c>
      <c r="AX46" s="244" t="str">
        <f>IF('Measured Data'!$E38&gt;0,'Measured Data'!#REF!,"")</f>
        <v/>
      </c>
      <c r="AY46" s="244" t="str">
        <f>IF('Measured Data'!$E38&gt;0,'Measured Data'!#REF!,"")</f>
        <v/>
      </c>
      <c r="AZ46" s="244" t="str">
        <f>IF('Measured Data'!$E38&gt;0,'Measured Data'!#REF!,"")</f>
        <v/>
      </c>
      <c r="BA46" s="244" t="str">
        <f>IF('Measured Data'!$E38&gt;0,'Measured Data'!#REF!,"")</f>
        <v/>
      </c>
      <c r="BB46" s="244" t="str">
        <f>IF('Measured Data'!$E38&gt;0,'Measured Data'!#REF!,"")</f>
        <v/>
      </c>
      <c r="BC46" s="244" t="str">
        <f>IF('Measured Data'!$E38&gt;0,'Measured Data'!#REF!,"")</f>
        <v/>
      </c>
      <c r="BD46" s="244" t="str">
        <f>IF('Measured Data'!$E38&gt;0,'Measured Data'!#REF!,"")</f>
        <v/>
      </c>
      <c r="BE46" s="244" t="str">
        <f>IF('Measured Data'!$E38&gt;0,'Measured Data'!#REF!,"")</f>
        <v/>
      </c>
      <c r="BF46" s="244" t="str">
        <f>IF('Measured Data'!$E38&gt;0,'Measured Data'!#REF!,"")</f>
        <v/>
      </c>
      <c r="BG46" s="244" t="str">
        <f>IF('Measured Data'!$E38&gt;0,'Measured Data'!#REF!,"")</f>
        <v/>
      </c>
      <c r="BH46" s="244" t="str">
        <f>IF('Measured Data'!$E38&gt;0,'Measured Data'!#REF!,"")</f>
        <v/>
      </c>
      <c r="BI46" s="244" t="str">
        <f>IF('Measured Data'!$E38&gt;0,'Measured Data'!#REF!,"")</f>
        <v/>
      </c>
      <c r="BJ46" s="244" t="str">
        <f>IF('Measured Data'!$E38&gt;0,'Measured Data'!#REF!,"")</f>
        <v/>
      </c>
      <c r="BK46" s="244" t="str">
        <f>IF('Measured Data'!$E38&gt;0,'Measured Data'!#REF!,"")</f>
        <v/>
      </c>
      <c r="BL46" s="244" t="str">
        <f>IF('Measured Data'!$E38&gt;0,'Measured Data'!#REF!,"")</f>
        <v/>
      </c>
      <c r="BM46" s="244" t="str">
        <f>IF('Measured Data'!$E38&gt;0,'Measured Data'!#REF!,"")</f>
        <v/>
      </c>
      <c r="BN46" s="244" t="str">
        <f>IF('Measured Data'!$E38&gt;0,'In Process Calc.'!B39,"")</f>
        <v/>
      </c>
      <c r="BO46" s="244" t="str">
        <f>IF('Measured Data'!$E38&gt;0,'In Process Calc.'!C39,"")</f>
        <v/>
      </c>
    </row>
    <row r="47" spans="1:67">
      <c r="A47" s="238" t="str">
        <f>IF('Measured Data'!$E39&gt;0,'Measured Data'!$B$1,"")</f>
        <v/>
      </c>
      <c r="B47" s="238" t="str">
        <f>IF('Measured Data'!$E39&gt;0,'Measured Data'!A38+0.1,"")</f>
        <v/>
      </c>
      <c r="C47" s="242" t="str">
        <f>IF('Measured Data'!$E39&gt;0,'Measured Data'!B38,"")</f>
        <v/>
      </c>
      <c r="D47" s="247" t="str">
        <f>IF('Measured Data'!$E39&gt;0,'Measured Data'!C38,"")</f>
        <v/>
      </c>
      <c r="E47" s="238" t="str">
        <f>IF('Measured Data'!$E39&gt;0,'Measured Data'!D38,"")</f>
        <v/>
      </c>
      <c r="F47" s="238" t="str">
        <f>IF('Measured Data'!$E39&gt;0,'Measured Data'!E38,"")</f>
        <v/>
      </c>
      <c r="G47" s="238" t="str">
        <f>IF('Measured Data'!$E39&gt;0,'Measured Data'!G38,"")</f>
        <v/>
      </c>
      <c r="H47" s="243" t="str">
        <f>IF('Measured Data'!$E39&gt;0,'Measured Data'!H38,"")</f>
        <v/>
      </c>
      <c r="I47" s="243" t="str">
        <f>IF('Measured Data'!$E39&gt;0,'Measured Data'!I38,"")</f>
        <v/>
      </c>
      <c r="J47" s="243" t="str">
        <f>IF('Measured Data'!$E39&gt;0,'Measured Data'!J38,"")</f>
        <v/>
      </c>
      <c r="K47" s="243" t="str">
        <f>IF('Measured Data'!$E39&gt;0,'Measured Data'!K38,"")</f>
        <v/>
      </c>
      <c r="L47" s="238" t="str">
        <f>IF('Measured Data'!$E39&gt;0,'Measured Data'!L38,"")</f>
        <v/>
      </c>
      <c r="M47" s="238" t="str">
        <f>IF('Measured Data'!$E39&gt;0,'Measured Data'!M38,"")</f>
        <v/>
      </c>
      <c r="N47" s="238" t="str">
        <f>IF('Measured Data'!$E39&gt;0,'Measured Data'!N38,"")</f>
        <v/>
      </c>
      <c r="O47" s="238" t="str">
        <f>IF('Measured Data'!$E39&gt;0,'Measured Data'!O38,"")</f>
        <v/>
      </c>
      <c r="P47" s="238" t="str">
        <f>IF('Measured Data'!$E39&gt;0,'Measured Data'!P38,"")</f>
        <v/>
      </c>
      <c r="Q47" s="238" t="str">
        <f>IF('Measured Data'!$E39&gt;0,'Measured Data'!Q38,"")</f>
        <v/>
      </c>
      <c r="R47" s="238" t="str">
        <f>IF('Measured Data'!$E39&gt;0,'Measured Data'!R38,"")</f>
        <v/>
      </c>
      <c r="S47" s="238" t="str">
        <f>IF('Measured Data'!$E39&gt;0,'Measured Data'!S38,"")</f>
        <v/>
      </c>
      <c r="T47" s="244" t="str">
        <f>IF('Measured Data'!$E39&gt;0,'Measured Data'!T38+'Measured Data'!$E39*'Measured Data'!#REF!/'In Process Calc.'!$J41,"")</f>
        <v/>
      </c>
      <c r="U47" s="244" t="str">
        <f>IF('Measured Data'!$E39&gt;0,'Measured Data'!U38+'Measured Data'!$E39*'Measured Data'!#REF!/'In Process Calc.'!$J41,"")</f>
        <v/>
      </c>
      <c r="V47" s="244" t="str">
        <f>IF('Measured Data'!$E39&gt;0,'Measured Data'!V38+'Measured Data'!$E39*'Measured Data'!#REF!/'In Process Calc.'!$J41,"")</f>
        <v/>
      </c>
      <c r="W47" s="244" t="str">
        <f>IF('Measured Data'!$E39&gt;0,'Measured Data'!W38+'Measured Data'!$E39*'Measured Data'!#REF!/'In Process Calc.'!$J41,"")</f>
        <v/>
      </c>
      <c r="X47" s="244" t="str">
        <f>IF('Measured Data'!$E39&gt;0,'Measured Data'!X38+'Measured Data'!$E39*'Measured Data'!#REF!/'In Process Calc.'!$J41,"")</f>
        <v/>
      </c>
      <c r="Y47" s="244" t="str">
        <f>IF('Measured Data'!$E39&gt;0,'Measured Data'!Y38+'Measured Data'!$E39*'Measured Data'!#REF!/'In Process Calc.'!$J41,"")</f>
        <v/>
      </c>
      <c r="Z47" s="244" t="str">
        <f>IF('Measured Data'!$E39&gt;0,'Measured Data'!Z38+'Measured Data'!$E39*'Measured Data'!#REF!/'In Process Calc.'!$J41,"")</f>
        <v/>
      </c>
      <c r="AA47" s="244" t="str">
        <f>IF('Measured Data'!$E39&gt;0,'Measured Data'!AA38+'Measured Data'!$E39*'Measured Data'!#REF!/'In Process Calc.'!$J41,"")</f>
        <v/>
      </c>
      <c r="AB47" s="244" t="str">
        <f>IF('Measured Data'!$E39&gt;0,'Measured Data'!AB38+'Measured Data'!$E39*'Measured Data'!#REF!/'In Process Calc.'!$J41,"")</f>
        <v/>
      </c>
      <c r="AC47" s="244" t="str">
        <f>IF('Measured Data'!$E39&gt;0,'Measured Data'!AC38+'Measured Data'!$E39*'Measured Data'!#REF!/'In Process Calc.'!$J41,"")</f>
        <v/>
      </c>
      <c r="AD47" s="244" t="str">
        <f>IF('Measured Data'!$E39&gt;0,'Measured Data'!AD38+'Measured Data'!$E39*'Measured Data'!#REF!/'In Process Calc.'!$J41,"")</f>
        <v/>
      </c>
      <c r="AE47" s="244" t="str">
        <f>IF('Measured Data'!$E39&gt;0,'Measured Data'!AE38+'Measured Data'!$E39*'Measured Data'!#REF!/'In Process Calc.'!$J41,"")</f>
        <v/>
      </c>
      <c r="AF47" s="244" t="str">
        <f>IF('Measured Data'!$E39&gt;0,'Measured Data'!AF38+'Measured Data'!$E39*'Measured Data'!#REF!/'In Process Calc.'!$J41,"")</f>
        <v/>
      </c>
      <c r="AG47" s="244" t="str">
        <f>IF('Measured Data'!$E39&gt;0,'Measured Data'!AG38+'Measured Data'!$E39*'Measured Data'!#REF!/'In Process Calc.'!$J41,"")</f>
        <v/>
      </c>
      <c r="AH47" s="244" t="str">
        <f>IF('Measured Data'!$E39&gt;0,'Measured Data'!AH38+'Measured Data'!$E39*'Measured Data'!#REF!/'In Process Calc.'!$J41,"")</f>
        <v/>
      </c>
      <c r="AI47" s="244" t="str">
        <f>IF('Measured Data'!$E39&gt;0,'Measured Data'!AI38+'Measured Data'!$E39*'Measured Data'!#REF!/'In Process Calc.'!$J41,"")</f>
        <v/>
      </c>
      <c r="AJ47" s="244" t="str">
        <f>IF('Measured Data'!$E39&gt;0,'Measured Data'!AJ38+'Measured Data'!$E39*'Measured Data'!#REF!/'In Process Calc.'!$J41,"")</f>
        <v/>
      </c>
      <c r="AK47" s="244" t="str">
        <f>IF('Measured Data'!$E39&gt;0,'Measured Data'!AK38+'Measured Data'!$E39*'Measured Data'!#REF!/'In Process Calc.'!$J41,"")</f>
        <v/>
      </c>
      <c r="AL47" s="244" t="str">
        <f>IF('Measured Data'!$E39&gt;0,'Measured Data'!AL38+'Measured Data'!$E39*'Measured Data'!#REF!/'In Process Calc.'!$J41,"")</f>
        <v/>
      </c>
      <c r="AM47" s="244" t="str">
        <f>IF('Measured Data'!$E39&gt;0,'Measured Data'!AM38+'Measured Data'!$E39*'Measured Data'!#REF!/'In Process Calc.'!$J41,"")</f>
        <v/>
      </c>
      <c r="AN47" s="244" t="str">
        <f>IF('Measured Data'!$E39&gt;0,'Measured Data'!AN38+'Measured Data'!$E39*'Measured Data'!#REF!/'In Process Calc.'!$J41,"")</f>
        <v/>
      </c>
      <c r="AO47" s="244" t="str">
        <f>IF('Measured Data'!$E39&gt;0,'Measured Data'!AO38+'Measured Data'!$E39*'Measured Data'!#REF!/'In Process Calc.'!$J41,"")</f>
        <v/>
      </c>
      <c r="AP47" s="244" t="str">
        <f>IF('Measured Data'!$E39&gt;0,'Measured Data'!AP38+'Measured Data'!$E39*'Measured Data'!AQ38/'In Process Calc.'!$J41,"")</f>
        <v/>
      </c>
      <c r="AQ47" s="244" t="str">
        <f>IF('Measured Data'!$E39&gt;0,'Measured Data'!#REF!+'Measured Data'!$E39*'Measured Data'!AR38/'In Process Calc.'!$J41,"")</f>
        <v/>
      </c>
      <c r="AR47" s="244" t="str">
        <f>IF('Measured Data'!$E39&gt;0,'Measured Data'!#REF!,"")</f>
        <v/>
      </c>
      <c r="AS47" s="244" t="str">
        <f>IF('Measured Data'!$E39&gt;0,'Measured Data'!#REF!,"")</f>
        <v/>
      </c>
      <c r="AT47" s="244" t="str">
        <f>IF('Measured Data'!$E39&gt;0,'Measured Data'!#REF!,"")</f>
        <v/>
      </c>
      <c r="AU47" s="244" t="str">
        <f>IF('Measured Data'!$E39&gt;0,'Measured Data'!#REF!,"")</f>
        <v/>
      </c>
      <c r="AV47" s="244" t="str">
        <f>IF('Measured Data'!$E39&gt;0,'Measured Data'!#REF!,"")</f>
        <v/>
      </c>
      <c r="AW47" s="244" t="str">
        <f>IF('Measured Data'!$E39&gt;0,'Measured Data'!#REF!,"")</f>
        <v/>
      </c>
      <c r="AX47" s="244" t="str">
        <f>IF('Measured Data'!$E39&gt;0,'Measured Data'!#REF!,"")</f>
        <v/>
      </c>
      <c r="AY47" s="244" t="str">
        <f>IF('Measured Data'!$E39&gt;0,'Measured Data'!#REF!,"")</f>
        <v/>
      </c>
      <c r="AZ47" s="244" t="str">
        <f>IF('Measured Data'!$E39&gt;0,'Measured Data'!#REF!,"")</f>
        <v/>
      </c>
      <c r="BA47" s="244" t="str">
        <f>IF('Measured Data'!$E39&gt;0,'Measured Data'!#REF!,"")</f>
        <v/>
      </c>
      <c r="BB47" s="244" t="str">
        <f>IF('Measured Data'!$E39&gt;0,'Measured Data'!#REF!,"")</f>
        <v/>
      </c>
      <c r="BC47" s="244" t="str">
        <f>IF('Measured Data'!$E39&gt;0,'Measured Data'!#REF!,"")</f>
        <v/>
      </c>
      <c r="BD47" s="244" t="str">
        <f>IF('Measured Data'!$E39&gt;0,'Measured Data'!#REF!,"")</f>
        <v/>
      </c>
      <c r="BE47" s="244" t="str">
        <f>IF('Measured Data'!$E39&gt;0,'Measured Data'!#REF!,"")</f>
        <v/>
      </c>
      <c r="BF47" s="244" t="str">
        <f>IF('Measured Data'!$E39&gt;0,'Measured Data'!#REF!,"")</f>
        <v/>
      </c>
      <c r="BG47" s="244" t="str">
        <f>IF('Measured Data'!$E39&gt;0,'Measured Data'!#REF!,"")</f>
        <v/>
      </c>
      <c r="BH47" s="244" t="str">
        <f>IF('Measured Data'!$E39&gt;0,'Measured Data'!#REF!,"")</f>
        <v/>
      </c>
      <c r="BI47" s="244" t="str">
        <f>IF('Measured Data'!$E39&gt;0,'Measured Data'!#REF!,"")</f>
        <v/>
      </c>
      <c r="BJ47" s="244" t="str">
        <f>IF('Measured Data'!$E39&gt;0,'Measured Data'!#REF!,"")</f>
        <v/>
      </c>
      <c r="BK47" s="244" t="str">
        <f>IF('Measured Data'!$E39&gt;0,'Measured Data'!#REF!,"")</f>
        <v/>
      </c>
      <c r="BL47" s="244" t="str">
        <f>IF('Measured Data'!$E39&gt;0,'Measured Data'!#REF!,"")</f>
        <v/>
      </c>
      <c r="BM47" s="244" t="str">
        <f>IF('Measured Data'!$E39&gt;0,'Measured Data'!#REF!,"")</f>
        <v/>
      </c>
      <c r="BN47" s="244" t="str">
        <f>IF('Measured Data'!$E39&gt;0,'In Process Calc.'!B40,"")</f>
        <v/>
      </c>
      <c r="BO47" s="244" t="str">
        <f>IF('Measured Data'!$E39&gt;0,'In Process Calc.'!C40,"")</f>
        <v/>
      </c>
    </row>
    <row r="48" spans="1:67">
      <c r="A48" s="238" t="str">
        <f>IF('Measured Data'!$E40&gt;0,'Measured Data'!$B$1,"")</f>
        <v/>
      </c>
      <c r="B48" s="238" t="str">
        <f>IF('Measured Data'!$E40&gt;0,'Measured Data'!A39+0.1,"")</f>
        <v/>
      </c>
      <c r="C48" s="242" t="str">
        <f>IF('Measured Data'!$E40&gt;0,'Measured Data'!B39,"")</f>
        <v/>
      </c>
      <c r="D48" s="247" t="str">
        <f>IF('Measured Data'!$E40&gt;0,'Measured Data'!C39,"")</f>
        <v/>
      </c>
      <c r="E48" s="238" t="str">
        <f>IF('Measured Data'!$E40&gt;0,'Measured Data'!D39,"")</f>
        <v/>
      </c>
      <c r="F48" s="238" t="str">
        <f>IF('Measured Data'!$E40&gt;0,'Measured Data'!E39,"")</f>
        <v/>
      </c>
      <c r="G48" s="238" t="str">
        <f>IF('Measured Data'!$E40&gt;0,'Measured Data'!G39,"")</f>
        <v/>
      </c>
      <c r="H48" s="243" t="str">
        <f>IF('Measured Data'!$E40&gt;0,'Measured Data'!H39,"")</f>
        <v/>
      </c>
      <c r="I48" s="243" t="str">
        <f>IF('Measured Data'!$E40&gt;0,'Measured Data'!I39,"")</f>
        <v/>
      </c>
      <c r="J48" s="243" t="str">
        <f>IF('Measured Data'!$E40&gt;0,'Measured Data'!J39,"")</f>
        <v/>
      </c>
      <c r="K48" s="243" t="str">
        <f>IF('Measured Data'!$E40&gt;0,'Measured Data'!K39,"")</f>
        <v/>
      </c>
      <c r="L48" s="238" t="str">
        <f>IF('Measured Data'!$E40&gt;0,'Measured Data'!L39,"")</f>
        <v/>
      </c>
      <c r="M48" s="238" t="str">
        <f>IF('Measured Data'!$E40&gt;0,'Measured Data'!M39,"")</f>
        <v/>
      </c>
      <c r="N48" s="238" t="str">
        <f>IF('Measured Data'!$E40&gt;0,'Measured Data'!N39,"")</f>
        <v/>
      </c>
      <c r="O48" s="238" t="str">
        <f>IF('Measured Data'!$E40&gt;0,'Measured Data'!O39,"")</f>
        <v/>
      </c>
      <c r="P48" s="238" t="str">
        <f>IF('Measured Data'!$E40&gt;0,'Measured Data'!P39,"")</f>
        <v/>
      </c>
      <c r="Q48" s="238" t="str">
        <f>IF('Measured Data'!$E40&gt;0,'Measured Data'!Q39,"")</f>
        <v/>
      </c>
      <c r="R48" s="238" t="str">
        <f>IF('Measured Data'!$E40&gt;0,'Measured Data'!R39,"")</f>
        <v/>
      </c>
      <c r="S48" s="238" t="str">
        <f>IF('Measured Data'!$E40&gt;0,'Measured Data'!S39,"")</f>
        <v/>
      </c>
      <c r="T48" s="244" t="str">
        <f>IF('Measured Data'!$E40&gt;0,'Measured Data'!T39+'Measured Data'!$E40*'Measured Data'!#REF!/'In Process Calc.'!$J42,"")</f>
        <v/>
      </c>
      <c r="U48" s="244" t="str">
        <f>IF('Measured Data'!$E40&gt;0,'Measured Data'!U39+'Measured Data'!$E40*'Measured Data'!#REF!/'In Process Calc.'!$J42,"")</f>
        <v/>
      </c>
      <c r="V48" s="244" t="str">
        <f>IF('Measured Data'!$E40&gt;0,'Measured Data'!V39+'Measured Data'!$E40*'Measured Data'!#REF!/'In Process Calc.'!$J42,"")</f>
        <v/>
      </c>
      <c r="W48" s="244" t="str">
        <f>IF('Measured Data'!$E40&gt;0,'Measured Data'!W39+'Measured Data'!$E40*'Measured Data'!#REF!/'In Process Calc.'!$J42,"")</f>
        <v/>
      </c>
      <c r="X48" s="244" t="str">
        <f>IF('Measured Data'!$E40&gt;0,'Measured Data'!X39+'Measured Data'!$E40*'Measured Data'!#REF!/'In Process Calc.'!$J42,"")</f>
        <v/>
      </c>
      <c r="Y48" s="244" t="str">
        <f>IF('Measured Data'!$E40&gt;0,'Measured Data'!Y39+'Measured Data'!$E40*'Measured Data'!#REF!/'In Process Calc.'!$J42,"")</f>
        <v/>
      </c>
      <c r="Z48" s="244" t="str">
        <f>IF('Measured Data'!$E40&gt;0,'Measured Data'!Z39+'Measured Data'!$E40*'Measured Data'!#REF!/'In Process Calc.'!$J42,"")</f>
        <v/>
      </c>
      <c r="AA48" s="244" t="str">
        <f>IF('Measured Data'!$E40&gt;0,'Measured Data'!AA39+'Measured Data'!$E40*'Measured Data'!#REF!/'In Process Calc.'!$J42,"")</f>
        <v/>
      </c>
      <c r="AB48" s="244" t="str">
        <f>IF('Measured Data'!$E40&gt;0,'Measured Data'!AB39+'Measured Data'!$E40*'Measured Data'!#REF!/'In Process Calc.'!$J42,"")</f>
        <v/>
      </c>
      <c r="AC48" s="244" t="str">
        <f>IF('Measured Data'!$E40&gt;0,'Measured Data'!AC39+'Measured Data'!$E40*'Measured Data'!#REF!/'In Process Calc.'!$J42,"")</f>
        <v/>
      </c>
      <c r="AD48" s="244" t="str">
        <f>IF('Measured Data'!$E40&gt;0,'Measured Data'!AD39+'Measured Data'!$E40*'Measured Data'!#REF!/'In Process Calc.'!$J42,"")</f>
        <v/>
      </c>
      <c r="AE48" s="244" t="str">
        <f>IF('Measured Data'!$E40&gt;0,'Measured Data'!AE39+'Measured Data'!$E40*'Measured Data'!#REF!/'In Process Calc.'!$J42,"")</f>
        <v/>
      </c>
      <c r="AF48" s="244" t="str">
        <f>IF('Measured Data'!$E40&gt;0,'Measured Data'!AF39+'Measured Data'!$E40*'Measured Data'!#REF!/'In Process Calc.'!$J42,"")</f>
        <v/>
      </c>
      <c r="AG48" s="244" t="str">
        <f>IF('Measured Data'!$E40&gt;0,'Measured Data'!AG39+'Measured Data'!$E40*'Measured Data'!#REF!/'In Process Calc.'!$J42,"")</f>
        <v/>
      </c>
      <c r="AH48" s="244" t="str">
        <f>IF('Measured Data'!$E40&gt;0,'Measured Data'!AH39+'Measured Data'!$E40*'Measured Data'!#REF!/'In Process Calc.'!$J42,"")</f>
        <v/>
      </c>
      <c r="AI48" s="244" t="str">
        <f>IF('Measured Data'!$E40&gt;0,'Measured Data'!AI39+'Measured Data'!$E40*'Measured Data'!#REF!/'In Process Calc.'!$J42,"")</f>
        <v/>
      </c>
      <c r="AJ48" s="244" t="str">
        <f>IF('Measured Data'!$E40&gt;0,'Measured Data'!AJ39+'Measured Data'!$E40*'Measured Data'!#REF!/'In Process Calc.'!$J42,"")</f>
        <v/>
      </c>
      <c r="AK48" s="244" t="str">
        <f>IF('Measured Data'!$E40&gt;0,'Measured Data'!AK39+'Measured Data'!$E40*'Measured Data'!#REF!/'In Process Calc.'!$J42,"")</f>
        <v/>
      </c>
      <c r="AL48" s="244" t="str">
        <f>IF('Measured Data'!$E40&gt;0,'Measured Data'!AL39+'Measured Data'!$E40*'Measured Data'!#REF!/'In Process Calc.'!$J42,"")</f>
        <v/>
      </c>
      <c r="AM48" s="244" t="str">
        <f>IF('Measured Data'!$E40&gt;0,'Measured Data'!AM39+'Measured Data'!$E40*'Measured Data'!#REF!/'In Process Calc.'!$J42,"")</f>
        <v/>
      </c>
      <c r="AN48" s="244" t="str">
        <f>IF('Measured Data'!$E40&gt;0,'Measured Data'!AN39+'Measured Data'!$E40*'Measured Data'!#REF!/'In Process Calc.'!$J42,"")</f>
        <v/>
      </c>
      <c r="AO48" s="244" t="str">
        <f>IF('Measured Data'!$E40&gt;0,'Measured Data'!AO39+'Measured Data'!$E40*'Measured Data'!#REF!/'In Process Calc.'!$J42,"")</f>
        <v/>
      </c>
      <c r="AP48" s="244" t="str">
        <f>IF('Measured Data'!$E40&gt;0,'Measured Data'!AP39+'Measured Data'!$E40*'Measured Data'!AQ39/'In Process Calc.'!$J42,"")</f>
        <v/>
      </c>
      <c r="AQ48" s="244" t="str">
        <f>IF('Measured Data'!$E40&gt;0,'Measured Data'!#REF!+'Measured Data'!$E40*'Measured Data'!AR39/'In Process Calc.'!$J42,"")</f>
        <v/>
      </c>
      <c r="AR48" s="244" t="str">
        <f>IF('Measured Data'!$E40&gt;0,'Measured Data'!#REF!,"")</f>
        <v/>
      </c>
      <c r="AS48" s="244" t="str">
        <f>IF('Measured Data'!$E40&gt;0,'Measured Data'!#REF!,"")</f>
        <v/>
      </c>
      <c r="AT48" s="244" t="str">
        <f>IF('Measured Data'!$E40&gt;0,'Measured Data'!#REF!,"")</f>
        <v/>
      </c>
      <c r="AU48" s="244" t="str">
        <f>IF('Measured Data'!$E40&gt;0,'Measured Data'!#REF!,"")</f>
        <v/>
      </c>
      <c r="AV48" s="244" t="str">
        <f>IF('Measured Data'!$E40&gt;0,'Measured Data'!#REF!,"")</f>
        <v/>
      </c>
      <c r="AW48" s="244" t="str">
        <f>IF('Measured Data'!$E40&gt;0,'Measured Data'!#REF!,"")</f>
        <v/>
      </c>
      <c r="AX48" s="244" t="str">
        <f>IF('Measured Data'!$E40&gt;0,'Measured Data'!#REF!,"")</f>
        <v/>
      </c>
      <c r="AY48" s="244" t="str">
        <f>IF('Measured Data'!$E40&gt;0,'Measured Data'!#REF!,"")</f>
        <v/>
      </c>
      <c r="AZ48" s="244" t="str">
        <f>IF('Measured Data'!$E40&gt;0,'Measured Data'!#REF!,"")</f>
        <v/>
      </c>
      <c r="BA48" s="244" t="str">
        <f>IF('Measured Data'!$E40&gt;0,'Measured Data'!#REF!,"")</f>
        <v/>
      </c>
      <c r="BB48" s="244" t="str">
        <f>IF('Measured Data'!$E40&gt;0,'Measured Data'!#REF!,"")</f>
        <v/>
      </c>
      <c r="BC48" s="244" t="str">
        <f>IF('Measured Data'!$E40&gt;0,'Measured Data'!#REF!,"")</f>
        <v/>
      </c>
      <c r="BD48" s="244" t="str">
        <f>IF('Measured Data'!$E40&gt;0,'Measured Data'!#REF!,"")</f>
        <v/>
      </c>
      <c r="BE48" s="244" t="str">
        <f>IF('Measured Data'!$E40&gt;0,'Measured Data'!#REF!,"")</f>
        <v/>
      </c>
      <c r="BF48" s="244" t="str">
        <f>IF('Measured Data'!$E40&gt;0,'Measured Data'!#REF!,"")</f>
        <v/>
      </c>
      <c r="BG48" s="244" t="str">
        <f>IF('Measured Data'!$E40&gt;0,'Measured Data'!#REF!,"")</f>
        <v/>
      </c>
      <c r="BH48" s="244" t="str">
        <f>IF('Measured Data'!$E40&gt;0,'Measured Data'!#REF!,"")</f>
        <v/>
      </c>
      <c r="BI48" s="244" t="str">
        <f>IF('Measured Data'!$E40&gt;0,'Measured Data'!#REF!,"")</f>
        <v/>
      </c>
      <c r="BJ48" s="244" t="str">
        <f>IF('Measured Data'!$E40&gt;0,'Measured Data'!#REF!,"")</f>
        <v/>
      </c>
      <c r="BK48" s="244" t="str">
        <f>IF('Measured Data'!$E40&gt;0,'Measured Data'!#REF!,"")</f>
        <v/>
      </c>
      <c r="BL48" s="244" t="str">
        <f>IF('Measured Data'!$E40&gt;0,'Measured Data'!#REF!,"")</f>
        <v/>
      </c>
      <c r="BM48" s="244" t="str">
        <f>IF('Measured Data'!$E40&gt;0,'Measured Data'!#REF!,"")</f>
        <v/>
      </c>
      <c r="BN48" s="244" t="str">
        <f>IF('Measured Data'!$E40&gt;0,'In Process Calc.'!B41,"")</f>
        <v/>
      </c>
      <c r="BO48" s="244" t="str">
        <f>IF('Measured Data'!$E40&gt;0,'In Process Calc.'!C41,"")</f>
        <v/>
      </c>
    </row>
    <row r="49" spans="1:67">
      <c r="A49" s="238" t="str">
        <f>IF('Measured Data'!$E41&gt;0,'Measured Data'!$B$1,"")</f>
        <v/>
      </c>
      <c r="B49" s="238" t="str">
        <f>IF('Measured Data'!$E41&gt;0,'Measured Data'!A40+0.1,"")</f>
        <v/>
      </c>
      <c r="C49" s="242" t="str">
        <f>IF('Measured Data'!$E41&gt;0,'Measured Data'!B40,"")</f>
        <v/>
      </c>
      <c r="D49" s="247" t="str">
        <f>IF('Measured Data'!$E41&gt;0,'Measured Data'!C40,"")</f>
        <v/>
      </c>
      <c r="E49" s="238" t="str">
        <f>IF('Measured Data'!$E41&gt;0,'Measured Data'!D40,"")</f>
        <v/>
      </c>
      <c r="F49" s="238" t="str">
        <f>IF('Measured Data'!$E41&gt;0,'Measured Data'!E40,"")</f>
        <v/>
      </c>
      <c r="G49" s="238" t="str">
        <f>IF('Measured Data'!$E41&gt;0,'Measured Data'!G40,"")</f>
        <v/>
      </c>
      <c r="H49" s="243" t="str">
        <f>IF('Measured Data'!$E41&gt;0,'Measured Data'!H40,"")</f>
        <v/>
      </c>
      <c r="I49" s="243" t="str">
        <f>IF('Measured Data'!$E41&gt;0,'Measured Data'!I40,"")</f>
        <v/>
      </c>
      <c r="J49" s="243" t="str">
        <f>IF('Measured Data'!$E41&gt;0,'Measured Data'!J40,"")</f>
        <v/>
      </c>
      <c r="K49" s="243" t="str">
        <f>IF('Measured Data'!$E41&gt;0,'Measured Data'!K40,"")</f>
        <v/>
      </c>
      <c r="L49" s="238" t="str">
        <f>IF('Measured Data'!$E41&gt;0,'Measured Data'!L40,"")</f>
        <v/>
      </c>
      <c r="M49" s="238" t="str">
        <f>IF('Measured Data'!$E41&gt;0,'Measured Data'!M40,"")</f>
        <v/>
      </c>
      <c r="N49" s="238" t="str">
        <f>IF('Measured Data'!$E41&gt;0,'Measured Data'!N40,"")</f>
        <v/>
      </c>
      <c r="O49" s="238" t="str">
        <f>IF('Measured Data'!$E41&gt;0,'Measured Data'!O40,"")</f>
        <v/>
      </c>
      <c r="P49" s="238" t="str">
        <f>IF('Measured Data'!$E41&gt;0,'Measured Data'!P40,"")</f>
        <v/>
      </c>
      <c r="Q49" s="238" t="str">
        <f>IF('Measured Data'!$E41&gt;0,'Measured Data'!Q40,"")</f>
        <v/>
      </c>
      <c r="R49" s="238" t="str">
        <f>IF('Measured Data'!$E41&gt;0,'Measured Data'!R40,"")</f>
        <v/>
      </c>
      <c r="S49" s="238" t="str">
        <f>IF('Measured Data'!$E41&gt;0,'Measured Data'!S40,"")</f>
        <v/>
      </c>
      <c r="T49" s="244" t="str">
        <f>IF('Measured Data'!$E41&gt;0,'Measured Data'!T40+'Measured Data'!$E41*'Measured Data'!#REF!/'In Process Calc.'!$J43,"")</f>
        <v/>
      </c>
      <c r="U49" s="244" t="str">
        <f>IF('Measured Data'!$E41&gt;0,'Measured Data'!U40+'Measured Data'!$E41*'Measured Data'!#REF!/'In Process Calc.'!$J43,"")</f>
        <v/>
      </c>
      <c r="V49" s="244" t="str">
        <f>IF('Measured Data'!$E41&gt;0,'Measured Data'!V40+'Measured Data'!$E41*'Measured Data'!#REF!/'In Process Calc.'!$J43,"")</f>
        <v/>
      </c>
      <c r="W49" s="244" t="str">
        <f>IF('Measured Data'!$E41&gt;0,'Measured Data'!W40+'Measured Data'!$E41*'Measured Data'!#REF!/'In Process Calc.'!$J43,"")</f>
        <v/>
      </c>
      <c r="X49" s="244" t="str">
        <f>IF('Measured Data'!$E41&gt;0,'Measured Data'!X40+'Measured Data'!$E41*'Measured Data'!#REF!/'In Process Calc.'!$J43,"")</f>
        <v/>
      </c>
      <c r="Y49" s="244" t="str">
        <f>IF('Measured Data'!$E41&gt;0,'Measured Data'!Y40+'Measured Data'!$E41*'Measured Data'!#REF!/'In Process Calc.'!$J43,"")</f>
        <v/>
      </c>
      <c r="Z49" s="244" t="str">
        <f>IF('Measured Data'!$E41&gt;0,'Measured Data'!Z40+'Measured Data'!$E41*'Measured Data'!#REF!/'In Process Calc.'!$J43,"")</f>
        <v/>
      </c>
      <c r="AA49" s="244" t="str">
        <f>IF('Measured Data'!$E41&gt;0,'Measured Data'!AA40+'Measured Data'!$E41*'Measured Data'!#REF!/'In Process Calc.'!$J43,"")</f>
        <v/>
      </c>
      <c r="AB49" s="244" t="str">
        <f>IF('Measured Data'!$E41&gt;0,'Measured Data'!AB40+'Measured Data'!$E41*'Measured Data'!#REF!/'In Process Calc.'!$J43,"")</f>
        <v/>
      </c>
      <c r="AC49" s="244" t="str">
        <f>IF('Measured Data'!$E41&gt;0,'Measured Data'!AC40+'Measured Data'!$E41*'Measured Data'!#REF!/'In Process Calc.'!$J43,"")</f>
        <v/>
      </c>
      <c r="AD49" s="244" t="str">
        <f>IF('Measured Data'!$E41&gt;0,'Measured Data'!AD40+'Measured Data'!$E41*'Measured Data'!#REF!/'In Process Calc.'!$J43,"")</f>
        <v/>
      </c>
      <c r="AE49" s="244" t="str">
        <f>IF('Measured Data'!$E41&gt;0,'Measured Data'!AE40+'Measured Data'!$E41*'Measured Data'!#REF!/'In Process Calc.'!$J43,"")</f>
        <v/>
      </c>
      <c r="AF49" s="244" t="str">
        <f>IF('Measured Data'!$E41&gt;0,'Measured Data'!AF40+'Measured Data'!$E41*'Measured Data'!#REF!/'In Process Calc.'!$J43,"")</f>
        <v/>
      </c>
      <c r="AG49" s="244" t="str">
        <f>IF('Measured Data'!$E41&gt;0,'Measured Data'!AG40+'Measured Data'!$E41*'Measured Data'!#REF!/'In Process Calc.'!$J43,"")</f>
        <v/>
      </c>
      <c r="AH49" s="244" t="str">
        <f>IF('Measured Data'!$E41&gt;0,'Measured Data'!AH40+'Measured Data'!$E41*'Measured Data'!#REF!/'In Process Calc.'!$J43,"")</f>
        <v/>
      </c>
      <c r="AI49" s="244" t="str">
        <f>IF('Measured Data'!$E41&gt;0,'Measured Data'!AI40+'Measured Data'!$E41*'Measured Data'!#REF!/'In Process Calc.'!$J43,"")</f>
        <v/>
      </c>
      <c r="AJ49" s="244" t="str">
        <f>IF('Measured Data'!$E41&gt;0,'Measured Data'!AJ40+'Measured Data'!$E41*'Measured Data'!#REF!/'In Process Calc.'!$J43,"")</f>
        <v/>
      </c>
      <c r="AK49" s="244" t="str">
        <f>IF('Measured Data'!$E41&gt;0,'Measured Data'!AK40+'Measured Data'!$E41*'Measured Data'!#REF!/'In Process Calc.'!$J43,"")</f>
        <v/>
      </c>
      <c r="AL49" s="244" t="str">
        <f>IF('Measured Data'!$E41&gt;0,'Measured Data'!AL40+'Measured Data'!$E41*'Measured Data'!#REF!/'In Process Calc.'!$J43,"")</f>
        <v/>
      </c>
      <c r="AM49" s="244" t="str">
        <f>IF('Measured Data'!$E41&gt;0,'Measured Data'!AM40+'Measured Data'!$E41*'Measured Data'!#REF!/'In Process Calc.'!$J43,"")</f>
        <v/>
      </c>
      <c r="AN49" s="244" t="str">
        <f>IF('Measured Data'!$E41&gt;0,'Measured Data'!AN40+'Measured Data'!$E41*'Measured Data'!#REF!/'In Process Calc.'!$J43,"")</f>
        <v/>
      </c>
      <c r="AO49" s="244" t="str">
        <f>IF('Measured Data'!$E41&gt;0,'Measured Data'!AO40+'Measured Data'!$E41*'Measured Data'!#REF!/'In Process Calc.'!$J43,"")</f>
        <v/>
      </c>
      <c r="AP49" s="244" t="str">
        <f>IF('Measured Data'!$E41&gt;0,'Measured Data'!AP40+'Measured Data'!$E41*'Measured Data'!AQ40/'In Process Calc.'!$J43,"")</f>
        <v/>
      </c>
      <c r="AQ49" s="244" t="str">
        <f>IF('Measured Data'!$E41&gt;0,'Measured Data'!#REF!+'Measured Data'!$E41*'Measured Data'!AR40/'In Process Calc.'!$J43,"")</f>
        <v/>
      </c>
      <c r="AR49" s="244" t="str">
        <f>IF('Measured Data'!$E41&gt;0,'Measured Data'!#REF!,"")</f>
        <v/>
      </c>
      <c r="AS49" s="244" t="str">
        <f>IF('Measured Data'!$E41&gt;0,'Measured Data'!#REF!,"")</f>
        <v/>
      </c>
      <c r="AT49" s="244" t="str">
        <f>IF('Measured Data'!$E41&gt;0,'Measured Data'!#REF!,"")</f>
        <v/>
      </c>
      <c r="AU49" s="244" t="str">
        <f>IF('Measured Data'!$E41&gt;0,'Measured Data'!#REF!,"")</f>
        <v/>
      </c>
      <c r="AV49" s="244" t="str">
        <f>IF('Measured Data'!$E41&gt;0,'Measured Data'!#REF!,"")</f>
        <v/>
      </c>
      <c r="AW49" s="244" t="str">
        <f>IF('Measured Data'!$E41&gt;0,'Measured Data'!#REF!,"")</f>
        <v/>
      </c>
      <c r="AX49" s="244" t="str">
        <f>IF('Measured Data'!$E41&gt;0,'Measured Data'!#REF!,"")</f>
        <v/>
      </c>
      <c r="AY49" s="244" t="str">
        <f>IF('Measured Data'!$E41&gt;0,'Measured Data'!#REF!,"")</f>
        <v/>
      </c>
      <c r="AZ49" s="244" t="str">
        <f>IF('Measured Data'!$E41&gt;0,'Measured Data'!#REF!,"")</f>
        <v/>
      </c>
      <c r="BA49" s="244" t="str">
        <f>IF('Measured Data'!$E41&gt;0,'Measured Data'!#REF!,"")</f>
        <v/>
      </c>
      <c r="BB49" s="244" t="str">
        <f>IF('Measured Data'!$E41&gt;0,'Measured Data'!#REF!,"")</f>
        <v/>
      </c>
      <c r="BC49" s="244" t="str">
        <f>IF('Measured Data'!$E41&gt;0,'Measured Data'!#REF!,"")</f>
        <v/>
      </c>
      <c r="BD49" s="244" t="str">
        <f>IF('Measured Data'!$E41&gt;0,'Measured Data'!#REF!,"")</f>
        <v/>
      </c>
      <c r="BE49" s="244" t="str">
        <f>IF('Measured Data'!$E41&gt;0,'Measured Data'!#REF!,"")</f>
        <v/>
      </c>
      <c r="BF49" s="244" t="str">
        <f>IF('Measured Data'!$E41&gt;0,'Measured Data'!#REF!,"")</f>
        <v/>
      </c>
      <c r="BG49" s="244" t="str">
        <f>IF('Measured Data'!$E41&gt;0,'Measured Data'!#REF!,"")</f>
        <v/>
      </c>
      <c r="BH49" s="244" t="str">
        <f>IF('Measured Data'!$E41&gt;0,'Measured Data'!#REF!,"")</f>
        <v/>
      </c>
      <c r="BI49" s="244" t="str">
        <f>IF('Measured Data'!$E41&gt;0,'Measured Data'!#REF!,"")</f>
        <v/>
      </c>
      <c r="BJ49" s="244" t="str">
        <f>IF('Measured Data'!$E41&gt;0,'Measured Data'!#REF!,"")</f>
        <v/>
      </c>
      <c r="BK49" s="244" t="str">
        <f>IF('Measured Data'!$E41&gt;0,'Measured Data'!#REF!,"")</f>
        <v/>
      </c>
      <c r="BL49" s="244" t="str">
        <f>IF('Measured Data'!$E41&gt;0,'Measured Data'!#REF!,"")</f>
        <v/>
      </c>
      <c r="BM49" s="244" t="str">
        <f>IF('Measured Data'!$E41&gt;0,'Measured Data'!#REF!,"")</f>
        <v/>
      </c>
      <c r="BN49" s="244" t="str">
        <f>IF('Measured Data'!$E41&gt;0,'In Process Calc.'!B42,"")</f>
        <v/>
      </c>
      <c r="BO49" s="244" t="str">
        <f>IF('Measured Data'!$E41&gt;0,'In Process Calc.'!C42,"")</f>
        <v/>
      </c>
    </row>
    <row r="50" spans="1:67">
      <c r="A50" s="238" t="str">
        <f>IF('Measured Data'!$E42&gt;0,'Measured Data'!$B$1,"")</f>
        <v/>
      </c>
      <c r="B50" s="238" t="str">
        <f>IF('Measured Data'!$E42&gt;0,'Measured Data'!A41+0.1,"")</f>
        <v/>
      </c>
      <c r="C50" s="242" t="str">
        <f>IF('Measured Data'!$E42&gt;0,'Measured Data'!B41,"")</f>
        <v/>
      </c>
      <c r="D50" s="247" t="str">
        <f>IF('Measured Data'!$E42&gt;0,'Measured Data'!C41,"")</f>
        <v/>
      </c>
      <c r="E50" s="238" t="str">
        <f>IF('Measured Data'!$E42&gt;0,'Measured Data'!D41,"")</f>
        <v/>
      </c>
      <c r="F50" s="238" t="str">
        <f>IF('Measured Data'!$E42&gt;0,'Measured Data'!E41,"")</f>
        <v/>
      </c>
      <c r="G50" s="238" t="str">
        <f>IF('Measured Data'!$E42&gt;0,'Measured Data'!G41,"")</f>
        <v/>
      </c>
      <c r="H50" s="243" t="str">
        <f>IF('Measured Data'!$E42&gt;0,'Measured Data'!H41,"")</f>
        <v/>
      </c>
      <c r="I50" s="243" t="str">
        <f>IF('Measured Data'!$E42&gt;0,'Measured Data'!I41,"")</f>
        <v/>
      </c>
      <c r="J50" s="243" t="str">
        <f>IF('Measured Data'!$E42&gt;0,'Measured Data'!J41,"")</f>
        <v/>
      </c>
      <c r="K50" s="243" t="str">
        <f>IF('Measured Data'!$E42&gt;0,'Measured Data'!K41,"")</f>
        <v/>
      </c>
      <c r="L50" s="238" t="str">
        <f>IF('Measured Data'!$E42&gt;0,'Measured Data'!L41,"")</f>
        <v/>
      </c>
      <c r="M50" s="238" t="str">
        <f>IF('Measured Data'!$E42&gt;0,'Measured Data'!M41,"")</f>
        <v/>
      </c>
      <c r="N50" s="238" t="str">
        <f>IF('Measured Data'!$E42&gt;0,'Measured Data'!N41,"")</f>
        <v/>
      </c>
      <c r="O50" s="238" t="str">
        <f>IF('Measured Data'!$E42&gt;0,'Measured Data'!O41,"")</f>
        <v/>
      </c>
      <c r="P50" s="238" t="str">
        <f>IF('Measured Data'!$E42&gt;0,'Measured Data'!P41,"")</f>
        <v/>
      </c>
      <c r="Q50" s="238" t="str">
        <f>IF('Measured Data'!$E42&gt;0,'Measured Data'!Q41,"")</f>
        <v/>
      </c>
      <c r="R50" s="238" t="str">
        <f>IF('Measured Data'!$E42&gt;0,'Measured Data'!R41,"")</f>
        <v/>
      </c>
      <c r="S50" s="238" t="str">
        <f>IF('Measured Data'!$E42&gt;0,'Measured Data'!S41,"")</f>
        <v/>
      </c>
      <c r="T50" s="244" t="str">
        <f>IF('Measured Data'!$E42&gt;0,'Measured Data'!T41+'Measured Data'!$E42*'Measured Data'!#REF!/'In Process Calc.'!$J44,"")</f>
        <v/>
      </c>
      <c r="U50" s="244" t="str">
        <f>IF('Measured Data'!$E42&gt;0,'Measured Data'!U41+'Measured Data'!$E42*'Measured Data'!#REF!/'In Process Calc.'!$J44,"")</f>
        <v/>
      </c>
      <c r="V50" s="244" t="str">
        <f>IF('Measured Data'!$E42&gt;0,'Measured Data'!V41+'Measured Data'!$E42*'Measured Data'!#REF!/'In Process Calc.'!$J44,"")</f>
        <v/>
      </c>
      <c r="W50" s="244" t="str">
        <f>IF('Measured Data'!$E42&gt;0,'Measured Data'!W41+'Measured Data'!$E42*'Measured Data'!#REF!/'In Process Calc.'!$J44,"")</f>
        <v/>
      </c>
      <c r="X50" s="244" t="str">
        <f>IF('Measured Data'!$E42&gt;0,'Measured Data'!X41+'Measured Data'!$E42*'Measured Data'!#REF!/'In Process Calc.'!$J44,"")</f>
        <v/>
      </c>
      <c r="Y50" s="244" t="str">
        <f>IF('Measured Data'!$E42&gt;0,'Measured Data'!Y41+'Measured Data'!$E42*'Measured Data'!#REF!/'In Process Calc.'!$J44,"")</f>
        <v/>
      </c>
      <c r="Z50" s="244" t="str">
        <f>IF('Measured Data'!$E42&gt;0,'Measured Data'!Z41+'Measured Data'!$E42*'Measured Data'!#REF!/'In Process Calc.'!$J44,"")</f>
        <v/>
      </c>
      <c r="AA50" s="244" t="str">
        <f>IF('Measured Data'!$E42&gt;0,'Measured Data'!AA41+'Measured Data'!$E42*'Measured Data'!#REF!/'In Process Calc.'!$J44,"")</f>
        <v/>
      </c>
      <c r="AB50" s="244" t="str">
        <f>IF('Measured Data'!$E42&gt;0,'Measured Data'!AB41+'Measured Data'!$E42*'Measured Data'!#REF!/'In Process Calc.'!$J44,"")</f>
        <v/>
      </c>
      <c r="AC50" s="244" t="str">
        <f>IF('Measured Data'!$E42&gt;0,'Measured Data'!AC41+'Measured Data'!$E42*'Measured Data'!#REF!/'In Process Calc.'!$J44,"")</f>
        <v/>
      </c>
      <c r="AD50" s="244" t="str">
        <f>IF('Measured Data'!$E42&gt;0,'Measured Data'!AD41+'Measured Data'!$E42*'Measured Data'!#REF!/'In Process Calc.'!$J44,"")</f>
        <v/>
      </c>
      <c r="AE50" s="244" t="str">
        <f>IF('Measured Data'!$E42&gt;0,'Measured Data'!AE41+'Measured Data'!$E42*'Measured Data'!#REF!/'In Process Calc.'!$J44,"")</f>
        <v/>
      </c>
      <c r="AF50" s="244" t="str">
        <f>IF('Measured Data'!$E42&gt;0,'Measured Data'!AF41+'Measured Data'!$E42*'Measured Data'!#REF!/'In Process Calc.'!$J44,"")</f>
        <v/>
      </c>
      <c r="AG50" s="244" t="str">
        <f>IF('Measured Data'!$E42&gt;0,'Measured Data'!AG41+'Measured Data'!$E42*'Measured Data'!#REF!/'In Process Calc.'!$J44,"")</f>
        <v/>
      </c>
      <c r="AH50" s="244" t="str">
        <f>IF('Measured Data'!$E42&gt;0,'Measured Data'!AH41+'Measured Data'!$E42*'Measured Data'!#REF!/'In Process Calc.'!$J44,"")</f>
        <v/>
      </c>
      <c r="AI50" s="244" t="str">
        <f>IF('Measured Data'!$E42&gt;0,'Measured Data'!AI41+'Measured Data'!$E42*'Measured Data'!#REF!/'In Process Calc.'!$J44,"")</f>
        <v/>
      </c>
      <c r="AJ50" s="244" t="str">
        <f>IF('Measured Data'!$E42&gt;0,'Measured Data'!AJ41+'Measured Data'!$E42*'Measured Data'!#REF!/'In Process Calc.'!$J44,"")</f>
        <v/>
      </c>
      <c r="AK50" s="244" t="str">
        <f>IF('Measured Data'!$E42&gt;0,'Measured Data'!AK41+'Measured Data'!$E42*'Measured Data'!#REF!/'In Process Calc.'!$J44,"")</f>
        <v/>
      </c>
      <c r="AL50" s="244" t="str">
        <f>IF('Measured Data'!$E42&gt;0,'Measured Data'!AL41+'Measured Data'!$E42*'Measured Data'!#REF!/'In Process Calc.'!$J44,"")</f>
        <v/>
      </c>
      <c r="AM50" s="244" t="str">
        <f>IF('Measured Data'!$E42&gt;0,'Measured Data'!AM41+'Measured Data'!$E42*'Measured Data'!#REF!/'In Process Calc.'!$J44,"")</f>
        <v/>
      </c>
      <c r="AN50" s="244" t="str">
        <f>IF('Measured Data'!$E42&gt;0,'Measured Data'!AN41+'Measured Data'!$E42*'Measured Data'!#REF!/'In Process Calc.'!$J44,"")</f>
        <v/>
      </c>
      <c r="AO50" s="244" t="str">
        <f>IF('Measured Data'!$E42&gt;0,'Measured Data'!AO41+'Measured Data'!$E42*'Measured Data'!#REF!/'In Process Calc.'!$J44,"")</f>
        <v/>
      </c>
      <c r="AP50" s="244" t="str">
        <f>IF('Measured Data'!$E42&gt;0,'Measured Data'!AP41+'Measured Data'!$E42*'Measured Data'!AQ41/'In Process Calc.'!$J44,"")</f>
        <v/>
      </c>
      <c r="AQ50" s="244" t="str">
        <f>IF('Measured Data'!$E42&gt;0,'Measured Data'!#REF!+'Measured Data'!$E42*'Measured Data'!AR41/'In Process Calc.'!$J44,"")</f>
        <v/>
      </c>
      <c r="AR50" s="244" t="str">
        <f>IF('Measured Data'!$E42&gt;0,'Measured Data'!#REF!,"")</f>
        <v/>
      </c>
      <c r="AS50" s="244" t="str">
        <f>IF('Measured Data'!$E42&gt;0,'Measured Data'!#REF!,"")</f>
        <v/>
      </c>
      <c r="AT50" s="244" t="str">
        <f>IF('Measured Data'!$E42&gt;0,'Measured Data'!#REF!,"")</f>
        <v/>
      </c>
      <c r="AU50" s="244" t="str">
        <f>IF('Measured Data'!$E42&gt;0,'Measured Data'!#REF!,"")</f>
        <v/>
      </c>
      <c r="AV50" s="244" t="str">
        <f>IF('Measured Data'!$E42&gt;0,'Measured Data'!#REF!,"")</f>
        <v/>
      </c>
      <c r="AW50" s="244" t="str">
        <f>IF('Measured Data'!$E42&gt;0,'Measured Data'!#REF!,"")</f>
        <v/>
      </c>
      <c r="AX50" s="244" t="str">
        <f>IF('Measured Data'!$E42&gt;0,'Measured Data'!#REF!,"")</f>
        <v/>
      </c>
      <c r="AY50" s="244" t="str">
        <f>IF('Measured Data'!$E42&gt;0,'Measured Data'!#REF!,"")</f>
        <v/>
      </c>
      <c r="AZ50" s="244" t="str">
        <f>IF('Measured Data'!$E42&gt;0,'Measured Data'!#REF!,"")</f>
        <v/>
      </c>
      <c r="BA50" s="244" t="str">
        <f>IF('Measured Data'!$E42&gt;0,'Measured Data'!#REF!,"")</f>
        <v/>
      </c>
      <c r="BB50" s="244" t="str">
        <f>IF('Measured Data'!$E42&gt;0,'Measured Data'!#REF!,"")</f>
        <v/>
      </c>
      <c r="BC50" s="244" t="str">
        <f>IF('Measured Data'!$E42&gt;0,'Measured Data'!#REF!,"")</f>
        <v/>
      </c>
      <c r="BD50" s="244" t="str">
        <f>IF('Measured Data'!$E42&gt;0,'Measured Data'!#REF!,"")</f>
        <v/>
      </c>
      <c r="BE50" s="244" t="str">
        <f>IF('Measured Data'!$E42&gt;0,'Measured Data'!#REF!,"")</f>
        <v/>
      </c>
      <c r="BF50" s="244" t="str">
        <f>IF('Measured Data'!$E42&gt;0,'Measured Data'!#REF!,"")</f>
        <v/>
      </c>
      <c r="BG50" s="244" t="str">
        <f>IF('Measured Data'!$E42&gt;0,'Measured Data'!#REF!,"")</f>
        <v/>
      </c>
      <c r="BH50" s="244" t="str">
        <f>IF('Measured Data'!$E42&gt;0,'Measured Data'!#REF!,"")</f>
        <v/>
      </c>
      <c r="BI50" s="244" t="str">
        <f>IF('Measured Data'!$E42&gt;0,'Measured Data'!#REF!,"")</f>
        <v/>
      </c>
      <c r="BJ50" s="244" t="str">
        <f>IF('Measured Data'!$E42&gt;0,'Measured Data'!#REF!,"")</f>
        <v/>
      </c>
      <c r="BK50" s="244" t="str">
        <f>IF('Measured Data'!$E42&gt;0,'Measured Data'!#REF!,"")</f>
        <v/>
      </c>
      <c r="BL50" s="244" t="str">
        <f>IF('Measured Data'!$E42&gt;0,'Measured Data'!#REF!,"")</f>
        <v/>
      </c>
      <c r="BM50" s="244" t="str">
        <f>IF('Measured Data'!$E42&gt;0,'Measured Data'!#REF!,"")</f>
        <v/>
      </c>
      <c r="BN50" s="244" t="str">
        <f>IF('Measured Data'!$E42&gt;0,'In Process Calc.'!B43,"")</f>
        <v/>
      </c>
      <c r="BO50" s="244" t="str">
        <f>IF('Measured Data'!$E42&gt;0,'In Process Calc.'!C43,"")</f>
        <v/>
      </c>
    </row>
    <row r="51" spans="1:67">
      <c r="A51" s="238" t="str">
        <f>IF('Measured Data'!$E43&gt;0,'Measured Data'!$B$1,"")</f>
        <v/>
      </c>
      <c r="B51" s="238" t="str">
        <f>IF('Measured Data'!$E43&gt;0,'Measured Data'!A42+0.1,"")</f>
        <v/>
      </c>
      <c r="C51" s="242" t="str">
        <f>IF('Measured Data'!$E43&gt;0,'Measured Data'!B42,"")</f>
        <v/>
      </c>
      <c r="D51" s="247" t="str">
        <f>IF('Measured Data'!$E43&gt;0,'Measured Data'!C42,"")</f>
        <v/>
      </c>
      <c r="E51" s="238" t="str">
        <f>IF('Measured Data'!$E43&gt;0,'Measured Data'!D42,"")</f>
        <v/>
      </c>
      <c r="F51" s="238" t="str">
        <f>IF('Measured Data'!$E43&gt;0,'Measured Data'!E42,"")</f>
        <v/>
      </c>
      <c r="G51" s="238" t="str">
        <f>IF('Measured Data'!$E43&gt;0,'Measured Data'!G42,"")</f>
        <v/>
      </c>
      <c r="H51" s="243" t="str">
        <f>IF('Measured Data'!$E43&gt;0,'Measured Data'!H42,"")</f>
        <v/>
      </c>
      <c r="I51" s="243" t="str">
        <f>IF('Measured Data'!$E43&gt;0,'Measured Data'!I42,"")</f>
        <v/>
      </c>
      <c r="J51" s="243" t="str">
        <f>IF('Measured Data'!$E43&gt;0,'Measured Data'!J42,"")</f>
        <v/>
      </c>
      <c r="K51" s="243" t="str">
        <f>IF('Measured Data'!$E43&gt;0,'Measured Data'!K42,"")</f>
        <v/>
      </c>
      <c r="L51" s="238" t="str">
        <f>IF('Measured Data'!$E43&gt;0,'Measured Data'!L42,"")</f>
        <v/>
      </c>
      <c r="M51" s="238" t="str">
        <f>IF('Measured Data'!$E43&gt;0,'Measured Data'!M42,"")</f>
        <v/>
      </c>
      <c r="N51" s="238" t="str">
        <f>IF('Measured Data'!$E43&gt;0,'Measured Data'!N42,"")</f>
        <v/>
      </c>
      <c r="O51" s="238" t="str">
        <f>IF('Measured Data'!$E43&gt;0,'Measured Data'!O42,"")</f>
        <v/>
      </c>
      <c r="P51" s="238" t="str">
        <f>IF('Measured Data'!$E43&gt;0,'Measured Data'!P42,"")</f>
        <v/>
      </c>
      <c r="Q51" s="238" t="str">
        <f>IF('Measured Data'!$E43&gt;0,'Measured Data'!Q42,"")</f>
        <v/>
      </c>
      <c r="R51" s="238" t="str">
        <f>IF('Measured Data'!$E43&gt;0,'Measured Data'!R42,"")</f>
        <v/>
      </c>
      <c r="S51" s="238" t="str">
        <f>IF('Measured Data'!$E43&gt;0,'Measured Data'!S42,"")</f>
        <v/>
      </c>
      <c r="T51" s="244" t="str">
        <f>IF('Measured Data'!$E43&gt;0,'Measured Data'!T42+'Measured Data'!$E43*'Measured Data'!#REF!/'In Process Calc.'!$J45,"")</f>
        <v/>
      </c>
      <c r="U51" s="244" t="str">
        <f>IF('Measured Data'!$E43&gt;0,'Measured Data'!U42+'Measured Data'!$E43*'Measured Data'!#REF!/'In Process Calc.'!$J45,"")</f>
        <v/>
      </c>
      <c r="V51" s="244" t="str">
        <f>IF('Measured Data'!$E43&gt;0,'Measured Data'!V42+'Measured Data'!$E43*'Measured Data'!#REF!/'In Process Calc.'!$J45,"")</f>
        <v/>
      </c>
      <c r="W51" s="244" t="str">
        <f>IF('Measured Data'!$E43&gt;0,'Measured Data'!W42+'Measured Data'!$E43*'Measured Data'!#REF!/'In Process Calc.'!$J45,"")</f>
        <v/>
      </c>
      <c r="X51" s="244" t="str">
        <f>IF('Measured Data'!$E43&gt;0,'Measured Data'!X42+'Measured Data'!$E43*'Measured Data'!#REF!/'In Process Calc.'!$J45,"")</f>
        <v/>
      </c>
      <c r="Y51" s="244" t="str">
        <f>IF('Measured Data'!$E43&gt;0,'Measured Data'!Y42+'Measured Data'!$E43*'Measured Data'!#REF!/'In Process Calc.'!$J45,"")</f>
        <v/>
      </c>
      <c r="Z51" s="244" t="str">
        <f>IF('Measured Data'!$E43&gt;0,'Measured Data'!Z42+'Measured Data'!$E43*'Measured Data'!#REF!/'In Process Calc.'!$J45,"")</f>
        <v/>
      </c>
      <c r="AA51" s="244" t="str">
        <f>IF('Measured Data'!$E43&gt;0,'Measured Data'!AA42+'Measured Data'!$E43*'Measured Data'!#REF!/'In Process Calc.'!$J45,"")</f>
        <v/>
      </c>
      <c r="AB51" s="244" t="str">
        <f>IF('Measured Data'!$E43&gt;0,'Measured Data'!AB42+'Measured Data'!$E43*'Measured Data'!#REF!/'In Process Calc.'!$J45,"")</f>
        <v/>
      </c>
      <c r="AC51" s="244" t="str">
        <f>IF('Measured Data'!$E43&gt;0,'Measured Data'!AC42+'Measured Data'!$E43*'Measured Data'!#REF!/'In Process Calc.'!$J45,"")</f>
        <v/>
      </c>
      <c r="AD51" s="244" t="str">
        <f>IF('Measured Data'!$E43&gt;0,'Measured Data'!AD42+'Measured Data'!$E43*'Measured Data'!#REF!/'In Process Calc.'!$J45,"")</f>
        <v/>
      </c>
      <c r="AE51" s="244" t="str">
        <f>IF('Measured Data'!$E43&gt;0,'Measured Data'!AE42+'Measured Data'!$E43*'Measured Data'!#REF!/'In Process Calc.'!$J45,"")</f>
        <v/>
      </c>
      <c r="AF51" s="244" t="str">
        <f>IF('Measured Data'!$E43&gt;0,'Measured Data'!AF42+'Measured Data'!$E43*'Measured Data'!#REF!/'In Process Calc.'!$J45,"")</f>
        <v/>
      </c>
      <c r="AG51" s="244" t="str">
        <f>IF('Measured Data'!$E43&gt;0,'Measured Data'!AG42+'Measured Data'!$E43*'Measured Data'!#REF!/'In Process Calc.'!$J45,"")</f>
        <v/>
      </c>
      <c r="AH51" s="244" t="str">
        <f>IF('Measured Data'!$E43&gt;0,'Measured Data'!AH42+'Measured Data'!$E43*'Measured Data'!#REF!/'In Process Calc.'!$J45,"")</f>
        <v/>
      </c>
      <c r="AI51" s="244" t="str">
        <f>IF('Measured Data'!$E43&gt;0,'Measured Data'!AI42+'Measured Data'!$E43*'Measured Data'!#REF!/'In Process Calc.'!$J45,"")</f>
        <v/>
      </c>
      <c r="AJ51" s="244" t="str">
        <f>IF('Measured Data'!$E43&gt;0,'Measured Data'!AJ42+'Measured Data'!$E43*'Measured Data'!#REF!/'In Process Calc.'!$J45,"")</f>
        <v/>
      </c>
      <c r="AK51" s="244" t="str">
        <f>IF('Measured Data'!$E43&gt;0,'Measured Data'!AK42+'Measured Data'!$E43*'Measured Data'!#REF!/'In Process Calc.'!$J45,"")</f>
        <v/>
      </c>
      <c r="AL51" s="244" t="str">
        <f>IF('Measured Data'!$E43&gt;0,'Measured Data'!AL42+'Measured Data'!$E43*'Measured Data'!#REF!/'In Process Calc.'!$J45,"")</f>
        <v/>
      </c>
      <c r="AM51" s="244" t="str">
        <f>IF('Measured Data'!$E43&gt;0,'Measured Data'!AM42+'Measured Data'!$E43*'Measured Data'!#REF!/'In Process Calc.'!$J45,"")</f>
        <v/>
      </c>
      <c r="AN51" s="244" t="str">
        <f>IF('Measured Data'!$E43&gt;0,'Measured Data'!AN42+'Measured Data'!$E43*'Measured Data'!#REF!/'In Process Calc.'!$J45,"")</f>
        <v/>
      </c>
      <c r="AO51" s="244" t="str">
        <f>IF('Measured Data'!$E43&gt;0,'Measured Data'!AO42+'Measured Data'!$E43*'Measured Data'!#REF!/'In Process Calc.'!$J45,"")</f>
        <v/>
      </c>
      <c r="AP51" s="244" t="str">
        <f>IF('Measured Data'!$E43&gt;0,'Measured Data'!AP42+'Measured Data'!$E43*'Measured Data'!AQ42/'In Process Calc.'!$J45,"")</f>
        <v/>
      </c>
      <c r="AQ51" s="244" t="str">
        <f>IF('Measured Data'!$E43&gt;0,'Measured Data'!#REF!+'Measured Data'!$E43*'Measured Data'!AR42/'In Process Calc.'!$J45,"")</f>
        <v/>
      </c>
      <c r="AR51" s="244" t="str">
        <f>IF('Measured Data'!$E43&gt;0,'Measured Data'!#REF!,"")</f>
        <v/>
      </c>
      <c r="AS51" s="244" t="str">
        <f>IF('Measured Data'!$E43&gt;0,'Measured Data'!#REF!,"")</f>
        <v/>
      </c>
      <c r="AT51" s="244" t="str">
        <f>IF('Measured Data'!$E43&gt;0,'Measured Data'!#REF!,"")</f>
        <v/>
      </c>
      <c r="AU51" s="244" t="str">
        <f>IF('Measured Data'!$E43&gt;0,'Measured Data'!#REF!,"")</f>
        <v/>
      </c>
      <c r="AV51" s="244" t="str">
        <f>IF('Measured Data'!$E43&gt;0,'Measured Data'!#REF!,"")</f>
        <v/>
      </c>
      <c r="AW51" s="244" t="str">
        <f>IF('Measured Data'!$E43&gt;0,'Measured Data'!#REF!,"")</f>
        <v/>
      </c>
      <c r="AX51" s="244" t="str">
        <f>IF('Measured Data'!$E43&gt;0,'Measured Data'!#REF!,"")</f>
        <v/>
      </c>
      <c r="AY51" s="244" t="str">
        <f>IF('Measured Data'!$E43&gt;0,'Measured Data'!#REF!,"")</f>
        <v/>
      </c>
      <c r="AZ51" s="244" t="str">
        <f>IF('Measured Data'!$E43&gt;0,'Measured Data'!#REF!,"")</f>
        <v/>
      </c>
      <c r="BA51" s="244" t="str">
        <f>IF('Measured Data'!$E43&gt;0,'Measured Data'!#REF!,"")</f>
        <v/>
      </c>
      <c r="BB51" s="244" t="str">
        <f>IF('Measured Data'!$E43&gt;0,'Measured Data'!#REF!,"")</f>
        <v/>
      </c>
      <c r="BC51" s="244" t="str">
        <f>IF('Measured Data'!$E43&gt;0,'Measured Data'!#REF!,"")</f>
        <v/>
      </c>
      <c r="BD51" s="244" t="str">
        <f>IF('Measured Data'!$E43&gt;0,'Measured Data'!#REF!,"")</f>
        <v/>
      </c>
      <c r="BE51" s="244" t="str">
        <f>IF('Measured Data'!$E43&gt;0,'Measured Data'!#REF!,"")</f>
        <v/>
      </c>
      <c r="BF51" s="244" t="str">
        <f>IF('Measured Data'!$E43&gt;0,'Measured Data'!#REF!,"")</f>
        <v/>
      </c>
      <c r="BG51" s="244" t="str">
        <f>IF('Measured Data'!$E43&gt;0,'Measured Data'!#REF!,"")</f>
        <v/>
      </c>
      <c r="BH51" s="244" t="str">
        <f>IF('Measured Data'!$E43&gt;0,'Measured Data'!#REF!,"")</f>
        <v/>
      </c>
      <c r="BI51" s="244" t="str">
        <f>IF('Measured Data'!$E43&gt;0,'Measured Data'!#REF!,"")</f>
        <v/>
      </c>
      <c r="BJ51" s="244" t="str">
        <f>IF('Measured Data'!$E43&gt;0,'Measured Data'!#REF!,"")</f>
        <v/>
      </c>
      <c r="BK51" s="244" t="str">
        <f>IF('Measured Data'!$E43&gt;0,'Measured Data'!#REF!,"")</f>
        <v/>
      </c>
      <c r="BL51" s="244" t="str">
        <f>IF('Measured Data'!$E43&gt;0,'Measured Data'!#REF!,"")</f>
        <v/>
      </c>
      <c r="BM51" s="244" t="str">
        <f>IF('Measured Data'!$E43&gt;0,'Measured Data'!#REF!,"")</f>
        <v/>
      </c>
      <c r="BN51" s="244" t="str">
        <f>IF('Measured Data'!$E43&gt;0,'In Process Calc.'!B44,"")</f>
        <v/>
      </c>
      <c r="BO51" s="244" t="str">
        <f>IF('Measured Data'!$E43&gt;0,'In Process Calc.'!C44,"")</f>
        <v/>
      </c>
    </row>
    <row r="52" spans="1:67">
      <c r="A52" s="238" t="str">
        <f>IF('Measured Data'!$E44&gt;0,'Measured Data'!$B$1,"")</f>
        <v/>
      </c>
      <c r="B52" s="238" t="str">
        <f>IF('Measured Data'!$E44&gt;0,'Measured Data'!A43+0.1,"")</f>
        <v/>
      </c>
      <c r="C52" s="242" t="str">
        <f>IF('Measured Data'!$E44&gt;0,'Measured Data'!B43,"")</f>
        <v/>
      </c>
      <c r="D52" s="247" t="str">
        <f>IF('Measured Data'!$E44&gt;0,'Measured Data'!C43,"")</f>
        <v/>
      </c>
      <c r="E52" s="238" t="str">
        <f>IF('Measured Data'!$E44&gt;0,'Measured Data'!D43,"")</f>
        <v/>
      </c>
      <c r="F52" s="238" t="str">
        <f>IF('Measured Data'!$E44&gt;0,'Measured Data'!E43,"")</f>
        <v/>
      </c>
      <c r="G52" s="238" t="str">
        <f>IF('Measured Data'!$E44&gt;0,'Measured Data'!G43,"")</f>
        <v/>
      </c>
      <c r="H52" s="243" t="str">
        <f>IF('Measured Data'!$E44&gt;0,'Measured Data'!H43,"")</f>
        <v/>
      </c>
      <c r="I52" s="243" t="str">
        <f>IF('Measured Data'!$E44&gt;0,'Measured Data'!I43,"")</f>
        <v/>
      </c>
      <c r="J52" s="243" t="str">
        <f>IF('Measured Data'!$E44&gt;0,'Measured Data'!J43,"")</f>
        <v/>
      </c>
      <c r="K52" s="243" t="str">
        <f>IF('Measured Data'!$E44&gt;0,'Measured Data'!K43,"")</f>
        <v/>
      </c>
      <c r="L52" s="238" t="str">
        <f>IF('Measured Data'!$E44&gt;0,'Measured Data'!L43,"")</f>
        <v/>
      </c>
      <c r="M52" s="238" t="str">
        <f>IF('Measured Data'!$E44&gt;0,'Measured Data'!M43,"")</f>
        <v/>
      </c>
      <c r="N52" s="238" t="str">
        <f>IF('Measured Data'!$E44&gt;0,'Measured Data'!N43,"")</f>
        <v/>
      </c>
      <c r="O52" s="238" t="str">
        <f>IF('Measured Data'!$E44&gt;0,'Measured Data'!O43,"")</f>
        <v/>
      </c>
      <c r="P52" s="238" t="str">
        <f>IF('Measured Data'!$E44&gt;0,'Measured Data'!P43,"")</f>
        <v/>
      </c>
      <c r="Q52" s="238" t="str">
        <f>IF('Measured Data'!$E44&gt;0,'Measured Data'!Q43,"")</f>
        <v/>
      </c>
      <c r="R52" s="238" t="str">
        <f>IF('Measured Data'!$E44&gt;0,'Measured Data'!R43,"")</f>
        <v/>
      </c>
      <c r="S52" s="238" t="str">
        <f>IF('Measured Data'!$E44&gt;0,'Measured Data'!S43,"")</f>
        <v/>
      </c>
      <c r="T52" s="244" t="str">
        <f>IF('Measured Data'!$E44&gt;0,'Measured Data'!T43+'Measured Data'!$E44*'Measured Data'!#REF!/'In Process Calc.'!$J46,"")</f>
        <v/>
      </c>
      <c r="U52" s="244" t="str">
        <f>IF('Measured Data'!$E44&gt;0,'Measured Data'!U43+'Measured Data'!$E44*'Measured Data'!#REF!/'In Process Calc.'!$J46,"")</f>
        <v/>
      </c>
      <c r="V52" s="244" t="str">
        <f>IF('Measured Data'!$E44&gt;0,'Measured Data'!V43+'Measured Data'!$E44*'Measured Data'!#REF!/'In Process Calc.'!$J46,"")</f>
        <v/>
      </c>
      <c r="W52" s="244" t="str">
        <f>IF('Measured Data'!$E44&gt;0,'Measured Data'!W43+'Measured Data'!$E44*'Measured Data'!#REF!/'In Process Calc.'!$J46,"")</f>
        <v/>
      </c>
      <c r="X52" s="244" t="str">
        <f>IF('Measured Data'!$E44&gt;0,'Measured Data'!X43+'Measured Data'!$E44*'Measured Data'!#REF!/'In Process Calc.'!$J46,"")</f>
        <v/>
      </c>
      <c r="Y52" s="244" t="str">
        <f>IF('Measured Data'!$E44&gt;0,'Measured Data'!Y43+'Measured Data'!$E44*'Measured Data'!#REF!/'In Process Calc.'!$J46,"")</f>
        <v/>
      </c>
      <c r="Z52" s="244" t="str">
        <f>IF('Measured Data'!$E44&gt;0,'Measured Data'!Z43+'Measured Data'!$E44*'Measured Data'!#REF!/'In Process Calc.'!$J46,"")</f>
        <v/>
      </c>
      <c r="AA52" s="244" t="str">
        <f>IF('Measured Data'!$E44&gt;0,'Measured Data'!AA43+'Measured Data'!$E44*'Measured Data'!#REF!/'In Process Calc.'!$J46,"")</f>
        <v/>
      </c>
      <c r="AB52" s="244" t="str">
        <f>IF('Measured Data'!$E44&gt;0,'Measured Data'!AB43+'Measured Data'!$E44*'Measured Data'!#REF!/'In Process Calc.'!$J46,"")</f>
        <v/>
      </c>
      <c r="AC52" s="244" t="str">
        <f>IF('Measured Data'!$E44&gt;0,'Measured Data'!AC43+'Measured Data'!$E44*'Measured Data'!#REF!/'In Process Calc.'!$J46,"")</f>
        <v/>
      </c>
      <c r="AD52" s="244" t="str">
        <f>IF('Measured Data'!$E44&gt;0,'Measured Data'!AD43+'Measured Data'!$E44*'Measured Data'!#REF!/'In Process Calc.'!$J46,"")</f>
        <v/>
      </c>
      <c r="AE52" s="244" t="str">
        <f>IF('Measured Data'!$E44&gt;0,'Measured Data'!AE43+'Measured Data'!$E44*'Measured Data'!#REF!/'In Process Calc.'!$J46,"")</f>
        <v/>
      </c>
      <c r="AF52" s="244" t="str">
        <f>IF('Measured Data'!$E44&gt;0,'Measured Data'!AF43+'Measured Data'!$E44*'Measured Data'!#REF!/'In Process Calc.'!$J46,"")</f>
        <v/>
      </c>
      <c r="AG52" s="244" t="str">
        <f>IF('Measured Data'!$E44&gt;0,'Measured Data'!AG43+'Measured Data'!$E44*'Measured Data'!#REF!/'In Process Calc.'!$J46,"")</f>
        <v/>
      </c>
      <c r="AH52" s="244" t="str">
        <f>IF('Measured Data'!$E44&gt;0,'Measured Data'!AH43+'Measured Data'!$E44*'Measured Data'!#REF!/'In Process Calc.'!$J46,"")</f>
        <v/>
      </c>
      <c r="AI52" s="244" t="str">
        <f>IF('Measured Data'!$E44&gt;0,'Measured Data'!AI43+'Measured Data'!$E44*'Measured Data'!#REF!/'In Process Calc.'!$J46,"")</f>
        <v/>
      </c>
      <c r="AJ52" s="244" t="str">
        <f>IF('Measured Data'!$E44&gt;0,'Measured Data'!AJ43+'Measured Data'!$E44*'Measured Data'!#REF!/'In Process Calc.'!$J46,"")</f>
        <v/>
      </c>
      <c r="AK52" s="244" t="str">
        <f>IF('Measured Data'!$E44&gt;0,'Measured Data'!AK43+'Measured Data'!$E44*'Measured Data'!#REF!/'In Process Calc.'!$J46,"")</f>
        <v/>
      </c>
      <c r="AL52" s="244" t="str">
        <f>IF('Measured Data'!$E44&gt;0,'Measured Data'!AL43+'Measured Data'!$E44*'Measured Data'!#REF!/'In Process Calc.'!$J46,"")</f>
        <v/>
      </c>
      <c r="AM52" s="244" t="str">
        <f>IF('Measured Data'!$E44&gt;0,'Measured Data'!AM43+'Measured Data'!$E44*'Measured Data'!#REF!/'In Process Calc.'!$J46,"")</f>
        <v/>
      </c>
      <c r="AN52" s="244" t="str">
        <f>IF('Measured Data'!$E44&gt;0,'Measured Data'!AN43+'Measured Data'!$E44*'Measured Data'!#REF!/'In Process Calc.'!$J46,"")</f>
        <v/>
      </c>
      <c r="AO52" s="244" t="str">
        <f>IF('Measured Data'!$E44&gt;0,'Measured Data'!AO43+'Measured Data'!$E44*'Measured Data'!#REF!/'In Process Calc.'!$J46,"")</f>
        <v/>
      </c>
      <c r="AP52" s="244" t="str">
        <f>IF('Measured Data'!$E44&gt;0,'Measured Data'!AP43+'Measured Data'!$E44*'Measured Data'!AQ43/'In Process Calc.'!$J46,"")</f>
        <v/>
      </c>
      <c r="AQ52" s="244" t="str">
        <f>IF('Measured Data'!$E44&gt;0,'Measured Data'!#REF!+'Measured Data'!$E44*'Measured Data'!AR43/'In Process Calc.'!$J46,"")</f>
        <v/>
      </c>
      <c r="AR52" s="244" t="str">
        <f>IF('Measured Data'!$E44&gt;0,'Measured Data'!#REF!,"")</f>
        <v/>
      </c>
      <c r="AS52" s="244" t="str">
        <f>IF('Measured Data'!$E44&gt;0,'Measured Data'!#REF!,"")</f>
        <v/>
      </c>
      <c r="AT52" s="244" t="str">
        <f>IF('Measured Data'!$E44&gt;0,'Measured Data'!#REF!,"")</f>
        <v/>
      </c>
      <c r="AU52" s="244" t="str">
        <f>IF('Measured Data'!$E44&gt;0,'Measured Data'!#REF!,"")</f>
        <v/>
      </c>
      <c r="AV52" s="244" t="str">
        <f>IF('Measured Data'!$E44&gt;0,'Measured Data'!#REF!,"")</f>
        <v/>
      </c>
      <c r="AW52" s="244" t="str">
        <f>IF('Measured Data'!$E44&gt;0,'Measured Data'!#REF!,"")</f>
        <v/>
      </c>
      <c r="AX52" s="244" t="str">
        <f>IF('Measured Data'!$E44&gt;0,'Measured Data'!#REF!,"")</f>
        <v/>
      </c>
      <c r="AY52" s="244" t="str">
        <f>IF('Measured Data'!$E44&gt;0,'Measured Data'!#REF!,"")</f>
        <v/>
      </c>
      <c r="AZ52" s="244" t="str">
        <f>IF('Measured Data'!$E44&gt;0,'Measured Data'!#REF!,"")</f>
        <v/>
      </c>
      <c r="BA52" s="244" t="str">
        <f>IF('Measured Data'!$E44&gt;0,'Measured Data'!#REF!,"")</f>
        <v/>
      </c>
      <c r="BB52" s="244" t="str">
        <f>IF('Measured Data'!$E44&gt;0,'Measured Data'!#REF!,"")</f>
        <v/>
      </c>
      <c r="BC52" s="244" t="str">
        <f>IF('Measured Data'!$E44&gt;0,'Measured Data'!#REF!,"")</f>
        <v/>
      </c>
      <c r="BD52" s="244" t="str">
        <f>IF('Measured Data'!$E44&gt;0,'Measured Data'!#REF!,"")</f>
        <v/>
      </c>
      <c r="BE52" s="244" t="str">
        <f>IF('Measured Data'!$E44&gt;0,'Measured Data'!#REF!,"")</f>
        <v/>
      </c>
      <c r="BF52" s="244" t="str">
        <f>IF('Measured Data'!$E44&gt;0,'Measured Data'!#REF!,"")</f>
        <v/>
      </c>
      <c r="BG52" s="244" t="str">
        <f>IF('Measured Data'!$E44&gt;0,'Measured Data'!#REF!,"")</f>
        <v/>
      </c>
      <c r="BH52" s="244" t="str">
        <f>IF('Measured Data'!$E44&gt;0,'Measured Data'!#REF!,"")</f>
        <v/>
      </c>
      <c r="BI52" s="244" t="str">
        <f>IF('Measured Data'!$E44&gt;0,'Measured Data'!#REF!,"")</f>
        <v/>
      </c>
      <c r="BJ52" s="244" t="str">
        <f>IF('Measured Data'!$E44&gt;0,'Measured Data'!#REF!,"")</f>
        <v/>
      </c>
      <c r="BK52" s="244" t="str">
        <f>IF('Measured Data'!$E44&gt;0,'Measured Data'!#REF!,"")</f>
        <v/>
      </c>
      <c r="BL52" s="244" t="str">
        <f>IF('Measured Data'!$E44&gt;0,'Measured Data'!#REF!,"")</f>
        <v/>
      </c>
      <c r="BM52" s="244" t="str">
        <f>IF('Measured Data'!$E44&gt;0,'Measured Data'!#REF!,"")</f>
        <v/>
      </c>
      <c r="BN52" s="244" t="str">
        <f>IF('Measured Data'!$E44&gt;0,'In Process Calc.'!B45,"")</f>
        <v/>
      </c>
      <c r="BO52" s="244" t="str">
        <f>IF('Measured Data'!$E44&gt;0,'In Process Calc.'!C45,"")</f>
        <v/>
      </c>
    </row>
    <row r="53" spans="1:67">
      <c r="A53" s="238" t="str">
        <f>IF('Measured Data'!$E45&gt;0,'Measured Data'!$B$1,"")</f>
        <v/>
      </c>
      <c r="B53" s="238" t="str">
        <f>IF('Measured Data'!$E45&gt;0,'Measured Data'!A44+0.1,"")</f>
        <v/>
      </c>
      <c r="C53" s="242" t="str">
        <f>IF('Measured Data'!$E45&gt;0,'Measured Data'!B44,"")</f>
        <v/>
      </c>
      <c r="D53" s="247" t="str">
        <f>IF('Measured Data'!$E45&gt;0,'Measured Data'!C44,"")</f>
        <v/>
      </c>
      <c r="E53" s="238" t="str">
        <f>IF('Measured Data'!$E45&gt;0,'Measured Data'!D44,"")</f>
        <v/>
      </c>
      <c r="F53" s="238" t="str">
        <f>IF('Measured Data'!$E45&gt;0,'Measured Data'!E44,"")</f>
        <v/>
      </c>
      <c r="G53" s="238" t="str">
        <f>IF('Measured Data'!$E45&gt;0,'Measured Data'!G44,"")</f>
        <v/>
      </c>
      <c r="H53" s="243" t="str">
        <f>IF('Measured Data'!$E45&gt;0,'Measured Data'!H44,"")</f>
        <v/>
      </c>
      <c r="I53" s="243" t="str">
        <f>IF('Measured Data'!$E45&gt;0,'Measured Data'!I44,"")</f>
        <v/>
      </c>
      <c r="J53" s="243" t="str">
        <f>IF('Measured Data'!$E45&gt;0,'Measured Data'!J44,"")</f>
        <v/>
      </c>
      <c r="K53" s="243" t="str">
        <f>IF('Measured Data'!$E45&gt;0,'Measured Data'!K44,"")</f>
        <v/>
      </c>
      <c r="L53" s="238" t="str">
        <f>IF('Measured Data'!$E45&gt;0,'Measured Data'!L44,"")</f>
        <v/>
      </c>
      <c r="M53" s="238" t="str">
        <f>IF('Measured Data'!$E45&gt;0,'Measured Data'!M44,"")</f>
        <v/>
      </c>
      <c r="N53" s="238" t="str">
        <f>IF('Measured Data'!$E45&gt;0,'Measured Data'!N44,"")</f>
        <v/>
      </c>
      <c r="O53" s="238" t="str">
        <f>IF('Measured Data'!$E45&gt;0,'Measured Data'!O44,"")</f>
        <v/>
      </c>
      <c r="P53" s="238" t="str">
        <f>IF('Measured Data'!$E45&gt;0,'Measured Data'!P44,"")</f>
        <v/>
      </c>
      <c r="Q53" s="238" t="str">
        <f>IF('Measured Data'!$E45&gt;0,'Measured Data'!Q44,"")</f>
        <v/>
      </c>
      <c r="R53" s="238" t="str">
        <f>IF('Measured Data'!$E45&gt;0,'Measured Data'!R44,"")</f>
        <v/>
      </c>
      <c r="S53" s="238" t="str">
        <f>IF('Measured Data'!$E45&gt;0,'Measured Data'!S44,"")</f>
        <v/>
      </c>
      <c r="T53" s="244" t="str">
        <f>IF('Measured Data'!$E45&gt;0,'Measured Data'!T44+'Measured Data'!$E45*'Measured Data'!#REF!/'In Process Calc.'!$J47,"")</f>
        <v/>
      </c>
      <c r="U53" s="244" t="str">
        <f>IF('Measured Data'!$E45&gt;0,'Measured Data'!U44+'Measured Data'!$E45*'Measured Data'!#REF!/'In Process Calc.'!$J47,"")</f>
        <v/>
      </c>
      <c r="V53" s="244" t="str">
        <f>IF('Measured Data'!$E45&gt;0,'Measured Data'!V44+'Measured Data'!$E45*'Measured Data'!#REF!/'In Process Calc.'!$J47,"")</f>
        <v/>
      </c>
      <c r="W53" s="244" t="str">
        <f>IF('Measured Data'!$E45&gt;0,'Measured Data'!W44+'Measured Data'!$E45*'Measured Data'!#REF!/'In Process Calc.'!$J47,"")</f>
        <v/>
      </c>
      <c r="X53" s="244" t="str">
        <f>IF('Measured Data'!$E45&gt;0,'Measured Data'!X44+'Measured Data'!$E45*'Measured Data'!#REF!/'In Process Calc.'!$J47,"")</f>
        <v/>
      </c>
      <c r="Y53" s="244" t="str">
        <f>IF('Measured Data'!$E45&gt;0,'Measured Data'!Y44+'Measured Data'!$E45*'Measured Data'!#REF!/'In Process Calc.'!$J47,"")</f>
        <v/>
      </c>
      <c r="Z53" s="244" t="str">
        <f>IF('Measured Data'!$E45&gt;0,'Measured Data'!Z44+'Measured Data'!$E45*'Measured Data'!#REF!/'In Process Calc.'!$J47,"")</f>
        <v/>
      </c>
      <c r="AA53" s="244" t="str">
        <f>IF('Measured Data'!$E45&gt;0,'Measured Data'!AA44+'Measured Data'!$E45*'Measured Data'!#REF!/'In Process Calc.'!$J47,"")</f>
        <v/>
      </c>
      <c r="AB53" s="244" t="str">
        <f>IF('Measured Data'!$E45&gt;0,'Measured Data'!AB44+'Measured Data'!$E45*'Measured Data'!#REF!/'In Process Calc.'!$J47,"")</f>
        <v/>
      </c>
      <c r="AC53" s="244" t="str">
        <f>IF('Measured Data'!$E45&gt;0,'Measured Data'!AC44+'Measured Data'!$E45*'Measured Data'!#REF!/'In Process Calc.'!$J47,"")</f>
        <v/>
      </c>
      <c r="AD53" s="244" t="str">
        <f>IF('Measured Data'!$E45&gt;0,'Measured Data'!AD44+'Measured Data'!$E45*'Measured Data'!#REF!/'In Process Calc.'!$J47,"")</f>
        <v/>
      </c>
      <c r="AE53" s="244" t="str">
        <f>IF('Measured Data'!$E45&gt;0,'Measured Data'!AE44+'Measured Data'!$E45*'Measured Data'!#REF!/'In Process Calc.'!$J47,"")</f>
        <v/>
      </c>
      <c r="AF53" s="244" t="str">
        <f>IF('Measured Data'!$E45&gt;0,'Measured Data'!AF44+'Measured Data'!$E45*'Measured Data'!#REF!/'In Process Calc.'!$J47,"")</f>
        <v/>
      </c>
      <c r="AG53" s="244" t="str">
        <f>IF('Measured Data'!$E45&gt;0,'Measured Data'!AG44+'Measured Data'!$E45*'Measured Data'!#REF!/'In Process Calc.'!$J47,"")</f>
        <v/>
      </c>
      <c r="AH53" s="244" t="str">
        <f>IF('Measured Data'!$E45&gt;0,'Measured Data'!AH44+'Measured Data'!$E45*'Measured Data'!#REF!/'In Process Calc.'!$J47,"")</f>
        <v/>
      </c>
      <c r="AI53" s="244" t="str">
        <f>IF('Measured Data'!$E45&gt;0,'Measured Data'!AI44+'Measured Data'!$E45*'Measured Data'!#REF!/'In Process Calc.'!$J47,"")</f>
        <v/>
      </c>
      <c r="AJ53" s="244" t="str">
        <f>IF('Measured Data'!$E45&gt;0,'Measured Data'!AJ44+'Measured Data'!$E45*'Measured Data'!#REF!/'In Process Calc.'!$J47,"")</f>
        <v/>
      </c>
      <c r="AK53" s="244" t="str">
        <f>IF('Measured Data'!$E45&gt;0,'Measured Data'!AK44+'Measured Data'!$E45*'Measured Data'!#REF!/'In Process Calc.'!$J47,"")</f>
        <v/>
      </c>
      <c r="AL53" s="244" t="str">
        <f>IF('Measured Data'!$E45&gt;0,'Measured Data'!AL44+'Measured Data'!$E45*'Measured Data'!#REF!/'In Process Calc.'!$J47,"")</f>
        <v/>
      </c>
      <c r="AM53" s="244" t="str">
        <f>IF('Measured Data'!$E45&gt;0,'Measured Data'!AM44+'Measured Data'!$E45*'Measured Data'!#REF!/'In Process Calc.'!$J47,"")</f>
        <v/>
      </c>
      <c r="AN53" s="244" t="str">
        <f>IF('Measured Data'!$E45&gt;0,'Measured Data'!AN44+'Measured Data'!$E45*'Measured Data'!#REF!/'In Process Calc.'!$J47,"")</f>
        <v/>
      </c>
      <c r="AO53" s="244" t="str">
        <f>IF('Measured Data'!$E45&gt;0,'Measured Data'!AO44+'Measured Data'!$E45*'Measured Data'!#REF!/'In Process Calc.'!$J47,"")</f>
        <v/>
      </c>
      <c r="AP53" s="244" t="str">
        <f>IF('Measured Data'!$E45&gt;0,'Measured Data'!AP44+'Measured Data'!$E45*'Measured Data'!AQ44/'In Process Calc.'!$J47,"")</f>
        <v/>
      </c>
      <c r="AQ53" s="244" t="str">
        <f>IF('Measured Data'!$E45&gt;0,'Measured Data'!#REF!+'Measured Data'!$E45*'Measured Data'!AR44/'In Process Calc.'!$J47,"")</f>
        <v/>
      </c>
      <c r="AR53" s="244" t="str">
        <f>IF('Measured Data'!$E45&gt;0,'Measured Data'!#REF!,"")</f>
        <v/>
      </c>
      <c r="AS53" s="244" t="str">
        <f>IF('Measured Data'!$E45&gt;0,'Measured Data'!#REF!,"")</f>
        <v/>
      </c>
      <c r="AT53" s="244" t="str">
        <f>IF('Measured Data'!$E45&gt;0,'Measured Data'!#REF!,"")</f>
        <v/>
      </c>
      <c r="AU53" s="244" t="str">
        <f>IF('Measured Data'!$E45&gt;0,'Measured Data'!#REF!,"")</f>
        <v/>
      </c>
      <c r="AV53" s="244" t="str">
        <f>IF('Measured Data'!$E45&gt;0,'Measured Data'!#REF!,"")</f>
        <v/>
      </c>
      <c r="AW53" s="244" t="str">
        <f>IF('Measured Data'!$E45&gt;0,'Measured Data'!#REF!,"")</f>
        <v/>
      </c>
      <c r="AX53" s="244" t="str">
        <f>IF('Measured Data'!$E45&gt;0,'Measured Data'!#REF!,"")</f>
        <v/>
      </c>
      <c r="AY53" s="244" t="str">
        <f>IF('Measured Data'!$E45&gt;0,'Measured Data'!#REF!,"")</f>
        <v/>
      </c>
      <c r="AZ53" s="244" t="str">
        <f>IF('Measured Data'!$E45&gt;0,'Measured Data'!#REF!,"")</f>
        <v/>
      </c>
      <c r="BA53" s="244" t="str">
        <f>IF('Measured Data'!$E45&gt;0,'Measured Data'!#REF!,"")</f>
        <v/>
      </c>
      <c r="BB53" s="244" t="str">
        <f>IF('Measured Data'!$E45&gt;0,'Measured Data'!#REF!,"")</f>
        <v/>
      </c>
      <c r="BC53" s="244" t="str">
        <f>IF('Measured Data'!$E45&gt;0,'Measured Data'!#REF!,"")</f>
        <v/>
      </c>
      <c r="BD53" s="244" t="str">
        <f>IF('Measured Data'!$E45&gt;0,'Measured Data'!#REF!,"")</f>
        <v/>
      </c>
      <c r="BE53" s="244" t="str">
        <f>IF('Measured Data'!$E45&gt;0,'Measured Data'!#REF!,"")</f>
        <v/>
      </c>
      <c r="BF53" s="244" t="str">
        <f>IF('Measured Data'!$E45&gt;0,'Measured Data'!#REF!,"")</f>
        <v/>
      </c>
      <c r="BG53" s="244" t="str">
        <f>IF('Measured Data'!$E45&gt;0,'Measured Data'!#REF!,"")</f>
        <v/>
      </c>
      <c r="BH53" s="244" t="str">
        <f>IF('Measured Data'!$E45&gt;0,'Measured Data'!#REF!,"")</f>
        <v/>
      </c>
      <c r="BI53" s="244" t="str">
        <f>IF('Measured Data'!$E45&gt;0,'Measured Data'!#REF!,"")</f>
        <v/>
      </c>
      <c r="BJ53" s="244" t="str">
        <f>IF('Measured Data'!$E45&gt;0,'Measured Data'!#REF!,"")</f>
        <v/>
      </c>
      <c r="BK53" s="244" t="str">
        <f>IF('Measured Data'!$E45&gt;0,'Measured Data'!#REF!,"")</f>
        <v/>
      </c>
      <c r="BL53" s="244" t="str">
        <f>IF('Measured Data'!$E45&gt;0,'Measured Data'!#REF!,"")</f>
        <v/>
      </c>
      <c r="BM53" s="244" t="str">
        <f>IF('Measured Data'!$E45&gt;0,'Measured Data'!#REF!,"")</f>
        <v/>
      </c>
      <c r="BN53" s="244" t="str">
        <f>IF('Measured Data'!$E45&gt;0,'In Process Calc.'!B46,"")</f>
        <v/>
      </c>
      <c r="BO53" s="244" t="str">
        <f>IF('Measured Data'!$E45&gt;0,'In Process Calc.'!C46,"")</f>
        <v/>
      </c>
    </row>
    <row r="54" spans="1:67">
      <c r="A54" s="238" t="str">
        <f>IF('Measured Data'!$E46&gt;0,'Measured Data'!$B$1,"")</f>
        <v/>
      </c>
      <c r="B54" s="238" t="str">
        <f>IF('Measured Data'!$E46&gt;0,'Measured Data'!A45+0.1,"")</f>
        <v/>
      </c>
      <c r="C54" s="242" t="str">
        <f>IF('Measured Data'!$E46&gt;0,'Measured Data'!B45,"")</f>
        <v/>
      </c>
      <c r="D54" s="247" t="str">
        <f>IF('Measured Data'!$E46&gt;0,'Measured Data'!C45,"")</f>
        <v/>
      </c>
      <c r="E54" s="238" t="str">
        <f>IF('Measured Data'!$E46&gt;0,'Measured Data'!D45,"")</f>
        <v/>
      </c>
      <c r="F54" s="238" t="str">
        <f>IF('Measured Data'!$E46&gt;0,'Measured Data'!E45,"")</f>
        <v/>
      </c>
      <c r="G54" s="238" t="str">
        <f>IF('Measured Data'!$E46&gt;0,'Measured Data'!G45,"")</f>
        <v/>
      </c>
      <c r="H54" s="243" t="str">
        <f>IF('Measured Data'!$E46&gt;0,'Measured Data'!H45,"")</f>
        <v/>
      </c>
      <c r="I54" s="243" t="str">
        <f>IF('Measured Data'!$E46&gt;0,'Measured Data'!I45,"")</f>
        <v/>
      </c>
      <c r="J54" s="243" t="str">
        <f>IF('Measured Data'!$E46&gt;0,'Measured Data'!J45,"")</f>
        <v/>
      </c>
      <c r="K54" s="243" t="str">
        <f>IF('Measured Data'!$E46&gt;0,'Measured Data'!K45,"")</f>
        <v/>
      </c>
      <c r="L54" s="238" t="str">
        <f>IF('Measured Data'!$E46&gt;0,'Measured Data'!L45,"")</f>
        <v/>
      </c>
      <c r="M54" s="238" t="str">
        <f>IF('Measured Data'!$E46&gt;0,'Measured Data'!M45,"")</f>
        <v/>
      </c>
      <c r="N54" s="238" t="str">
        <f>IF('Measured Data'!$E46&gt;0,'Measured Data'!N45,"")</f>
        <v/>
      </c>
      <c r="O54" s="238" t="str">
        <f>IF('Measured Data'!$E46&gt;0,'Measured Data'!O45,"")</f>
        <v/>
      </c>
      <c r="P54" s="238" t="str">
        <f>IF('Measured Data'!$E46&gt;0,'Measured Data'!P45,"")</f>
        <v/>
      </c>
      <c r="Q54" s="238" t="str">
        <f>IF('Measured Data'!$E46&gt;0,'Measured Data'!Q45,"")</f>
        <v/>
      </c>
      <c r="R54" s="238" t="str">
        <f>IF('Measured Data'!$E46&gt;0,'Measured Data'!R45,"")</f>
        <v/>
      </c>
      <c r="S54" s="238" t="str">
        <f>IF('Measured Data'!$E46&gt;0,'Measured Data'!S45,"")</f>
        <v/>
      </c>
      <c r="T54" s="244" t="str">
        <f>IF('Measured Data'!$E46&gt;0,'Measured Data'!T45+'Measured Data'!$E46*'Measured Data'!#REF!/'In Process Calc.'!$J48,"")</f>
        <v/>
      </c>
      <c r="U54" s="244" t="str">
        <f>IF('Measured Data'!$E46&gt;0,'Measured Data'!U45+'Measured Data'!$E46*'Measured Data'!#REF!/'In Process Calc.'!$J48,"")</f>
        <v/>
      </c>
      <c r="V54" s="244" t="str">
        <f>IF('Measured Data'!$E46&gt;0,'Measured Data'!V45+'Measured Data'!$E46*'Measured Data'!#REF!/'In Process Calc.'!$J48,"")</f>
        <v/>
      </c>
      <c r="W54" s="244" t="str">
        <f>IF('Measured Data'!$E46&gt;0,'Measured Data'!W45+'Measured Data'!$E46*'Measured Data'!#REF!/'In Process Calc.'!$J48,"")</f>
        <v/>
      </c>
      <c r="X54" s="244" t="str">
        <f>IF('Measured Data'!$E46&gt;0,'Measured Data'!X45+'Measured Data'!$E46*'Measured Data'!#REF!/'In Process Calc.'!$J48,"")</f>
        <v/>
      </c>
      <c r="Y54" s="244" t="str">
        <f>IF('Measured Data'!$E46&gt;0,'Measured Data'!Y45+'Measured Data'!$E46*'Measured Data'!#REF!/'In Process Calc.'!$J48,"")</f>
        <v/>
      </c>
      <c r="Z54" s="244" t="str">
        <f>IF('Measured Data'!$E46&gt;0,'Measured Data'!Z45+'Measured Data'!$E46*'Measured Data'!#REF!/'In Process Calc.'!$J48,"")</f>
        <v/>
      </c>
      <c r="AA54" s="244" t="str">
        <f>IF('Measured Data'!$E46&gt;0,'Measured Data'!AA45+'Measured Data'!$E46*'Measured Data'!#REF!/'In Process Calc.'!$J48,"")</f>
        <v/>
      </c>
      <c r="AB54" s="244" t="str">
        <f>IF('Measured Data'!$E46&gt;0,'Measured Data'!AB45+'Measured Data'!$E46*'Measured Data'!#REF!/'In Process Calc.'!$J48,"")</f>
        <v/>
      </c>
      <c r="AC54" s="244" t="str">
        <f>IF('Measured Data'!$E46&gt;0,'Measured Data'!AC45+'Measured Data'!$E46*'Measured Data'!#REF!/'In Process Calc.'!$J48,"")</f>
        <v/>
      </c>
      <c r="AD54" s="244" t="str">
        <f>IF('Measured Data'!$E46&gt;0,'Measured Data'!AD45+'Measured Data'!$E46*'Measured Data'!#REF!/'In Process Calc.'!$J48,"")</f>
        <v/>
      </c>
      <c r="AE54" s="244" t="str">
        <f>IF('Measured Data'!$E46&gt;0,'Measured Data'!AE45+'Measured Data'!$E46*'Measured Data'!#REF!/'In Process Calc.'!$J48,"")</f>
        <v/>
      </c>
      <c r="AF54" s="244" t="str">
        <f>IF('Measured Data'!$E46&gt;0,'Measured Data'!AF45+'Measured Data'!$E46*'Measured Data'!#REF!/'In Process Calc.'!$J48,"")</f>
        <v/>
      </c>
      <c r="AG54" s="244" t="str">
        <f>IF('Measured Data'!$E46&gt;0,'Measured Data'!AG45+'Measured Data'!$E46*'Measured Data'!#REF!/'In Process Calc.'!$J48,"")</f>
        <v/>
      </c>
      <c r="AH54" s="244" t="str">
        <f>IF('Measured Data'!$E46&gt;0,'Measured Data'!AH45+'Measured Data'!$E46*'Measured Data'!#REF!/'In Process Calc.'!$J48,"")</f>
        <v/>
      </c>
      <c r="AI54" s="244" t="str">
        <f>IF('Measured Data'!$E46&gt;0,'Measured Data'!AI45+'Measured Data'!$E46*'Measured Data'!#REF!/'In Process Calc.'!$J48,"")</f>
        <v/>
      </c>
      <c r="AJ54" s="244" t="str">
        <f>IF('Measured Data'!$E46&gt;0,'Measured Data'!AJ45+'Measured Data'!$E46*'Measured Data'!#REF!/'In Process Calc.'!$J48,"")</f>
        <v/>
      </c>
      <c r="AK54" s="244" t="str">
        <f>IF('Measured Data'!$E46&gt;0,'Measured Data'!AK45+'Measured Data'!$E46*'Measured Data'!#REF!/'In Process Calc.'!$J48,"")</f>
        <v/>
      </c>
      <c r="AL54" s="244" t="str">
        <f>IF('Measured Data'!$E46&gt;0,'Measured Data'!AL45+'Measured Data'!$E46*'Measured Data'!#REF!/'In Process Calc.'!$J48,"")</f>
        <v/>
      </c>
      <c r="AM54" s="244" t="str">
        <f>IF('Measured Data'!$E46&gt;0,'Measured Data'!AM45+'Measured Data'!$E46*'Measured Data'!#REF!/'In Process Calc.'!$J48,"")</f>
        <v/>
      </c>
      <c r="AN54" s="244" t="str">
        <f>IF('Measured Data'!$E46&gt;0,'Measured Data'!AN45+'Measured Data'!$E46*'Measured Data'!#REF!/'In Process Calc.'!$J48,"")</f>
        <v/>
      </c>
      <c r="AO54" s="244" t="str">
        <f>IF('Measured Data'!$E46&gt;0,'Measured Data'!AO45+'Measured Data'!$E46*'Measured Data'!#REF!/'In Process Calc.'!$J48,"")</f>
        <v/>
      </c>
      <c r="AP54" s="244" t="str">
        <f>IF('Measured Data'!$E46&gt;0,'Measured Data'!AP45+'Measured Data'!$E46*'Measured Data'!AQ45/'In Process Calc.'!$J48,"")</f>
        <v/>
      </c>
      <c r="AQ54" s="244" t="str">
        <f>IF('Measured Data'!$E46&gt;0,'Measured Data'!#REF!+'Measured Data'!$E46*'Measured Data'!AR45/'In Process Calc.'!$J48,"")</f>
        <v/>
      </c>
      <c r="AR54" s="244" t="str">
        <f>IF('Measured Data'!$E46&gt;0,'Measured Data'!#REF!,"")</f>
        <v/>
      </c>
      <c r="AS54" s="244" t="str">
        <f>IF('Measured Data'!$E46&gt;0,'Measured Data'!#REF!,"")</f>
        <v/>
      </c>
      <c r="AT54" s="244" t="str">
        <f>IF('Measured Data'!$E46&gt;0,'Measured Data'!#REF!,"")</f>
        <v/>
      </c>
      <c r="AU54" s="244" t="str">
        <f>IF('Measured Data'!$E46&gt;0,'Measured Data'!#REF!,"")</f>
        <v/>
      </c>
      <c r="AV54" s="244" t="str">
        <f>IF('Measured Data'!$E46&gt;0,'Measured Data'!#REF!,"")</f>
        <v/>
      </c>
      <c r="AW54" s="244" t="str">
        <f>IF('Measured Data'!$E46&gt;0,'Measured Data'!#REF!,"")</f>
        <v/>
      </c>
      <c r="AX54" s="244" t="str">
        <f>IF('Measured Data'!$E46&gt;0,'Measured Data'!#REF!,"")</f>
        <v/>
      </c>
      <c r="AY54" s="244" t="str">
        <f>IF('Measured Data'!$E46&gt;0,'Measured Data'!#REF!,"")</f>
        <v/>
      </c>
      <c r="AZ54" s="244" t="str">
        <f>IF('Measured Data'!$E46&gt;0,'Measured Data'!#REF!,"")</f>
        <v/>
      </c>
      <c r="BA54" s="244" t="str">
        <f>IF('Measured Data'!$E46&gt;0,'Measured Data'!#REF!,"")</f>
        <v/>
      </c>
      <c r="BB54" s="244" t="str">
        <f>IF('Measured Data'!$E46&gt;0,'Measured Data'!#REF!,"")</f>
        <v/>
      </c>
      <c r="BC54" s="244" t="str">
        <f>IF('Measured Data'!$E46&gt;0,'Measured Data'!#REF!,"")</f>
        <v/>
      </c>
      <c r="BD54" s="244" t="str">
        <f>IF('Measured Data'!$E46&gt;0,'Measured Data'!#REF!,"")</f>
        <v/>
      </c>
      <c r="BE54" s="244" t="str">
        <f>IF('Measured Data'!$E46&gt;0,'Measured Data'!#REF!,"")</f>
        <v/>
      </c>
      <c r="BF54" s="244" t="str">
        <f>IF('Measured Data'!$E46&gt;0,'Measured Data'!#REF!,"")</f>
        <v/>
      </c>
      <c r="BG54" s="244" t="str">
        <f>IF('Measured Data'!$E46&gt;0,'Measured Data'!#REF!,"")</f>
        <v/>
      </c>
      <c r="BH54" s="244" t="str">
        <f>IF('Measured Data'!$E46&gt;0,'Measured Data'!#REF!,"")</f>
        <v/>
      </c>
      <c r="BI54" s="244" t="str">
        <f>IF('Measured Data'!$E46&gt;0,'Measured Data'!#REF!,"")</f>
        <v/>
      </c>
      <c r="BJ54" s="244" t="str">
        <f>IF('Measured Data'!$E46&gt;0,'Measured Data'!#REF!,"")</f>
        <v/>
      </c>
      <c r="BK54" s="244" t="str">
        <f>IF('Measured Data'!$E46&gt;0,'Measured Data'!#REF!,"")</f>
        <v/>
      </c>
      <c r="BL54" s="244" t="str">
        <f>IF('Measured Data'!$E46&gt;0,'Measured Data'!#REF!,"")</f>
        <v/>
      </c>
      <c r="BM54" s="244" t="str">
        <f>IF('Measured Data'!$E46&gt;0,'Measured Data'!#REF!,"")</f>
        <v/>
      </c>
      <c r="BN54" s="244" t="str">
        <f>IF('Measured Data'!$E46&gt;0,'In Process Calc.'!B47,"")</f>
        <v/>
      </c>
      <c r="BO54" s="244" t="str">
        <f>IF('Measured Data'!$E46&gt;0,'In Process Calc.'!C47,"")</f>
        <v/>
      </c>
    </row>
    <row r="55" spans="1:67">
      <c r="A55" s="238" t="str">
        <f>IF('Measured Data'!$E47&gt;0,'Measured Data'!$B$1,"")</f>
        <v/>
      </c>
      <c r="B55" s="238" t="str">
        <f>IF('Measured Data'!$E47&gt;0,'Measured Data'!A46+0.1,"")</f>
        <v/>
      </c>
      <c r="C55" s="242" t="str">
        <f>IF('Measured Data'!$E47&gt;0,'Measured Data'!B46,"")</f>
        <v/>
      </c>
      <c r="D55" s="247" t="str">
        <f>IF('Measured Data'!$E47&gt;0,'Measured Data'!C46,"")</f>
        <v/>
      </c>
      <c r="E55" s="238" t="str">
        <f>IF('Measured Data'!$E47&gt;0,'Measured Data'!D46,"")</f>
        <v/>
      </c>
      <c r="F55" s="238" t="str">
        <f>IF('Measured Data'!$E47&gt;0,'Measured Data'!E46,"")</f>
        <v/>
      </c>
      <c r="G55" s="238" t="str">
        <f>IF('Measured Data'!$E47&gt;0,'Measured Data'!G46,"")</f>
        <v/>
      </c>
      <c r="H55" s="243" t="str">
        <f>IF('Measured Data'!$E47&gt;0,'Measured Data'!H46,"")</f>
        <v/>
      </c>
      <c r="I55" s="243" t="str">
        <f>IF('Measured Data'!$E47&gt;0,'Measured Data'!I46,"")</f>
        <v/>
      </c>
      <c r="J55" s="243" t="str">
        <f>IF('Measured Data'!$E47&gt;0,'Measured Data'!J46,"")</f>
        <v/>
      </c>
      <c r="K55" s="243" t="str">
        <f>IF('Measured Data'!$E47&gt;0,'Measured Data'!K46,"")</f>
        <v/>
      </c>
      <c r="L55" s="238" t="str">
        <f>IF('Measured Data'!$E47&gt;0,'Measured Data'!L46,"")</f>
        <v/>
      </c>
      <c r="M55" s="238" t="str">
        <f>IF('Measured Data'!$E47&gt;0,'Measured Data'!M46,"")</f>
        <v/>
      </c>
      <c r="N55" s="238" t="str">
        <f>IF('Measured Data'!$E47&gt;0,'Measured Data'!N46,"")</f>
        <v/>
      </c>
      <c r="O55" s="238" t="str">
        <f>IF('Measured Data'!$E47&gt;0,'Measured Data'!O46,"")</f>
        <v/>
      </c>
      <c r="P55" s="238" t="str">
        <f>IF('Measured Data'!$E47&gt;0,'Measured Data'!P46,"")</f>
        <v/>
      </c>
      <c r="Q55" s="238" t="str">
        <f>IF('Measured Data'!$E47&gt;0,'Measured Data'!Q46,"")</f>
        <v/>
      </c>
      <c r="R55" s="238" t="str">
        <f>IF('Measured Data'!$E47&gt;0,'Measured Data'!R46,"")</f>
        <v/>
      </c>
      <c r="S55" s="238" t="str">
        <f>IF('Measured Data'!$E47&gt;0,'Measured Data'!S46,"")</f>
        <v/>
      </c>
      <c r="T55" s="244" t="str">
        <f>IF('Measured Data'!$E47&gt;0,'Measured Data'!T46+'Measured Data'!$E47*'Measured Data'!#REF!/'In Process Calc.'!$J49,"")</f>
        <v/>
      </c>
      <c r="U55" s="244" t="str">
        <f>IF('Measured Data'!$E47&gt;0,'Measured Data'!U46+'Measured Data'!$E47*'Measured Data'!#REF!/'In Process Calc.'!$J49,"")</f>
        <v/>
      </c>
      <c r="V55" s="244" t="str">
        <f>IF('Measured Data'!$E47&gt;0,'Measured Data'!V46+'Measured Data'!$E47*'Measured Data'!#REF!/'In Process Calc.'!$J49,"")</f>
        <v/>
      </c>
      <c r="W55" s="244" t="str">
        <f>IF('Measured Data'!$E47&gt;0,'Measured Data'!W46+'Measured Data'!$E47*'Measured Data'!#REF!/'In Process Calc.'!$J49,"")</f>
        <v/>
      </c>
      <c r="X55" s="244" t="str">
        <f>IF('Measured Data'!$E47&gt;0,'Measured Data'!X46+'Measured Data'!$E47*'Measured Data'!#REF!/'In Process Calc.'!$J49,"")</f>
        <v/>
      </c>
      <c r="Y55" s="244" t="str">
        <f>IF('Measured Data'!$E47&gt;0,'Measured Data'!Y46+'Measured Data'!$E47*'Measured Data'!#REF!/'In Process Calc.'!$J49,"")</f>
        <v/>
      </c>
      <c r="Z55" s="244" t="str">
        <f>IF('Measured Data'!$E47&gt;0,'Measured Data'!Z46+'Measured Data'!$E47*'Measured Data'!#REF!/'In Process Calc.'!$J49,"")</f>
        <v/>
      </c>
      <c r="AA55" s="244" t="str">
        <f>IF('Measured Data'!$E47&gt;0,'Measured Data'!AA46+'Measured Data'!$E47*'Measured Data'!#REF!/'In Process Calc.'!$J49,"")</f>
        <v/>
      </c>
      <c r="AB55" s="244" t="str">
        <f>IF('Measured Data'!$E47&gt;0,'Measured Data'!AB46+'Measured Data'!$E47*'Measured Data'!#REF!/'In Process Calc.'!$J49,"")</f>
        <v/>
      </c>
      <c r="AC55" s="244" t="str">
        <f>IF('Measured Data'!$E47&gt;0,'Measured Data'!AC46+'Measured Data'!$E47*'Measured Data'!#REF!/'In Process Calc.'!$J49,"")</f>
        <v/>
      </c>
      <c r="AD55" s="244" t="str">
        <f>IF('Measured Data'!$E47&gt;0,'Measured Data'!AD46+'Measured Data'!$E47*'Measured Data'!#REF!/'In Process Calc.'!$J49,"")</f>
        <v/>
      </c>
      <c r="AE55" s="244" t="str">
        <f>IF('Measured Data'!$E47&gt;0,'Measured Data'!AE46+'Measured Data'!$E47*'Measured Data'!#REF!/'In Process Calc.'!$J49,"")</f>
        <v/>
      </c>
      <c r="AF55" s="244" t="str">
        <f>IF('Measured Data'!$E47&gt;0,'Measured Data'!AF46+'Measured Data'!$E47*'Measured Data'!#REF!/'In Process Calc.'!$J49,"")</f>
        <v/>
      </c>
      <c r="AG55" s="244" t="str">
        <f>IF('Measured Data'!$E47&gt;0,'Measured Data'!AG46+'Measured Data'!$E47*'Measured Data'!#REF!/'In Process Calc.'!$J49,"")</f>
        <v/>
      </c>
      <c r="AH55" s="244" t="str">
        <f>IF('Measured Data'!$E47&gt;0,'Measured Data'!AH46+'Measured Data'!$E47*'Measured Data'!#REF!/'In Process Calc.'!$J49,"")</f>
        <v/>
      </c>
      <c r="AI55" s="244" t="str">
        <f>IF('Measured Data'!$E47&gt;0,'Measured Data'!AI46+'Measured Data'!$E47*'Measured Data'!#REF!/'In Process Calc.'!$J49,"")</f>
        <v/>
      </c>
      <c r="AJ55" s="244" t="str">
        <f>IF('Measured Data'!$E47&gt;0,'Measured Data'!AJ46+'Measured Data'!$E47*'Measured Data'!#REF!/'In Process Calc.'!$J49,"")</f>
        <v/>
      </c>
      <c r="AK55" s="244" t="str">
        <f>IF('Measured Data'!$E47&gt;0,'Measured Data'!AK46+'Measured Data'!$E47*'Measured Data'!#REF!/'In Process Calc.'!$J49,"")</f>
        <v/>
      </c>
      <c r="AL55" s="244" t="str">
        <f>IF('Measured Data'!$E47&gt;0,'Measured Data'!AL46+'Measured Data'!$E47*'Measured Data'!#REF!/'In Process Calc.'!$J49,"")</f>
        <v/>
      </c>
      <c r="AM55" s="244" t="str">
        <f>IF('Measured Data'!$E47&gt;0,'Measured Data'!AM46+'Measured Data'!$E47*'Measured Data'!#REF!/'In Process Calc.'!$J49,"")</f>
        <v/>
      </c>
      <c r="AN55" s="244" t="str">
        <f>IF('Measured Data'!$E47&gt;0,'Measured Data'!AN46+'Measured Data'!$E47*'Measured Data'!#REF!/'In Process Calc.'!$J49,"")</f>
        <v/>
      </c>
      <c r="AO55" s="244" t="str">
        <f>IF('Measured Data'!$E47&gt;0,'Measured Data'!AO46+'Measured Data'!$E47*'Measured Data'!#REF!/'In Process Calc.'!$J49,"")</f>
        <v/>
      </c>
      <c r="AP55" s="244" t="str">
        <f>IF('Measured Data'!$E47&gt;0,'Measured Data'!AP46+'Measured Data'!$E47*'Measured Data'!AQ46/'In Process Calc.'!$J49,"")</f>
        <v/>
      </c>
      <c r="AQ55" s="244" t="str">
        <f>IF('Measured Data'!$E47&gt;0,'Measured Data'!#REF!+'Measured Data'!$E47*'Measured Data'!AR46/'In Process Calc.'!$J49,"")</f>
        <v/>
      </c>
      <c r="AR55" s="244" t="str">
        <f>IF('Measured Data'!$E47&gt;0,'Measured Data'!#REF!,"")</f>
        <v/>
      </c>
      <c r="AS55" s="244" t="str">
        <f>IF('Measured Data'!$E47&gt;0,'Measured Data'!#REF!,"")</f>
        <v/>
      </c>
      <c r="AT55" s="244" t="str">
        <f>IF('Measured Data'!$E47&gt;0,'Measured Data'!#REF!,"")</f>
        <v/>
      </c>
      <c r="AU55" s="244" t="str">
        <f>IF('Measured Data'!$E47&gt;0,'Measured Data'!#REF!,"")</f>
        <v/>
      </c>
      <c r="AV55" s="244" t="str">
        <f>IF('Measured Data'!$E47&gt;0,'Measured Data'!#REF!,"")</f>
        <v/>
      </c>
      <c r="AW55" s="244" t="str">
        <f>IF('Measured Data'!$E47&gt;0,'Measured Data'!#REF!,"")</f>
        <v/>
      </c>
      <c r="AX55" s="244" t="str">
        <f>IF('Measured Data'!$E47&gt;0,'Measured Data'!#REF!,"")</f>
        <v/>
      </c>
      <c r="AY55" s="244" t="str">
        <f>IF('Measured Data'!$E47&gt;0,'Measured Data'!#REF!,"")</f>
        <v/>
      </c>
      <c r="AZ55" s="244" t="str">
        <f>IF('Measured Data'!$E47&gt;0,'Measured Data'!#REF!,"")</f>
        <v/>
      </c>
      <c r="BA55" s="244" t="str">
        <f>IF('Measured Data'!$E47&gt;0,'Measured Data'!#REF!,"")</f>
        <v/>
      </c>
      <c r="BB55" s="244" t="str">
        <f>IF('Measured Data'!$E47&gt;0,'Measured Data'!#REF!,"")</f>
        <v/>
      </c>
      <c r="BC55" s="244" t="str">
        <f>IF('Measured Data'!$E47&gt;0,'Measured Data'!#REF!,"")</f>
        <v/>
      </c>
      <c r="BD55" s="244" t="str">
        <f>IF('Measured Data'!$E47&gt;0,'Measured Data'!#REF!,"")</f>
        <v/>
      </c>
      <c r="BE55" s="244" t="str">
        <f>IF('Measured Data'!$E47&gt;0,'Measured Data'!#REF!,"")</f>
        <v/>
      </c>
      <c r="BF55" s="244" t="str">
        <f>IF('Measured Data'!$E47&gt;0,'Measured Data'!#REF!,"")</f>
        <v/>
      </c>
      <c r="BG55" s="244" t="str">
        <f>IF('Measured Data'!$E47&gt;0,'Measured Data'!#REF!,"")</f>
        <v/>
      </c>
      <c r="BH55" s="244" t="str">
        <f>IF('Measured Data'!$E47&gt;0,'Measured Data'!#REF!,"")</f>
        <v/>
      </c>
      <c r="BI55" s="244" t="str">
        <f>IF('Measured Data'!$E47&gt;0,'Measured Data'!#REF!,"")</f>
        <v/>
      </c>
      <c r="BJ55" s="244" t="str">
        <f>IF('Measured Data'!$E47&gt;0,'Measured Data'!#REF!,"")</f>
        <v/>
      </c>
      <c r="BK55" s="244" t="str">
        <f>IF('Measured Data'!$E47&gt;0,'Measured Data'!#REF!,"")</f>
        <v/>
      </c>
      <c r="BL55" s="244" t="str">
        <f>IF('Measured Data'!$E47&gt;0,'Measured Data'!#REF!,"")</f>
        <v/>
      </c>
      <c r="BM55" s="244" t="str">
        <f>IF('Measured Data'!$E47&gt;0,'Measured Data'!#REF!,"")</f>
        <v/>
      </c>
      <c r="BN55" s="244" t="str">
        <f>IF('Measured Data'!$E47&gt;0,'In Process Calc.'!B48,"")</f>
        <v/>
      </c>
      <c r="BO55" s="244" t="str">
        <f>IF('Measured Data'!$E47&gt;0,'In Process Calc.'!C48,"")</f>
        <v/>
      </c>
    </row>
    <row r="56" spans="1:67">
      <c r="A56" s="238" t="str">
        <f>IF('Measured Data'!$E48&gt;0,'Measured Data'!$B$1,"")</f>
        <v/>
      </c>
      <c r="B56" s="238" t="str">
        <f>IF('Measured Data'!$E48&gt;0,'Measured Data'!A47+0.1,"")</f>
        <v/>
      </c>
      <c r="C56" s="242" t="str">
        <f>IF('Measured Data'!$E48&gt;0,'Measured Data'!B47,"")</f>
        <v/>
      </c>
      <c r="D56" s="247" t="str">
        <f>IF('Measured Data'!$E48&gt;0,'Measured Data'!C47,"")</f>
        <v/>
      </c>
      <c r="E56" s="238" t="str">
        <f>IF('Measured Data'!$E48&gt;0,'Measured Data'!D47,"")</f>
        <v/>
      </c>
      <c r="F56" s="238" t="str">
        <f>IF('Measured Data'!$E48&gt;0,'Measured Data'!E47,"")</f>
        <v/>
      </c>
      <c r="G56" s="238" t="str">
        <f>IF('Measured Data'!$E48&gt;0,'Measured Data'!G47,"")</f>
        <v/>
      </c>
      <c r="H56" s="243" t="str">
        <f>IF('Measured Data'!$E48&gt;0,'Measured Data'!H47,"")</f>
        <v/>
      </c>
      <c r="I56" s="243" t="str">
        <f>IF('Measured Data'!$E48&gt;0,'Measured Data'!I47,"")</f>
        <v/>
      </c>
      <c r="J56" s="243" t="str">
        <f>IF('Measured Data'!$E48&gt;0,'Measured Data'!J47,"")</f>
        <v/>
      </c>
      <c r="K56" s="243" t="str">
        <f>IF('Measured Data'!$E48&gt;0,'Measured Data'!K47,"")</f>
        <v/>
      </c>
      <c r="L56" s="238" t="str">
        <f>IF('Measured Data'!$E48&gt;0,'Measured Data'!L47,"")</f>
        <v/>
      </c>
      <c r="M56" s="238" t="str">
        <f>IF('Measured Data'!$E48&gt;0,'Measured Data'!M47,"")</f>
        <v/>
      </c>
      <c r="N56" s="238" t="str">
        <f>IF('Measured Data'!$E48&gt;0,'Measured Data'!N47,"")</f>
        <v/>
      </c>
      <c r="O56" s="238" t="str">
        <f>IF('Measured Data'!$E48&gt;0,'Measured Data'!O47,"")</f>
        <v/>
      </c>
      <c r="P56" s="238" t="str">
        <f>IF('Measured Data'!$E48&gt;0,'Measured Data'!P47,"")</f>
        <v/>
      </c>
      <c r="Q56" s="238" t="str">
        <f>IF('Measured Data'!$E48&gt;0,'Measured Data'!Q47,"")</f>
        <v/>
      </c>
      <c r="R56" s="238" t="str">
        <f>IF('Measured Data'!$E48&gt;0,'Measured Data'!R47,"")</f>
        <v/>
      </c>
      <c r="S56" s="238" t="str">
        <f>IF('Measured Data'!$E48&gt;0,'Measured Data'!S47,"")</f>
        <v/>
      </c>
      <c r="T56" s="244" t="str">
        <f>IF('Measured Data'!$E48&gt;0,'Measured Data'!T47+'Measured Data'!$E48*'Measured Data'!#REF!/'In Process Calc.'!$J50,"")</f>
        <v/>
      </c>
      <c r="U56" s="244" t="str">
        <f>IF('Measured Data'!$E48&gt;0,'Measured Data'!U47+'Measured Data'!$E48*'Measured Data'!#REF!/'In Process Calc.'!$J50,"")</f>
        <v/>
      </c>
      <c r="V56" s="244" t="str">
        <f>IF('Measured Data'!$E48&gt;0,'Measured Data'!V47+'Measured Data'!$E48*'Measured Data'!#REF!/'In Process Calc.'!$J50,"")</f>
        <v/>
      </c>
      <c r="W56" s="244" t="str">
        <f>IF('Measured Data'!$E48&gt;0,'Measured Data'!W47+'Measured Data'!$E48*'Measured Data'!#REF!/'In Process Calc.'!$J50,"")</f>
        <v/>
      </c>
      <c r="X56" s="244" t="str">
        <f>IF('Measured Data'!$E48&gt;0,'Measured Data'!X47+'Measured Data'!$E48*'Measured Data'!#REF!/'In Process Calc.'!$J50,"")</f>
        <v/>
      </c>
      <c r="Y56" s="244" t="str">
        <f>IF('Measured Data'!$E48&gt;0,'Measured Data'!Y47+'Measured Data'!$E48*'Measured Data'!#REF!/'In Process Calc.'!$J50,"")</f>
        <v/>
      </c>
      <c r="Z56" s="244" t="str">
        <f>IF('Measured Data'!$E48&gt;0,'Measured Data'!Z47+'Measured Data'!$E48*'Measured Data'!#REF!/'In Process Calc.'!$J50,"")</f>
        <v/>
      </c>
      <c r="AA56" s="244" t="str">
        <f>IF('Measured Data'!$E48&gt;0,'Measured Data'!AA47+'Measured Data'!$E48*'Measured Data'!#REF!/'In Process Calc.'!$J50,"")</f>
        <v/>
      </c>
      <c r="AB56" s="244" t="str">
        <f>IF('Measured Data'!$E48&gt;0,'Measured Data'!AB47+'Measured Data'!$E48*'Measured Data'!#REF!/'In Process Calc.'!$J50,"")</f>
        <v/>
      </c>
      <c r="AC56" s="244" t="str">
        <f>IF('Measured Data'!$E48&gt;0,'Measured Data'!AC47+'Measured Data'!$E48*'Measured Data'!#REF!/'In Process Calc.'!$J50,"")</f>
        <v/>
      </c>
      <c r="AD56" s="244" t="str">
        <f>IF('Measured Data'!$E48&gt;0,'Measured Data'!AD47+'Measured Data'!$E48*'Measured Data'!#REF!/'In Process Calc.'!$J50,"")</f>
        <v/>
      </c>
      <c r="AE56" s="244" t="str">
        <f>IF('Measured Data'!$E48&gt;0,'Measured Data'!AE47+'Measured Data'!$E48*'Measured Data'!#REF!/'In Process Calc.'!$J50,"")</f>
        <v/>
      </c>
      <c r="AF56" s="244" t="str">
        <f>IF('Measured Data'!$E48&gt;0,'Measured Data'!AF47+'Measured Data'!$E48*'Measured Data'!#REF!/'In Process Calc.'!$J50,"")</f>
        <v/>
      </c>
      <c r="AG56" s="244" t="str">
        <f>IF('Measured Data'!$E48&gt;0,'Measured Data'!AG47+'Measured Data'!$E48*'Measured Data'!#REF!/'In Process Calc.'!$J50,"")</f>
        <v/>
      </c>
      <c r="AH56" s="244" t="str">
        <f>IF('Measured Data'!$E48&gt;0,'Measured Data'!AH47+'Measured Data'!$E48*'Measured Data'!#REF!/'In Process Calc.'!$J50,"")</f>
        <v/>
      </c>
      <c r="AI56" s="244" t="str">
        <f>IF('Measured Data'!$E48&gt;0,'Measured Data'!AI47+'Measured Data'!$E48*'Measured Data'!#REF!/'In Process Calc.'!$J50,"")</f>
        <v/>
      </c>
      <c r="AJ56" s="244" t="str">
        <f>IF('Measured Data'!$E48&gt;0,'Measured Data'!AJ47+'Measured Data'!$E48*'Measured Data'!#REF!/'In Process Calc.'!$J50,"")</f>
        <v/>
      </c>
      <c r="AK56" s="244" t="str">
        <f>IF('Measured Data'!$E48&gt;0,'Measured Data'!AK47+'Measured Data'!$E48*'Measured Data'!#REF!/'In Process Calc.'!$J50,"")</f>
        <v/>
      </c>
      <c r="AL56" s="244" t="str">
        <f>IF('Measured Data'!$E48&gt;0,'Measured Data'!AL47+'Measured Data'!$E48*'Measured Data'!#REF!/'In Process Calc.'!$J50,"")</f>
        <v/>
      </c>
      <c r="AM56" s="244" t="str">
        <f>IF('Measured Data'!$E48&gt;0,'Measured Data'!AM47+'Measured Data'!$E48*'Measured Data'!#REF!/'In Process Calc.'!$J50,"")</f>
        <v/>
      </c>
      <c r="AN56" s="244" t="str">
        <f>IF('Measured Data'!$E48&gt;0,'Measured Data'!AN47+'Measured Data'!$E48*'Measured Data'!#REF!/'In Process Calc.'!$J50,"")</f>
        <v/>
      </c>
      <c r="AO56" s="244" t="str">
        <f>IF('Measured Data'!$E48&gt;0,'Measured Data'!AO47+'Measured Data'!$E48*'Measured Data'!#REF!/'In Process Calc.'!$J50,"")</f>
        <v/>
      </c>
      <c r="AP56" s="244" t="str">
        <f>IF('Measured Data'!$E48&gt;0,'Measured Data'!AP47+'Measured Data'!$E48*'Measured Data'!AQ47/'In Process Calc.'!$J50,"")</f>
        <v/>
      </c>
      <c r="AQ56" s="244" t="str">
        <f>IF('Measured Data'!$E48&gt;0,'Measured Data'!#REF!+'Measured Data'!$E48*'Measured Data'!AR47/'In Process Calc.'!$J50,"")</f>
        <v/>
      </c>
      <c r="AR56" s="244" t="str">
        <f>IF('Measured Data'!$E48&gt;0,'Measured Data'!#REF!,"")</f>
        <v/>
      </c>
      <c r="AS56" s="244" t="str">
        <f>IF('Measured Data'!$E48&gt;0,'Measured Data'!#REF!,"")</f>
        <v/>
      </c>
      <c r="AT56" s="244" t="str">
        <f>IF('Measured Data'!$E48&gt;0,'Measured Data'!#REF!,"")</f>
        <v/>
      </c>
      <c r="AU56" s="244" t="str">
        <f>IF('Measured Data'!$E48&gt;0,'Measured Data'!#REF!,"")</f>
        <v/>
      </c>
      <c r="AV56" s="244" t="str">
        <f>IF('Measured Data'!$E48&gt;0,'Measured Data'!#REF!,"")</f>
        <v/>
      </c>
      <c r="AW56" s="244" t="str">
        <f>IF('Measured Data'!$E48&gt;0,'Measured Data'!#REF!,"")</f>
        <v/>
      </c>
      <c r="AX56" s="244" t="str">
        <f>IF('Measured Data'!$E48&gt;0,'Measured Data'!#REF!,"")</f>
        <v/>
      </c>
      <c r="AY56" s="244" t="str">
        <f>IF('Measured Data'!$E48&gt;0,'Measured Data'!#REF!,"")</f>
        <v/>
      </c>
      <c r="AZ56" s="244" t="str">
        <f>IF('Measured Data'!$E48&gt;0,'Measured Data'!#REF!,"")</f>
        <v/>
      </c>
      <c r="BA56" s="244" t="str">
        <f>IF('Measured Data'!$E48&gt;0,'Measured Data'!#REF!,"")</f>
        <v/>
      </c>
      <c r="BB56" s="244" t="str">
        <f>IF('Measured Data'!$E48&gt;0,'Measured Data'!#REF!,"")</f>
        <v/>
      </c>
      <c r="BC56" s="244" t="str">
        <f>IF('Measured Data'!$E48&gt;0,'Measured Data'!#REF!,"")</f>
        <v/>
      </c>
      <c r="BD56" s="244" t="str">
        <f>IF('Measured Data'!$E48&gt;0,'Measured Data'!#REF!,"")</f>
        <v/>
      </c>
      <c r="BE56" s="244" t="str">
        <f>IF('Measured Data'!$E48&gt;0,'Measured Data'!#REF!,"")</f>
        <v/>
      </c>
      <c r="BF56" s="244" t="str">
        <f>IF('Measured Data'!$E48&gt;0,'Measured Data'!#REF!,"")</f>
        <v/>
      </c>
      <c r="BG56" s="244" t="str">
        <f>IF('Measured Data'!$E48&gt;0,'Measured Data'!#REF!,"")</f>
        <v/>
      </c>
      <c r="BH56" s="244" t="str">
        <f>IF('Measured Data'!$E48&gt;0,'Measured Data'!#REF!,"")</f>
        <v/>
      </c>
      <c r="BI56" s="244" t="str">
        <f>IF('Measured Data'!$E48&gt;0,'Measured Data'!#REF!,"")</f>
        <v/>
      </c>
      <c r="BJ56" s="244" t="str">
        <f>IF('Measured Data'!$E48&gt;0,'Measured Data'!#REF!,"")</f>
        <v/>
      </c>
      <c r="BK56" s="244" t="str">
        <f>IF('Measured Data'!$E48&gt;0,'Measured Data'!#REF!,"")</f>
        <v/>
      </c>
      <c r="BL56" s="244" t="str">
        <f>IF('Measured Data'!$E48&gt;0,'Measured Data'!#REF!,"")</f>
        <v/>
      </c>
      <c r="BM56" s="244" t="str">
        <f>IF('Measured Data'!$E48&gt;0,'Measured Data'!#REF!,"")</f>
        <v/>
      </c>
      <c r="BN56" s="244" t="str">
        <f>IF('Measured Data'!$E48&gt;0,'In Process Calc.'!B49,"")</f>
        <v/>
      </c>
      <c r="BO56" s="244" t="str">
        <f>IF('Measured Data'!$E48&gt;0,'In Process Calc.'!C49,"")</f>
        <v/>
      </c>
    </row>
    <row r="57" spans="1:67">
      <c r="A57" s="238" t="str">
        <f>IF('Measured Data'!$E49&gt;0,'Measured Data'!$B$1,"")</f>
        <v/>
      </c>
      <c r="B57" s="238" t="str">
        <f>IF('Measured Data'!$E49&gt;0,'Measured Data'!A48+0.1,"")</f>
        <v/>
      </c>
      <c r="C57" s="242" t="str">
        <f>IF('Measured Data'!$E49&gt;0,'Measured Data'!B48,"")</f>
        <v/>
      </c>
      <c r="D57" s="247" t="str">
        <f>IF('Measured Data'!$E49&gt;0,'Measured Data'!C48,"")</f>
        <v/>
      </c>
      <c r="E57" s="238" t="str">
        <f>IF('Measured Data'!$E49&gt;0,'Measured Data'!D48,"")</f>
        <v/>
      </c>
      <c r="F57" s="238" t="str">
        <f>IF('Measured Data'!$E49&gt;0,'Measured Data'!E48,"")</f>
        <v/>
      </c>
      <c r="G57" s="238" t="str">
        <f>IF('Measured Data'!$E49&gt;0,'Measured Data'!G48,"")</f>
        <v/>
      </c>
      <c r="H57" s="243" t="str">
        <f>IF('Measured Data'!$E49&gt;0,'Measured Data'!H48,"")</f>
        <v/>
      </c>
      <c r="I57" s="243" t="str">
        <f>IF('Measured Data'!$E49&gt;0,'Measured Data'!I48,"")</f>
        <v/>
      </c>
      <c r="J57" s="243" t="str">
        <f>IF('Measured Data'!$E49&gt;0,'Measured Data'!J48,"")</f>
        <v/>
      </c>
      <c r="K57" s="243" t="str">
        <f>IF('Measured Data'!$E49&gt;0,'Measured Data'!K48,"")</f>
        <v/>
      </c>
      <c r="L57" s="238" t="str">
        <f>IF('Measured Data'!$E49&gt;0,'Measured Data'!L48,"")</f>
        <v/>
      </c>
      <c r="M57" s="238" t="str">
        <f>IF('Measured Data'!$E49&gt;0,'Measured Data'!M48,"")</f>
        <v/>
      </c>
      <c r="N57" s="238" t="str">
        <f>IF('Measured Data'!$E49&gt;0,'Measured Data'!N48,"")</f>
        <v/>
      </c>
      <c r="O57" s="238" t="str">
        <f>IF('Measured Data'!$E49&gt;0,'Measured Data'!O48,"")</f>
        <v/>
      </c>
      <c r="P57" s="238" t="str">
        <f>IF('Measured Data'!$E49&gt;0,'Measured Data'!P48,"")</f>
        <v/>
      </c>
      <c r="Q57" s="238" t="str">
        <f>IF('Measured Data'!$E49&gt;0,'Measured Data'!Q48,"")</f>
        <v/>
      </c>
      <c r="R57" s="238" t="str">
        <f>IF('Measured Data'!$E49&gt;0,'Measured Data'!R48,"")</f>
        <v/>
      </c>
      <c r="S57" s="238" t="str">
        <f>IF('Measured Data'!$E49&gt;0,'Measured Data'!S48,"")</f>
        <v/>
      </c>
      <c r="T57" s="244" t="str">
        <f>IF('Measured Data'!$E49&gt;0,'Measured Data'!T48+'Measured Data'!$E49*'Measured Data'!#REF!/'In Process Calc.'!$J51,"")</f>
        <v/>
      </c>
      <c r="U57" s="244" t="str">
        <f>IF('Measured Data'!$E49&gt;0,'Measured Data'!U48+'Measured Data'!$E49*'Measured Data'!#REF!/'In Process Calc.'!$J51,"")</f>
        <v/>
      </c>
      <c r="V57" s="244" t="str">
        <f>IF('Measured Data'!$E49&gt;0,'Measured Data'!V48+'Measured Data'!$E49*'Measured Data'!#REF!/'In Process Calc.'!$J51,"")</f>
        <v/>
      </c>
      <c r="W57" s="244" t="str">
        <f>IF('Measured Data'!$E49&gt;0,'Measured Data'!W48+'Measured Data'!$E49*'Measured Data'!#REF!/'In Process Calc.'!$J51,"")</f>
        <v/>
      </c>
      <c r="X57" s="244" t="str">
        <f>IF('Measured Data'!$E49&gt;0,'Measured Data'!X48+'Measured Data'!$E49*'Measured Data'!#REF!/'In Process Calc.'!$J51,"")</f>
        <v/>
      </c>
      <c r="Y57" s="244" t="str">
        <f>IF('Measured Data'!$E49&gt;0,'Measured Data'!Y48+'Measured Data'!$E49*'Measured Data'!#REF!/'In Process Calc.'!$J51,"")</f>
        <v/>
      </c>
      <c r="Z57" s="244" t="str">
        <f>IF('Measured Data'!$E49&gt;0,'Measured Data'!Z48+'Measured Data'!$E49*'Measured Data'!#REF!/'In Process Calc.'!$J51,"")</f>
        <v/>
      </c>
      <c r="AA57" s="244" t="str">
        <f>IF('Measured Data'!$E49&gt;0,'Measured Data'!AA48+'Measured Data'!$E49*'Measured Data'!#REF!/'In Process Calc.'!$J51,"")</f>
        <v/>
      </c>
      <c r="AB57" s="244" t="str">
        <f>IF('Measured Data'!$E49&gt;0,'Measured Data'!AB48+'Measured Data'!$E49*'Measured Data'!#REF!/'In Process Calc.'!$J51,"")</f>
        <v/>
      </c>
      <c r="AC57" s="244" t="str">
        <f>IF('Measured Data'!$E49&gt;0,'Measured Data'!AC48+'Measured Data'!$E49*'Measured Data'!#REF!/'In Process Calc.'!$J51,"")</f>
        <v/>
      </c>
      <c r="AD57" s="244" t="str">
        <f>IF('Measured Data'!$E49&gt;0,'Measured Data'!AD48+'Measured Data'!$E49*'Measured Data'!#REF!/'In Process Calc.'!$J51,"")</f>
        <v/>
      </c>
      <c r="AE57" s="244" t="str">
        <f>IF('Measured Data'!$E49&gt;0,'Measured Data'!AE48+'Measured Data'!$E49*'Measured Data'!#REF!/'In Process Calc.'!$J51,"")</f>
        <v/>
      </c>
      <c r="AF57" s="244" t="str">
        <f>IF('Measured Data'!$E49&gt;0,'Measured Data'!AF48+'Measured Data'!$E49*'Measured Data'!#REF!/'In Process Calc.'!$J51,"")</f>
        <v/>
      </c>
      <c r="AG57" s="244" t="str">
        <f>IF('Measured Data'!$E49&gt;0,'Measured Data'!AG48+'Measured Data'!$E49*'Measured Data'!#REF!/'In Process Calc.'!$J51,"")</f>
        <v/>
      </c>
      <c r="AH57" s="244" t="str">
        <f>IF('Measured Data'!$E49&gt;0,'Measured Data'!AH48+'Measured Data'!$E49*'Measured Data'!#REF!/'In Process Calc.'!$J51,"")</f>
        <v/>
      </c>
      <c r="AI57" s="244" t="str">
        <f>IF('Measured Data'!$E49&gt;0,'Measured Data'!AI48+'Measured Data'!$E49*'Measured Data'!#REF!/'In Process Calc.'!$J51,"")</f>
        <v/>
      </c>
      <c r="AJ57" s="244" t="str">
        <f>IF('Measured Data'!$E49&gt;0,'Measured Data'!AJ48+'Measured Data'!$E49*'Measured Data'!#REF!/'In Process Calc.'!$J51,"")</f>
        <v/>
      </c>
      <c r="AK57" s="244" t="str">
        <f>IF('Measured Data'!$E49&gt;0,'Measured Data'!AK48+'Measured Data'!$E49*'Measured Data'!#REF!/'In Process Calc.'!$J51,"")</f>
        <v/>
      </c>
      <c r="AL57" s="244" t="str">
        <f>IF('Measured Data'!$E49&gt;0,'Measured Data'!AL48+'Measured Data'!$E49*'Measured Data'!#REF!/'In Process Calc.'!$J51,"")</f>
        <v/>
      </c>
      <c r="AM57" s="244" t="str">
        <f>IF('Measured Data'!$E49&gt;0,'Measured Data'!AM48+'Measured Data'!$E49*'Measured Data'!#REF!/'In Process Calc.'!$J51,"")</f>
        <v/>
      </c>
      <c r="AN57" s="244" t="str">
        <f>IF('Measured Data'!$E49&gt;0,'Measured Data'!AN48+'Measured Data'!$E49*'Measured Data'!#REF!/'In Process Calc.'!$J51,"")</f>
        <v/>
      </c>
      <c r="AO57" s="244" t="str">
        <f>IF('Measured Data'!$E49&gt;0,'Measured Data'!AO48+'Measured Data'!$E49*'Measured Data'!#REF!/'In Process Calc.'!$J51,"")</f>
        <v/>
      </c>
      <c r="AP57" s="244" t="str">
        <f>IF('Measured Data'!$E49&gt;0,'Measured Data'!AP48+'Measured Data'!$E49*'Measured Data'!AQ48/'In Process Calc.'!$J51,"")</f>
        <v/>
      </c>
      <c r="AQ57" s="244" t="str">
        <f>IF('Measured Data'!$E49&gt;0,'Measured Data'!#REF!+'Measured Data'!$E49*'Measured Data'!AR48/'In Process Calc.'!$J51,"")</f>
        <v/>
      </c>
      <c r="AR57" s="244" t="str">
        <f>IF('Measured Data'!$E49&gt;0,'Measured Data'!#REF!,"")</f>
        <v/>
      </c>
      <c r="AS57" s="244" t="str">
        <f>IF('Measured Data'!$E49&gt;0,'Measured Data'!#REF!,"")</f>
        <v/>
      </c>
      <c r="AT57" s="244" t="str">
        <f>IF('Measured Data'!$E49&gt;0,'Measured Data'!#REF!,"")</f>
        <v/>
      </c>
      <c r="AU57" s="244" t="str">
        <f>IF('Measured Data'!$E49&gt;0,'Measured Data'!#REF!,"")</f>
        <v/>
      </c>
      <c r="AV57" s="244" t="str">
        <f>IF('Measured Data'!$E49&gt;0,'Measured Data'!#REF!,"")</f>
        <v/>
      </c>
      <c r="AW57" s="244" t="str">
        <f>IF('Measured Data'!$E49&gt;0,'Measured Data'!#REF!,"")</f>
        <v/>
      </c>
      <c r="AX57" s="244" t="str">
        <f>IF('Measured Data'!$E49&gt;0,'Measured Data'!#REF!,"")</f>
        <v/>
      </c>
      <c r="AY57" s="244" t="str">
        <f>IF('Measured Data'!$E49&gt;0,'Measured Data'!#REF!,"")</f>
        <v/>
      </c>
      <c r="AZ57" s="244" t="str">
        <f>IF('Measured Data'!$E49&gt;0,'Measured Data'!#REF!,"")</f>
        <v/>
      </c>
      <c r="BA57" s="244" t="str">
        <f>IF('Measured Data'!$E49&gt;0,'Measured Data'!#REF!,"")</f>
        <v/>
      </c>
      <c r="BB57" s="244" t="str">
        <f>IF('Measured Data'!$E49&gt;0,'Measured Data'!#REF!,"")</f>
        <v/>
      </c>
      <c r="BC57" s="244" t="str">
        <f>IF('Measured Data'!$E49&gt;0,'Measured Data'!#REF!,"")</f>
        <v/>
      </c>
      <c r="BD57" s="244" t="str">
        <f>IF('Measured Data'!$E49&gt;0,'Measured Data'!#REF!,"")</f>
        <v/>
      </c>
      <c r="BE57" s="244" t="str">
        <f>IF('Measured Data'!$E49&gt;0,'Measured Data'!#REF!,"")</f>
        <v/>
      </c>
      <c r="BF57" s="244" t="str">
        <f>IF('Measured Data'!$E49&gt;0,'Measured Data'!#REF!,"")</f>
        <v/>
      </c>
      <c r="BG57" s="244" t="str">
        <f>IF('Measured Data'!$E49&gt;0,'Measured Data'!#REF!,"")</f>
        <v/>
      </c>
      <c r="BH57" s="244" t="str">
        <f>IF('Measured Data'!$E49&gt;0,'Measured Data'!#REF!,"")</f>
        <v/>
      </c>
      <c r="BI57" s="244" t="str">
        <f>IF('Measured Data'!$E49&gt;0,'Measured Data'!#REF!,"")</f>
        <v/>
      </c>
      <c r="BJ57" s="244" t="str">
        <f>IF('Measured Data'!$E49&gt;0,'Measured Data'!#REF!,"")</f>
        <v/>
      </c>
      <c r="BK57" s="244" t="str">
        <f>IF('Measured Data'!$E49&gt;0,'Measured Data'!#REF!,"")</f>
        <v/>
      </c>
      <c r="BL57" s="244" t="str">
        <f>IF('Measured Data'!$E49&gt;0,'Measured Data'!#REF!,"")</f>
        <v/>
      </c>
      <c r="BM57" s="244" t="str">
        <f>IF('Measured Data'!$E49&gt;0,'Measured Data'!#REF!,"")</f>
        <v/>
      </c>
      <c r="BN57" s="244" t="str">
        <f>IF('Measured Data'!$E49&gt;0,'In Process Calc.'!B50,"")</f>
        <v/>
      </c>
      <c r="BO57" s="244" t="str">
        <f>IF('Measured Data'!$E49&gt;0,'In Process Calc.'!C50,"")</f>
        <v/>
      </c>
    </row>
    <row r="58" spans="1:67">
      <c r="A58" s="238" t="str">
        <f>IF('Measured Data'!$E50&gt;0,'Measured Data'!$B$1,"")</f>
        <v/>
      </c>
      <c r="B58" s="238" t="str">
        <f>IF('Measured Data'!$E50&gt;0,'Measured Data'!A49+0.1,"")</f>
        <v/>
      </c>
      <c r="C58" s="242" t="str">
        <f>IF('Measured Data'!$E50&gt;0,'Measured Data'!B49,"")</f>
        <v/>
      </c>
      <c r="D58" s="247" t="str">
        <f>IF('Measured Data'!$E50&gt;0,'Measured Data'!C49,"")</f>
        <v/>
      </c>
      <c r="E58" s="238" t="str">
        <f>IF('Measured Data'!$E50&gt;0,'Measured Data'!D49,"")</f>
        <v/>
      </c>
      <c r="F58" s="238" t="str">
        <f>IF('Measured Data'!$E50&gt;0,'Measured Data'!E49,"")</f>
        <v/>
      </c>
      <c r="G58" s="238" t="str">
        <f>IF('Measured Data'!$E50&gt;0,'Measured Data'!G49,"")</f>
        <v/>
      </c>
      <c r="H58" s="243" t="str">
        <f>IF('Measured Data'!$E50&gt;0,'Measured Data'!H49,"")</f>
        <v/>
      </c>
      <c r="I58" s="243" t="str">
        <f>IF('Measured Data'!$E50&gt;0,'Measured Data'!I49,"")</f>
        <v/>
      </c>
      <c r="J58" s="243" t="str">
        <f>IF('Measured Data'!$E50&gt;0,'Measured Data'!J49,"")</f>
        <v/>
      </c>
      <c r="K58" s="243" t="str">
        <f>IF('Measured Data'!$E50&gt;0,'Measured Data'!K49,"")</f>
        <v/>
      </c>
      <c r="L58" s="238" t="str">
        <f>IF('Measured Data'!$E50&gt;0,'Measured Data'!L49,"")</f>
        <v/>
      </c>
      <c r="M58" s="238" t="str">
        <f>IF('Measured Data'!$E50&gt;0,'Measured Data'!M49,"")</f>
        <v/>
      </c>
      <c r="N58" s="238" t="str">
        <f>IF('Measured Data'!$E50&gt;0,'Measured Data'!N49,"")</f>
        <v/>
      </c>
      <c r="O58" s="238" t="str">
        <f>IF('Measured Data'!$E50&gt;0,'Measured Data'!O49,"")</f>
        <v/>
      </c>
      <c r="P58" s="238" t="str">
        <f>IF('Measured Data'!$E50&gt;0,'Measured Data'!P49,"")</f>
        <v/>
      </c>
      <c r="Q58" s="238" t="str">
        <f>IF('Measured Data'!$E50&gt;0,'Measured Data'!Q49,"")</f>
        <v/>
      </c>
      <c r="R58" s="238" t="str">
        <f>IF('Measured Data'!$E50&gt;0,'Measured Data'!R49,"")</f>
        <v/>
      </c>
      <c r="S58" s="238" t="str">
        <f>IF('Measured Data'!$E50&gt;0,'Measured Data'!S49,"")</f>
        <v/>
      </c>
      <c r="T58" s="244" t="str">
        <f>IF('Measured Data'!$E50&gt;0,'Measured Data'!T49+'Measured Data'!$E50*'Measured Data'!#REF!/'In Process Calc.'!$J52,"")</f>
        <v/>
      </c>
      <c r="U58" s="244" t="str">
        <f>IF('Measured Data'!$E50&gt;0,'Measured Data'!U49+'Measured Data'!$E50*'Measured Data'!#REF!/'In Process Calc.'!$J52,"")</f>
        <v/>
      </c>
      <c r="V58" s="244" t="str">
        <f>IF('Measured Data'!$E50&gt;0,'Measured Data'!V49+'Measured Data'!$E50*'Measured Data'!#REF!/'In Process Calc.'!$J52,"")</f>
        <v/>
      </c>
      <c r="W58" s="244" t="str">
        <f>IF('Measured Data'!$E50&gt;0,'Measured Data'!W49+'Measured Data'!$E50*'Measured Data'!#REF!/'In Process Calc.'!$J52,"")</f>
        <v/>
      </c>
      <c r="X58" s="244" t="str">
        <f>IF('Measured Data'!$E50&gt;0,'Measured Data'!X49+'Measured Data'!$E50*'Measured Data'!#REF!/'In Process Calc.'!$J52,"")</f>
        <v/>
      </c>
      <c r="Y58" s="244" t="str">
        <f>IF('Measured Data'!$E50&gt;0,'Measured Data'!Y49+'Measured Data'!$E50*'Measured Data'!#REF!/'In Process Calc.'!$J52,"")</f>
        <v/>
      </c>
      <c r="Z58" s="244" t="str">
        <f>IF('Measured Data'!$E50&gt;0,'Measured Data'!Z49+'Measured Data'!$E50*'Measured Data'!#REF!/'In Process Calc.'!$J52,"")</f>
        <v/>
      </c>
      <c r="AA58" s="244" t="str">
        <f>IF('Measured Data'!$E50&gt;0,'Measured Data'!AA49+'Measured Data'!$E50*'Measured Data'!#REF!/'In Process Calc.'!$J52,"")</f>
        <v/>
      </c>
      <c r="AB58" s="244" t="str">
        <f>IF('Measured Data'!$E50&gt;0,'Measured Data'!AB49+'Measured Data'!$E50*'Measured Data'!#REF!/'In Process Calc.'!$J52,"")</f>
        <v/>
      </c>
      <c r="AC58" s="244" t="str">
        <f>IF('Measured Data'!$E50&gt;0,'Measured Data'!AC49+'Measured Data'!$E50*'Measured Data'!#REF!/'In Process Calc.'!$J52,"")</f>
        <v/>
      </c>
      <c r="AD58" s="244" t="str">
        <f>IF('Measured Data'!$E50&gt;0,'Measured Data'!AD49+'Measured Data'!$E50*'Measured Data'!#REF!/'In Process Calc.'!$J52,"")</f>
        <v/>
      </c>
      <c r="AE58" s="244" t="str">
        <f>IF('Measured Data'!$E50&gt;0,'Measured Data'!AE49+'Measured Data'!$E50*'Measured Data'!#REF!/'In Process Calc.'!$J52,"")</f>
        <v/>
      </c>
      <c r="AF58" s="244" t="str">
        <f>IF('Measured Data'!$E50&gt;0,'Measured Data'!AF49+'Measured Data'!$E50*'Measured Data'!#REF!/'In Process Calc.'!$J52,"")</f>
        <v/>
      </c>
      <c r="AG58" s="244" t="str">
        <f>IF('Measured Data'!$E50&gt;0,'Measured Data'!AG49+'Measured Data'!$E50*'Measured Data'!#REF!/'In Process Calc.'!$J52,"")</f>
        <v/>
      </c>
      <c r="AH58" s="244" t="str">
        <f>IF('Measured Data'!$E50&gt;0,'Measured Data'!AH49+'Measured Data'!$E50*'Measured Data'!#REF!/'In Process Calc.'!$J52,"")</f>
        <v/>
      </c>
      <c r="AI58" s="244" t="str">
        <f>IF('Measured Data'!$E50&gt;0,'Measured Data'!AI49+'Measured Data'!$E50*'Measured Data'!#REF!/'In Process Calc.'!$J52,"")</f>
        <v/>
      </c>
      <c r="AJ58" s="244" t="str">
        <f>IF('Measured Data'!$E50&gt;0,'Measured Data'!AJ49+'Measured Data'!$E50*'Measured Data'!#REF!/'In Process Calc.'!$J52,"")</f>
        <v/>
      </c>
      <c r="AK58" s="244" t="str">
        <f>IF('Measured Data'!$E50&gt;0,'Measured Data'!AK49+'Measured Data'!$E50*'Measured Data'!#REF!/'In Process Calc.'!$J52,"")</f>
        <v/>
      </c>
      <c r="AL58" s="244" t="str">
        <f>IF('Measured Data'!$E50&gt;0,'Measured Data'!AL49+'Measured Data'!$E50*'Measured Data'!#REF!/'In Process Calc.'!$J52,"")</f>
        <v/>
      </c>
      <c r="AM58" s="244" t="str">
        <f>IF('Measured Data'!$E50&gt;0,'Measured Data'!AM49+'Measured Data'!$E50*'Measured Data'!#REF!/'In Process Calc.'!$J52,"")</f>
        <v/>
      </c>
      <c r="AN58" s="244" t="str">
        <f>IF('Measured Data'!$E50&gt;0,'Measured Data'!AN49+'Measured Data'!$E50*'Measured Data'!#REF!/'In Process Calc.'!$J52,"")</f>
        <v/>
      </c>
      <c r="AO58" s="244" t="str">
        <f>IF('Measured Data'!$E50&gt;0,'Measured Data'!AO49+'Measured Data'!$E50*'Measured Data'!#REF!/'In Process Calc.'!$J52,"")</f>
        <v/>
      </c>
      <c r="AP58" s="244" t="str">
        <f>IF('Measured Data'!$E50&gt;0,'Measured Data'!AP49+'Measured Data'!$E50*'Measured Data'!AQ49/'In Process Calc.'!$J52,"")</f>
        <v/>
      </c>
      <c r="AQ58" s="244" t="str">
        <f>IF('Measured Data'!$E50&gt;0,'Measured Data'!#REF!+'Measured Data'!$E50*'Measured Data'!AR49/'In Process Calc.'!$J52,"")</f>
        <v/>
      </c>
      <c r="AR58" s="244" t="str">
        <f>IF('Measured Data'!$E50&gt;0,'Measured Data'!#REF!,"")</f>
        <v/>
      </c>
      <c r="AS58" s="244" t="str">
        <f>IF('Measured Data'!$E50&gt;0,'Measured Data'!#REF!,"")</f>
        <v/>
      </c>
      <c r="AT58" s="244" t="str">
        <f>IF('Measured Data'!$E50&gt;0,'Measured Data'!#REF!,"")</f>
        <v/>
      </c>
      <c r="AU58" s="244" t="str">
        <f>IF('Measured Data'!$E50&gt;0,'Measured Data'!#REF!,"")</f>
        <v/>
      </c>
      <c r="AV58" s="244" t="str">
        <f>IF('Measured Data'!$E50&gt;0,'Measured Data'!#REF!,"")</f>
        <v/>
      </c>
      <c r="AW58" s="244" t="str">
        <f>IF('Measured Data'!$E50&gt;0,'Measured Data'!#REF!,"")</f>
        <v/>
      </c>
      <c r="AX58" s="244" t="str">
        <f>IF('Measured Data'!$E50&gt;0,'Measured Data'!#REF!,"")</f>
        <v/>
      </c>
      <c r="AY58" s="244" t="str">
        <f>IF('Measured Data'!$E50&gt;0,'Measured Data'!#REF!,"")</f>
        <v/>
      </c>
      <c r="AZ58" s="244" t="str">
        <f>IF('Measured Data'!$E50&gt;0,'Measured Data'!#REF!,"")</f>
        <v/>
      </c>
      <c r="BA58" s="244" t="str">
        <f>IF('Measured Data'!$E50&gt;0,'Measured Data'!#REF!,"")</f>
        <v/>
      </c>
      <c r="BB58" s="244" t="str">
        <f>IF('Measured Data'!$E50&gt;0,'Measured Data'!#REF!,"")</f>
        <v/>
      </c>
      <c r="BC58" s="244" t="str">
        <f>IF('Measured Data'!$E50&gt;0,'Measured Data'!#REF!,"")</f>
        <v/>
      </c>
      <c r="BD58" s="244" t="str">
        <f>IF('Measured Data'!$E50&gt;0,'Measured Data'!#REF!,"")</f>
        <v/>
      </c>
      <c r="BE58" s="244" t="str">
        <f>IF('Measured Data'!$E50&gt;0,'Measured Data'!#REF!,"")</f>
        <v/>
      </c>
      <c r="BF58" s="244" t="str">
        <f>IF('Measured Data'!$E50&gt;0,'Measured Data'!#REF!,"")</f>
        <v/>
      </c>
      <c r="BG58" s="244" t="str">
        <f>IF('Measured Data'!$E50&gt;0,'Measured Data'!#REF!,"")</f>
        <v/>
      </c>
      <c r="BH58" s="244" t="str">
        <f>IF('Measured Data'!$E50&gt;0,'Measured Data'!#REF!,"")</f>
        <v/>
      </c>
      <c r="BI58" s="244" t="str">
        <f>IF('Measured Data'!$E50&gt;0,'Measured Data'!#REF!,"")</f>
        <v/>
      </c>
      <c r="BJ58" s="244" t="str">
        <f>IF('Measured Data'!$E50&gt;0,'Measured Data'!#REF!,"")</f>
        <v/>
      </c>
      <c r="BK58" s="244" t="str">
        <f>IF('Measured Data'!$E50&gt;0,'Measured Data'!#REF!,"")</f>
        <v/>
      </c>
      <c r="BL58" s="244" t="str">
        <f>IF('Measured Data'!$E50&gt;0,'Measured Data'!#REF!,"")</f>
        <v/>
      </c>
      <c r="BM58" s="244" t="str">
        <f>IF('Measured Data'!$E50&gt;0,'Measured Data'!#REF!,"")</f>
        <v/>
      </c>
      <c r="BN58" s="244" t="str">
        <f>IF('Measured Data'!$E50&gt;0,'In Process Calc.'!B51,"")</f>
        <v/>
      </c>
      <c r="BO58" s="244" t="str">
        <f>IF('Measured Data'!$E50&gt;0,'In Process Calc.'!C51,"")</f>
        <v/>
      </c>
    </row>
    <row r="59" spans="1:67">
      <c r="A59" s="238" t="str">
        <f>IF('Measured Data'!$E51&gt;0,'Measured Data'!$B$1,"")</f>
        <v/>
      </c>
      <c r="B59" s="238" t="str">
        <f>IF('Measured Data'!$E51&gt;0,'Measured Data'!A50+0.1,"")</f>
        <v/>
      </c>
      <c r="C59" s="242" t="str">
        <f>IF('Measured Data'!$E51&gt;0,'Measured Data'!B50,"")</f>
        <v/>
      </c>
      <c r="D59" s="247" t="str">
        <f>IF('Measured Data'!$E51&gt;0,'Measured Data'!C50,"")</f>
        <v/>
      </c>
      <c r="E59" s="238" t="str">
        <f>IF('Measured Data'!$E51&gt;0,'Measured Data'!D50,"")</f>
        <v/>
      </c>
      <c r="F59" s="238" t="str">
        <f>IF('Measured Data'!$E51&gt;0,'Measured Data'!E50,"")</f>
        <v/>
      </c>
      <c r="G59" s="238" t="str">
        <f>IF('Measured Data'!$E51&gt;0,'Measured Data'!G50,"")</f>
        <v/>
      </c>
      <c r="H59" s="243" t="str">
        <f>IF('Measured Data'!$E51&gt;0,'Measured Data'!H50,"")</f>
        <v/>
      </c>
      <c r="I59" s="243" t="str">
        <f>IF('Measured Data'!$E51&gt;0,'Measured Data'!I50,"")</f>
        <v/>
      </c>
      <c r="J59" s="243" t="str">
        <f>IF('Measured Data'!$E51&gt;0,'Measured Data'!J50,"")</f>
        <v/>
      </c>
      <c r="K59" s="243" t="str">
        <f>IF('Measured Data'!$E51&gt;0,'Measured Data'!K50,"")</f>
        <v/>
      </c>
      <c r="L59" s="238" t="str">
        <f>IF('Measured Data'!$E51&gt;0,'Measured Data'!L50,"")</f>
        <v/>
      </c>
      <c r="M59" s="238" t="str">
        <f>IF('Measured Data'!$E51&gt;0,'Measured Data'!M50,"")</f>
        <v/>
      </c>
      <c r="N59" s="238" t="str">
        <f>IF('Measured Data'!$E51&gt;0,'Measured Data'!N50,"")</f>
        <v/>
      </c>
      <c r="O59" s="238" t="str">
        <f>IF('Measured Data'!$E51&gt;0,'Measured Data'!O50,"")</f>
        <v/>
      </c>
      <c r="P59" s="238" t="str">
        <f>IF('Measured Data'!$E51&gt;0,'Measured Data'!P50,"")</f>
        <v/>
      </c>
      <c r="Q59" s="238" t="str">
        <f>IF('Measured Data'!$E51&gt;0,'Measured Data'!Q50,"")</f>
        <v/>
      </c>
      <c r="R59" s="238" t="str">
        <f>IF('Measured Data'!$E51&gt;0,'Measured Data'!R50,"")</f>
        <v/>
      </c>
      <c r="S59" s="238" t="str">
        <f>IF('Measured Data'!$E51&gt;0,'Measured Data'!S50,"")</f>
        <v/>
      </c>
      <c r="T59" s="244" t="str">
        <f>IF('Measured Data'!$E51&gt;0,'Measured Data'!T50+'Measured Data'!$E51*'Measured Data'!#REF!/'In Process Calc.'!$J53,"")</f>
        <v/>
      </c>
      <c r="U59" s="244" t="str">
        <f>IF('Measured Data'!$E51&gt;0,'Measured Data'!U50+'Measured Data'!$E51*'Measured Data'!#REF!/'In Process Calc.'!$J53,"")</f>
        <v/>
      </c>
      <c r="V59" s="244" t="str">
        <f>IF('Measured Data'!$E51&gt;0,'Measured Data'!V50+'Measured Data'!$E51*'Measured Data'!#REF!/'In Process Calc.'!$J53,"")</f>
        <v/>
      </c>
      <c r="W59" s="244" t="str">
        <f>IF('Measured Data'!$E51&gt;0,'Measured Data'!W50+'Measured Data'!$E51*'Measured Data'!#REF!/'In Process Calc.'!$J53,"")</f>
        <v/>
      </c>
      <c r="X59" s="244" t="str">
        <f>IF('Measured Data'!$E51&gt;0,'Measured Data'!X50+'Measured Data'!$E51*'Measured Data'!#REF!/'In Process Calc.'!$J53,"")</f>
        <v/>
      </c>
      <c r="Y59" s="244" t="str">
        <f>IF('Measured Data'!$E51&gt;0,'Measured Data'!Y50+'Measured Data'!$E51*'Measured Data'!#REF!/'In Process Calc.'!$J53,"")</f>
        <v/>
      </c>
      <c r="Z59" s="244" t="str">
        <f>IF('Measured Data'!$E51&gt;0,'Measured Data'!Z50+'Measured Data'!$E51*'Measured Data'!#REF!/'In Process Calc.'!$J53,"")</f>
        <v/>
      </c>
      <c r="AA59" s="244" t="str">
        <f>IF('Measured Data'!$E51&gt;0,'Measured Data'!AA50+'Measured Data'!$E51*'Measured Data'!#REF!/'In Process Calc.'!$J53,"")</f>
        <v/>
      </c>
      <c r="AB59" s="244" t="str">
        <f>IF('Measured Data'!$E51&gt;0,'Measured Data'!AB50+'Measured Data'!$E51*'Measured Data'!#REF!/'In Process Calc.'!$J53,"")</f>
        <v/>
      </c>
      <c r="AC59" s="244" t="str">
        <f>IF('Measured Data'!$E51&gt;0,'Measured Data'!AC50+'Measured Data'!$E51*'Measured Data'!#REF!/'In Process Calc.'!$J53,"")</f>
        <v/>
      </c>
      <c r="AD59" s="244" t="str">
        <f>IF('Measured Data'!$E51&gt;0,'Measured Data'!AD50+'Measured Data'!$E51*'Measured Data'!#REF!/'In Process Calc.'!$J53,"")</f>
        <v/>
      </c>
      <c r="AE59" s="244" t="str">
        <f>IF('Measured Data'!$E51&gt;0,'Measured Data'!AE50+'Measured Data'!$E51*'Measured Data'!#REF!/'In Process Calc.'!$J53,"")</f>
        <v/>
      </c>
      <c r="AF59" s="244" t="str">
        <f>IF('Measured Data'!$E51&gt;0,'Measured Data'!AF50+'Measured Data'!$E51*'Measured Data'!#REF!/'In Process Calc.'!$J53,"")</f>
        <v/>
      </c>
      <c r="AG59" s="244" t="str">
        <f>IF('Measured Data'!$E51&gt;0,'Measured Data'!AG50+'Measured Data'!$E51*'Measured Data'!#REF!/'In Process Calc.'!$J53,"")</f>
        <v/>
      </c>
      <c r="AH59" s="244" t="str">
        <f>IF('Measured Data'!$E51&gt;0,'Measured Data'!AH50+'Measured Data'!$E51*'Measured Data'!#REF!/'In Process Calc.'!$J53,"")</f>
        <v/>
      </c>
      <c r="AI59" s="244" t="str">
        <f>IF('Measured Data'!$E51&gt;0,'Measured Data'!AI50+'Measured Data'!$E51*'Measured Data'!#REF!/'In Process Calc.'!$J53,"")</f>
        <v/>
      </c>
      <c r="AJ59" s="244" t="str">
        <f>IF('Measured Data'!$E51&gt;0,'Measured Data'!AJ50+'Measured Data'!$E51*'Measured Data'!#REF!/'In Process Calc.'!$J53,"")</f>
        <v/>
      </c>
      <c r="AK59" s="244" t="str">
        <f>IF('Measured Data'!$E51&gt;0,'Measured Data'!AK50+'Measured Data'!$E51*'Measured Data'!#REF!/'In Process Calc.'!$J53,"")</f>
        <v/>
      </c>
      <c r="AL59" s="244" t="str">
        <f>IF('Measured Data'!$E51&gt;0,'Measured Data'!AL50+'Measured Data'!$E51*'Measured Data'!#REF!/'In Process Calc.'!$J53,"")</f>
        <v/>
      </c>
      <c r="AM59" s="244" t="str">
        <f>IF('Measured Data'!$E51&gt;0,'Measured Data'!AM50+'Measured Data'!$E51*'Measured Data'!#REF!/'In Process Calc.'!$J53,"")</f>
        <v/>
      </c>
      <c r="AN59" s="244" t="str">
        <f>IF('Measured Data'!$E51&gt;0,'Measured Data'!AN50+'Measured Data'!$E51*'Measured Data'!#REF!/'In Process Calc.'!$J53,"")</f>
        <v/>
      </c>
      <c r="AO59" s="244" t="str">
        <f>IF('Measured Data'!$E51&gt;0,'Measured Data'!AO50+'Measured Data'!$E51*'Measured Data'!#REF!/'In Process Calc.'!$J53,"")</f>
        <v/>
      </c>
      <c r="AP59" s="244" t="str">
        <f>IF('Measured Data'!$E51&gt;0,'Measured Data'!AP50+'Measured Data'!$E51*'Measured Data'!AQ50/'In Process Calc.'!$J53,"")</f>
        <v/>
      </c>
      <c r="AQ59" s="244" t="str">
        <f>IF('Measured Data'!$E51&gt;0,'Measured Data'!#REF!+'Measured Data'!$E51*'Measured Data'!AR50/'In Process Calc.'!$J53,"")</f>
        <v/>
      </c>
      <c r="AR59" s="244" t="str">
        <f>IF('Measured Data'!$E51&gt;0,'Measured Data'!#REF!,"")</f>
        <v/>
      </c>
      <c r="AS59" s="244" t="str">
        <f>IF('Measured Data'!$E51&gt;0,'Measured Data'!#REF!,"")</f>
        <v/>
      </c>
      <c r="AT59" s="244" t="str">
        <f>IF('Measured Data'!$E51&gt;0,'Measured Data'!#REF!,"")</f>
        <v/>
      </c>
      <c r="AU59" s="244" t="str">
        <f>IF('Measured Data'!$E51&gt;0,'Measured Data'!#REF!,"")</f>
        <v/>
      </c>
      <c r="AV59" s="244" t="str">
        <f>IF('Measured Data'!$E51&gt;0,'Measured Data'!#REF!,"")</f>
        <v/>
      </c>
      <c r="AW59" s="244" t="str">
        <f>IF('Measured Data'!$E51&gt;0,'Measured Data'!#REF!,"")</f>
        <v/>
      </c>
      <c r="AX59" s="244" t="str">
        <f>IF('Measured Data'!$E51&gt;0,'Measured Data'!#REF!,"")</f>
        <v/>
      </c>
      <c r="AY59" s="244" t="str">
        <f>IF('Measured Data'!$E51&gt;0,'Measured Data'!#REF!,"")</f>
        <v/>
      </c>
      <c r="AZ59" s="244" t="str">
        <f>IF('Measured Data'!$E51&gt;0,'Measured Data'!#REF!,"")</f>
        <v/>
      </c>
      <c r="BA59" s="244" t="str">
        <f>IF('Measured Data'!$E51&gt;0,'Measured Data'!#REF!,"")</f>
        <v/>
      </c>
      <c r="BB59" s="244" t="str">
        <f>IF('Measured Data'!$E51&gt;0,'Measured Data'!#REF!,"")</f>
        <v/>
      </c>
      <c r="BC59" s="244" t="str">
        <f>IF('Measured Data'!$E51&gt;0,'Measured Data'!#REF!,"")</f>
        <v/>
      </c>
      <c r="BD59" s="244" t="str">
        <f>IF('Measured Data'!$E51&gt;0,'Measured Data'!#REF!,"")</f>
        <v/>
      </c>
      <c r="BE59" s="244" t="str">
        <f>IF('Measured Data'!$E51&gt;0,'Measured Data'!#REF!,"")</f>
        <v/>
      </c>
      <c r="BF59" s="244" t="str">
        <f>IF('Measured Data'!$E51&gt;0,'Measured Data'!#REF!,"")</f>
        <v/>
      </c>
      <c r="BG59" s="244" t="str">
        <f>IF('Measured Data'!$E51&gt;0,'Measured Data'!#REF!,"")</f>
        <v/>
      </c>
      <c r="BH59" s="244" t="str">
        <f>IF('Measured Data'!$E51&gt;0,'Measured Data'!#REF!,"")</f>
        <v/>
      </c>
      <c r="BI59" s="244" t="str">
        <f>IF('Measured Data'!$E51&gt;0,'Measured Data'!#REF!,"")</f>
        <v/>
      </c>
      <c r="BJ59" s="244" t="str">
        <f>IF('Measured Data'!$E51&gt;0,'Measured Data'!#REF!,"")</f>
        <v/>
      </c>
      <c r="BK59" s="244" t="str">
        <f>IF('Measured Data'!$E51&gt;0,'Measured Data'!#REF!,"")</f>
        <v/>
      </c>
      <c r="BL59" s="244" t="str">
        <f>IF('Measured Data'!$E51&gt;0,'Measured Data'!#REF!,"")</f>
        <v/>
      </c>
      <c r="BM59" s="244" t="str">
        <f>IF('Measured Data'!$E51&gt;0,'Measured Data'!#REF!,"")</f>
        <v/>
      </c>
      <c r="BN59" s="244" t="str">
        <f>IF('Measured Data'!$E51&gt;0,'In Process Calc.'!B52,"")</f>
        <v/>
      </c>
      <c r="BO59" s="244" t="str">
        <f>IF('Measured Data'!$E51&gt;0,'In Process Calc.'!C52,"")</f>
        <v/>
      </c>
    </row>
    <row r="60" spans="1:67">
      <c r="A60" s="238" t="str">
        <f>IF('Measured Data'!$E52&gt;0,'Measured Data'!$B$1,"")</f>
        <v/>
      </c>
      <c r="B60" s="238" t="str">
        <f>IF('Measured Data'!$E52&gt;0,'Measured Data'!A51+0.1,"")</f>
        <v/>
      </c>
      <c r="C60" s="242" t="str">
        <f>IF('Measured Data'!$E52&gt;0,'Measured Data'!B51,"")</f>
        <v/>
      </c>
      <c r="D60" s="247" t="str">
        <f>IF('Measured Data'!$E52&gt;0,'Measured Data'!C51,"")</f>
        <v/>
      </c>
      <c r="E60" s="238" t="str">
        <f>IF('Measured Data'!$E52&gt;0,'Measured Data'!D51,"")</f>
        <v/>
      </c>
      <c r="F60" s="238" t="str">
        <f>IF('Measured Data'!$E52&gt;0,'Measured Data'!E51,"")</f>
        <v/>
      </c>
      <c r="G60" s="238" t="str">
        <f>IF('Measured Data'!$E52&gt;0,'Measured Data'!G51,"")</f>
        <v/>
      </c>
      <c r="H60" s="243" t="str">
        <f>IF('Measured Data'!$E52&gt;0,'Measured Data'!H51,"")</f>
        <v/>
      </c>
      <c r="I60" s="243" t="str">
        <f>IF('Measured Data'!$E52&gt;0,'Measured Data'!I51,"")</f>
        <v/>
      </c>
      <c r="J60" s="243" t="str">
        <f>IF('Measured Data'!$E52&gt;0,'Measured Data'!J51,"")</f>
        <v/>
      </c>
      <c r="K60" s="243" t="str">
        <f>IF('Measured Data'!$E52&gt;0,'Measured Data'!K51,"")</f>
        <v/>
      </c>
      <c r="L60" s="238" t="str">
        <f>IF('Measured Data'!$E52&gt;0,'Measured Data'!L51,"")</f>
        <v/>
      </c>
      <c r="M60" s="238" t="str">
        <f>IF('Measured Data'!$E52&gt;0,'Measured Data'!M51,"")</f>
        <v/>
      </c>
      <c r="N60" s="238" t="str">
        <f>IF('Measured Data'!$E52&gt;0,'Measured Data'!N51,"")</f>
        <v/>
      </c>
      <c r="O60" s="238" t="str">
        <f>IF('Measured Data'!$E52&gt;0,'Measured Data'!O51,"")</f>
        <v/>
      </c>
      <c r="P60" s="238" t="str">
        <f>IF('Measured Data'!$E52&gt;0,'Measured Data'!P51,"")</f>
        <v/>
      </c>
      <c r="Q60" s="238" t="str">
        <f>IF('Measured Data'!$E52&gt;0,'Measured Data'!Q51,"")</f>
        <v/>
      </c>
      <c r="R60" s="238" t="str">
        <f>IF('Measured Data'!$E52&gt;0,'Measured Data'!R51,"")</f>
        <v/>
      </c>
      <c r="S60" s="238" t="str">
        <f>IF('Measured Data'!$E52&gt;0,'Measured Data'!S51,"")</f>
        <v/>
      </c>
      <c r="T60" s="244" t="str">
        <f>IF('Measured Data'!$E52&gt;0,'Measured Data'!T51+'Measured Data'!$E52*'Measured Data'!#REF!/'In Process Calc.'!$J54,"")</f>
        <v/>
      </c>
      <c r="U60" s="244" t="str">
        <f>IF('Measured Data'!$E52&gt;0,'Measured Data'!U51+'Measured Data'!$E52*'Measured Data'!#REF!/'In Process Calc.'!$J54,"")</f>
        <v/>
      </c>
      <c r="V60" s="244" t="str">
        <f>IF('Measured Data'!$E52&gt;0,'Measured Data'!V51+'Measured Data'!$E52*'Measured Data'!#REF!/'In Process Calc.'!$J54,"")</f>
        <v/>
      </c>
      <c r="W60" s="244" t="str">
        <f>IF('Measured Data'!$E52&gt;0,'Measured Data'!W51+'Measured Data'!$E52*'Measured Data'!#REF!/'In Process Calc.'!$J54,"")</f>
        <v/>
      </c>
      <c r="X60" s="244" t="str">
        <f>IF('Measured Data'!$E52&gt;0,'Measured Data'!X51+'Measured Data'!$E52*'Measured Data'!#REF!/'In Process Calc.'!$J54,"")</f>
        <v/>
      </c>
      <c r="Y60" s="244" t="str">
        <f>IF('Measured Data'!$E52&gt;0,'Measured Data'!Y51+'Measured Data'!$E52*'Measured Data'!#REF!/'In Process Calc.'!$J54,"")</f>
        <v/>
      </c>
      <c r="Z60" s="244" t="str">
        <f>IF('Measured Data'!$E52&gt;0,'Measured Data'!Z51+'Measured Data'!$E52*'Measured Data'!#REF!/'In Process Calc.'!$J54,"")</f>
        <v/>
      </c>
      <c r="AA60" s="244" t="str">
        <f>IF('Measured Data'!$E52&gt;0,'Measured Data'!AA51+'Measured Data'!$E52*'Measured Data'!#REF!/'In Process Calc.'!$J54,"")</f>
        <v/>
      </c>
      <c r="AB60" s="244" t="str">
        <f>IF('Measured Data'!$E52&gt;0,'Measured Data'!AB51+'Measured Data'!$E52*'Measured Data'!#REF!/'In Process Calc.'!$J54,"")</f>
        <v/>
      </c>
      <c r="AC60" s="244" t="str">
        <f>IF('Measured Data'!$E52&gt;0,'Measured Data'!AC51+'Measured Data'!$E52*'Measured Data'!#REF!/'In Process Calc.'!$J54,"")</f>
        <v/>
      </c>
      <c r="AD60" s="244" t="str">
        <f>IF('Measured Data'!$E52&gt;0,'Measured Data'!AD51+'Measured Data'!$E52*'Measured Data'!#REF!/'In Process Calc.'!$J54,"")</f>
        <v/>
      </c>
      <c r="AE60" s="244" t="str">
        <f>IF('Measured Data'!$E52&gt;0,'Measured Data'!AE51+'Measured Data'!$E52*'Measured Data'!#REF!/'In Process Calc.'!$J54,"")</f>
        <v/>
      </c>
      <c r="AF60" s="244" t="str">
        <f>IF('Measured Data'!$E52&gt;0,'Measured Data'!AF51+'Measured Data'!$E52*'Measured Data'!#REF!/'In Process Calc.'!$J54,"")</f>
        <v/>
      </c>
      <c r="AG60" s="244" t="str">
        <f>IF('Measured Data'!$E52&gt;0,'Measured Data'!AG51+'Measured Data'!$E52*'Measured Data'!#REF!/'In Process Calc.'!$J54,"")</f>
        <v/>
      </c>
      <c r="AH60" s="244" t="str">
        <f>IF('Measured Data'!$E52&gt;0,'Measured Data'!AH51+'Measured Data'!$E52*'Measured Data'!#REF!/'In Process Calc.'!$J54,"")</f>
        <v/>
      </c>
      <c r="AI60" s="244" t="str">
        <f>IF('Measured Data'!$E52&gt;0,'Measured Data'!AI51+'Measured Data'!$E52*'Measured Data'!#REF!/'In Process Calc.'!$J54,"")</f>
        <v/>
      </c>
      <c r="AJ60" s="244" t="str">
        <f>IF('Measured Data'!$E52&gt;0,'Measured Data'!AJ51+'Measured Data'!$E52*'Measured Data'!#REF!/'In Process Calc.'!$J54,"")</f>
        <v/>
      </c>
      <c r="AK60" s="244" t="str">
        <f>IF('Measured Data'!$E52&gt;0,'Measured Data'!AK51+'Measured Data'!$E52*'Measured Data'!#REF!/'In Process Calc.'!$J54,"")</f>
        <v/>
      </c>
      <c r="AL60" s="244" t="str">
        <f>IF('Measured Data'!$E52&gt;0,'Measured Data'!AL51+'Measured Data'!$E52*'Measured Data'!#REF!/'In Process Calc.'!$J54,"")</f>
        <v/>
      </c>
      <c r="AM60" s="244" t="str">
        <f>IF('Measured Data'!$E52&gt;0,'Measured Data'!AM51+'Measured Data'!$E52*'Measured Data'!#REF!/'In Process Calc.'!$J54,"")</f>
        <v/>
      </c>
      <c r="AN60" s="244" t="str">
        <f>IF('Measured Data'!$E52&gt;0,'Measured Data'!AN51+'Measured Data'!$E52*'Measured Data'!#REF!/'In Process Calc.'!$J54,"")</f>
        <v/>
      </c>
      <c r="AO60" s="244" t="str">
        <f>IF('Measured Data'!$E52&gt;0,'Measured Data'!AO51+'Measured Data'!$E52*'Measured Data'!#REF!/'In Process Calc.'!$J54,"")</f>
        <v/>
      </c>
      <c r="AP60" s="244" t="str">
        <f>IF('Measured Data'!$E52&gt;0,'Measured Data'!AP51+'Measured Data'!$E52*'Measured Data'!AQ51/'In Process Calc.'!$J54,"")</f>
        <v/>
      </c>
      <c r="AQ60" s="244" t="str">
        <f>IF('Measured Data'!$E52&gt;0,'Measured Data'!#REF!+'Measured Data'!$E52*'Measured Data'!AR51/'In Process Calc.'!$J54,"")</f>
        <v/>
      </c>
      <c r="AR60" s="244" t="str">
        <f>IF('Measured Data'!$E52&gt;0,'Measured Data'!#REF!,"")</f>
        <v/>
      </c>
      <c r="AS60" s="244" t="str">
        <f>IF('Measured Data'!$E52&gt;0,'Measured Data'!#REF!,"")</f>
        <v/>
      </c>
      <c r="AT60" s="244" t="str">
        <f>IF('Measured Data'!$E52&gt;0,'Measured Data'!#REF!,"")</f>
        <v/>
      </c>
      <c r="AU60" s="244" t="str">
        <f>IF('Measured Data'!$E52&gt;0,'Measured Data'!#REF!,"")</f>
        <v/>
      </c>
      <c r="AV60" s="244" t="str">
        <f>IF('Measured Data'!$E52&gt;0,'Measured Data'!#REF!,"")</f>
        <v/>
      </c>
      <c r="AW60" s="244" t="str">
        <f>IF('Measured Data'!$E52&gt;0,'Measured Data'!#REF!,"")</f>
        <v/>
      </c>
      <c r="AX60" s="244" t="str">
        <f>IF('Measured Data'!$E52&gt;0,'Measured Data'!#REF!,"")</f>
        <v/>
      </c>
      <c r="AY60" s="244" t="str">
        <f>IF('Measured Data'!$E52&gt;0,'Measured Data'!#REF!,"")</f>
        <v/>
      </c>
      <c r="AZ60" s="244" t="str">
        <f>IF('Measured Data'!$E52&gt;0,'Measured Data'!#REF!,"")</f>
        <v/>
      </c>
      <c r="BA60" s="244" t="str">
        <f>IF('Measured Data'!$E52&gt;0,'Measured Data'!#REF!,"")</f>
        <v/>
      </c>
      <c r="BB60" s="244" t="str">
        <f>IF('Measured Data'!$E52&gt;0,'Measured Data'!#REF!,"")</f>
        <v/>
      </c>
      <c r="BC60" s="244" t="str">
        <f>IF('Measured Data'!$E52&gt;0,'Measured Data'!#REF!,"")</f>
        <v/>
      </c>
      <c r="BD60" s="244" t="str">
        <f>IF('Measured Data'!$E52&gt;0,'Measured Data'!#REF!,"")</f>
        <v/>
      </c>
      <c r="BE60" s="244" t="str">
        <f>IF('Measured Data'!$E52&gt;0,'Measured Data'!#REF!,"")</f>
        <v/>
      </c>
      <c r="BF60" s="244" t="str">
        <f>IF('Measured Data'!$E52&gt;0,'Measured Data'!#REF!,"")</f>
        <v/>
      </c>
      <c r="BG60" s="244" t="str">
        <f>IF('Measured Data'!$E52&gt;0,'Measured Data'!#REF!,"")</f>
        <v/>
      </c>
      <c r="BH60" s="244" t="str">
        <f>IF('Measured Data'!$E52&gt;0,'Measured Data'!#REF!,"")</f>
        <v/>
      </c>
      <c r="BI60" s="244" t="str">
        <f>IF('Measured Data'!$E52&gt;0,'Measured Data'!#REF!,"")</f>
        <v/>
      </c>
      <c r="BJ60" s="244" t="str">
        <f>IF('Measured Data'!$E52&gt;0,'Measured Data'!#REF!,"")</f>
        <v/>
      </c>
      <c r="BK60" s="244" t="str">
        <f>IF('Measured Data'!$E52&gt;0,'Measured Data'!#REF!,"")</f>
        <v/>
      </c>
      <c r="BL60" s="244" t="str">
        <f>IF('Measured Data'!$E52&gt;0,'Measured Data'!#REF!,"")</f>
        <v/>
      </c>
      <c r="BM60" s="244" t="str">
        <f>IF('Measured Data'!$E52&gt;0,'Measured Data'!#REF!,"")</f>
        <v/>
      </c>
      <c r="BN60" s="244" t="str">
        <f>IF('Measured Data'!$E52&gt;0,'In Process Calc.'!B53,"")</f>
        <v/>
      </c>
      <c r="BO60" s="244" t="str">
        <f>IF('Measured Data'!$E52&gt;0,'In Process Calc.'!C53,"")</f>
        <v/>
      </c>
    </row>
    <row r="61" spans="1:67">
      <c r="A61" s="238" t="str">
        <f>IF('Measured Data'!$E53&gt;0,'Measured Data'!$B$1,"")</f>
        <v/>
      </c>
      <c r="B61" s="238" t="str">
        <f>IF('Measured Data'!$E53&gt;0,'Measured Data'!A52+0.1,"")</f>
        <v/>
      </c>
      <c r="C61" s="242" t="str">
        <f>IF('Measured Data'!$E53&gt;0,'Measured Data'!B52,"")</f>
        <v/>
      </c>
      <c r="D61" s="247" t="str">
        <f>IF('Measured Data'!$E53&gt;0,'Measured Data'!C52,"")</f>
        <v/>
      </c>
      <c r="E61" s="238" t="str">
        <f>IF('Measured Data'!$E53&gt;0,'Measured Data'!D52,"")</f>
        <v/>
      </c>
      <c r="F61" s="238" t="str">
        <f>IF('Measured Data'!$E53&gt;0,'Measured Data'!E52,"")</f>
        <v/>
      </c>
      <c r="G61" s="238" t="str">
        <f>IF('Measured Data'!$E53&gt;0,'Measured Data'!G52,"")</f>
        <v/>
      </c>
      <c r="H61" s="243" t="str">
        <f>IF('Measured Data'!$E53&gt;0,'Measured Data'!H52,"")</f>
        <v/>
      </c>
      <c r="I61" s="243" t="str">
        <f>IF('Measured Data'!$E53&gt;0,'Measured Data'!I52,"")</f>
        <v/>
      </c>
      <c r="J61" s="243" t="str">
        <f>IF('Measured Data'!$E53&gt;0,'Measured Data'!J52,"")</f>
        <v/>
      </c>
      <c r="K61" s="243" t="str">
        <f>IF('Measured Data'!$E53&gt;0,'Measured Data'!K52,"")</f>
        <v/>
      </c>
      <c r="L61" s="238" t="str">
        <f>IF('Measured Data'!$E53&gt;0,'Measured Data'!L52,"")</f>
        <v/>
      </c>
      <c r="M61" s="238" t="str">
        <f>IF('Measured Data'!$E53&gt;0,'Measured Data'!M52,"")</f>
        <v/>
      </c>
      <c r="N61" s="238" t="str">
        <f>IF('Measured Data'!$E53&gt;0,'Measured Data'!N52,"")</f>
        <v/>
      </c>
      <c r="O61" s="238" t="str">
        <f>IF('Measured Data'!$E53&gt;0,'Measured Data'!O52,"")</f>
        <v/>
      </c>
      <c r="P61" s="238" t="str">
        <f>IF('Measured Data'!$E53&gt;0,'Measured Data'!P52,"")</f>
        <v/>
      </c>
      <c r="Q61" s="238" t="str">
        <f>IF('Measured Data'!$E53&gt;0,'Measured Data'!Q52,"")</f>
        <v/>
      </c>
      <c r="R61" s="238" t="str">
        <f>IF('Measured Data'!$E53&gt;0,'Measured Data'!R52,"")</f>
        <v/>
      </c>
      <c r="S61" s="238" t="str">
        <f>IF('Measured Data'!$E53&gt;0,'Measured Data'!S52,"")</f>
        <v/>
      </c>
      <c r="T61" s="244" t="str">
        <f>IF('Measured Data'!$E53&gt;0,'Measured Data'!T52+'Measured Data'!$E53*'Measured Data'!#REF!/'In Process Calc.'!$J55,"")</f>
        <v/>
      </c>
      <c r="U61" s="244" t="str">
        <f>IF('Measured Data'!$E53&gt;0,'Measured Data'!U52+'Measured Data'!$E53*'Measured Data'!#REF!/'In Process Calc.'!$J55,"")</f>
        <v/>
      </c>
      <c r="V61" s="244" t="str">
        <f>IF('Measured Data'!$E53&gt;0,'Measured Data'!V52+'Measured Data'!$E53*'Measured Data'!#REF!/'In Process Calc.'!$J55,"")</f>
        <v/>
      </c>
      <c r="W61" s="244" t="str">
        <f>IF('Measured Data'!$E53&gt;0,'Measured Data'!W52+'Measured Data'!$E53*'Measured Data'!#REF!/'In Process Calc.'!$J55,"")</f>
        <v/>
      </c>
      <c r="X61" s="244" t="str">
        <f>IF('Measured Data'!$E53&gt;0,'Measured Data'!X52+'Measured Data'!$E53*'Measured Data'!#REF!/'In Process Calc.'!$J55,"")</f>
        <v/>
      </c>
      <c r="Y61" s="244" t="str">
        <f>IF('Measured Data'!$E53&gt;0,'Measured Data'!Y52+'Measured Data'!$E53*'Measured Data'!#REF!/'In Process Calc.'!$J55,"")</f>
        <v/>
      </c>
      <c r="Z61" s="244" t="str">
        <f>IF('Measured Data'!$E53&gt;0,'Measured Data'!Z52+'Measured Data'!$E53*'Measured Data'!#REF!/'In Process Calc.'!$J55,"")</f>
        <v/>
      </c>
      <c r="AA61" s="244" t="str">
        <f>IF('Measured Data'!$E53&gt;0,'Measured Data'!AA52+'Measured Data'!$E53*'Measured Data'!#REF!/'In Process Calc.'!$J55,"")</f>
        <v/>
      </c>
      <c r="AB61" s="244" t="str">
        <f>IF('Measured Data'!$E53&gt;0,'Measured Data'!AB52+'Measured Data'!$E53*'Measured Data'!#REF!/'In Process Calc.'!$J55,"")</f>
        <v/>
      </c>
      <c r="AC61" s="244" t="str">
        <f>IF('Measured Data'!$E53&gt;0,'Measured Data'!AC52+'Measured Data'!$E53*'Measured Data'!#REF!/'In Process Calc.'!$J55,"")</f>
        <v/>
      </c>
      <c r="AD61" s="244" t="str">
        <f>IF('Measured Data'!$E53&gt;0,'Measured Data'!AD52+'Measured Data'!$E53*'Measured Data'!#REF!/'In Process Calc.'!$J55,"")</f>
        <v/>
      </c>
      <c r="AE61" s="244" t="str">
        <f>IF('Measured Data'!$E53&gt;0,'Measured Data'!AE52+'Measured Data'!$E53*'Measured Data'!#REF!/'In Process Calc.'!$J55,"")</f>
        <v/>
      </c>
      <c r="AF61" s="244" t="str">
        <f>IF('Measured Data'!$E53&gt;0,'Measured Data'!AF52+'Measured Data'!$E53*'Measured Data'!#REF!/'In Process Calc.'!$J55,"")</f>
        <v/>
      </c>
      <c r="AG61" s="244" t="str">
        <f>IF('Measured Data'!$E53&gt;0,'Measured Data'!AG52+'Measured Data'!$E53*'Measured Data'!#REF!/'In Process Calc.'!$J55,"")</f>
        <v/>
      </c>
      <c r="AH61" s="244" t="str">
        <f>IF('Measured Data'!$E53&gt;0,'Measured Data'!AH52+'Measured Data'!$E53*'Measured Data'!#REF!/'In Process Calc.'!$J55,"")</f>
        <v/>
      </c>
      <c r="AI61" s="244" t="str">
        <f>IF('Measured Data'!$E53&gt;0,'Measured Data'!AI52+'Measured Data'!$E53*'Measured Data'!#REF!/'In Process Calc.'!$J55,"")</f>
        <v/>
      </c>
      <c r="AJ61" s="244" t="str">
        <f>IF('Measured Data'!$E53&gt;0,'Measured Data'!AJ52+'Measured Data'!$E53*'Measured Data'!#REF!/'In Process Calc.'!$J55,"")</f>
        <v/>
      </c>
      <c r="AK61" s="244" t="str">
        <f>IF('Measured Data'!$E53&gt;0,'Measured Data'!AK52+'Measured Data'!$E53*'Measured Data'!#REF!/'In Process Calc.'!$J55,"")</f>
        <v/>
      </c>
      <c r="AL61" s="244" t="str">
        <f>IF('Measured Data'!$E53&gt;0,'Measured Data'!AL52+'Measured Data'!$E53*'Measured Data'!#REF!/'In Process Calc.'!$J55,"")</f>
        <v/>
      </c>
      <c r="AM61" s="244" t="str">
        <f>IF('Measured Data'!$E53&gt;0,'Measured Data'!AM52+'Measured Data'!$E53*'Measured Data'!#REF!/'In Process Calc.'!$J55,"")</f>
        <v/>
      </c>
      <c r="AN61" s="244" t="str">
        <f>IF('Measured Data'!$E53&gt;0,'Measured Data'!AN52+'Measured Data'!$E53*'Measured Data'!#REF!/'In Process Calc.'!$J55,"")</f>
        <v/>
      </c>
      <c r="AO61" s="244" t="str">
        <f>IF('Measured Data'!$E53&gt;0,'Measured Data'!AO52+'Measured Data'!$E53*'Measured Data'!#REF!/'In Process Calc.'!$J55,"")</f>
        <v/>
      </c>
      <c r="AP61" s="244" t="str">
        <f>IF('Measured Data'!$E53&gt;0,'Measured Data'!AP52+'Measured Data'!$E53*'Measured Data'!AQ52/'In Process Calc.'!$J55,"")</f>
        <v/>
      </c>
      <c r="AQ61" s="244" t="str">
        <f>IF('Measured Data'!$E53&gt;0,'Measured Data'!#REF!+'Measured Data'!$E53*'Measured Data'!AR52/'In Process Calc.'!$J55,"")</f>
        <v/>
      </c>
      <c r="AR61" s="244" t="str">
        <f>IF('Measured Data'!$E53&gt;0,'Measured Data'!#REF!,"")</f>
        <v/>
      </c>
      <c r="AS61" s="244" t="str">
        <f>IF('Measured Data'!$E53&gt;0,'Measured Data'!#REF!,"")</f>
        <v/>
      </c>
      <c r="AT61" s="244" t="str">
        <f>IF('Measured Data'!$E53&gt;0,'Measured Data'!#REF!,"")</f>
        <v/>
      </c>
      <c r="AU61" s="244" t="str">
        <f>IF('Measured Data'!$E53&gt;0,'Measured Data'!#REF!,"")</f>
        <v/>
      </c>
      <c r="AV61" s="244" t="str">
        <f>IF('Measured Data'!$E53&gt;0,'Measured Data'!#REF!,"")</f>
        <v/>
      </c>
      <c r="AW61" s="244" t="str">
        <f>IF('Measured Data'!$E53&gt;0,'Measured Data'!#REF!,"")</f>
        <v/>
      </c>
      <c r="AX61" s="244" t="str">
        <f>IF('Measured Data'!$E53&gt;0,'Measured Data'!#REF!,"")</f>
        <v/>
      </c>
      <c r="AY61" s="244" t="str">
        <f>IF('Measured Data'!$E53&gt;0,'Measured Data'!#REF!,"")</f>
        <v/>
      </c>
      <c r="AZ61" s="244" t="str">
        <f>IF('Measured Data'!$E53&gt;0,'Measured Data'!#REF!,"")</f>
        <v/>
      </c>
      <c r="BA61" s="244" t="str">
        <f>IF('Measured Data'!$E53&gt;0,'Measured Data'!#REF!,"")</f>
        <v/>
      </c>
      <c r="BB61" s="244" t="str">
        <f>IF('Measured Data'!$E53&gt;0,'Measured Data'!#REF!,"")</f>
        <v/>
      </c>
      <c r="BC61" s="244" t="str">
        <f>IF('Measured Data'!$E53&gt;0,'Measured Data'!#REF!,"")</f>
        <v/>
      </c>
      <c r="BD61" s="244" t="str">
        <f>IF('Measured Data'!$E53&gt;0,'Measured Data'!#REF!,"")</f>
        <v/>
      </c>
      <c r="BE61" s="244" t="str">
        <f>IF('Measured Data'!$E53&gt;0,'Measured Data'!#REF!,"")</f>
        <v/>
      </c>
      <c r="BF61" s="244" t="str">
        <f>IF('Measured Data'!$E53&gt;0,'Measured Data'!#REF!,"")</f>
        <v/>
      </c>
      <c r="BG61" s="244" t="str">
        <f>IF('Measured Data'!$E53&gt;0,'Measured Data'!#REF!,"")</f>
        <v/>
      </c>
      <c r="BH61" s="244" t="str">
        <f>IF('Measured Data'!$E53&gt;0,'Measured Data'!#REF!,"")</f>
        <v/>
      </c>
      <c r="BI61" s="244" t="str">
        <f>IF('Measured Data'!$E53&gt;0,'Measured Data'!#REF!,"")</f>
        <v/>
      </c>
      <c r="BJ61" s="244" t="str">
        <f>IF('Measured Data'!$E53&gt;0,'Measured Data'!#REF!,"")</f>
        <v/>
      </c>
      <c r="BK61" s="244" t="str">
        <f>IF('Measured Data'!$E53&gt;0,'Measured Data'!#REF!,"")</f>
        <v/>
      </c>
      <c r="BL61" s="244" t="str">
        <f>IF('Measured Data'!$E53&gt;0,'Measured Data'!#REF!,"")</f>
        <v/>
      </c>
      <c r="BM61" s="244" t="str">
        <f>IF('Measured Data'!$E53&gt;0,'Measured Data'!#REF!,"")</f>
        <v/>
      </c>
      <c r="BN61" s="244" t="str">
        <f>IF('Measured Data'!$E53&gt;0,'In Process Calc.'!B54,"")</f>
        <v/>
      </c>
      <c r="BO61" s="244" t="str">
        <f>IF('Measured Data'!$E53&gt;0,'In Process Calc.'!C54,"")</f>
        <v/>
      </c>
    </row>
    <row r="62" spans="1:67">
      <c r="A62" s="238" t="str">
        <f>IF('Measured Data'!$E54&gt;0,'Measured Data'!$B$1,"")</f>
        <v/>
      </c>
      <c r="B62" s="238" t="str">
        <f>IF('Measured Data'!$E54&gt;0,'Measured Data'!A53+0.1,"")</f>
        <v/>
      </c>
      <c r="C62" s="242" t="str">
        <f>IF('Measured Data'!$E54&gt;0,'Measured Data'!B53,"")</f>
        <v/>
      </c>
      <c r="D62" s="247" t="str">
        <f>IF('Measured Data'!$E54&gt;0,'Measured Data'!C53,"")</f>
        <v/>
      </c>
      <c r="E62" s="238" t="str">
        <f>IF('Measured Data'!$E54&gt;0,'Measured Data'!D53,"")</f>
        <v/>
      </c>
      <c r="F62" s="238" t="str">
        <f>IF('Measured Data'!$E54&gt;0,'Measured Data'!E53,"")</f>
        <v/>
      </c>
      <c r="G62" s="238" t="str">
        <f>IF('Measured Data'!$E54&gt;0,'Measured Data'!G53,"")</f>
        <v/>
      </c>
      <c r="H62" s="243" t="str">
        <f>IF('Measured Data'!$E54&gt;0,'Measured Data'!H53,"")</f>
        <v/>
      </c>
      <c r="I62" s="243" t="str">
        <f>IF('Measured Data'!$E54&gt;0,'Measured Data'!I53,"")</f>
        <v/>
      </c>
      <c r="J62" s="243" t="str">
        <f>IF('Measured Data'!$E54&gt;0,'Measured Data'!J53,"")</f>
        <v/>
      </c>
      <c r="K62" s="243" t="str">
        <f>IF('Measured Data'!$E54&gt;0,'Measured Data'!K53,"")</f>
        <v/>
      </c>
      <c r="L62" s="238" t="str">
        <f>IF('Measured Data'!$E54&gt;0,'Measured Data'!L53,"")</f>
        <v/>
      </c>
      <c r="M62" s="238" t="str">
        <f>IF('Measured Data'!$E54&gt;0,'Measured Data'!M53,"")</f>
        <v/>
      </c>
      <c r="N62" s="238" t="str">
        <f>IF('Measured Data'!$E54&gt;0,'Measured Data'!N53,"")</f>
        <v/>
      </c>
      <c r="O62" s="238" t="str">
        <f>IF('Measured Data'!$E54&gt;0,'Measured Data'!O53,"")</f>
        <v/>
      </c>
      <c r="P62" s="238" t="str">
        <f>IF('Measured Data'!$E54&gt;0,'Measured Data'!P53,"")</f>
        <v/>
      </c>
      <c r="Q62" s="238" t="str">
        <f>IF('Measured Data'!$E54&gt;0,'Measured Data'!Q53,"")</f>
        <v/>
      </c>
      <c r="R62" s="238" t="str">
        <f>IF('Measured Data'!$E54&gt;0,'Measured Data'!R53,"")</f>
        <v/>
      </c>
      <c r="S62" s="238" t="str">
        <f>IF('Measured Data'!$E54&gt;0,'Measured Data'!S53,"")</f>
        <v/>
      </c>
      <c r="T62" s="244" t="str">
        <f>IF('Measured Data'!$E54&gt;0,'Measured Data'!T53+'Measured Data'!$E54*'Measured Data'!#REF!/'In Process Calc.'!$J56,"")</f>
        <v/>
      </c>
      <c r="U62" s="244" t="str">
        <f>IF('Measured Data'!$E54&gt;0,'Measured Data'!U53+'Measured Data'!$E54*'Measured Data'!#REF!/'In Process Calc.'!$J56,"")</f>
        <v/>
      </c>
      <c r="V62" s="244" t="str">
        <f>IF('Measured Data'!$E54&gt;0,'Measured Data'!V53+'Measured Data'!$E54*'Measured Data'!#REF!/'In Process Calc.'!$J56,"")</f>
        <v/>
      </c>
      <c r="W62" s="244" t="str">
        <f>IF('Measured Data'!$E54&gt;0,'Measured Data'!W53+'Measured Data'!$E54*'Measured Data'!#REF!/'In Process Calc.'!$J56,"")</f>
        <v/>
      </c>
      <c r="X62" s="244" t="str">
        <f>IF('Measured Data'!$E54&gt;0,'Measured Data'!X53+'Measured Data'!$E54*'Measured Data'!#REF!/'In Process Calc.'!$J56,"")</f>
        <v/>
      </c>
      <c r="Y62" s="244" t="str">
        <f>IF('Measured Data'!$E54&gt;0,'Measured Data'!Y53+'Measured Data'!$E54*'Measured Data'!#REF!/'In Process Calc.'!$J56,"")</f>
        <v/>
      </c>
      <c r="Z62" s="244" t="str">
        <f>IF('Measured Data'!$E54&gt;0,'Measured Data'!Z53+'Measured Data'!$E54*'Measured Data'!#REF!/'In Process Calc.'!$J56,"")</f>
        <v/>
      </c>
      <c r="AA62" s="244" t="str">
        <f>IF('Measured Data'!$E54&gt;0,'Measured Data'!AA53+'Measured Data'!$E54*'Measured Data'!#REF!/'In Process Calc.'!$J56,"")</f>
        <v/>
      </c>
      <c r="AB62" s="244" t="str">
        <f>IF('Measured Data'!$E54&gt;0,'Measured Data'!AB53+'Measured Data'!$E54*'Measured Data'!#REF!/'In Process Calc.'!$J56,"")</f>
        <v/>
      </c>
      <c r="AC62" s="244" t="str">
        <f>IF('Measured Data'!$E54&gt;0,'Measured Data'!AC53+'Measured Data'!$E54*'Measured Data'!#REF!/'In Process Calc.'!$J56,"")</f>
        <v/>
      </c>
      <c r="AD62" s="244" t="str">
        <f>IF('Measured Data'!$E54&gt;0,'Measured Data'!AD53+'Measured Data'!$E54*'Measured Data'!#REF!/'In Process Calc.'!$J56,"")</f>
        <v/>
      </c>
      <c r="AE62" s="244" t="str">
        <f>IF('Measured Data'!$E54&gt;0,'Measured Data'!AE53+'Measured Data'!$E54*'Measured Data'!#REF!/'In Process Calc.'!$J56,"")</f>
        <v/>
      </c>
      <c r="AF62" s="244" t="str">
        <f>IF('Measured Data'!$E54&gt;0,'Measured Data'!AF53+'Measured Data'!$E54*'Measured Data'!#REF!/'In Process Calc.'!$J56,"")</f>
        <v/>
      </c>
      <c r="AG62" s="244" t="str">
        <f>IF('Measured Data'!$E54&gt;0,'Measured Data'!AG53+'Measured Data'!$E54*'Measured Data'!#REF!/'In Process Calc.'!$J56,"")</f>
        <v/>
      </c>
      <c r="AH62" s="244" t="str">
        <f>IF('Measured Data'!$E54&gt;0,'Measured Data'!AH53+'Measured Data'!$E54*'Measured Data'!#REF!/'In Process Calc.'!$J56,"")</f>
        <v/>
      </c>
      <c r="AI62" s="244" t="str">
        <f>IF('Measured Data'!$E54&gt;0,'Measured Data'!AI53+'Measured Data'!$E54*'Measured Data'!#REF!/'In Process Calc.'!$J56,"")</f>
        <v/>
      </c>
      <c r="AJ62" s="244" t="str">
        <f>IF('Measured Data'!$E54&gt;0,'Measured Data'!AJ53+'Measured Data'!$E54*'Measured Data'!#REF!/'In Process Calc.'!$J56,"")</f>
        <v/>
      </c>
      <c r="AK62" s="244" t="str">
        <f>IF('Measured Data'!$E54&gt;0,'Measured Data'!AK53+'Measured Data'!$E54*'Measured Data'!#REF!/'In Process Calc.'!$J56,"")</f>
        <v/>
      </c>
      <c r="AL62" s="244" t="str">
        <f>IF('Measured Data'!$E54&gt;0,'Measured Data'!AL53+'Measured Data'!$E54*'Measured Data'!#REF!/'In Process Calc.'!$J56,"")</f>
        <v/>
      </c>
      <c r="AM62" s="244" t="str">
        <f>IF('Measured Data'!$E54&gt;0,'Measured Data'!AM53+'Measured Data'!$E54*'Measured Data'!#REF!/'In Process Calc.'!$J56,"")</f>
        <v/>
      </c>
      <c r="AN62" s="244" t="str">
        <f>IF('Measured Data'!$E54&gt;0,'Measured Data'!AN53+'Measured Data'!$E54*'Measured Data'!#REF!/'In Process Calc.'!$J56,"")</f>
        <v/>
      </c>
      <c r="AO62" s="244" t="str">
        <f>IF('Measured Data'!$E54&gt;0,'Measured Data'!AO53+'Measured Data'!$E54*'Measured Data'!#REF!/'In Process Calc.'!$J56,"")</f>
        <v/>
      </c>
      <c r="AP62" s="244" t="str">
        <f>IF('Measured Data'!$E54&gt;0,'Measured Data'!AP53+'Measured Data'!$E54*'Measured Data'!AQ53/'In Process Calc.'!$J56,"")</f>
        <v/>
      </c>
      <c r="AQ62" s="244" t="str">
        <f>IF('Measured Data'!$E54&gt;0,'Measured Data'!#REF!+'Measured Data'!$E54*'Measured Data'!AR53/'In Process Calc.'!$J56,"")</f>
        <v/>
      </c>
      <c r="AR62" s="244" t="str">
        <f>IF('Measured Data'!$E54&gt;0,'Measured Data'!#REF!,"")</f>
        <v/>
      </c>
      <c r="AS62" s="244" t="str">
        <f>IF('Measured Data'!$E54&gt;0,'Measured Data'!#REF!,"")</f>
        <v/>
      </c>
      <c r="AT62" s="244" t="str">
        <f>IF('Measured Data'!$E54&gt;0,'Measured Data'!#REF!,"")</f>
        <v/>
      </c>
      <c r="AU62" s="244" t="str">
        <f>IF('Measured Data'!$E54&gt;0,'Measured Data'!#REF!,"")</f>
        <v/>
      </c>
      <c r="AV62" s="244" t="str">
        <f>IF('Measured Data'!$E54&gt;0,'Measured Data'!#REF!,"")</f>
        <v/>
      </c>
      <c r="AW62" s="244" t="str">
        <f>IF('Measured Data'!$E54&gt;0,'Measured Data'!#REF!,"")</f>
        <v/>
      </c>
      <c r="AX62" s="244" t="str">
        <f>IF('Measured Data'!$E54&gt;0,'Measured Data'!#REF!,"")</f>
        <v/>
      </c>
      <c r="AY62" s="244" t="str">
        <f>IF('Measured Data'!$E54&gt;0,'Measured Data'!#REF!,"")</f>
        <v/>
      </c>
      <c r="AZ62" s="244" t="str">
        <f>IF('Measured Data'!$E54&gt;0,'Measured Data'!#REF!,"")</f>
        <v/>
      </c>
      <c r="BA62" s="244" t="str">
        <f>IF('Measured Data'!$E54&gt;0,'Measured Data'!#REF!,"")</f>
        <v/>
      </c>
      <c r="BB62" s="244" t="str">
        <f>IF('Measured Data'!$E54&gt;0,'Measured Data'!#REF!,"")</f>
        <v/>
      </c>
      <c r="BC62" s="244" t="str">
        <f>IF('Measured Data'!$E54&gt;0,'Measured Data'!#REF!,"")</f>
        <v/>
      </c>
      <c r="BD62" s="244" t="str">
        <f>IF('Measured Data'!$E54&gt;0,'Measured Data'!#REF!,"")</f>
        <v/>
      </c>
      <c r="BE62" s="244" t="str">
        <f>IF('Measured Data'!$E54&gt;0,'Measured Data'!#REF!,"")</f>
        <v/>
      </c>
      <c r="BF62" s="244" t="str">
        <f>IF('Measured Data'!$E54&gt;0,'Measured Data'!#REF!,"")</f>
        <v/>
      </c>
      <c r="BG62" s="244" t="str">
        <f>IF('Measured Data'!$E54&gt;0,'Measured Data'!#REF!,"")</f>
        <v/>
      </c>
      <c r="BH62" s="244" t="str">
        <f>IF('Measured Data'!$E54&gt;0,'Measured Data'!#REF!,"")</f>
        <v/>
      </c>
      <c r="BI62" s="244" t="str">
        <f>IF('Measured Data'!$E54&gt;0,'Measured Data'!#REF!,"")</f>
        <v/>
      </c>
      <c r="BJ62" s="244" t="str">
        <f>IF('Measured Data'!$E54&gt;0,'Measured Data'!#REF!,"")</f>
        <v/>
      </c>
      <c r="BK62" s="244" t="str">
        <f>IF('Measured Data'!$E54&gt;0,'Measured Data'!#REF!,"")</f>
        <v/>
      </c>
      <c r="BL62" s="244" t="str">
        <f>IF('Measured Data'!$E54&gt;0,'Measured Data'!#REF!,"")</f>
        <v/>
      </c>
      <c r="BM62" s="244" t="str">
        <f>IF('Measured Data'!$E54&gt;0,'Measured Data'!#REF!,"")</f>
        <v/>
      </c>
      <c r="BN62" s="244" t="str">
        <f>IF('Measured Data'!$E54&gt;0,'In Process Calc.'!B55,"")</f>
        <v/>
      </c>
      <c r="BO62" s="244" t="str">
        <f>IF('Measured Data'!$E54&gt;0,'In Process Calc.'!C55,"")</f>
        <v/>
      </c>
    </row>
    <row r="63" spans="1:67">
      <c r="A63" s="238" t="str">
        <f>IF('Measured Data'!$E55&gt;0,'Measured Data'!$B$1,"")</f>
        <v/>
      </c>
      <c r="B63" s="238" t="str">
        <f>IF('Measured Data'!$E55&gt;0,'Measured Data'!A54+0.1,"")</f>
        <v/>
      </c>
      <c r="C63" s="242" t="str">
        <f>IF('Measured Data'!$E55&gt;0,'Measured Data'!B54,"")</f>
        <v/>
      </c>
      <c r="D63" s="247" t="str">
        <f>IF('Measured Data'!$E55&gt;0,'Measured Data'!C54,"")</f>
        <v/>
      </c>
      <c r="E63" s="238" t="str">
        <f>IF('Measured Data'!$E55&gt;0,'Measured Data'!D54,"")</f>
        <v/>
      </c>
      <c r="F63" s="238" t="str">
        <f>IF('Measured Data'!$E55&gt;0,'Measured Data'!E54,"")</f>
        <v/>
      </c>
      <c r="G63" s="238" t="str">
        <f>IF('Measured Data'!$E55&gt;0,'Measured Data'!G54,"")</f>
        <v/>
      </c>
      <c r="H63" s="243" t="str">
        <f>IF('Measured Data'!$E55&gt;0,'Measured Data'!H54,"")</f>
        <v/>
      </c>
      <c r="I63" s="243" t="str">
        <f>IF('Measured Data'!$E55&gt;0,'Measured Data'!I54,"")</f>
        <v/>
      </c>
      <c r="J63" s="243" t="str">
        <f>IF('Measured Data'!$E55&gt;0,'Measured Data'!J54,"")</f>
        <v/>
      </c>
      <c r="K63" s="243" t="str">
        <f>IF('Measured Data'!$E55&gt;0,'Measured Data'!K54,"")</f>
        <v/>
      </c>
      <c r="L63" s="238" t="str">
        <f>IF('Measured Data'!$E55&gt;0,'Measured Data'!L54,"")</f>
        <v/>
      </c>
      <c r="M63" s="238" t="str">
        <f>IF('Measured Data'!$E55&gt;0,'Measured Data'!M54,"")</f>
        <v/>
      </c>
      <c r="N63" s="238" t="str">
        <f>IF('Measured Data'!$E55&gt;0,'Measured Data'!N54,"")</f>
        <v/>
      </c>
      <c r="O63" s="238" t="str">
        <f>IF('Measured Data'!$E55&gt;0,'Measured Data'!O54,"")</f>
        <v/>
      </c>
      <c r="P63" s="238" t="str">
        <f>IF('Measured Data'!$E55&gt;0,'Measured Data'!P54,"")</f>
        <v/>
      </c>
      <c r="Q63" s="238" t="str">
        <f>IF('Measured Data'!$E55&gt;0,'Measured Data'!Q54,"")</f>
        <v/>
      </c>
      <c r="R63" s="238" t="str">
        <f>IF('Measured Data'!$E55&gt;0,'Measured Data'!R54,"")</f>
        <v/>
      </c>
      <c r="S63" s="238" t="str">
        <f>IF('Measured Data'!$E55&gt;0,'Measured Data'!S54,"")</f>
        <v/>
      </c>
      <c r="T63" s="244" t="str">
        <f>IF('Measured Data'!$E55&gt;0,'Measured Data'!T54+'Measured Data'!$E55*'Measured Data'!#REF!/'In Process Calc.'!$J57,"")</f>
        <v/>
      </c>
      <c r="U63" s="244" t="str">
        <f>IF('Measured Data'!$E55&gt;0,'Measured Data'!U54+'Measured Data'!$E55*'Measured Data'!#REF!/'In Process Calc.'!$J57,"")</f>
        <v/>
      </c>
      <c r="V63" s="244" t="str">
        <f>IF('Measured Data'!$E55&gt;0,'Measured Data'!V54+'Measured Data'!$E55*'Measured Data'!#REF!/'In Process Calc.'!$J57,"")</f>
        <v/>
      </c>
      <c r="W63" s="244" t="str">
        <f>IF('Measured Data'!$E55&gt;0,'Measured Data'!W54+'Measured Data'!$E55*'Measured Data'!#REF!/'In Process Calc.'!$J57,"")</f>
        <v/>
      </c>
      <c r="X63" s="244" t="str">
        <f>IF('Measured Data'!$E55&gt;0,'Measured Data'!X54+'Measured Data'!$E55*'Measured Data'!#REF!/'In Process Calc.'!$J57,"")</f>
        <v/>
      </c>
      <c r="Y63" s="244" t="str">
        <f>IF('Measured Data'!$E55&gt;0,'Measured Data'!Y54+'Measured Data'!$E55*'Measured Data'!#REF!/'In Process Calc.'!$J57,"")</f>
        <v/>
      </c>
      <c r="Z63" s="244" t="str">
        <f>IF('Measured Data'!$E55&gt;0,'Measured Data'!Z54+'Measured Data'!$E55*'Measured Data'!#REF!/'In Process Calc.'!$J57,"")</f>
        <v/>
      </c>
      <c r="AA63" s="244" t="str">
        <f>IF('Measured Data'!$E55&gt;0,'Measured Data'!AA54+'Measured Data'!$E55*'Measured Data'!#REF!/'In Process Calc.'!$J57,"")</f>
        <v/>
      </c>
      <c r="AB63" s="244" t="str">
        <f>IF('Measured Data'!$E55&gt;0,'Measured Data'!AB54+'Measured Data'!$E55*'Measured Data'!#REF!/'In Process Calc.'!$J57,"")</f>
        <v/>
      </c>
      <c r="AC63" s="244" t="str">
        <f>IF('Measured Data'!$E55&gt;0,'Measured Data'!AC54+'Measured Data'!$E55*'Measured Data'!#REF!/'In Process Calc.'!$J57,"")</f>
        <v/>
      </c>
      <c r="AD63" s="244" t="str">
        <f>IF('Measured Data'!$E55&gt;0,'Measured Data'!AD54+'Measured Data'!$E55*'Measured Data'!#REF!/'In Process Calc.'!$J57,"")</f>
        <v/>
      </c>
      <c r="AE63" s="244" t="str">
        <f>IF('Measured Data'!$E55&gt;0,'Measured Data'!AE54+'Measured Data'!$E55*'Measured Data'!#REF!/'In Process Calc.'!$J57,"")</f>
        <v/>
      </c>
      <c r="AF63" s="244" t="str">
        <f>IF('Measured Data'!$E55&gt;0,'Measured Data'!AF54+'Measured Data'!$E55*'Measured Data'!#REF!/'In Process Calc.'!$J57,"")</f>
        <v/>
      </c>
      <c r="AG63" s="244" t="str">
        <f>IF('Measured Data'!$E55&gt;0,'Measured Data'!AG54+'Measured Data'!$E55*'Measured Data'!#REF!/'In Process Calc.'!$J57,"")</f>
        <v/>
      </c>
      <c r="AH63" s="244" t="str">
        <f>IF('Measured Data'!$E55&gt;0,'Measured Data'!AH54+'Measured Data'!$E55*'Measured Data'!#REF!/'In Process Calc.'!$J57,"")</f>
        <v/>
      </c>
      <c r="AI63" s="244" t="str">
        <f>IF('Measured Data'!$E55&gt;0,'Measured Data'!AI54+'Measured Data'!$E55*'Measured Data'!#REF!/'In Process Calc.'!$J57,"")</f>
        <v/>
      </c>
      <c r="AJ63" s="244" t="str">
        <f>IF('Measured Data'!$E55&gt;0,'Measured Data'!AJ54+'Measured Data'!$E55*'Measured Data'!#REF!/'In Process Calc.'!$J57,"")</f>
        <v/>
      </c>
      <c r="AK63" s="244" t="str">
        <f>IF('Measured Data'!$E55&gt;0,'Measured Data'!AK54+'Measured Data'!$E55*'Measured Data'!#REF!/'In Process Calc.'!$J57,"")</f>
        <v/>
      </c>
      <c r="AL63" s="244" t="str">
        <f>IF('Measured Data'!$E55&gt;0,'Measured Data'!AL54+'Measured Data'!$E55*'Measured Data'!#REF!/'In Process Calc.'!$J57,"")</f>
        <v/>
      </c>
      <c r="AM63" s="244" t="str">
        <f>IF('Measured Data'!$E55&gt;0,'Measured Data'!AM54+'Measured Data'!$E55*'Measured Data'!#REF!/'In Process Calc.'!$J57,"")</f>
        <v/>
      </c>
      <c r="AN63" s="244" t="str">
        <f>IF('Measured Data'!$E55&gt;0,'Measured Data'!AN54+'Measured Data'!$E55*'Measured Data'!#REF!/'In Process Calc.'!$J57,"")</f>
        <v/>
      </c>
      <c r="AO63" s="244" t="str">
        <f>IF('Measured Data'!$E55&gt;0,'Measured Data'!AO54+'Measured Data'!$E55*'Measured Data'!#REF!/'In Process Calc.'!$J57,"")</f>
        <v/>
      </c>
      <c r="AP63" s="244" t="str">
        <f>IF('Measured Data'!$E55&gt;0,'Measured Data'!AP54+'Measured Data'!$E55*'Measured Data'!AQ54/'In Process Calc.'!$J57,"")</f>
        <v/>
      </c>
      <c r="AQ63" s="244" t="str">
        <f>IF('Measured Data'!$E55&gt;0,'Measured Data'!#REF!+'Measured Data'!$E55*'Measured Data'!AR54/'In Process Calc.'!$J57,"")</f>
        <v/>
      </c>
      <c r="AR63" s="244" t="str">
        <f>IF('Measured Data'!$E55&gt;0,'Measured Data'!#REF!,"")</f>
        <v/>
      </c>
      <c r="AS63" s="244" t="str">
        <f>IF('Measured Data'!$E55&gt;0,'Measured Data'!#REF!,"")</f>
        <v/>
      </c>
      <c r="AT63" s="244" t="str">
        <f>IF('Measured Data'!$E55&gt;0,'Measured Data'!#REF!,"")</f>
        <v/>
      </c>
      <c r="AU63" s="244" t="str">
        <f>IF('Measured Data'!$E55&gt;0,'Measured Data'!#REF!,"")</f>
        <v/>
      </c>
      <c r="AV63" s="244" t="str">
        <f>IF('Measured Data'!$E55&gt;0,'Measured Data'!#REF!,"")</f>
        <v/>
      </c>
      <c r="AW63" s="244" t="str">
        <f>IF('Measured Data'!$E55&gt;0,'Measured Data'!#REF!,"")</f>
        <v/>
      </c>
      <c r="AX63" s="244" t="str">
        <f>IF('Measured Data'!$E55&gt;0,'Measured Data'!#REF!,"")</f>
        <v/>
      </c>
      <c r="AY63" s="244" t="str">
        <f>IF('Measured Data'!$E55&gt;0,'Measured Data'!#REF!,"")</f>
        <v/>
      </c>
      <c r="AZ63" s="244" t="str">
        <f>IF('Measured Data'!$E55&gt;0,'Measured Data'!#REF!,"")</f>
        <v/>
      </c>
      <c r="BA63" s="244" t="str">
        <f>IF('Measured Data'!$E55&gt;0,'Measured Data'!#REF!,"")</f>
        <v/>
      </c>
      <c r="BB63" s="244" t="str">
        <f>IF('Measured Data'!$E55&gt;0,'Measured Data'!#REF!,"")</f>
        <v/>
      </c>
      <c r="BC63" s="244" t="str">
        <f>IF('Measured Data'!$E55&gt;0,'Measured Data'!#REF!,"")</f>
        <v/>
      </c>
      <c r="BD63" s="244" t="str">
        <f>IF('Measured Data'!$E55&gt;0,'Measured Data'!#REF!,"")</f>
        <v/>
      </c>
      <c r="BE63" s="244" t="str">
        <f>IF('Measured Data'!$E55&gt;0,'Measured Data'!#REF!,"")</f>
        <v/>
      </c>
      <c r="BF63" s="244" t="str">
        <f>IF('Measured Data'!$E55&gt;0,'Measured Data'!#REF!,"")</f>
        <v/>
      </c>
      <c r="BG63" s="244" t="str">
        <f>IF('Measured Data'!$E55&gt;0,'Measured Data'!#REF!,"")</f>
        <v/>
      </c>
      <c r="BH63" s="244" t="str">
        <f>IF('Measured Data'!$E55&gt;0,'Measured Data'!#REF!,"")</f>
        <v/>
      </c>
      <c r="BI63" s="244" t="str">
        <f>IF('Measured Data'!$E55&gt;0,'Measured Data'!#REF!,"")</f>
        <v/>
      </c>
      <c r="BJ63" s="244" t="str">
        <f>IF('Measured Data'!$E55&gt;0,'Measured Data'!#REF!,"")</f>
        <v/>
      </c>
      <c r="BK63" s="244" t="str">
        <f>IF('Measured Data'!$E55&gt;0,'Measured Data'!#REF!,"")</f>
        <v/>
      </c>
      <c r="BL63" s="244" t="str">
        <f>IF('Measured Data'!$E55&gt;0,'Measured Data'!#REF!,"")</f>
        <v/>
      </c>
      <c r="BM63" s="244" t="str">
        <f>IF('Measured Data'!$E55&gt;0,'Measured Data'!#REF!,"")</f>
        <v/>
      </c>
      <c r="BN63" s="244" t="str">
        <f>IF('Measured Data'!$E55&gt;0,'In Process Calc.'!B56,"")</f>
        <v/>
      </c>
      <c r="BO63" s="244" t="str">
        <f>IF('Measured Data'!$E55&gt;0,'In Process Calc.'!C56,"")</f>
        <v/>
      </c>
    </row>
    <row r="64" spans="1:67">
      <c r="A64" s="238" t="str">
        <f>IF('Measured Data'!$E56&gt;0,'Measured Data'!$B$1,"")</f>
        <v/>
      </c>
      <c r="B64" s="238" t="str">
        <f>IF('Measured Data'!$E56&gt;0,'Measured Data'!A55+0.1,"")</f>
        <v/>
      </c>
      <c r="C64" s="242" t="str">
        <f>IF('Measured Data'!$E56&gt;0,'Measured Data'!B55,"")</f>
        <v/>
      </c>
      <c r="D64" s="247" t="str">
        <f>IF('Measured Data'!$E56&gt;0,'Measured Data'!C55,"")</f>
        <v/>
      </c>
      <c r="E64" s="238" t="str">
        <f>IF('Measured Data'!$E56&gt;0,'Measured Data'!D55,"")</f>
        <v/>
      </c>
      <c r="F64" s="238" t="str">
        <f>IF('Measured Data'!$E56&gt;0,'Measured Data'!E55,"")</f>
        <v/>
      </c>
      <c r="G64" s="238" t="str">
        <f>IF('Measured Data'!$E56&gt;0,'Measured Data'!G55,"")</f>
        <v/>
      </c>
      <c r="H64" s="243" t="str">
        <f>IF('Measured Data'!$E56&gt;0,'Measured Data'!H55,"")</f>
        <v/>
      </c>
      <c r="I64" s="243" t="str">
        <f>IF('Measured Data'!$E56&gt;0,'Measured Data'!I55,"")</f>
        <v/>
      </c>
      <c r="J64" s="243" t="str">
        <f>IF('Measured Data'!$E56&gt;0,'Measured Data'!J55,"")</f>
        <v/>
      </c>
      <c r="K64" s="243" t="str">
        <f>IF('Measured Data'!$E56&gt;0,'Measured Data'!K55,"")</f>
        <v/>
      </c>
      <c r="L64" s="238" t="str">
        <f>IF('Measured Data'!$E56&gt;0,'Measured Data'!L55,"")</f>
        <v/>
      </c>
      <c r="M64" s="238" t="str">
        <f>IF('Measured Data'!$E56&gt;0,'Measured Data'!M55,"")</f>
        <v/>
      </c>
      <c r="N64" s="238" t="str">
        <f>IF('Measured Data'!$E56&gt;0,'Measured Data'!N55,"")</f>
        <v/>
      </c>
      <c r="O64" s="238" t="str">
        <f>IF('Measured Data'!$E56&gt;0,'Measured Data'!O55,"")</f>
        <v/>
      </c>
      <c r="P64" s="238" t="str">
        <f>IF('Measured Data'!$E56&gt;0,'Measured Data'!P55,"")</f>
        <v/>
      </c>
      <c r="Q64" s="238" t="str">
        <f>IF('Measured Data'!$E56&gt;0,'Measured Data'!Q55,"")</f>
        <v/>
      </c>
      <c r="R64" s="238" t="str">
        <f>IF('Measured Data'!$E56&gt;0,'Measured Data'!R55,"")</f>
        <v/>
      </c>
      <c r="S64" s="238" t="str">
        <f>IF('Measured Data'!$E56&gt;0,'Measured Data'!S55,"")</f>
        <v/>
      </c>
      <c r="T64" s="244" t="str">
        <f>IF('Measured Data'!$E56&gt;0,'Measured Data'!T55+'Measured Data'!$E56*'Measured Data'!#REF!/'In Process Calc.'!$J58,"")</f>
        <v/>
      </c>
      <c r="U64" s="244" t="str">
        <f>IF('Measured Data'!$E56&gt;0,'Measured Data'!U55+'Measured Data'!$E56*'Measured Data'!#REF!/'In Process Calc.'!$J58,"")</f>
        <v/>
      </c>
      <c r="V64" s="244" t="str">
        <f>IF('Measured Data'!$E56&gt;0,'Measured Data'!V55+'Measured Data'!$E56*'Measured Data'!#REF!/'In Process Calc.'!$J58,"")</f>
        <v/>
      </c>
      <c r="W64" s="244" t="str">
        <f>IF('Measured Data'!$E56&gt;0,'Measured Data'!W55+'Measured Data'!$E56*'Measured Data'!#REF!/'In Process Calc.'!$J58,"")</f>
        <v/>
      </c>
      <c r="X64" s="244" t="str">
        <f>IF('Measured Data'!$E56&gt;0,'Measured Data'!X55+'Measured Data'!$E56*'Measured Data'!#REF!/'In Process Calc.'!$J58,"")</f>
        <v/>
      </c>
      <c r="Y64" s="244" t="str">
        <f>IF('Measured Data'!$E56&gt;0,'Measured Data'!Y55+'Measured Data'!$E56*'Measured Data'!#REF!/'In Process Calc.'!$J58,"")</f>
        <v/>
      </c>
      <c r="Z64" s="244" t="str">
        <f>IF('Measured Data'!$E56&gt;0,'Measured Data'!Z55+'Measured Data'!$E56*'Measured Data'!#REF!/'In Process Calc.'!$J58,"")</f>
        <v/>
      </c>
      <c r="AA64" s="244" t="str">
        <f>IF('Measured Data'!$E56&gt;0,'Measured Data'!AA55+'Measured Data'!$E56*'Measured Data'!#REF!/'In Process Calc.'!$J58,"")</f>
        <v/>
      </c>
      <c r="AB64" s="244" t="str">
        <f>IF('Measured Data'!$E56&gt;0,'Measured Data'!AB55+'Measured Data'!$E56*'Measured Data'!#REF!/'In Process Calc.'!$J58,"")</f>
        <v/>
      </c>
      <c r="AC64" s="244" t="str">
        <f>IF('Measured Data'!$E56&gt;0,'Measured Data'!AC55+'Measured Data'!$E56*'Measured Data'!#REF!/'In Process Calc.'!$J58,"")</f>
        <v/>
      </c>
      <c r="AD64" s="244" t="str">
        <f>IF('Measured Data'!$E56&gt;0,'Measured Data'!AD55+'Measured Data'!$E56*'Measured Data'!#REF!/'In Process Calc.'!$J58,"")</f>
        <v/>
      </c>
      <c r="AE64" s="244" t="str">
        <f>IF('Measured Data'!$E56&gt;0,'Measured Data'!AE55+'Measured Data'!$E56*'Measured Data'!#REF!/'In Process Calc.'!$J58,"")</f>
        <v/>
      </c>
      <c r="AF64" s="244" t="str">
        <f>IF('Measured Data'!$E56&gt;0,'Measured Data'!AF55+'Measured Data'!$E56*'Measured Data'!#REF!/'In Process Calc.'!$J58,"")</f>
        <v/>
      </c>
      <c r="AG64" s="244" t="str">
        <f>IF('Measured Data'!$E56&gt;0,'Measured Data'!AG55+'Measured Data'!$E56*'Measured Data'!#REF!/'In Process Calc.'!$J58,"")</f>
        <v/>
      </c>
      <c r="AH64" s="244" t="str">
        <f>IF('Measured Data'!$E56&gt;0,'Measured Data'!AH55+'Measured Data'!$E56*'Measured Data'!#REF!/'In Process Calc.'!$J58,"")</f>
        <v/>
      </c>
      <c r="AI64" s="244" t="str">
        <f>IF('Measured Data'!$E56&gt;0,'Measured Data'!AI55+'Measured Data'!$E56*'Measured Data'!#REF!/'In Process Calc.'!$J58,"")</f>
        <v/>
      </c>
      <c r="AJ64" s="244" t="str">
        <f>IF('Measured Data'!$E56&gt;0,'Measured Data'!AJ55+'Measured Data'!$E56*'Measured Data'!#REF!/'In Process Calc.'!$J58,"")</f>
        <v/>
      </c>
      <c r="AK64" s="244" t="str">
        <f>IF('Measured Data'!$E56&gt;0,'Measured Data'!AK55+'Measured Data'!$E56*'Measured Data'!#REF!/'In Process Calc.'!$J58,"")</f>
        <v/>
      </c>
      <c r="AL64" s="244" t="str">
        <f>IF('Measured Data'!$E56&gt;0,'Measured Data'!AL55+'Measured Data'!$E56*'Measured Data'!#REF!/'In Process Calc.'!$J58,"")</f>
        <v/>
      </c>
      <c r="AM64" s="244" t="str">
        <f>IF('Measured Data'!$E56&gt;0,'Measured Data'!AM55+'Measured Data'!$E56*'Measured Data'!#REF!/'In Process Calc.'!$J58,"")</f>
        <v/>
      </c>
      <c r="AN64" s="244" t="str">
        <f>IF('Measured Data'!$E56&gt;0,'Measured Data'!AN55+'Measured Data'!$E56*'Measured Data'!#REF!/'In Process Calc.'!$J58,"")</f>
        <v/>
      </c>
      <c r="AO64" s="244" t="str">
        <f>IF('Measured Data'!$E56&gt;0,'Measured Data'!AO55+'Measured Data'!$E56*'Measured Data'!#REF!/'In Process Calc.'!$J58,"")</f>
        <v/>
      </c>
      <c r="AP64" s="244" t="str">
        <f>IF('Measured Data'!$E56&gt;0,'Measured Data'!AP55+'Measured Data'!$E56*'Measured Data'!AQ55/'In Process Calc.'!$J58,"")</f>
        <v/>
      </c>
      <c r="AQ64" s="244" t="str">
        <f>IF('Measured Data'!$E56&gt;0,'Measured Data'!#REF!+'Measured Data'!$E56*'Measured Data'!AR55/'In Process Calc.'!$J58,"")</f>
        <v/>
      </c>
      <c r="AR64" s="244" t="str">
        <f>IF('Measured Data'!$E56&gt;0,'Measured Data'!#REF!,"")</f>
        <v/>
      </c>
      <c r="AS64" s="244" t="str">
        <f>IF('Measured Data'!$E56&gt;0,'Measured Data'!#REF!,"")</f>
        <v/>
      </c>
      <c r="AT64" s="244" t="str">
        <f>IF('Measured Data'!$E56&gt;0,'Measured Data'!#REF!,"")</f>
        <v/>
      </c>
      <c r="AU64" s="244" t="str">
        <f>IF('Measured Data'!$E56&gt;0,'Measured Data'!#REF!,"")</f>
        <v/>
      </c>
      <c r="AV64" s="244" t="str">
        <f>IF('Measured Data'!$E56&gt;0,'Measured Data'!#REF!,"")</f>
        <v/>
      </c>
      <c r="AW64" s="244" t="str">
        <f>IF('Measured Data'!$E56&gt;0,'Measured Data'!#REF!,"")</f>
        <v/>
      </c>
      <c r="AX64" s="244" t="str">
        <f>IF('Measured Data'!$E56&gt;0,'Measured Data'!#REF!,"")</f>
        <v/>
      </c>
      <c r="AY64" s="244" t="str">
        <f>IF('Measured Data'!$E56&gt;0,'Measured Data'!#REF!,"")</f>
        <v/>
      </c>
      <c r="AZ64" s="244" t="str">
        <f>IF('Measured Data'!$E56&gt;0,'Measured Data'!#REF!,"")</f>
        <v/>
      </c>
      <c r="BA64" s="244" t="str">
        <f>IF('Measured Data'!$E56&gt;0,'Measured Data'!#REF!,"")</f>
        <v/>
      </c>
      <c r="BB64" s="244" t="str">
        <f>IF('Measured Data'!$E56&gt;0,'Measured Data'!#REF!,"")</f>
        <v/>
      </c>
      <c r="BC64" s="244" t="str">
        <f>IF('Measured Data'!$E56&gt;0,'Measured Data'!#REF!,"")</f>
        <v/>
      </c>
      <c r="BD64" s="244" t="str">
        <f>IF('Measured Data'!$E56&gt;0,'Measured Data'!#REF!,"")</f>
        <v/>
      </c>
      <c r="BE64" s="244" t="str">
        <f>IF('Measured Data'!$E56&gt;0,'Measured Data'!#REF!,"")</f>
        <v/>
      </c>
      <c r="BF64" s="244" t="str">
        <f>IF('Measured Data'!$E56&gt;0,'Measured Data'!#REF!,"")</f>
        <v/>
      </c>
      <c r="BG64" s="244" t="str">
        <f>IF('Measured Data'!$E56&gt;0,'Measured Data'!#REF!,"")</f>
        <v/>
      </c>
      <c r="BH64" s="244" t="str">
        <f>IF('Measured Data'!$E56&gt;0,'Measured Data'!#REF!,"")</f>
        <v/>
      </c>
      <c r="BI64" s="244" t="str">
        <f>IF('Measured Data'!$E56&gt;0,'Measured Data'!#REF!,"")</f>
        <v/>
      </c>
      <c r="BJ64" s="244" t="str">
        <f>IF('Measured Data'!$E56&gt;0,'Measured Data'!#REF!,"")</f>
        <v/>
      </c>
      <c r="BK64" s="244" t="str">
        <f>IF('Measured Data'!$E56&gt;0,'Measured Data'!#REF!,"")</f>
        <v/>
      </c>
      <c r="BL64" s="244" t="str">
        <f>IF('Measured Data'!$E56&gt;0,'Measured Data'!#REF!,"")</f>
        <v/>
      </c>
      <c r="BM64" s="244" t="str">
        <f>IF('Measured Data'!$E56&gt;0,'Measured Data'!#REF!,"")</f>
        <v/>
      </c>
      <c r="BN64" s="244" t="str">
        <f>IF('Measured Data'!$E56&gt;0,'In Process Calc.'!B57,"")</f>
        <v/>
      </c>
      <c r="BO64" s="244" t="str">
        <f>IF('Measured Data'!$E56&gt;0,'In Process Calc.'!C57,"")</f>
        <v/>
      </c>
    </row>
    <row r="65" spans="1:67">
      <c r="A65" s="238" t="str">
        <f>IF('Measured Data'!$E57&gt;0,'Measured Data'!$B$1,"")</f>
        <v/>
      </c>
      <c r="B65" s="238" t="str">
        <f>IF('Measured Data'!$E57&gt;0,'Measured Data'!A56+0.1,"")</f>
        <v/>
      </c>
      <c r="C65" s="242" t="str">
        <f>IF('Measured Data'!$E57&gt;0,'Measured Data'!B56,"")</f>
        <v/>
      </c>
      <c r="D65" s="247" t="str">
        <f>IF('Measured Data'!$E57&gt;0,'Measured Data'!C56,"")</f>
        <v/>
      </c>
      <c r="E65" s="238" t="str">
        <f>IF('Measured Data'!$E57&gt;0,'Measured Data'!D56,"")</f>
        <v/>
      </c>
      <c r="F65" s="238" t="str">
        <f>IF('Measured Data'!$E57&gt;0,'Measured Data'!E56,"")</f>
        <v/>
      </c>
      <c r="G65" s="238" t="str">
        <f>IF('Measured Data'!$E57&gt;0,'Measured Data'!G56,"")</f>
        <v/>
      </c>
      <c r="H65" s="243" t="str">
        <f>IF('Measured Data'!$E57&gt;0,'Measured Data'!H56,"")</f>
        <v/>
      </c>
      <c r="I65" s="243" t="str">
        <f>IF('Measured Data'!$E57&gt;0,'Measured Data'!I56,"")</f>
        <v/>
      </c>
      <c r="J65" s="243" t="str">
        <f>IF('Measured Data'!$E57&gt;0,'Measured Data'!J56,"")</f>
        <v/>
      </c>
      <c r="K65" s="243" t="str">
        <f>IF('Measured Data'!$E57&gt;0,'Measured Data'!K56,"")</f>
        <v/>
      </c>
      <c r="L65" s="238" t="str">
        <f>IF('Measured Data'!$E57&gt;0,'Measured Data'!L56,"")</f>
        <v/>
      </c>
      <c r="M65" s="238" t="str">
        <f>IF('Measured Data'!$E57&gt;0,'Measured Data'!M56,"")</f>
        <v/>
      </c>
      <c r="N65" s="238" t="str">
        <f>IF('Measured Data'!$E57&gt;0,'Measured Data'!N56,"")</f>
        <v/>
      </c>
      <c r="O65" s="238" t="str">
        <f>IF('Measured Data'!$E57&gt;0,'Measured Data'!O56,"")</f>
        <v/>
      </c>
      <c r="P65" s="238" t="str">
        <f>IF('Measured Data'!$E57&gt;0,'Measured Data'!P56,"")</f>
        <v/>
      </c>
      <c r="Q65" s="238" t="str">
        <f>IF('Measured Data'!$E57&gt;0,'Measured Data'!Q56,"")</f>
        <v/>
      </c>
      <c r="R65" s="238" t="str">
        <f>IF('Measured Data'!$E57&gt;0,'Measured Data'!R56,"")</f>
        <v/>
      </c>
      <c r="S65" s="238" t="str">
        <f>IF('Measured Data'!$E57&gt;0,'Measured Data'!S56,"")</f>
        <v/>
      </c>
      <c r="T65" s="244" t="str">
        <f>IF('Measured Data'!$E57&gt;0,'Measured Data'!T56+'Measured Data'!$E57*'Measured Data'!#REF!/'In Process Calc.'!$J59,"")</f>
        <v/>
      </c>
      <c r="U65" s="244" t="str">
        <f>IF('Measured Data'!$E57&gt;0,'Measured Data'!U56+'Measured Data'!$E57*'Measured Data'!#REF!/'In Process Calc.'!$J59,"")</f>
        <v/>
      </c>
      <c r="V65" s="244" t="str">
        <f>IF('Measured Data'!$E57&gt;0,'Measured Data'!V56+'Measured Data'!$E57*'Measured Data'!#REF!/'In Process Calc.'!$J59,"")</f>
        <v/>
      </c>
      <c r="W65" s="244" t="str">
        <f>IF('Measured Data'!$E57&gt;0,'Measured Data'!W56+'Measured Data'!$E57*'Measured Data'!#REF!/'In Process Calc.'!$J59,"")</f>
        <v/>
      </c>
      <c r="X65" s="244" t="str">
        <f>IF('Measured Data'!$E57&gt;0,'Measured Data'!X56+'Measured Data'!$E57*'Measured Data'!#REF!/'In Process Calc.'!$J59,"")</f>
        <v/>
      </c>
      <c r="Y65" s="244" t="str">
        <f>IF('Measured Data'!$E57&gt;0,'Measured Data'!Y56+'Measured Data'!$E57*'Measured Data'!#REF!/'In Process Calc.'!$J59,"")</f>
        <v/>
      </c>
      <c r="Z65" s="244" t="str">
        <f>IF('Measured Data'!$E57&gt;0,'Measured Data'!Z56+'Measured Data'!$E57*'Measured Data'!#REF!/'In Process Calc.'!$J59,"")</f>
        <v/>
      </c>
      <c r="AA65" s="244" t="str">
        <f>IF('Measured Data'!$E57&gt;0,'Measured Data'!AA56+'Measured Data'!$E57*'Measured Data'!#REF!/'In Process Calc.'!$J59,"")</f>
        <v/>
      </c>
      <c r="AB65" s="244" t="str">
        <f>IF('Measured Data'!$E57&gt;0,'Measured Data'!AB56+'Measured Data'!$E57*'Measured Data'!#REF!/'In Process Calc.'!$J59,"")</f>
        <v/>
      </c>
      <c r="AC65" s="244" t="str">
        <f>IF('Measured Data'!$E57&gt;0,'Measured Data'!AC56+'Measured Data'!$E57*'Measured Data'!#REF!/'In Process Calc.'!$J59,"")</f>
        <v/>
      </c>
      <c r="AD65" s="244" t="str">
        <f>IF('Measured Data'!$E57&gt;0,'Measured Data'!AD56+'Measured Data'!$E57*'Measured Data'!#REF!/'In Process Calc.'!$J59,"")</f>
        <v/>
      </c>
      <c r="AE65" s="244" t="str">
        <f>IF('Measured Data'!$E57&gt;0,'Measured Data'!AE56+'Measured Data'!$E57*'Measured Data'!#REF!/'In Process Calc.'!$J59,"")</f>
        <v/>
      </c>
      <c r="AF65" s="244" t="str">
        <f>IF('Measured Data'!$E57&gt;0,'Measured Data'!AF56+'Measured Data'!$E57*'Measured Data'!#REF!/'In Process Calc.'!$J59,"")</f>
        <v/>
      </c>
      <c r="AG65" s="244" t="str">
        <f>IF('Measured Data'!$E57&gt;0,'Measured Data'!AG56+'Measured Data'!$E57*'Measured Data'!#REF!/'In Process Calc.'!$J59,"")</f>
        <v/>
      </c>
      <c r="AH65" s="244" t="str">
        <f>IF('Measured Data'!$E57&gt;0,'Measured Data'!AH56+'Measured Data'!$E57*'Measured Data'!#REF!/'In Process Calc.'!$J59,"")</f>
        <v/>
      </c>
      <c r="AI65" s="244" t="str">
        <f>IF('Measured Data'!$E57&gt;0,'Measured Data'!AI56+'Measured Data'!$E57*'Measured Data'!#REF!/'In Process Calc.'!$J59,"")</f>
        <v/>
      </c>
      <c r="AJ65" s="244" t="str">
        <f>IF('Measured Data'!$E57&gt;0,'Measured Data'!AJ56+'Measured Data'!$E57*'Measured Data'!#REF!/'In Process Calc.'!$J59,"")</f>
        <v/>
      </c>
      <c r="AK65" s="244" t="str">
        <f>IF('Measured Data'!$E57&gt;0,'Measured Data'!AK56+'Measured Data'!$E57*'Measured Data'!#REF!/'In Process Calc.'!$J59,"")</f>
        <v/>
      </c>
      <c r="AL65" s="244" t="str">
        <f>IF('Measured Data'!$E57&gt;0,'Measured Data'!AL56+'Measured Data'!$E57*'Measured Data'!#REF!/'In Process Calc.'!$J59,"")</f>
        <v/>
      </c>
      <c r="AM65" s="244" t="str">
        <f>IF('Measured Data'!$E57&gt;0,'Measured Data'!AM56+'Measured Data'!$E57*'Measured Data'!#REF!/'In Process Calc.'!$J59,"")</f>
        <v/>
      </c>
      <c r="AN65" s="244" t="str">
        <f>IF('Measured Data'!$E57&gt;0,'Measured Data'!AN56+'Measured Data'!$E57*'Measured Data'!#REF!/'In Process Calc.'!$J59,"")</f>
        <v/>
      </c>
      <c r="AO65" s="244" t="str">
        <f>IF('Measured Data'!$E57&gt;0,'Measured Data'!AO56+'Measured Data'!$E57*'Measured Data'!#REF!/'In Process Calc.'!$J59,"")</f>
        <v/>
      </c>
      <c r="AP65" s="244" t="str">
        <f>IF('Measured Data'!$E57&gt;0,'Measured Data'!AP56+'Measured Data'!$E57*'Measured Data'!AQ56/'In Process Calc.'!$J59,"")</f>
        <v/>
      </c>
      <c r="AQ65" s="244" t="str">
        <f>IF('Measured Data'!$E57&gt;0,'Measured Data'!#REF!+'Measured Data'!$E57*'Measured Data'!AR56/'In Process Calc.'!$J59,"")</f>
        <v/>
      </c>
      <c r="AR65" s="244" t="str">
        <f>IF('Measured Data'!$E57&gt;0,'Measured Data'!#REF!,"")</f>
        <v/>
      </c>
      <c r="AS65" s="244" t="str">
        <f>IF('Measured Data'!$E57&gt;0,'Measured Data'!#REF!,"")</f>
        <v/>
      </c>
      <c r="AT65" s="244" t="str">
        <f>IF('Measured Data'!$E57&gt;0,'Measured Data'!#REF!,"")</f>
        <v/>
      </c>
      <c r="AU65" s="244" t="str">
        <f>IF('Measured Data'!$E57&gt;0,'Measured Data'!#REF!,"")</f>
        <v/>
      </c>
      <c r="AV65" s="244" t="str">
        <f>IF('Measured Data'!$E57&gt;0,'Measured Data'!#REF!,"")</f>
        <v/>
      </c>
      <c r="AW65" s="244" t="str">
        <f>IF('Measured Data'!$E57&gt;0,'Measured Data'!#REF!,"")</f>
        <v/>
      </c>
      <c r="AX65" s="244" t="str">
        <f>IF('Measured Data'!$E57&gt;0,'Measured Data'!#REF!,"")</f>
        <v/>
      </c>
      <c r="AY65" s="244" t="str">
        <f>IF('Measured Data'!$E57&gt;0,'Measured Data'!#REF!,"")</f>
        <v/>
      </c>
      <c r="AZ65" s="244" t="str">
        <f>IF('Measured Data'!$E57&gt;0,'Measured Data'!#REF!,"")</f>
        <v/>
      </c>
      <c r="BA65" s="244" t="str">
        <f>IF('Measured Data'!$E57&gt;0,'Measured Data'!#REF!,"")</f>
        <v/>
      </c>
      <c r="BB65" s="244" t="str">
        <f>IF('Measured Data'!$E57&gt;0,'Measured Data'!#REF!,"")</f>
        <v/>
      </c>
      <c r="BC65" s="244" t="str">
        <f>IF('Measured Data'!$E57&gt;0,'Measured Data'!#REF!,"")</f>
        <v/>
      </c>
      <c r="BD65" s="244" t="str">
        <f>IF('Measured Data'!$E57&gt;0,'Measured Data'!#REF!,"")</f>
        <v/>
      </c>
      <c r="BE65" s="244" t="str">
        <f>IF('Measured Data'!$E57&gt;0,'Measured Data'!#REF!,"")</f>
        <v/>
      </c>
      <c r="BF65" s="244" t="str">
        <f>IF('Measured Data'!$E57&gt;0,'Measured Data'!#REF!,"")</f>
        <v/>
      </c>
      <c r="BG65" s="244" t="str">
        <f>IF('Measured Data'!$E57&gt;0,'Measured Data'!#REF!,"")</f>
        <v/>
      </c>
      <c r="BH65" s="244" t="str">
        <f>IF('Measured Data'!$E57&gt;0,'Measured Data'!#REF!,"")</f>
        <v/>
      </c>
      <c r="BI65" s="244" t="str">
        <f>IF('Measured Data'!$E57&gt;0,'Measured Data'!#REF!,"")</f>
        <v/>
      </c>
      <c r="BJ65" s="244" t="str">
        <f>IF('Measured Data'!$E57&gt;0,'Measured Data'!#REF!,"")</f>
        <v/>
      </c>
      <c r="BK65" s="244" t="str">
        <f>IF('Measured Data'!$E57&gt;0,'Measured Data'!#REF!,"")</f>
        <v/>
      </c>
      <c r="BL65" s="244" t="str">
        <f>IF('Measured Data'!$E57&gt;0,'Measured Data'!#REF!,"")</f>
        <v/>
      </c>
      <c r="BM65" s="244" t="str">
        <f>IF('Measured Data'!$E57&gt;0,'Measured Data'!#REF!,"")</f>
        <v/>
      </c>
      <c r="BN65" s="244" t="str">
        <f>IF('Measured Data'!$E57&gt;0,'In Process Calc.'!B58,"")</f>
        <v/>
      </c>
      <c r="BO65" s="244" t="str">
        <f>IF('Measured Data'!$E57&gt;0,'In Process Calc.'!C58,"")</f>
        <v/>
      </c>
    </row>
    <row r="66" spans="1:67">
      <c r="A66" s="238" t="str">
        <f>IF('Measured Data'!$E58&gt;0,'Measured Data'!$B$1,"")</f>
        <v/>
      </c>
      <c r="B66" s="238" t="str">
        <f>IF('Measured Data'!$E58&gt;0,'Measured Data'!A57+0.1,"")</f>
        <v/>
      </c>
      <c r="C66" s="242" t="str">
        <f>IF('Measured Data'!$E58&gt;0,'Measured Data'!B57,"")</f>
        <v/>
      </c>
      <c r="D66" s="247" t="str">
        <f>IF('Measured Data'!$E58&gt;0,'Measured Data'!C57,"")</f>
        <v/>
      </c>
      <c r="E66" s="238" t="str">
        <f>IF('Measured Data'!$E58&gt;0,'Measured Data'!D57,"")</f>
        <v/>
      </c>
      <c r="F66" s="238" t="str">
        <f>IF('Measured Data'!$E58&gt;0,'Measured Data'!E57,"")</f>
        <v/>
      </c>
      <c r="G66" s="238" t="str">
        <f>IF('Measured Data'!$E58&gt;0,'Measured Data'!G57,"")</f>
        <v/>
      </c>
      <c r="H66" s="243" t="str">
        <f>IF('Measured Data'!$E58&gt;0,'Measured Data'!H57,"")</f>
        <v/>
      </c>
      <c r="I66" s="243" t="str">
        <f>IF('Measured Data'!$E58&gt;0,'Measured Data'!I57,"")</f>
        <v/>
      </c>
      <c r="J66" s="243" t="str">
        <f>IF('Measured Data'!$E58&gt;0,'Measured Data'!J57,"")</f>
        <v/>
      </c>
      <c r="K66" s="243" t="str">
        <f>IF('Measured Data'!$E58&gt;0,'Measured Data'!K57,"")</f>
        <v/>
      </c>
      <c r="L66" s="238" t="str">
        <f>IF('Measured Data'!$E58&gt;0,'Measured Data'!L57,"")</f>
        <v/>
      </c>
      <c r="M66" s="238" t="str">
        <f>IF('Measured Data'!$E58&gt;0,'Measured Data'!M57,"")</f>
        <v/>
      </c>
      <c r="N66" s="238" t="str">
        <f>IF('Measured Data'!$E58&gt;0,'Measured Data'!N57,"")</f>
        <v/>
      </c>
      <c r="O66" s="238" t="str">
        <f>IF('Measured Data'!$E58&gt;0,'Measured Data'!O57,"")</f>
        <v/>
      </c>
      <c r="P66" s="238" t="str">
        <f>IF('Measured Data'!$E58&gt;0,'Measured Data'!P57,"")</f>
        <v/>
      </c>
      <c r="Q66" s="238" t="str">
        <f>IF('Measured Data'!$E58&gt;0,'Measured Data'!Q57,"")</f>
        <v/>
      </c>
      <c r="R66" s="238" t="str">
        <f>IF('Measured Data'!$E58&gt;0,'Measured Data'!R57,"")</f>
        <v/>
      </c>
      <c r="S66" s="238" t="str">
        <f>IF('Measured Data'!$E58&gt;0,'Measured Data'!S57,"")</f>
        <v/>
      </c>
      <c r="T66" s="244" t="str">
        <f>IF('Measured Data'!$E58&gt;0,'Measured Data'!T57+'Measured Data'!$E58*'Measured Data'!#REF!/'In Process Calc.'!$J60,"")</f>
        <v/>
      </c>
      <c r="U66" s="244" t="str">
        <f>IF('Measured Data'!$E58&gt;0,'Measured Data'!U57+'Measured Data'!$E58*'Measured Data'!#REF!/'In Process Calc.'!$J60,"")</f>
        <v/>
      </c>
      <c r="V66" s="244" t="str">
        <f>IF('Measured Data'!$E58&gt;0,'Measured Data'!V57+'Measured Data'!$E58*'Measured Data'!#REF!/'In Process Calc.'!$J60,"")</f>
        <v/>
      </c>
      <c r="W66" s="244" t="str">
        <f>IF('Measured Data'!$E58&gt;0,'Measured Data'!W57+'Measured Data'!$E58*'Measured Data'!#REF!/'In Process Calc.'!$J60,"")</f>
        <v/>
      </c>
      <c r="X66" s="244" t="str">
        <f>IF('Measured Data'!$E58&gt;0,'Measured Data'!X57+'Measured Data'!$E58*'Measured Data'!#REF!/'In Process Calc.'!$J60,"")</f>
        <v/>
      </c>
      <c r="Y66" s="244" t="str">
        <f>IF('Measured Data'!$E58&gt;0,'Measured Data'!Y57+'Measured Data'!$E58*'Measured Data'!#REF!/'In Process Calc.'!$J60,"")</f>
        <v/>
      </c>
      <c r="Z66" s="244" t="str">
        <f>IF('Measured Data'!$E58&gt;0,'Measured Data'!Z57+'Measured Data'!$E58*'Measured Data'!#REF!/'In Process Calc.'!$J60,"")</f>
        <v/>
      </c>
      <c r="AA66" s="244" t="str">
        <f>IF('Measured Data'!$E58&gt;0,'Measured Data'!AA57+'Measured Data'!$E58*'Measured Data'!#REF!/'In Process Calc.'!$J60,"")</f>
        <v/>
      </c>
      <c r="AB66" s="244" t="str">
        <f>IF('Measured Data'!$E58&gt;0,'Measured Data'!AB57+'Measured Data'!$E58*'Measured Data'!#REF!/'In Process Calc.'!$J60,"")</f>
        <v/>
      </c>
      <c r="AC66" s="244" t="str">
        <f>IF('Measured Data'!$E58&gt;0,'Measured Data'!AC57+'Measured Data'!$E58*'Measured Data'!#REF!/'In Process Calc.'!$J60,"")</f>
        <v/>
      </c>
      <c r="AD66" s="244" t="str">
        <f>IF('Measured Data'!$E58&gt;0,'Measured Data'!AD57+'Measured Data'!$E58*'Measured Data'!#REF!/'In Process Calc.'!$J60,"")</f>
        <v/>
      </c>
      <c r="AE66" s="244" t="str">
        <f>IF('Measured Data'!$E58&gt;0,'Measured Data'!AE57+'Measured Data'!$E58*'Measured Data'!#REF!/'In Process Calc.'!$J60,"")</f>
        <v/>
      </c>
      <c r="AF66" s="244" t="str">
        <f>IF('Measured Data'!$E58&gt;0,'Measured Data'!AF57+'Measured Data'!$E58*'Measured Data'!#REF!/'In Process Calc.'!$J60,"")</f>
        <v/>
      </c>
      <c r="AG66" s="244" t="str">
        <f>IF('Measured Data'!$E58&gt;0,'Measured Data'!AG57+'Measured Data'!$E58*'Measured Data'!#REF!/'In Process Calc.'!$J60,"")</f>
        <v/>
      </c>
      <c r="AH66" s="244" t="str">
        <f>IF('Measured Data'!$E58&gt;0,'Measured Data'!AH57+'Measured Data'!$E58*'Measured Data'!#REF!/'In Process Calc.'!$J60,"")</f>
        <v/>
      </c>
      <c r="AI66" s="244" t="str">
        <f>IF('Measured Data'!$E58&gt;0,'Measured Data'!AI57+'Measured Data'!$E58*'Measured Data'!#REF!/'In Process Calc.'!$J60,"")</f>
        <v/>
      </c>
      <c r="AJ66" s="244" t="str">
        <f>IF('Measured Data'!$E58&gt;0,'Measured Data'!AJ57+'Measured Data'!$E58*'Measured Data'!#REF!/'In Process Calc.'!$J60,"")</f>
        <v/>
      </c>
      <c r="AK66" s="244" t="str">
        <f>IF('Measured Data'!$E58&gt;0,'Measured Data'!AK57+'Measured Data'!$E58*'Measured Data'!#REF!/'In Process Calc.'!$J60,"")</f>
        <v/>
      </c>
      <c r="AL66" s="244" t="str">
        <f>IF('Measured Data'!$E58&gt;0,'Measured Data'!AL57+'Measured Data'!$E58*'Measured Data'!#REF!/'In Process Calc.'!$J60,"")</f>
        <v/>
      </c>
      <c r="AM66" s="244" t="str">
        <f>IF('Measured Data'!$E58&gt;0,'Measured Data'!AM57+'Measured Data'!$E58*'Measured Data'!#REF!/'In Process Calc.'!$J60,"")</f>
        <v/>
      </c>
      <c r="AN66" s="244" t="str">
        <f>IF('Measured Data'!$E58&gt;0,'Measured Data'!AN57+'Measured Data'!$E58*'Measured Data'!#REF!/'In Process Calc.'!$J60,"")</f>
        <v/>
      </c>
      <c r="AO66" s="244" t="str">
        <f>IF('Measured Data'!$E58&gt;0,'Measured Data'!AO57+'Measured Data'!$E58*'Measured Data'!#REF!/'In Process Calc.'!$J60,"")</f>
        <v/>
      </c>
      <c r="AP66" s="244" t="str">
        <f>IF('Measured Data'!$E58&gt;0,'Measured Data'!AP57+'Measured Data'!$E58*'Measured Data'!AQ57/'In Process Calc.'!$J60,"")</f>
        <v/>
      </c>
      <c r="AQ66" s="244" t="str">
        <f>IF('Measured Data'!$E58&gt;0,'Measured Data'!#REF!+'Measured Data'!$E58*'Measured Data'!AR57/'In Process Calc.'!$J60,"")</f>
        <v/>
      </c>
      <c r="AR66" s="244" t="str">
        <f>IF('Measured Data'!$E58&gt;0,'Measured Data'!#REF!,"")</f>
        <v/>
      </c>
      <c r="AS66" s="244" t="str">
        <f>IF('Measured Data'!$E58&gt;0,'Measured Data'!#REF!,"")</f>
        <v/>
      </c>
      <c r="AT66" s="244" t="str">
        <f>IF('Measured Data'!$E58&gt;0,'Measured Data'!#REF!,"")</f>
        <v/>
      </c>
      <c r="AU66" s="244" t="str">
        <f>IF('Measured Data'!$E58&gt;0,'Measured Data'!#REF!,"")</f>
        <v/>
      </c>
      <c r="AV66" s="244" t="str">
        <f>IF('Measured Data'!$E58&gt;0,'Measured Data'!#REF!,"")</f>
        <v/>
      </c>
      <c r="AW66" s="244" t="str">
        <f>IF('Measured Data'!$E58&gt;0,'Measured Data'!#REF!,"")</f>
        <v/>
      </c>
      <c r="AX66" s="244" t="str">
        <f>IF('Measured Data'!$E58&gt;0,'Measured Data'!#REF!,"")</f>
        <v/>
      </c>
      <c r="AY66" s="244" t="str">
        <f>IF('Measured Data'!$E58&gt;0,'Measured Data'!#REF!,"")</f>
        <v/>
      </c>
      <c r="AZ66" s="244" t="str">
        <f>IF('Measured Data'!$E58&gt;0,'Measured Data'!#REF!,"")</f>
        <v/>
      </c>
      <c r="BA66" s="244" t="str">
        <f>IF('Measured Data'!$E58&gt;0,'Measured Data'!#REF!,"")</f>
        <v/>
      </c>
      <c r="BB66" s="244" t="str">
        <f>IF('Measured Data'!$E58&gt;0,'Measured Data'!#REF!,"")</f>
        <v/>
      </c>
      <c r="BC66" s="244" t="str">
        <f>IF('Measured Data'!$E58&gt;0,'Measured Data'!#REF!,"")</f>
        <v/>
      </c>
      <c r="BD66" s="244" t="str">
        <f>IF('Measured Data'!$E58&gt;0,'Measured Data'!#REF!,"")</f>
        <v/>
      </c>
      <c r="BE66" s="244" t="str">
        <f>IF('Measured Data'!$E58&gt;0,'Measured Data'!#REF!,"")</f>
        <v/>
      </c>
      <c r="BF66" s="244" t="str">
        <f>IF('Measured Data'!$E58&gt;0,'Measured Data'!#REF!,"")</f>
        <v/>
      </c>
      <c r="BG66" s="244" t="str">
        <f>IF('Measured Data'!$E58&gt;0,'Measured Data'!#REF!,"")</f>
        <v/>
      </c>
      <c r="BH66" s="244" t="str">
        <f>IF('Measured Data'!$E58&gt;0,'Measured Data'!#REF!,"")</f>
        <v/>
      </c>
      <c r="BI66" s="244" t="str">
        <f>IF('Measured Data'!$E58&gt;0,'Measured Data'!#REF!,"")</f>
        <v/>
      </c>
      <c r="BJ66" s="244" t="str">
        <f>IF('Measured Data'!$E58&gt;0,'Measured Data'!#REF!,"")</f>
        <v/>
      </c>
      <c r="BK66" s="244" t="str">
        <f>IF('Measured Data'!$E58&gt;0,'Measured Data'!#REF!,"")</f>
        <v/>
      </c>
      <c r="BL66" s="244" t="str">
        <f>IF('Measured Data'!$E58&gt;0,'Measured Data'!#REF!,"")</f>
        <v/>
      </c>
      <c r="BM66" s="244" t="str">
        <f>IF('Measured Data'!$E58&gt;0,'Measured Data'!#REF!,"")</f>
        <v/>
      </c>
      <c r="BN66" s="244" t="str">
        <f>IF('Measured Data'!$E58&gt;0,'In Process Calc.'!B59,"")</f>
        <v/>
      </c>
      <c r="BO66" s="244" t="str">
        <f>IF('Measured Data'!$E58&gt;0,'In Process Calc.'!C59,"")</f>
        <v/>
      </c>
    </row>
    <row r="67" spans="1:67">
      <c r="A67" s="238" t="str">
        <f>IF('Measured Data'!$E59&gt;0,'Measured Data'!$B$1,"")</f>
        <v/>
      </c>
      <c r="B67" s="238" t="str">
        <f>IF('Measured Data'!$E59&gt;0,'Measured Data'!A58+0.1,"")</f>
        <v/>
      </c>
      <c r="C67" s="242" t="str">
        <f>IF('Measured Data'!$E59&gt;0,'Measured Data'!B58,"")</f>
        <v/>
      </c>
      <c r="D67" s="247" t="str">
        <f>IF('Measured Data'!$E59&gt;0,'Measured Data'!C58,"")</f>
        <v/>
      </c>
      <c r="E67" s="238" t="str">
        <f>IF('Measured Data'!$E59&gt;0,'Measured Data'!D58,"")</f>
        <v/>
      </c>
      <c r="F67" s="238" t="str">
        <f>IF('Measured Data'!$E59&gt;0,'Measured Data'!E58,"")</f>
        <v/>
      </c>
      <c r="G67" s="238" t="str">
        <f>IF('Measured Data'!$E59&gt;0,'Measured Data'!G58,"")</f>
        <v/>
      </c>
      <c r="H67" s="243" t="str">
        <f>IF('Measured Data'!$E59&gt;0,'Measured Data'!H58,"")</f>
        <v/>
      </c>
      <c r="I67" s="243" t="str">
        <f>IF('Measured Data'!$E59&gt;0,'Measured Data'!I58,"")</f>
        <v/>
      </c>
      <c r="J67" s="243" t="str">
        <f>IF('Measured Data'!$E59&gt;0,'Measured Data'!J58,"")</f>
        <v/>
      </c>
      <c r="K67" s="243" t="str">
        <f>IF('Measured Data'!$E59&gt;0,'Measured Data'!K58,"")</f>
        <v/>
      </c>
      <c r="L67" s="238" t="str">
        <f>IF('Measured Data'!$E59&gt;0,'Measured Data'!L58,"")</f>
        <v/>
      </c>
      <c r="M67" s="238" t="str">
        <f>IF('Measured Data'!$E59&gt;0,'Measured Data'!M58,"")</f>
        <v/>
      </c>
      <c r="N67" s="238" t="str">
        <f>IF('Measured Data'!$E59&gt;0,'Measured Data'!N58,"")</f>
        <v/>
      </c>
      <c r="O67" s="238" t="str">
        <f>IF('Measured Data'!$E59&gt;0,'Measured Data'!O58,"")</f>
        <v/>
      </c>
      <c r="P67" s="238" t="str">
        <f>IF('Measured Data'!$E59&gt;0,'Measured Data'!P58,"")</f>
        <v/>
      </c>
      <c r="Q67" s="238" t="str">
        <f>IF('Measured Data'!$E59&gt;0,'Measured Data'!Q58,"")</f>
        <v/>
      </c>
      <c r="R67" s="238" t="str">
        <f>IF('Measured Data'!$E59&gt;0,'Measured Data'!R58,"")</f>
        <v/>
      </c>
      <c r="S67" s="238" t="str">
        <f>IF('Measured Data'!$E59&gt;0,'Measured Data'!S58,"")</f>
        <v/>
      </c>
      <c r="T67" s="244" t="str">
        <f>IF('Measured Data'!$E59&gt;0,'Measured Data'!T58+'Measured Data'!$E59*'Measured Data'!#REF!/'In Process Calc.'!$J61,"")</f>
        <v/>
      </c>
      <c r="U67" s="244" t="str">
        <f>IF('Measured Data'!$E59&gt;0,'Measured Data'!U58+'Measured Data'!$E59*'Measured Data'!#REF!/'In Process Calc.'!$J61,"")</f>
        <v/>
      </c>
      <c r="V67" s="244" t="str">
        <f>IF('Measured Data'!$E59&gt;0,'Measured Data'!V58+'Measured Data'!$E59*'Measured Data'!#REF!/'In Process Calc.'!$J61,"")</f>
        <v/>
      </c>
      <c r="W67" s="244" t="str">
        <f>IF('Measured Data'!$E59&gt;0,'Measured Data'!W58+'Measured Data'!$E59*'Measured Data'!#REF!/'In Process Calc.'!$J61,"")</f>
        <v/>
      </c>
      <c r="X67" s="244" t="str">
        <f>IF('Measured Data'!$E59&gt;0,'Measured Data'!X58+'Measured Data'!$E59*'Measured Data'!#REF!/'In Process Calc.'!$J61,"")</f>
        <v/>
      </c>
      <c r="Y67" s="244" t="str">
        <f>IF('Measured Data'!$E59&gt;0,'Measured Data'!Y58+'Measured Data'!$E59*'Measured Data'!#REF!/'In Process Calc.'!$J61,"")</f>
        <v/>
      </c>
      <c r="Z67" s="244" t="str">
        <f>IF('Measured Data'!$E59&gt;0,'Measured Data'!Z58+'Measured Data'!$E59*'Measured Data'!#REF!/'In Process Calc.'!$J61,"")</f>
        <v/>
      </c>
      <c r="AA67" s="244" t="str">
        <f>IF('Measured Data'!$E59&gt;0,'Measured Data'!AA58+'Measured Data'!$E59*'Measured Data'!#REF!/'In Process Calc.'!$J61,"")</f>
        <v/>
      </c>
      <c r="AB67" s="244" t="str">
        <f>IF('Measured Data'!$E59&gt;0,'Measured Data'!AB58+'Measured Data'!$E59*'Measured Data'!#REF!/'In Process Calc.'!$J61,"")</f>
        <v/>
      </c>
      <c r="AC67" s="244" t="str">
        <f>IF('Measured Data'!$E59&gt;0,'Measured Data'!AC58+'Measured Data'!$E59*'Measured Data'!#REF!/'In Process Calc.'!$J61,"")</f>
        <v/>
      </c>
      <c r="AD67" s="244" t="str">
        <f>IF('Measured Data'!$E59&gt;0,'Measured Data'!AD58+'Measured Data'!$E59*'Measured Data'!#REF!/'In Process Calc.'!$J61,"")</f>
        <v/>
      </c>
      <c r="AE67" s="244" t="str">
        <f>IF('Measured Data'!$E59&gt;0,'Measured Data'!AE58+'Measured Data'!$E59*'Measured Data'!#REF!/'In Process Calc.'!$J61,"")</f>
        <v/>
      </c>
      <c r="AF67" s="244" t="str">
        <f>IF('Measured Data'!$E59&gt;0,'Measured Data'!AF58+'Measured Data'!$E59*'Measured Data'!#REF!/'In Process Calc.'!$J61,"")</f>
        <v/>
      </c>
      <c r="AG67" s="244" t="str">
        <f>IF('Measured Data'!$E59&gt;0,'Measured Data'!AG58+'Measured Data'!$E59*'Measured Data'!#REF!/'In Process Calc.'!$J61,"")</f>
        <v/>
      </c>
      <c r="AH67" s="244" t="str">
        <f>IF('Measured Data'!$E59&gt;0,'Measured Data'!AH58+'Measured Data'!$E59*'Measured Data'!#REF!/'In Process Calc.'!$J61,"")</f>
        <v/>
      </c>
      <c r="AI67" s="244" t="str">
        <f>IF('Measured Data'!$E59&gt;0,'Measured Data'!AI58+'Measured Data'!$E59*'Measured Data'!#REF!/'In Process Calc.'!$J61,"")</f>
        <v/>
      </c>
      <c r="AJ67" s="244" t="str">
        <f>IF('Measured Data'!$E59&gt;0,'Measured Data'!AJ58+'Measured Data'!$E59*'Measured Data'!#REF!/'In Process Calc.'!$J61,"")</f>
        <v/>
      </c>
      <c r="AK67" s="244" t="str">
        <f>IF('Measured Data'!$E59&gt;0,'Measured Data'!AK58+'Measured Data'!$E59*'Measured Data'!#REF!/'In Process Calc.'!$J61,"")</f>
        <v/>
      </c>
      <c r="AL67" s="244" t="str">
        <f>IF('Measured Data'!$E59&gt;0,'Measured Data'!AL58+'Measured Data'!$E59*'Measured Data'!#REF!/'In Process Calc.'!$J61,"")</f>
        <v/>
      </c>
      <c r="AM67" s="244" t="str">
        <f>IF('Measured Data'!$E59&gt;0,'Measured Data'!AM58+'Measured Data'!$E59*'Measured Data'!#REF!/'In Process Calc.'!$J61,"")</f>
        <v/>
      </c>
      <c r="AN67" s="244" t="str">
        <f>IF('Measured Data'!$E59&gt;0,'Measured Data'!AN58+'Measured Data'!$E59*'Measured Data'!#REF!/'In Process Calc.'!$J61,"")</f>
        <v/>
      </c>
      <c r="AO67" s="244" t="str">
        <f>IF('Measured Data'!$E59&gt;0,'Measured Data'!AO58+'Measured Data'!$E59*'Measured Data'!#REF!/'In Process Calc.'!$J61,"")</f>
        <v/>
      </c>
      <c r="AP67" s="244" t="str">
        <f>IF('Measured Data'!$E59&gt;0,'Measured Data'!AP58+'Measured Data'!$E59*'Measured Data'!AQ58/'In Process Calc.'!$J61,"")</f>
        <v/>
      </c>
      <c r="AQ67" s="244" t="str">
        <f>IF('Measured Data'!$E59&gt;0,'Measured Data'!#REF!+'Measured Data'!$E59*'Measured Data'!AR58/'In Process Calc.'!$J61,"")</f>
        <v/>
      </c>
      <c r="AR67" s="244" t="str">
        <f>IF('Measured Data'!$E59&gt;0,'Measured Data'!#REF!,"")</f>
        <v/>
      </c>
      <c r="AS67" s="244" t="str">
        <f>IF('Measured Data'!$E59&gt;0,'Measured Data'!#REF!,"")</f>
        <v/>
      </c>
      <c r="AT67" s="244" t="str">
        <f>IF('Measured Data'!$E59&gt;0,'Measured Data'!#REF!,"")</f>
        <v/>
      </c>
      <c r="AU67" s="244" t="str">
        <f>IF('Measured Data'!$E59&gt;0,'Measured Data'!#REF!,"")</f>
        <v/>
      </c>
      <c r="AV67" s="244" t="str">
        <f>IF('Measured Data'!$E59&gt;0,'Measured Data'!#REF!,"")</f>
        <v/>
      </c>
      <c r="AW67" s="244" t="str">
        <f>IF('Measured Data'!$E59&gt;0,'Measured Data'!#REF!,"")</f>
        <v/>
      </c>
      <c r="AX67" s="244" t="str">
        <f>IF('Measured Data'!$E59&gt;0,'Measured Data'!#REF!,"")</f>
        <v/>
      </c>
      <c r="AY67" s="244" t="str">
        <f>IF('Measured Data'!$E59&gt;0,'Measured Data'!#REF!,"")</f>
        <v/>
      </c>
      <c r="AZ67" s="244" t="str">
        <f>IF('Measured Data'!$E59&gt;0,'Measured Data'!#REF!,"")</f>
        <v/>
      </c>
      <c r="BA67" s="244" t="str">
        <f>IF('Measured Data'!$E59&gt;0,'Measured Data'!#REF!,"")</f>
        <v/>
      </c>
      <c r="BB67" s="244" t="str">
        <f>IF('Measured Data'!$E59&gt;0,'Measured Data'!#REF!,"")</f>
        <v/>
      </c>
      <c r="BC67" s="244" t="str">
        <f>IF('Measured Data'!$E59&gt;0,'Measured Data'!#REF!,"")</f>
        <v/>
      </c>
      <c r="BD67" s="244" t="str">
        <f>IF('Measured Data'!$E59&gt;0,'Measured Data'!#REF!,"")</f>
        <v/>
      </c>
      <c r="BE67" s="244" t="str">
        <f>IF('Measured Data'!$E59&gt;0,'Measured Data'!#REF!,"")</f>
        <v/>
      </c>
      <c r="BF67" s="244" t="str">
        <f>IF('Measured Data'!$E59&gt;0,'Measured Data'!#REF!,"")</f>
        <v/>
      </c>
      <c r="BG67" s="244" t="str">
        <f>IF('Measured Data'!$E59&gt;0,'Measured Data'!#REF!,"")</f>
        <v/>
      </c>
      <c r="BH67" s="244" t="str">
        <f>IF('Measured Data'!$E59&gt;0,'Measured Data'!#REF!,"")</f>
        <v/>
      </c>
      <c r="BI67" s="244" t="str">
        <f>IF('Measured Data'!$E59&gt;0,'Measured Data'!#REF!,"")</f>
        <v/>
      </c>
      <c r="BJ67" s="244" t="str">
        <f>IF('Measured Data'!$E59&gt;0,'Measured Data'!#REF!,"")</f>
        <v/>
      </c>
      <c r="BK67" s="244" t="str">
        <f>IF('Measured Data'!$E59&gt;0,'Measured Data'!#REF!,"")</f>
        <v/>
      </c>
      <c r="BL67" s="244" t="str">
        <f>IF('Measured Data'!$E59&gt;0,'Measured Data'!#REF!,"")</f>
        <v/>
      </c>
      <c r="BM67" s="244" t="str">
        <f>IF('Measured Data'!$E59&gt;0,'Measured Data'!#REF!,"")</f>
        <v/>
      </c>
      <c r="BN67" s="244" t="str">
        <f>IF('Measured Data'!$E59&gt;0,'In Process Calc.'!B60,"")</f>
        <v/>
      </c>
      <c r="BO67" s="244" t="str">
        <f>IF('Measured Data'!$E59&gt;0,'In Process Calc.'!C60,"")</f>
        <v/>
      </c>
    </row>
    <row r="68" spans="1:67">
      <c r="A68" s="238" t="str">
        <f>IF('Measured Data'!$E60&gt;0,'Measured Data'!$B$1,"")</f>
        <v/>
      </c>
      <c r="B68" s="238" t="str">
        <f>IF('Measured Data'!$E60&gt;0,'Measured Data'!A59+0.1,"")</f>
        <v/>
      </c>
      <c r="C68" s="242" t="str">
        <f>IF('Measured Data'!$E60&gt;0,'Measured Data'!B59,"")</f>
        <v/>
      </c>
      <c r="D68" s="247" t="str">
        <f>IF('Measured Data'!$E60&gt;0,'Measured Data'!C59,"")</f>
        <v/>
      </c>
      <c r="E68" s="238" t="str">
        <f>IF('Measured Data'!$E60&gt;0,'Measured Data'!D59,"")</f>
        <v/>
      </c>
      <c r="F68" s="238" t="str">
        <f>IF('Measured Data'!$E60&gt;0,'Measured Data'!E59,"")</f>
        <v/>
      </c>
      <c r="G68" s="238" t="str">
        <f>IF('Measured Data'!$E60&gt;0,'Measured Data'!G59,"")</f>
        <v/>
      </c>
      <c r="H68" s="243" t="str">
        <f>IF('Measured Data'!$E60&gt;0,'Measured Data'!H59,"")</f>
        <v/>
      </c>
      <c r="I68" s="243" t="str">
        <f>IF('Measured Data'!$E60&gt;0,'Measured Data'!I59,"")</f>
        <v/>
      </c>
      <c r="J68" s="243" t="str">
        <f>IF('Measured Data'!$E60&gt;0,'Measured Data'!J59,"")</f>
        <v/>
      </c>
      <c r="K68" s="243" t="str">
        <f>IF('Measured Data'!$E60&gt;0,'Measured Data'!K59,"")</f>
        <v/>
      </c>
      <c r="L68" s="238" t="str">
        <f>IF('Measured Data'!$E60&gt;0,'Measured Data'!L59,"")</f>
        <v/>
      </c>
      <c r="M68" s="238" t="str">
        <f>IF('Measured Data'!$E60&gt;0,'Measured Data'!M59,"")</f>
        <v/>
      </c>
      <c r="N68" s="238" t="str">
        <f>IF('Measured Data'!$E60&gt;0,'Measured Data'!N59,"")</f>
        <v/>
      </c>
      <c r="O68" s="238" t="str">
        <f>IF('Measured Data'!$E60&gt;0,'Measured Data'!O59,"")</f>
        <v/>
      </c>
      <c r="P68" s="238" t="str">
        <f>IF('Measured Data'!$E60&gt;0,'Measured Data'!P59,"")</f>
        <v/>
      </c>
      <c r="Q68" s="238" t="str">
        <f>IF('Measured Data'!$E60&gt;0,'Measured Data'!Q59,"")</f>
        <v/>
      </c>
      <c r="R68" s="238" t="str">
        <f>IF('Measured Data'!$E60&gt;0,'Measured Data'!R59,"")</f>
        <v/>
      </c>
      <c r="S68" s="238" t="str">
        <f>IF('Measured Data'!$E60&gt;0,'Measured Data'!S59,"")</f>
        <v/>
      </c>
      <c r="T68" s="244" t="str">
        <f>IF('Measured Data'!$E60&gt;0,'Measured Data'!T59+'Measured Data'!$E60*'Measured Data'!#REF!/'In Process Calc.'!$J62,"")</f>
        <v/>
      </c>
      <c r="U68" s="244" t="str">
        <f>IF('Measured Data'!$E60&gt;0,'Measured Data'!U59+'Measured Data'!$E60*'Measured Data'!#REF!/'In Process Calc.'!$J62,"")</f>
        <v/>
      </c>
      <c r="V68" s="244" t="str">
        <f>IF('Measured Data'!$E60&gt;0,'Measured Data'!V59+'Measured Data'!$E60*'Measured Data'!#REF!/'In Process Calc.'!$J62,"")</f>
        <v/>
      </c>
      <c r="W68" s="244" t="str">
        <f>IF('Measured Data'!$E60&gt;0,'Measured Data'!W59+'Measured Data'!$E60*'Measured Data'!#REF!/'In Process Calc.'!$J62,"")</f>
        <v/>
      </c>
      <c r="X68" s="244" t="str">
        <f>IF('Measured Data'!$E60&gt;0,'Measured Data'!X59+'Measured Data'!$E60*'Measured Data'!#REF!/'In Process Calc.'!$J62,"")</f>
        <v/>
      </c>
      <c r="Y68" s="244" t="str">
        <f>IF('Measured Data'!$E60&gt;0,'Measured Data'!Y59+'Measured Data'!$E60*'Measured Data'!#REF!/'In Process Calc.'!$J62,"")</f>
        <v/>
      </c>
      <c r="Z68" s="244" t="str">
        <f>IF('Measured Data'!$E60&gt;0,'Measured Data'!Z59+'Measured Data'!$E60*'Measured Data'!#REF!/'In Process Calc.'!$J62,"")</f>
        <v/>
      </c>
      <c r="AA68" s="244" t="str">
        <f>IF('Measured Data'!$E60&gt;0,'Measured Data'!AA59+'Measured Data'!$E60*'Measured Data'!#REF!/'In Process Calc.'!$J62,"")</f>
        <v/>
      </c>
      <c r="AB68" s="244" t="str">
        <f>IF('Measured Data'!$E60&gt;0,'Measured Data'!AB59+'Measured Data'!$E60*'Measured Data'!#REF!/'In Process Calc.'!$J62,"")</f>
        <v/>
      </c>
      <c r="AC68" s="244" t="str">
        <f>IF('Measured Data'!$E60&gt;0,'Measured Data'!AC59+'Measured Data'!$E60*'Measured Data'!#REF!/'In Process Calc.'!$J62,"")</f>
        <v/>
      </c>
      <c r="AD68" s="244" t="str">
        <f>IF('Measured Data'!$E60&gt;0,'Measured Data'!AD59+'Measured Data'!$E60*'Measured Data'!#REF!/'In Process Calc.'!$J62,"")</f>
        <v/>
      </c>
      <c r="AE68" s="244" t="str">
        <f>IF('Measured Data'!$E60&gt;0,'Measured Data'!AE59+'Measured Data'!$E60*'Measured Data'!#REF!/'In Process Calc.'!$J62,"")</f>
        <v/>
      </c>
      <c r="AF68" s="244" t="str">
        <f>IF('Measured Data'!$E60&gt;0,'Measured Data'!AF59+'Measured Data'!$E60*'Measured Data'!#REF!/'In Process Calc.'!$J62,"")</f>
        <v/>
      </c>
      <c r="AG68" s="244" t="str">
        <f>IF('Measured Data'!$E60&gt;0,'Measured Data'!AG59+'Measured Data'!$E60*'Measured Data'!#REF!/'In Process Calc.'!$J62,"")</f>
        <v/>
      </c>
      <c r="AH68" s="244" t="str">
        <f>IF('Measured Data'!$E60&gt;0,'Measured Data'!AH59+'Measured Data'!$E60*'Measured Data'!#REF!/'In Process Calc.'!$J62,"")</f>
        <v/>
      </c>
      <c r="AI68" s="244" t="str">
        <f>IF('Measured Data'!$E60&gt;0,'Measured Data'!AI59+'Measured Data'!$E60*'Measured Data'!#REF!/'In Process Calc.'!$J62,"")</f>
        <v/>
      </c>
      <c r="AJ68" s="244" t="str">
        <f>IF('Measured Data'!$E60&gt;0,'Measured Data'!AJ59+'Measured Data'!$E60*'Measured Data'!#REF!/'In Process Calc.'!$J62,"")</f>
        <v/>
      </c>
      <c r="AK68" s="244" t="str">
        <f>IF('Measured Data'!$E60&gt;0,'Measured Data'!AK59+'Measured Data'!$E60*'Measured Data'!#REF!/'In Process Calc.'!$J62,"")</f>
        <v/>
      </c>
      <c r="AL68" s="244" t="str">
        <f>IF('Measured Data'!$E60&gt;0,'Measured Data'!AL59+'Measured Data'!$E60*'Measured Data'!#REF!/'In Process Calc.'!$J62,"")</f>
        <v/>
      </c>
      <c r="AM68" s="244" t="str">
        <f>IF('Measured Data'!$E60&gt;0,'Measured Data'!AM59+'Measured Data'!$E60*'Measured Data'!#REF!/'In Process Calc.'!$J62,"")</f>
        <v/>
      </c>
      <c r="AN68" s="244" t="str">
        <f>IF('Measured Data'!$E60&gt;0,'Measured Data'!AN59+'Measured Data'!$E60*'Measured Data'!#REF!/'In Process Calc.'!$J62,"")</f>
        <v/>
      </c>
      <c r="AO68" s="244" t="str">
        <f>IF('Measured Data'!$E60&gt;0,'Measured Data'!AO59+'Measured Data'!$E60*'Measured Data'!#REF!/'In Process Calc.'!$J62,"")</f>
        <v/>
      </c>
      <c r="AP68" s="244" t="str">
        <f>IF('Measured Data'!$E60&gt;0,'Measured Data'!AP59+'Measured Data'!$E60*'Measured Data'!AQ59/'In Process Calc.'!$J62,"")</f>
        <v/>
      </c>
      <c r="AQ68" s="244" t="str">
        <f>IF('Measured Data'!$E60&gt;0,'Measured Data'!#REF!+'Measured Data'!$E60*'Measured Data'!AR59/'In Process Calc.'!$J62,"")</f>
        <v/>
      </c>
      <c r="AR68" s="244" t="str">
        <f>IF('Measured Data'!$E60&gt;0,'Measured Data'!#REF!,"")</f>
        <v/>
      </c>
      <c r="AS68" s="244" t="str">
        <f>IF('Measured Data'!$E60&gt;0,'Measured Data'!#REF!,"")</f>
        <v/>
      </c>
      <c r="AT68" s="244" t="str">
        <f>IF('Measured Data'!$E60&gt;0,'Measured Data'!#REF!,"")</f>
        <v/>
      </c>
      <c r="AU68" s="244" t="str">
        <f>IF('Measured Data'!$E60&gt;0,'Measured Data'!#REF!,"")</f>
        <v/>
      </c>
      <c r="AV68" s="244" t="str">
        <f>IF('Measured Data'!$E60&gt;0,'Measured Data'!#REF!,"")</f>
        <v/>
      </c>
      <c r="AW68" s="244" t="str">
        <f>IF('Measured Data'!$E60&gt;0,'Measured Data'!#REF!,"")</f>
        <v/>
      </c>
      <c r="AX68" s="244" t="str">
        <f>IF('Measured Data'!$E60&gt;0,'Measured Data'!#REF!,"")</f>
        <v/>
      </c>
      <c r="AY68" s="244" t="str">
        <f>IF('Measured Data'!$E60&gt;0,'Measured Data'!#REF!,"")</f>
        <v/>
      </c>
      <c r="AZ68" s="244" t="str">
        <f>IF('Measured Data'!$E60&gt;0,'Measured Data'!#REF!,"")</f>
        <v/>
      </c>
      <c r="BA68" s="244" t="str">
        <f>IF('Measured Data'!$E60&gt;0,'Measured Data'!#REF!,"")</f>
        <v/>
      </c>
      <c r="BB68" s="244" t="str">
        <f>IF('Measured Data'!$E60&gt;0,'Measured Data'!#REF!,"")</f>
        <v/>
      </c>
      <c r="BC68" s="244" t="str">
        <f>IF('Measured Data'!$E60&gt;0,'Measured Data'!#REF!,"")</f>
        <v/>
      </c>
      <c r="BD68" s="244" t="str">
        <f>IF('Measured Data'!$E60&gt;0,'Measured Data'!#REF!,"")</f>
        <v/>
      </c>
      <c r="BE68" s="244" t="str">
        <f>IF('Measured Data'!$E60&gt;0,'Measured Data'!#REF!,"")</f>
        <v/>
      </c>
      <c r="BF68" s="244" t="str">
        <f>IF('Measured Data'!$E60&gt;0,'Measured Data'!#REF!,"")</f>
        <v/>
      </c>
      <c r="BG68" s="244" t="str">
        <f>IF('Measured Data'!$E60&gt;0,'Measured Data'!#REF!,"")</f>
        <v/>
      </c>
      <c r="BH68" s="244" t="str">
        <f>IF('Measured Data'!$E60&gt;0,'Measured Data'!#REF!,"")</f>
        <v/>
      </c>
      <c r="BI68" s="244" t="str">
        <f>IF('Measured Data'!$E60&gt;0,'Measured Data'!#REF!,"")</f>
        <v/>
      </c>
      <c r="BJ68" s="244" t="str">
        <f>IF('Measured Data'!$E60&gt;0,'Measured Data'!#REF!,"")</f>
        <v/>
      </c>
      <c r="BK68" s="244" t="str">
        <f>IF('Measured Data'!$E60&gt;0,'Measured Data'!#REF!,"")</f>
        <v/>
      </c>
      <c r="BL68" s="244" t="str">
        <f>IF('Measured Data'!$E60&gt;0,'Measured Data'!#REF!,"")</f>
        <v/>
      </c>
      <c r="BM68" s="244" t="str">
        <f>IF('Measured Data'!$E60&gt;0,'Measured Data'!#REF!,"")</f>
        <v/>
      </c>
      <c r="BN68" s="244" t="str">
        <f>IF('Measured Data'!$E60&gt;0,'In Process Calc.'!B61,"")</f>
        <v/>
      </c>
      <c r="BO68" s="244" t="str">
        <f>IF('Measured Data'!$E60&gt;0,'In Process Calc.'!C61,"")</f>
        <v/>
      </c>
    </row>
    <row r="69" spans="1:67">
      <c r="A69" s="238" t="str">
        <f>IF('Measured Data'!$E61&gt;0,'Measured Data'!$B$1,"")</f>
        <v/>
      </c>
      <c r="B69" s="238" t="str">
        <f>IF('Measured Data'!$E61&gt;0,'Measured Data'!A60+0.1,"")</f>
        <v/>
      </c>
      <c r="C69" s="242" t="str">
        <f>IF('Measured Data'!$E61&gt;0,'Measured Data'!B60,"")</f>
        <v/>
      </c>
      <c r="D69" s="247" t="str">
        <f>IF('Measured Data'!$E61&gt;0,'Measured Data'!C60,"")</f>
        <v/>
      </c>
      <c r="E69" s="238" t="str">
        <f>IF('Measured Data'!$E61&gt;0,'Measured Data'!D60,"")</f>
        <v/>
      </c>
      <c r="F69" s="238" t="str">
        <f>IF('Measured Data'!$E61&gt;0,'Measured Data'!E60,"")</f>
        <v/>
      </c>
      <c r="G69" s="238" t="str">
        <f>IF('Measured Data'!$E61&gt;0,'Measured Data'!G60,"")</f>
        <v/>
      </c>
      <c r="H69" s="243" t="str">
        <f>IF('Measured Data'!$E61&gt;0,'Measured Data'!H60,"")</f>
        <v/>
      </c>
      <c r="I69" s="243" t="str">
        <f>IF('Measured Data'!$E61&gt;0,'Measured Data'!I60,"")</f>
        <v/>
      </c>
      <c r="J69" s="243" t="str">
        <f>IF('Measured Data'!$E61&gt;0,'Measured Data'!J60,"")</f>
        <v/>
      </c>
      <c r="K69" s="243" t="str">
        <f>IF('Measured Data'!$E61&gt;0,'Measured Data'!K60,"")</f>
        <v/>
      </c>
      <c r="L69" s="238" t="str">
        <f>IF('Measured Data'!$E61&gt;0,'Measured Data'!L60,"")</f>
        <v/>
      </c>
      <c r="M69" s="238" t="str">
        <f>IF('Measured Data'!$E61&gt;0,'Measured Data'!M60,"")</f>
        <v/>
      </c>
      <c r="N69" s="238" t="str">
        <f>IF('Measured Data'!$E61&gt;0,'Measured Data'!N60,"")</f>
        <v/>
      </c>
      <c r="O69" s="238" t="str">
        <f>IF('Measured Data'!$E61&gt;0,'Measured Data'!O60,"")</f>
        <v/>
      </c>
      <c r="P69" s="238" t="str">
        <f>IF('Measured Data'!$E61&gt;0,'Measured Data'!P60,"")</f>
        <v/>
      </c>
      <c r="Q69" s="238" t="str">
        <f>IF('Measured Data'!$E61&gt;0,'Measured Data'!Q60,"")</f>
        <v/>
      </c>
      <c r="R69" s="238" t="str">
        <f>IF('Measured Data'!$E61&gt;0,'Measured Data'!R60,"")</f>
        <v/>
      </c>
      <c r="S69" s="238" t="str">
        <f>IF('Measured Data'!$E61&gt;0,'Measured Data'!S60,"")</f>
        <v/>
      </c>
      <c r="T69" s="244" t="str">
        <f>IF('Measured Data'!$E61&gt;0,'Measured Data'!T60+'Measured Data'!$E61*'Measured Data'!#REF!/'In Process Calc.'!$J63,"")</f>
        <v/>
      </c>
      <c r="U69" s="244" t="str">
        <f>IF('Measured Data'!$E61&gt;0,'Measured Data'!U60+'Measured Data'!$E61*'Measured Data'!#REF!/'In Process Calc.'!$J63,"")</f>
        <v/>
      </c>
      <c r="V69" s="244" t="str">
        <f>IF('Measured Data'!$E61&gt;0,'Measured Data'!V60+'Measured Data'!$E61*'Measured Data'!#REF!/'In Process Calc.'!$J63,"")</f>
        <v/>
      </c>
      <c r="W69" s="244" t="str">
        <f>IF('Measured Data'!$E61&gt;0,'Measured Data'!W60+'Measured Data'!$E61*'Measured Data'!#REF!/'In Process Calc.'!$J63,"")</f>
        <v/>
      </c>
      <c r="X69" s="244" t="str">
        <f>IF('Measured Data'!$E61&gt;0,'Measured Data'!X60+'Measured Data'!$E61*'Measured Data'!#REF!/'In Process Calc.'!$J63,"")</f>
        <v/>
      </c>
      <c r="Y69" s="244" t="str">
        <f>IF('Measured Data'!$E61&gt;0,'Measured Data'!Y60+'Measured Data'!$E61*'Measured Data'!#REF!/'In Process Calc.'!$J63,"")</f>
        <v/>
      </c>
      <c r="Z69" s="244" t="str">
        <f>IF('Measured Data'!$E61&gt;0,'Measured Data'!Z60+'Measured Data'!$E61*'Measured Data'!#REF!/'In Process Calc.'!$J63,"")</f>
        <v/>
      </c>
      <c r="AA69" s="244" t="str">
        <f>IF('Measured Data'!$E61&gt;0,'Measured Data'!AA60+'Measured Data'!$E61*'Measured Data'!#REF!/'In Process Calc.'!$J63,"")</f>
        <v/>
      </c>
      <c r="AB69" s="244" t="str">
        <f>IF('Measured Data'!$E61&gt;0,'Measured Data'!AB60+'Measured Data'!$E61*'Measured Data'!#REF!/'In Process Calc.'!$J63,"")</f>
        <v/>
      </c>
      <c r="AC69" s="244" t="str">
        <f>IF('Measured Data'!$E61&gt;0,'Measured Data'!AC60+'Measured Data'!$E61*'Measured Data'!#REF!/'In Process Calc.'!$J63,"")</f>
        <v/>
      </c>
      <c r="AD69" s="244" t="str">
        <f>IF('Measured Data'!$E61&gt;0,'Measured Data'!AD60+'Measured Data'!$E61*'Measured Data'!#REF!/'In Process Calc.'!$J63,"")</f>
        <v/>
      </c>
      <c r="AE69" s="244" t="str">
        <f>IF('Measured Data'!$E61&gt;0,'Measured Data'!AE60+'Measured Data'!$E61*'Measured Data'!#REF!/'In Process Calc.'!$J63,"")</f>
        <v/>
      </c>
      <c r="AF69" s="244" t="str">
        <f>IF('Measured Data'!$E61&gt;0,'Measured Data'!AF60+'Measured Data'!$E61*'Measured Data'!#REF!/'In Process Calc.'!$J63,"")</f>
        <v/>
      </c>
      <c r="AG69" s="244" t="str">
        <f>IF('Measured Data'!$E61&gt;0,'Measured Data'!AG60+'Measured Data'!$E61*'Measured Data'!#REF!/'In Process Calc.'!$J63,"")</f>
        <v/>
      </c>
      <c r="AH69" s="244" t="str">
        <f>IF('Measured Data'!$E61&gt;0,'Measured Data'!AH60+'Measured Data'!$E61*'Measured Data'!#REF!/'In Process Calc.'!$J63,"")</f>
        <v/>
      </c>
      <c r="AI69" s="244" t="str">
        <f>IF('Measured Data'!$E61&gt;0,'Measured Data'!AI60+'Measured Data'!$E61*'Measured Data'!#REF!/'In Process Calc.'!$J63,"")</f>
        <v/>
      </c>
      <c r="AJ69" s="244" t="str">
        <f>IF('Measured Data'!$E61&gt;0,'Measured Data'!AJ60+'Measured Data'!$E61*'Measured Data'!#REF!/'In Process Calc.'!$J63,"")</f>
        <v/>
      </c>
      <c r="AK69" s="244" t="str">
        <f>IF('Measured Data'!$E61&gt;0,'Measured Data'!AK60+'Measured Data'!$E61*'Measured Data'!#REF!/'In Process Calc.'!$J63,"")</f>
        <v/>
      </c>
      <c r="AL69" s="244" t="str">
        <f>IF('Measured Data'!$E61&gt;0,'Measured Data'!AL60+'Measured Data'!$E61*'Measured Data'!#REF!/'In Process Calc.'!$J63,"")</f>
        <v/>
      </c>
      <c r="AM69" s="244" t="str">
        <f>IF('Measured Data'!$E61&gt;0,'Measured Data'!AM60+'Measured Data'!$E61*'Measured Data'!#REF!/'In Process Calc.'!$J63,"")</f>
        <v/>
      </c>
      <c r="AN69" s="244" t="str">
        <f>IF('Measured Data'!$E61&gt;0,'Measured Data'!AN60+'Measured Data'!$E61*'Measured Data'!#REF!/'In Process Calc.'!$J63,"")</f>
        <v/>
      </c>
      <c r="AO69" s="244" t="str">
        <f>IF('Measured Data'!$E61&gt;0,'Measured Data'!AO60+'Measured Data'!$E61*'Measured Data'!#REF!/'In Process Calc.'!$J63,"")</f>
        <v/>
      </c>
      <c r="AP69" s="244" t="str">
        <f>IF('Measured Data'!$E61&gt;0,'Measured Data'!AP60+'Measured Data'!$E61*'Measured Data'!AQ60/'In Process Calc.'!$J63,"")</f>
        <v/>
      </c>
      <c r="AQ69" s="244" t="str">
        <f>IF('Measured Data'!$E61&gt;0,'Measured Data'!#REF!+'Measured Data'!$E61*'Measured Data'!AR60/'In Process Calc.'!$J63,"")</f>
        <v/>
      </c>
      <c r="AR69" s="244" t="str">
        <f>IF('Measured Data'!$E61&gt;0,'Measured Data'!#REF!,"")</f>
        <v/>
      </c>
      <c r="AS69" s="244" t="str">
        <f>IF('Measured Data'!$E61&gt;0,'Measured Data'!#REF!,"")</f>
        <v/>
      </c>
      <c r="AT69" s="244" t="str">
        <f>IF('Measured Data'!$E61&gt;0,'Measured Data'!#REF!,"")</f>
        <v/>
      </c>
      <c r="AU69" s="244" t="str">
        <f>IF('Measured Data'!$E61&gt;0,'Measured Data'!#REF!,"")</f>
        <v/>
      </c>
      <c r="AV69" s="244" t="str">
        <f>IF('Measured Data'!$E61&gt;0,'Measured Data'!#REF!,"")</f>
        <v/>
      </c>
      <c r="AW69" s="244" t="str">
        <f>IF('Measured Data'!$E61&gt;0,'Measured Data'!#REF!,"")</f>
        <v/>
      </c>
      <c r="AX69" s="244" t="str">
        <f>IF('Measured Data'!$E61&gt;0,'Measured Data'!#REF!,"")</f>
        <v/>
      </c>
      <c r="AY69" s="244" t="str">
        <f>IF('Measured Data'!$E61&gt;0,'Measured Data'!#REF!,"")</f>
        <v/>
      </c>
      <c r="AZ69" s="244" t="str">
        <f>IF('Measured Data'!$E61&gt;0,'Measured Data'!#REF!,"")</f>
        <v/>
      </c>
      <c r="BA69" s="244" t="str">
        <f>IF('Measured Data'!$E61&gt;0,'Measured Data'!#REF!,"")</f>
        <v/>
      </c>
      <c r="BB69" s="244" t="str">
        <f>IF('Measured Data'!$E61&gt;0,'Measured Data'!#REF!,"")</f>
        <v/>
      </c>
      <c r="BC69" s="244" t="str">
        <f>IF('Measured Data'!$E61&gt;0,'Measured Data'!#REF!,"")</f>
        <v/>
      </c>
      <c r="BD69" s="244" t="str">
        <f>IF('Measured Data'!$E61&gt;0,'Measured Data'!#REF!,"")</f>
        <v/>
      </c>
      <c r="BE69" s="244" t="str">
        <f>IF('Measured Data'!$E61&gt;0,'Measured Data'!#REF!,"")</f>
        <v/>
      </c>
      <c r="BF69" s="244" t="str">
        <f>IF('Measured Data'!$E61&gt;0,'Measured Data'!#REF!,"")</f>
        <v/>
      </c>
      <c r="BG69" s="244" t="str">
        <f>IF('Measured Data'!$E61&gt;0,'Measured Data'!#REF!,"")</f>
        <v/>
      </c>
      <c r="BH69" s="244" t="str">
        <f>IF('Measured Data'!$E61&gt;0,'Measured Data'!#REF!,"")</f>
        <v/>
      </c>
      <c r="BI69" s="244" t="str">
        <f>IF('Measured Data'!$E61&gt;0,'Measured Data'!#REF!,"")</f>
        <v/>
      </c>
      <c r="BJ69" s="244" t="str">
        <f>IF('Measured Data'!$E61&gt;0,'Measured Data'!#REF!,"")</f>
        <v/>
      </c>
      <c r="BK69" s="244" t="str">
        <f>IF('Measured Data'!$E61&gt;0,'Measured Data'!#REF!,"")</f>
        <v/>
      </c>
      <c r="BL69" s="244" t="str">
        <f>IF('Measured Data'!$E61&gt;0,'Measured Data'!#REF!,"")</f>
        <v/>
      </c>
      <c r="BM69" s="244" t="str">
        <f>IF('Measured Data'!$E61&gt;0,'Measured Data'!#REF!,"")</f>
        <v/>
      </c>
      <c r="BN69" s="244" t="str">
        <f>IF('Measured Data'!$E61&gt;0,'In Process Calc.'!B62,"")</f>
        <v/>
      </c>
      <c r="BO69" s="244" t="str">
        <f>IF('Measured Data'!$E61&gt;0,'In Process Calc.'!C62,"")</f>
        <v/>
      </c>
    </row>
    <row r="70" spans="1:67">
      <c r="A70" s="238" t="str">
        <f>IF('Measured Data'!$E62&gt;0,'Measured Data'!$B$1,"")</f>
        <v/>
      </c>
      <c r="B70" s="238" t="str">
        <f>IF('Measured Data'!$E62&gt;0,'Measured Data'!A61+0.1,"")</f>
        <v/>
      </c>
      <c r="C70" s="242" t="str">
        <f>IF('Measured Data'!$E62&gt;0,'Measured Data'!B61,"")</f>
        <v/>
      </c>
      <c r="D70" s="247" t="str">
        <f>IF('Measured Data'!$E62&gt;0,'Measured Data'!C61,"")</f>
        <v/>
      </c>
      <c r="E70" s="238" t="str">
        <f>IF('Measured Data'!$E62&gt;0,'Measured Data'!D61,"")</f>
        <v/>
      </c>
      <c r="F70" s="238" t="str">
        <f>IF('Measured Data'!$E62&gt;0,'Measured Data'!E61,"")</f>
        <v/>
      </c>
      <c r="G70" s="238" t="str">
        <f>IF('Measured Data'!$E62&gt;0,'Measured Data'!G61,"")</f>
        <v/>
      </c>
      <c r="H70" s="243" t="str">
        <f>IF('Measured Data'!$E62&gt;0,'Measured Data'!H61,"")</f>
        <v/>
      </c>
      <c r="I70" s="243" t="str">
        <f>IF('Measured Data'!$E62&gt;0,'Measured Data'!I61,"")</f>
        <v/>
      </c>
      <c r="J70" s="243" t="str">
        <f>IF('Measured Data'!$E62&gt;0,'Measured Data'!J61,"")</f>
        <v/>
      </c>
      <c r="K70" s="243" t="str">
        <f>IF('Measured Data'!$E62&gt;0,'Measured Data'!K61,"")</f>
        <v/>
      </c>
      <c r="L70" s="238" t="str">
        <f>IF('Measured Data'!$E62&gt;0,'Measured Data'!L61,"")</f>
        <v/>
      </c>
      <c r="M70" s="238" t="str">
        <f>IF('Measured Data'!$E62&gt;0,'Measured Data'!M61,"")</f>
        <v/>
      </c>
      <c r="N70" s="238" t="str">
        <f>IF('Measured Data'!$E62&gt;0,'Measured Data'!N61,"")</f>
        <v/>
      </c>
      <c r="O70" s="238" t="str">
        <f>IF('Measured Data'!$E62&gt;0,'Measured Data'!O61,"")</f>
        <v/>
      </c>
      <c r="P70" s="238" t="str">
        <f>IF('Measured Data'!$E62&gt;0,'Measured Data'!P61,"")</f>
        <v/>
      </c>
      <c r="Q70" s="238" t="str">
        <f>IF('Measured Data'!$E62&gt;0,'Measured Data'!Q61,"")</f>
        <v/>
      </c>
      <c r="R70" s="238" t="str">
        <f>IF('Measured Data'!$E62&gt;0,'Measured Data'!R61,"")</f>
        <v/>
      </c>
      <c r="S70" s="238" t="str">
        <f>IF('Measured Data'!$E62&gt;0,'Measured Data'!S61,"")</f>
        <v/>
      </c>
      <c r="T70" s="244" t="str">
        <f>IF('Measured Data'!$E62&gt;0,'Measured Data'!T61+'Measured Data'!$E62*'Measured Data'!#REF!/'In Process Calc.'!$J64,"")</f>
        <v/>
      </c>
      <c r="U70" s="244" t="str">
        <f>IF('Measured Data'!$E62&gt;0,'Measured Data'!U61+'Measured Data'!$E62*'Measured Data'!#REF!/'In Process Calc.'!$J64,"")</f>
        <v/>
      </c>
      <c r="V70" s="244" t="str">
        <f>IF('Measured Data'!$E62&gt;0,'Measured Data'!V61+'Measured Data'!$E62*'Measured Data'!#REF!/'In Process Calc.'!$J64,"")</f>
        <v/>
      </c>
      <c r="W70" s="244" t="str">
        <f>IF('Measured Data'!$E62&gt;0,'Measured Data'!W61+'Measured Data'!$E62*'Measured Data'!#REF!/'In Process Calc.'!$J64,"")</f>
        <v/>
      </c>
      <c r="X70" s="244" t="str">
        <f>IF('Measured Data'!$E62&gt;0,'Measured Data'!X61+'Measured Data'!$E62*'Measured Data'!#REF!/'In Process Calc.'!$J64,"")</f>
        <v/>
      </c>
      <c r="Y70" s="244" t="str">
        <f>IF('Measured Data'!$E62&gt;0,'Measured Data'!Y61+'Measured Data'!$E62*'Measured Data'!#REF!/'In Process Calc.'!$J64,"")</f>
        <v/>
      </c>
      <c r="Z70" s="244" t="str">
        <f>IF('Measured Data'!$E62&gt;0,'Measured Data'!Z61+'Measured Data'!$E62*'Measured Data'!#REF!/'In Process Calc.'!$J64,"")</f>
        <v/>
      </c>
      <c r="AA70" s="244" t="str">
        <f>IF('Measured Data'!$E62&gt;0,'Measured Data'!AA61+'Measured Data'!$E62*'Measured Data'!#REF!/'In Process Calc.'!$J64,"")</f>
        <v/>
      </c>
      <c r="AB70" s="244" t="str">
        <f>IF('Measured Data'!$E62&gt;0,'Measured Data'!AB61+'Measured Data'!$E62*'Measured Data'!#REF!/'In Process Calc.'!$J64,"")</f>
        <v/>
      </c>
      <c r="AC70" s="244" t="str">
        <f>IF('Measured Data'!$E62&gt;0,'Measured Data'!AC61+'Measured Data'!$E62*'Measured Data'!#REF!/'In Process Calc.'!$J64,"")</f>
        <v/>
      </c>
      <c r="AD70" s="244" t="str">
        <f>IF('Measured Data'!$E62&gt;0,'Measured Data'!AD61+'Measured Data'!$E62*'Measured Data'!#REF!/'In Process Calc.'!$J64,"")</f>
        <v/>
      </c>
      <c r="AE70" s="244" t="str">
        <f>IF('Measured Data'!$E62&gt;0,'Measured Data'!AE61+'Measured Data'!$E62*'Measured Data'!#REF!/'In Process Calc.'!$J64,"")</f>
        <v/>
      </c>
      <c r="AF70" s="244" t="str">
        <f>IF('Measured Data'!$E62&gt;0,'Measured Data'!AF61+'Measured Data'!$E62*'Measured Data'!#REF!/'In Process Calc.'!$J64,"")</f>
        <v/>
      </c>
      <c r="AG70" s="244" t="str">
        <f>IF('Measured Data'!$E62&gt;0,'Measured Data'!AG61+'Measured Data'!$E62*'Measured Data'!#REF!/'In Process Calc.'!$J64,"")</f>
        <v/>
      </c>
      <c r="AH70" s="244" t="str">
        <f>IF('Measured Data'!$E62&gt;0,'Measured Data'!AH61+'Measured Data'!$E62*'Measured Data'!#REF!/'In Process Calc.'!$J64,"")</f>
        <v/>
      </c>
      <c r="AI70" s="244" t="str">
        <f>IF('Measured Data'!$E62&gt;0,'Measured Data'!AI61+'Measured Data'!$E62*'Measured Data'!#REF!/'In Process Calc.'!$J64,"")</f>
        <v/>
      </c>
      <c r="AJ70" s="244" t="str">
        <f>IF('Measured Data'!$E62&gt;0,'Measured Data'!AJ61+'Measured Data'!$E62*'Measured Data'!#REF!/'In Process Calc.'!$J64,"")</f>
        <v/>
      </c>
      <c r="AK70" s="244" t="str">
        <f>IF('Measured Data'!$E62&gt;0,'Measured Data'!AK61+'Measured Data'!$E62*'Measured Data'!#REF!/'In Process Calc.'!$J64,"")</f>
        <v/>
      </c>
      <c r="AL70" s="244" t="str">
        <f>IF('Measured Data'!$E62&gt;0,'Measured Data'!AL61+'Measured Data'!$E62*'Measured Data'!#REF!/'In Process Calc.'!$J64,"")</f>
        <v/>
      </c>
      <c r="AM70" s="244" t="str">
        <f>IF('Measured Data'!$E62&gt;0,'Measured Data'!AM61+'Measured Data'!$E62*'Measured Data'!#REF!/'In Process Calc.'!$J64,"")</f>
        <v/>
      </c>
      <c r="AN70" s="244" t="str">
        <f>IF('Measured Data'!$E62&gt;0,'Measured Data'!AN61+'Measured Data'!$E62*'Measured Data'!#REF!/'In Process Calc.'!$J64,"")</f>
        <v/>
      </c>
      <c r="AO70" s="244" t="str">
        <f>IF('Measured Data'!$E62&gt;0,'Measured Data'!AO61+'Measured Data'!$E62*'Measured Data'!#REF!/'In Process Calc.'!$J64,"")</f>
        <v/>
      </c>
      <c r="AP70" s="244" t="str">
        <f>IF('Measured Data'!$E62&gt;0,'Measured Data'!AP61+'Measured Data'!$E62*'Measured Data'!AQ61/'In Process Calc.'!$J64,"")</f>
        <v/>
      </c>
      <c r="AQ70" s="244" t="str">
        <f>IF('Measured Data'!$E62&gt;0,'Measured Data'!#REF!+'Measured Data'!$E62*'Measured Data'!AR61/'In Process Calc.'!$J64,"")</f>
        <v/>
      </c>
      <c r="AR70" s="244" t="str">
        <f>IF('Measured Data'!$E62&gt;0,'Measured Data'!#REF!,"")</f>
        <v/>
      </c>
      <c r="AS70" s="244" t="str">
        <f>IF('Measured Data'!$E62&gt;0,'Measured Data'!#REF!,"")</f>
        <v/>
      </c>
      <c r="AT70" s="244" t="str">
        <f>IF('Measured Data'!$E62&gt;0,'Measured Data'!#REF!,"")</f>
        <v/>
      </c>
      <c r="AU70" s="244" t="str">
        <f>IF('Measured Data'!$E62&gt;0,'Measured Data'!#REF!,"")</f>
        <v/>
      </c>
      <c r="AV70" s="244" t="str">
        <f>IF('Measured Data'!$E62&gt;0,'Measured Data'!#REF!,"")</f>
        <v/>
      </c>
      <c r="AW70" s="244" t="str">
        <f>IF('Measured Data'!$E62&gt;0,'Measured Data'!#REF!,"")</f>
        <v/>
      </c>
      <c r="AX70" s="244" t="str">
        <f>IF('Measured Data'!$E62&gt;0,'Measured Data'!#REF!,"")</f>
        <v/>
      </c>
      <c r="AY70" s="244" t="str">
        <f>IF('Measured Data'!$E62&gt;0,'Measured Data'!#REF!,"")</f>
        <v/>
      </c>
      <c r="AZ70" s="244" t="str">
        <f>IF('Measured Data'!$E62&gt;0,'Measured Data'!#REF!,"")</f>
        <v/>
      </c>
      <c r="BA70" s="244" t="str">
        <f>IF('Measured Data'!$E62&gt;0,'Measured Data'!#REF!,"")</f>
        <v/>
      </c>
      <c r="BB70" s="244" t="str">
        <f>IF('Measured Data'!$E62&gt;0,'Measured Data'!#REF!,"")</f>
        <v/>
      </c>
      <c r="BC70" s="244" t="str">
        <f>IF('Measured Data'!$E62&gt;0,'Measured Data'!#REF!,"")</f>
        <v/>
      </c>
      <c r="BD70" s="244" t="str">
        <f>IF('Measured Data'!$E62&gt;0,'Measured Data'!#REF!,"")</f>
        <v/>
      </c>
      <c r="BE70" s="244" t="str">
        <f>IF('Measured Data'!$E62&gt;0,'Measured Data'!#REF!,"")</f>
        <v/>
      </c>
      <c r="BF70" s="244" t="str">
        <f>IF('Measured Data'!$E62&gt;0,'Measured Data'!#REF!,"")</f>
        <v/>
      </c>
      <c r="BG70" s="244" t="str">
        <f>IF('Measured Data'!$E62&gt;0,'Measured Data'!#REF!,"")</f>
        <v/>
      </c>
      <c r="BH70" s="244" t="str">
        <f>IF('Measured Data'!$E62&gt;0,'Measured Data'!#REF!,"")</f>
        <v/>
      </c>
      <c r="BI70" s="244" t="str">
        <f>IF('Measured Data'!$E62&gt;0,'Measured Data'!#REF!,"")</f>
        <v/>
      </c>
      <c r="BJ70" s="244" t="str">
        <f>IF('Measured Data'!$E62&gt;0,'Measured Data'!#REF!,"")</f>
        <v/>
      </c>
      <c r="BK70" s="244" t="str">
        <f>IF('Measured Data'!$E62&gt;0,'Measured Data'!#REF!,"")</f>
        <v/>
      </c>
      <c r="BL70" s="244" t="str">
        <f>IF('Measured Data'!$E62&gt;0,'Measured Data'!#REF!,"")</f>
        <v/>
      </c>
      <c r="BM70" s="244" t="str">
        <f>IF('Measured Data'!$E62&gt;0,'Measured Data'!#REF!,"")</f>
        <v/>
      </c>
      <c r="BN70" s="244" t="str">
        <f>IF('Measured Data'!$E62&gt;0,'In Process Calc.'!B63,"")</f>
        <v/>
      </c>
      <c r="BO70" s="244" t="str">
        <f>IF('Measured Data'!$E62&gt;0,'In Process Calc.'!C63,"")</f>
        <v/>
      </c>
    </row>
    <row r="71" spans="1:67">
      <c r="A71" s="238" t="str">
        <f>IF('Measured Data'!$E63&gt;0,'Measured Data'!$B$1,"")</f>
        <v/>
      </c>
      <c r="B71" s="238" t="str">
        <f>IF('Measured Data'!$E63&gt;0,'Measured Data'!A62+0.1,"")</f>
        <v/>
      </c>
      <c r="C71" s="242" t="str">
        <f>IF('Measured Data'!$E63&gt;0,'Measured Data'!B62,"")</f>
        <v/>
      </c>
      <c r="D71" s="247" t="str">
        <f>IF('Measured Data'!$E63&gt;0,'Measured Data'!C62,"")</f>
        <v/>
      </c>
      <c r="E71" s="238" t="str">
        <f>IF('Measured Data'!$E63&gt;0,'Measured Data'!D62,"")</f>
        <v/>
      </c>
      <c r="F71" s="238" t="str">
        <f>IF('Measured Data'!$E63&gt;0,'Measured Data'!E62,"")</f>
        <v/>
      </c>
      <c r="G71" s="238" t="str">
        <f>IF('Measured Data'!$E63&gt;0,'Measured Data'!G62,"")</f>
        <v/>
      </c>
      <c r="H71" s="243" t="str">
        <f>IF('Measured Data'!$E63&gt;0,'Measured Data'!H62,"")</f>
        <v/>
      </c>
      <c r="I71" s="243" t="str">
        <f>IF('Measured Data'!$E63&gt;0,'Measured Data'!I62,"")</f>
        <v/>
      </c>
      <c r="J71" s="243" t="str">
        <f>IF('Measured Data'!$E63&gt;0,'Measured Data'!J62,"")</f>
        <v/>
      </c>
      <c r="K71" s="243" t="str">
        <f>IF('Measured Data'!$E63&gt;0,'Measured Data'!K62,"")</f>
        <v/>
      </c>
      <c r="L71" s="238" t="str">
        <f>IF('Measured Data'!$E63&gt;0,'Measured Data'!L62,"")</f>
        <v/>
      </c>
      <c r="M71" s="238" t="str">
        <f>IF('Measured Data'!$E63&gt;0,'Measured Data'!M62,"")</f>
        <v/>
      </c>
      <c r="N71" s="238" t="str">
        <f>IF('Measured Data'!$E63&gt;0,'Measured Data'!N62,"")</f>
        <v/>
      </c>
      <c r="O71" s="238" t="str">
        <f>IF('Measured Data'!$E63&gt;0,'Measured Data'!O62,"")</f>
        <v/>
      </c>
      <c r="P71" s="238" t="str">
        <f>IF('Measured Data'!$E63&gt;0,'Measured Data'!P62,"")</f>
        <v/>
      </c>
      <c r="Q71" s="238" t="str">
        <f>IF('Measured Data'!$E63&gt;0,'Measured Data'!Q62,"")</f>
        <v/>
      </c>
      <c r="R71" s="238" t="str">
        <f>IF('Measured Data'!$E63&gt;0,'Measured Data'!R62,"")</f>
        <v/>
      </c>
      <c r="S71" s="238" t="str">
        <f>IF('Measured Data'!$E63&gt;0,'Measured Data'!S62,"")</f>
        <v/>
      </c>
      <c r="T71" s="244" t="str">
        <f>IF('Measured Data'!$E63&gt;0,'Measured Data'!T62+'Measured Data'!$E63*'Measured Data'!#REF!/'In Process Calc.'!$J65,"")</f>
        <v/>
      </c>
      <c r="U71" s="244" t="str">
        <f>IF('Measured Data'!$E63&gt;0,'Measured Data'!U62+'Measured Data'!$E63*'Measured Data'!#REF!/'In Process Calc.'!$J65,"")</f>
        <v/>
      </c>
      <c r="V71" s="244" t="str">
        <f>IF('Measured Data'!$E63&gt;0,'Measured Data'!V62+'Measured Data'!$E63*'Measured Data'!#REF!/'In Process Calc.'!$J65,"")</f>
        <v/>
      </c>
      <c r="W71" s="244" t="str">
        <f>IF('Measured Data'!$E63&gt;0,'Measured Data'!W62+'Measured Data'!$E63*'Measured Data'!#REF!/'In Process Calc.'!$J65,"")</f>
        <v/>
      </c>
      <c r="X71" s="244" t="str">
        <f>IF('Measured Data'!$E63&gt;0,'Measured Data'!X62+'Measured Data'!$E63*'Measured Data'!#REF!/'In Process Calc.'!$J65,"")</f>
        <v/>
      </c>
      <c r="Y71" s="244" t="str">
        <f>IF('Measured Data'!$E63&gt;0,'Measured Data'!Y62+'Measured Data'!$E63*'Measured Data'!#REF!/'In Process Calc.'!$J65,"")</f>
        <v/>
      </c>
      <c r="Z71" s="244" t="str">
        <f>IF('Measured Data'!$E63&gt;0,'Measured Data'!Z62+'Measured Data'!$E63*'Measured Data'!#REF!/'In Process Calc.'!$J65,"")</f>
        <v/>
      </c>
      <c r="AA71" s="244" t="str">
        <f>IF('Measured Data'!$E63&gt;0,'Measured Data'!AA62+'Measured Data'!$E63*'Measured Data'!#REF!/'In Process Calc.'!$J65,"")</f>
        <v/>
      </c>
      <c r="AB71" s="244" t="str">
        <f>IF('Measured Data'!$E63&gt;0,'Measured Data'!AB62+'Measured Data'!$E63*'Measured Data'!#REF!/'In Process Calc.'!$J65,"")</f>
        <v/>
      </c>
      <c r="AC71" s="244" t="str">
        <f>IF('Measured Data'!$E63&gt;0,'Measured Data'!AC62+'Measured Data'!$E63*'Measured Data'!#REF!/'In Process Calc.'!$J65,"")</f>
        <v/>
      </c>
      <c r="AD71" s="244" t="str">
        <f>IF('Measured Data'!$E63&gt;0,'Measured Data'!AD62+'Measured Data'!$E63*'Measured Data'!#REF!/'In Process Calc.'!$J65,"")</f>
        <v/>
      </c>
      <c r="AE71" s="244" t="str">
        <f>IF('Measured Data'!$E63&gt;0,'Measured Data'!AE62+'Measured Data'!$E63*'Measured Data'!#REF!/'In Process Calc.'!$J65,"")</f>
        <v/>
      </c>
      <c r="AF71" s="244" t="str">
        <f>IF('Measured Data'!$E63&gt;0,'Measured Data'!AF62+'Measured Data'!$E63*'Measured Data'!#REF!/'In Process Calc.'!$J65,"")</f>
        <v/>
      </c>
      <c r="AG71" s="244" t="str">
        <f>IF('Measured Data'!$E63&gt;0,'Measured Data'!AG62+'Measured Data'!$E63*'Measured Data'!#REF!/'In Process Calc.'!$J65,"")</f>
        <v/>
      </c>
      <c r="AH71" s="244" t="str">
        <f>IF('Measured Data'!$E63&gt;0,'Measured Data'!AH62+'Measured Data'!$E63*'Measured Data'!#REF!/'In Process Calc.'!$J65,"")</f>
        <v/>
      </c>
      <c r="AI71" s="244" t="str">
        <f>IF('Measured Data'!$E63&gt;0,'Measured Data'!AI62+'Measured Data'!$E63*'Measured Data'!#REF!/'In Process Calc.'!$J65,"")</f>
        <v/>
      </c>
      <c r="AJ71" s="244" t="str">
        <f>IF('Measured Data'!$E63&gt;0,'Measured Data'!AJ62+'Measured Data'!$E63*'Measured Data'!#REF!/'In Process Calc.'!$J65,"")</f>
        <v/>
      </c>
      <c r="AK71" s="244" t="str">
        <f>IF('Measured Data'!$E63&gt;0,'Measured Data'!AK62+'Measured Data'!$E63*'Measured Data'!#REF!/'In Process Calc.'!$J65,"")</f>
        <v/>
      </c>
      <c r="AL71" s="244" t="str">
        <f>IF('Measured Data'!$E63&gt;0,'Measured Data'!AL62+'Measured Data'!$E63*'Measured Data'!#REF!/'In Process Calc.'!$J65,"")</f>
        <v/>
      </c>
      <c r="AM71" s="244" t="str">
        <f>IF('Measured Data'!$E63&gt;0,'Measured Data'!AM62+'Measured Data'!$E63*'Measured Data'!#REF!/'In Process Calc.'!$J65,"")</f>
        <v/>
      </c>
      <c r="AN71" s="244" t="str">
        <f>IF('Measured Data'!$E63&gt;0,'Measured Data'!AN62+'Measured Data'!$E63*'Measured Data'!#REF!/'In Process Calc.'!$J65,"")</f>
        <v/>
      </c>
      <c r="AO71" s="244" t="str">
        <f>IF('Measured Data'!$E63&gt;0,'Measured Data'!AO62+'Measured Data'!$E63*'Measured Data'!#REF!/'In Process Calc.'!$J65,"")</f>
        <v/>
      </c>
      <c r="AP71" s="244" t="str">
        <f>IF('Measured Data'!$E63&gt;0,'Measured Data'!AP62+'Measured Data'!$E63*'Measured Data'!AQ62/'In Process Calc.'!$J65,"")</f>
        <v/>
      </c>
      <c r="AQ71" s="244" t="str">
        <f>IF('Measured Data'!$E63&gt;0,'Measured Data'!#REF!+'Measured Data'!$E63*'Measured Data'!AR62/'In Process Calc.'!$J65,"")</f>
        <v/>
      </c>
      <c r="AR71" s="244" t="str">
        <f>IF('Measured Data'!$E63&gt;0,'Measured Data'!#REF!,"")</f>
        <v/>
      </c>
      <c r="AS71" s="244" t="str">
        <f>IF('Measured Data'!$E63&gt;0,'Measured Data'!#REF!,"")</f>
        <v/>
      </c>
      <c r="AT71" s="244" t="str">
        <f>IF('Measured Data'!$E63&gt;0,'Measured Data'!#REF!,"")</f>
        <v/>
      </c>
      <c r="AU71" s="244" t="str">
        <f>IF('Measured Data'!$E63&gt;0,'Measured Data'!#REF!,"")</f>
        <v/>
      </c>
      <c r="AV71" s="244" t="str">
        <f>IF('Measured Data'!$E63&gt;0,'Measured Data'!#REF!,"")</f>
        <v/>
      </c>
      <c r="AW71" s="244" t="str">
        <f>IF('Measured Data'!$E63&gt;0,'Measured Data'!#REF!,"")</f>
        <v/>
      </c>
      <c r="AX71" s="244" t="str">
        <f>IF('Measured Data'!$E63&gt;0,'Measured Data'!#REF!,"")</f>
        <v/>
      </c>
      <c r="AY71" s="244" t="str">
        <f>IF('Measured Data'!$E63&gt;0,'Measured Data'!#REF!,"")</f>
        <v/>
      </c>
      <c r="AZ71" s="244" t="str">
        <f>IF('Measured Data'!$E63&gt;0,'Measured Data'!#REF!,"")</f>
        <v/>
      </c>
      <c r="BA71" s="244" t="str">
        <f>IF('Measured Data'!$E63&gt;0,'Measured Data'!#REF!,"")</f>
        <v/>
      </c>
      <c r="BB71" s="244" t="str">
        <f>IF('Measured Data'!$E63&gt;0,'Measured Data'!#REF!,"")</f>
        <v/>
      </c>
      <c r="BC71" s="244" t="str">
        <f>IF('Measured Data'!$E63&gt;0,'Measured Data'!#REF!,"")</f>
        <v/>
      </c>
      <c r="BD71" s="244" t="str">
        <f>IF('Measured Data'!$E63&gt;0,'Measured Data'!#REF!,"")</f>
        <v/>
      </c>
      <c r="BE71" s="244" t="str">
        <f>IF('Measured Data'!$E63&gt;0,'Measured Data'!#REF!,"")</f>
        <v/>
      </c>
      <c r="BF71" s="244" t="str">
        <f>IF('Measured Data'!$E63&gt;0,'Measured Data'!#REF!,"")</f>
        <v/>
      </c>
      <c r="BG71" s="244" t="str">
        <f>IF('Measured Data'!$E63&gt;0,'Measured Data'!#REF!,"")</f>
        <v/>
      </c>
      <c r="BH71" s="244" t="str">
        <f>IF('Measured Data'!$E63&gt;0,'Measured Data'!#REF!,"")</f>
        <v/>
      </c>
      <c r="BI71" s="244" t="str">
        <f>IF('Measured Data'!$E63&gt;0,'Measured Data'!#REF!,"")</f>
        <v/>
      </c>
      <c r="BJ71" s="244" t="str">
        <f>IF('Measured Data'!$E63&gt;0,'Measured Data'!#REF!,"")</f>
        <v/>
      </c>
      <c r="BK71" s="244" t="str">
        <f>IF('Measured Data'!$E63&gt;0,'Measured Data'!#REF!,"")</f>
        <v/>
      </c>
      <c r="BL71" s="244" t="str">
        <f>IF('Measured Data'!$E63&gt;0,'Measured Data'!#REF!,"")</f>
        <v/>
      </c>
      <c r="BM71" s="244" t="str">
        <f>IF('Measured Data'!$E63&gt;0,'Measured Data'!#REF!,"")</f>
        <v/>
      </c>
      <c r="BN71" s="244" t="str">
        <f>IF('Measured Data'!$E63&gt;0,'In Process Calc.'!B64,"")</f>
        <v/>
      </c>
      <c r="BO71" s="244" t="str">
        <f>IF('Measured Data'!$E63&gt;0,'In Process Calc.'!C64,"")</f>
        <v/>
      </c>
    </row>
    <row r="72" spans="1:67">
      <c r="A72" s="238" t="str">
        <f>IF('Measured Data'!$E64&gt;0,'Measured Data'!$B$1,"")</f>
        <v/>
      </c>
      <c r="B72" s="238" t="str">
        <f>IF('Measured Data'!$E64&gt;0,'Measured Data'!A63+0.1,"")</f>
        <v/>
      </c>
      <c r="C72" s="242" t="str">
        <f>IF('Measured Data'!$E64&gt;0,'Measured Data'!B63,"")</f>
        <v/>
      </c>
      <c r="D72" s="247" t="str">
        <f>IF('Measured Data'!$E64&gt;0,'Measured Data'!C63,"")</f>
        <v/>
      </c>
      <c r="E72" s="238" t="str">
        <f>IF('Measured Data'!$E64&gt;0,'Measured Data'!D63,"")</f>
        <v/>
      </c>
      <c r="F72" s="238" t="str">
        <f>IF('Measured Data'!$E64&gt;0,'Measured Data'!E63,"")</f>
        <v/>
      </c>
      <c r="G72" s="238" t="str">
        <f>IF('Measured Data'!$E64&gt;0,'Measured Data'!G63,"")</f>
        <v/>
      </c>
      <c r="H72" s="243" t="str">
        <f>IF('Measured Data'!$E64&gt;0,'Measured Data'!H63,"")</f>
        <v/>
      </c>
      <c r="I72" s="243" t="str">
        <f>IF('Measured Data'!$E64&gt;0,'Measured Data'!I63,"")</f>
        <v/>
      </c>
      <c r="J72" s="243" t="str">
        <f>IF('Measured Data'!$E64&gt;0,'Measured Data'!J63,"")</f>
        <v/>
      </c>
      <c r="K72" s="243" t="str">
        <f>IF('Measured Data'!$E64&gt;0,'Measured Data'!K63,"")</f>
        <v/>
      </c>
      <c r="L72" s="238" t="str">
        <f>IF('Measured Data'!$E64&gt;0,'Measured Data'!L63,"")</f>
        <v/>
      </c>
      <c r="M72" s="238" t="str">
        <f>IF('Measured Data'!$E64&gt;0,'Measured Data'!M63,"")</f>
        <v/>
      </c>
      <c r="N72" s="238" t="str">
        <f>IF('Measured Data'!$E64&gt;0,'Measured Data'!N63,"")</f>
        <v/>
      </c>
      <c r="O72" s="238" t="str">
        <f>IF('Measured Data'!$E64&gt;0,'Measured Data'!O63,"")</f>
        <v/>
      </c>
      <c r="P72" s="238" t="str">
        <f>IF('Measured Data'!$E64&gt;0,'Measured Data'!P63,"")</f>
        <v/>
      </c>
      <c r="Q72" s="238" t="str">
        <f>IF('Measured Data'!$E64&gt;0,'Measured Data'!Q63,"")</f>
        <v/>
      </c>
      <c r="R72" s="238" t="str">
        <f>IF('Measured Data'!$E64&gt;0,'Measured Data'!R63,"")</f>
        <v/>
      </c>
      <c r="S72" s="238" t="str">
        <f>IF('Measured Data'!$E64&gt;0,'Measured Data'!S63,"")</f>
        <v/>
      </c>
      <c r="T72" s="244" t="str">
        <f>IF('Measured Data'!$E64&gt;0,'Measured Data'!T63+'Measured Data'!$E64*'Measured Data'!#REF!/'In Process Calc.'!$J66,"")</f>
        <v/>
      </c>
      <c r="U72" s="244" t="str">
        <f>IF('Measured Data'!$E64&gt;0,'Measured Data'!U63+'Measured Data'!$E64*'Measured Data'!#REF!/'In Process Calc.'!$J66,"")</f>
        <v/>
      </c>
      <c r="V72" s="244" t="str">
        <f>IF('Measured Data'!$E64&gt;0,'Measured Data'!V63+'Measured Data'!$E64*'Measured Data'!#REF!/'In Process Calc.'!$J66,"")</f>
        <v/>
      </c>
      <c r="W72" s="244" t="str">
        <f>IF('Measured Data'!$E64&gt;0,'Measured Data'!W63+'Measured Data'!$E64*'Measured Data'!#REF!/'In Process Calc.'!$J66,"")</f>
        <v/>
      </c>
      <c r="X72" s="244" t="str">
        <f>IF('Measured Data'!$E64&gt;0,'Measured Data'!X63+'Measured Data'!$E64*'Measured Data'!#REF!/'In Process Calc.'!$J66,"")</f>
        <v/>
      </c>
      <c r="Y72" s="244" t="str">
        <f>IF('Measured Data'!$E64&gt;0,'Measured Data'!Y63+'Measured Data'!$E64*'Measured Data'!#REF!/'In Process Calc.'!$J66,"")</f>
        <v/>
      </c>
      <c r="Z72" s="244" t="str">
        <f>IF('Measured Data'!$E64&gt;0,'Measured Data'!Z63+'Measured Data'!$E64*'Measured Data'!#REF!/'In Process Calc.'!$J66,"")</f>
        <v/>
      </c>
      <c r="AA72" s="244" t="str">
        <f>IF('Measured Data'!$E64&gt;0,'Measured Data'!AA63+'Measured Data'!$E64*'Measured Data'!#REF!/'In Process Calc.'!$J66,"")</f>
        <v/>
      </c>
      <c r="AB72" s="244" t="str">
        <f>IF('Measured Data'!$E64&gt;0,'Measured Data'!AB63+'Measured Data'!$E64*'Measured Data'!#REF!/'In Process Calc.'!$J66,"")</f>
        <v/>
      </c>
      <c r="AC72" s="244" t="str">
        <f>IF('Measured Data'!$E64&gt;0,'Measured Data'!AC63+'Measured Data'!$E64*'Measured Data'!#REF!/'In Process Calc.'!$J66,"")</f>
        <v/>
      </c>
      <c r="AD72" s="244" t="str">
        <f>IF('Measured Data'!$E64&gt;0,'Measured Data'!AD63+'Measured Data'!$E64*'Measured Data'!#REF!/'In Process Calc.'!$J66,"")</f>
        <v/>
      </c>
      <c r="AE72" s="244" t="str">
        <f>IF('Measured Data'!$E64&gt;0,'Measured Data'!AE63+'Measured Data'!$E64*'Measured Data'!#REF!/'In Process Calc.'!$J66,"")</f>
        <v/>
      </c>
      <c r="AF72" s="244" t="str">
        <f>IF('Measured Data'!$E64&gt;0,'Measured Data'!AF63+'Measured Data'!$E64*'Measured Data'!#REF!/'In Process Calc.'!$J66,"")</f>
        <v/>
      </c>
      <c r="AG72" s="244" t="str">
        <f>IF('Measured Data'!$E64&gt;0,'Measured Data'!AG63+'Measured Data'!$E64*'Measured Data'!#REF!/'In Process Calc.'!$J66,"")</f>
        <v/>
      </c>
      <c r="AH72" s="244" t="str">
        <f>IF('Measured Data'!$E64&gt;0,'Measured Data'!AH63+'Measured Data'!$E64*'Measured Data'!#REF!/'In Process Calc.'!$J66,"")</f>
        <v/>
      </c>
      <c r="AI72" s="244" t="str">
        <f>IF('Measured Data'!$E64&gt;0,'Measured Data'!AI63+'Measured Data'!$E64*'Measured Data'!#REF!/'In Process Calc.'!$J66,"")</f>
        <v/>
      </c>
      <c r="AJ72" s="244" t="str">
        <f>IF('Measured Data'!$E64&gt;0,'Measured Data'!AJ63+'Measured Data'!$E64*'Measured Data'!#REF!/'In Process Calc.'!$J66,"")</f>
        <v/>
      </c>
      <c r="AK72" s="244" t="str">
        <f>IF('Measured Data'!$E64&gt;0,'Measured Data'!AK63+'Measured Data'!$E64*'Measured Data'!#REF!/'In Process Calc.'!$J66,"")</f>
        <v/>
      </c>
      <c r="AL72" s="244" t="str">
        <f>IF('Measured Data'!$E64&gt;0,'Measured Data'!AL63+'Measured Data'!$E64*'Measured Data'!#REF!/'In Process Calc.'!$J66,"")</f>
        <v/>
      </c>
      <c r="AM72" s="244" t="str">
        <f>IF('Measured Data'!$E64&gt;0,'Measured Data'!AM63+'Measured Data'!$E64*'Measured Data'!#REF!/'In Process Calc.'!$J66,"")</f>
        <v/>
      </c>
      <c r="AN72" s="244" t="str">
        <f>IF('Measured Data'!$E64&gt;0,'Measured Data'!AN63+'Measured Data'!$E64*'Measured Data'!#REF!/'In Process Calc.'!$J66,"")</f>
        <v/>
      </c>
      <c r="AO72" s="244" t="str">
        <f>IF('Measured Data'!$E64&gt;0,'Measured Data'!AO63+'Measured Data'!$E64*'Measured Data'!#REF!/'In Process Calc.'!$J66,"")</f>
        <v/>
      </c>
      <c r="AP72" s="244" t="str">
        <f>IF('Measured Data'!$E64&gt;0,'Measured Data'!AP63+'Measured Data'!$E64*'Measured Data'!AQ63/'In Process Calc.'!$J66,"")</f>
        <v/>
      </c>
      <c r="AQ72" s="244" t="str">
        <f>IF('Measured Data'!$E64&gt;0,'Measured Data'!#REF!+'Measured Data'!$E64*'Measured Data'!AR63/'In Process Calc.'!$J66,"")</f>
        <v/>
      </c>
      <c r="AR72" s="244" t="str">
        <f>IF('Measured Data'!$E64&gt;0,'Measured Data'!#REF!,"")</f>
        <v/>
      </c>
      <c r="AS72" s="244" t="str">
        <f>IF('Measured Data'!$E64&gt;0,'Measured Data'!#REF!,"")</f>
        <v/>
      </c>
      <c r="AT72" s="244" t="str">
        <f>IF('Measured Data'!$E64&gt;0,'Measured Data'!#REF!,"")</f>
        <v/>
      </c>
      <c r="AU72" s="244" t="str">
        <f>IF('Measured Data'!$E64&gt;0,'Measured Data'!#REF!,"")</f>
        <v/>
      </c>
      <c r="AV72" s="244" t="str">
        <f>IF('Measured Data'!$E64&gt;0,'Measured Data'!#REF!,"")</f>
        <v/>
      </c>
      <c r="AW72" s="244" t="str">
        <f>IF('Measured Data'!$E64&gt;0,'Measured Data'!#REF!,"")</f>
        <v/>
      </c>
      <c r="AX72" s="244" t="str">
        <f>IF('Measured Data'!$E64&gt;0,'Measured Data'!#REF!,"")</f>
        <v/>
      </c>
      <c r="AY72" s="244" t="str">
        <f>IF('Measured Data'!$E64&gt;0,'Measured Data'!#REF!,"")</f>
        <v/>
      </c>
      <c r="AZ72" s="244" t="str">
        <f>IF('Measured Data'!$E64&gt;0,'Measured Data'!#REF!,"")</f>
        <v/>
      </c>
      <c r="BA72" s="244" t="str">
        <f>IF('Measured Data'!$E64&gt;0,'Measured Data'!#REF!,"")</f>
        <v/>
      </c>
      <c r="BB72" s="244" t="str">
        <f>IF('Measured Data'!$E64&gt;0,'Measured Data'!#REF!,"")</f>
        <v/>
      </c>
      <c r="BC72" s="244" t="str">
        <f>IF('Measured Data'!$E64&gt;0,'Measured Data'!#REF!,"")</f>
        <v/>
      </c>
      <c r="BD72" s="244" t="str">
        <f>IF('Measured Data'!$E64&gt;0,'Measured Data'!#REF!,"")</f>
        <v/>
      </c>
      <c r="BE72" s="244" t="str">
        <f>IF('Measured Data'!$E64&gt;0,'Measured Data'!#REF!,"")</f>
        <v/>
      </c>
      <c r="BF72" s="244" t="str">
        <f>IF('Measured Data'!$E64&gt;0,'Measured Data'!#REF!,"")</f>
        <v/>
      </c>
      <c r="BG72" s="244" t="str">
        <f>IF('Measured Data'!$E64&gt;0,'Measured Data'!#REF!,"")</f>
        <v/>
      </c>
      <c r="BH72" s="244" t="str">
        <f>IF('Measured Data'!$E64&gt;0,'Measured Data'!#REF!,"")</f>
        <v/>
      </c>
      <c r="BI72" s="244" t="str">
        <f>IF('Measured Data'!$E64&gt;0,'Measured Data'!#REF!,"")</f>
        <v/>
      </c>
      <c r="BJ72" s="244" t="str">
        <f>IF('Measured Data'!$E64&gt;0,'Measured Data'!#REF!,"")</f>
        <v/>
      </c>
      <c r="BK72" s="244" t="str">
        <f>IF('Measured Data'!$E64&gt;0,'Measured Data'!#REF!,"")</f>
        <v/>
      </c>
      <c r="BL72" s="244" t="str">
        <f>IF('Measured Data'!$E64&gt;0,'Measured Data'!#REF!,"")</f>
        <v/>
      </c>
      <c r="BM72" s="244" t="str">
        <f>IF('Measured Data'!$E64&gt;0,'Measured Data'!#REF!,"")</f>
        <v/>
      </c>
      <c r="BN72" s="244" t="str">
        <f>IF('Measured Data'!$E64&gt;0,'In Process Calc.'!B65,"")</f>
        <v/>
      </c>
      <c r="BO72" s="244" t="str">
        <f>IF('Measured Data'!$E64&gt;0,'In Process Calc.'!C65,"")</f>
        <v/>
      </c>
    </row>
    <row r="73" spans="1:67">
      <c r="A73" s="238" t="str">
        <f>IF('Measured Data'!$E65&gt;0,'Measured Data'!$B$1,"")</f>
        <v/>
      </c>
      <c r="B73" s="238" t="str">
        <f>IF('Measured Data'!$E65&gt;0,'Measured Data'!A64+0.1,"")</f>
        <v/>
      </c>
      <c r="C73" s="242" t="str">
        <f>IF('Measured Data'!$E65&gt;0,'Measured Data'!B64,"")</f>
        <v/>
      </c>
      <c r="D73" s="247" t="str">
        <f>IF('Measured Data'!$E65&gt;0,'Measured Data'!C64,"")</f>
        <v/>
      </c>
      <c r="E73" s="238" t="str">
        <f>IF('Measured Data'!$E65&gt;0,'Measured Data'!D64,"")</f>
        <v/>
      </c>
      <c r="F73" s="238" t="str">
        <f>IF('Measured Data'!$E65&gt;0,'Measured Data'!E64,"")</f>
        <v/>
      </c>
      <c r="G73" s="238" t="str">
        <f>IF('Measured Data'!$E65&gt;0,'Measured Data'!G64,"")</f>
        <v/>
      </c>
      <c r="H73" s="243" t="str">
        <f>IF('Measured Data'!$E65&gt;0,'Measured Data'!H64,"")</f>
        <v/>
      </c>
      <c r="I73" s="243" t="str">
        <f>IF('Measured Data'!$E65&gt;0,'Measured Data'!I64,"")</f>
        <v/>
      </c>
      <c r="J73" s="243" t="str">
        <f>IF('Measured Data'!$E65&gt;0,'Measured Data'!J64,"")</f>
        <v/>
      </c>
      <c r="K73" s="243" t="str">
        <f>IF('Measured Data'!$E65&gt;0,'Measured Data'!K64,"")</f>
        <v/>
      </c>
      <c r="L73" s="238" t="str">
        <f>IF('Measured Data'!$E65&gt;0,'Measured Data'!L64,"")</f>
        <v/>
      </c>
      <c r="M73" s="238" t="str">
        <f>IF('Measured Data'!$E65&gt;0,'Measured Data'!M64,"")</f>
        <v/>
      </c>
      <c r="N73" s="238" t="str">
        <f>IF('Measured Data'!$E65&gt;0,'Measured Data'!N64,"")</f>
        <v/>
      </c>
      <c r="O73" s="238" t="str">
        <f>IF('Measured Data'!$E65&gt;0,'Measured Data'!O64,"")</f>
        <v/>
      </c>
      <c r="P73" s="238" t="str">
        <f>IF('Measured Data'!$E65&gt;0,'Measured Data'!P64,"")</f>
        <v/>
      </c>
      <c r="Q73" s="238" t="str">
        <f>IF('Measured Data'!$E65&gt;0,'Measured Data'!Q64,"")</f>
        <v/>
      </c>
      <c r="R73" s="238" t="str">
        <f>IF('Measured Data'!$E65&gt;0,'Measured Data'!R64,"")</f>
        <v/>
      </c>
      <c r="S73" s="238" t="str">
        <f>IF('Measured Data'!$E65&gt;0,'Measured Data'!S64,"")</f>
        <v/>
      </c>
      <c r="T73" s="244" t="str">
        <f>IF('Measured Data'!$E65&gt;0,'Measured Data'!T64+'Measured Data'!$E65*'Measured Data'!#REF!/'In Process Calc.'!$J67,"")</f>
        <v/>
      </c>
      <c r="U73" s="244" t="str">
        <f>IF('Measured Data'!$E65&gt;0,'Measured Data'!U64+'Measured Data'!$E65*'Measured Data'!#REF!/'In Process Calc.'!$J67,"")</f>
        <v/>
      </c>
      <c r="V73" s="244" t="str">
        <f>IF('Measured Data'!$E65&gt;0,'Measured Data'!V64+'Measured Data'!$E65*'Measured Data'!#REF!/'In Process Calc.'!$J67,"")</f>
        <v/>
      </c>
      <c r="W73" s="244" t="str">
        <f>IF('Measured Data'!$E65&gt;0,'Measured Data'!W64+'Measured Data'!$E65*'Measured Data'!#REF!/'In Process Calc.'!$J67,"")</f>
        <v/>
      </c>
      <c r="X73" s="244" t="str">
        <f>IF('Measured Data'!$E65&gt;0,'Measured Data'!X64+'Measured Data'!$E65*'Measured Data'!#REF!/'In Process Calc.'!$J67,"")</f>
        <v/>
      </c>
      <c r="Y73" s="244" t="str">
        <f>IF('Measured Data'!$E65&gt;0,'Measured Data'!Y64+'Measured Data'!$E65*'Measured Data'!#REF!/'In Process Calc.'!$J67,"")</f>
        <v/>
      </c>
      <c r="Z73" s="244" t="str">
        <f>IF('Measured Data'!$E65&gt;0,'Measured Data'!Z64+'Measured Data'!$E65*'Measured Data'!#REF!/'In Process Calc.'!$J67,"")</f>
        <v/>
      </c>
      <c r="AA73" s="244" t="str">
        <f>IF('Measured Data'!$E65&gt;0,'Measured Data'!AA64+'Measured Data'!$E65*'Measured Data'!#REF!/'In Process Calc.'!$J67,"")</f>
        <v/>
      </c>
      <c r="AB73" s="244" t="str">
        <f>IF('Measured Data'!$E65&gt;0,'Measured Data'!AB64+'Measured Data'!$E65*'Measured Data'!#REF!/'In Process Calc.'!$J67,"")</f>
        <v/>
      </c>
      <c r="AC73" s="244" t="str">
        <f>IF('Measured Data'!$E65&gt;0,'Measured Data'!AC64+'Measured Data'!$E65*'Measured Data'!#REF!/'In Process Calc.'!$J67,"")</f>
        <v/>
      </c>
      <c r="AD73" s="244" t="str">
        <f>IF('Measured Data'!$E65&gt;0,'Measured Data'!AD64+'Measured Data'!$E65*'Measured Data'!#REF!/'In Process Calc.'!$J67,"")</f>
        <v/>
      </c>
      <c r="AE73" s="244" t="str">
        <f>IF('Measured Data'!$E65&gt;0,'Measured Data'!AE64+'Measured Data'!$E65*'Measured Data'!#REF!/'In Process Calc.'!$J67,"")</f>
        <v/>
      </c>
      <c r="AF73" s="244" t="str">
        <f>IF('Measured Data'!$E65&gt;0,'Measured Data'!AF64+'Measured Data'!$E65*'Measured Data'!#REF!/'In Process Calc.'!$J67,"")</f>
        <v/>
      </c>
      <c r="AG73" s="244" t="str">
        <f>IF('Measured Data'!$E65&gt;0,'Measured Data'!AG64+'Measured Data'!$E65*'Measured Data'!#REF!/'In Process Calc.'!$J67,"")</f>
        <v/>
      </c>
      <c r="AH73" s="244" t="str">
        <f>IF('Measured Data'!$E65&gt;0,'Measured Data'!AH64+'Measured Data'!$E65*'Measured Data'!#REF!/'In Process Calc.'!$J67,"")</f>
        <v/>
      </c>
      <c r="AI73" s="244" t="str">
        <f>IF('Measured Data'!$E65&gt;0,'Measured Data'!AI64+'Measured Data'!$E65*'Measured Data'!#REF!/'In Process Calc.'!$J67,"")</f>
        <v/>
      </c>
      <c r="AJ73" s="244" t="str">
        <f>IF('Measured Data'!$E65&gt;0,'Measured Data'!AJ64+'Measured Data'!$E65*'Measured Data'!#REF!/'In Process Calc.'!$J67,"")</f>
        <v/>
      </c>
      <c r="AK73" s="244" t="str">
        <f>IF('Measured Data'!$E65&gt;0,'Measured Data'!AK64+'Measured Data'!$E65*'Measured Data'!#REF!/'In Process Calc.'!$J67,"")</f>
        <v/>
      </c>
      <c r="AL73" s="244" t="str">
        <f>IF('Measured Data'!$E65&gt;0,'Measured Data'!AL64+'Measured Data'!$E65*'Measured Data'!#REF!/'In Process Calc.'!$J67,"")</f>
        <v/>
      </c>
      <c r="AM73" s="244" t="str">
        <f>IF('Measured Data'!$E65&gt;0,'Measured Data'!AM64+'Measured Data'!$E65*'Measured Data'!#REF!/'In Process Calc.'!$J67,"")</f>
        <v/>
      </c>
      <c r="AN73" s="244" t="str">
        <f>IF('Measured Data'!$E65&gt;0,'Measured Data'!AN64+'Measured Data'!$E65*'Measured Data'!#REF!/'In Process Calc.'!$J67,"")</f>
        <v/>
      </c>
      <c r="AO73" s="244" t="str">
        <f>IF('Measured Data'!$E65&gt;0,'Measured Data'!AO64+'Measured Data'!$E65*'Measured Data'!#REF!/'In Process Calc.'!$J67,"")</f>
        <v/>
      </c>
      <c r="AP73" s="244" t="str">
        <f>IF('Measured Data'!$E65&gt;0,'Measured Data'!AP64+'Measured Data'!$E65*'Measured Data'!AQ64/'In Process Calc.'!$J67,"")</f>
        <v/>
      </c>
      <c r="AQ73" s="244" t="str">
        <f>IF('Measured Data'!$E65&gt;0,'Measured Data'!#REF!+'Measured Data'!$E65*'Measured Data'!AR64/'In Process Calc.'!$J67,"")</f>
        <v/>
      </c>
      <c r="AR73" s="244" t="str">
        <f>IF('Measured Data'!$E65&gt;0,'Measured Data'!#REF!,"")</f>
        <v/>
      </c>
      <c r="AS73" s="244" t="str">
        <f>IF('Measured Data'!$E65&gt;0,'Measured Data'!#REF!,"")</f>
        <v/>
      </c>
      <c r="AT73" s="244" t="str">
        <f>IF('Measured Data'!$E65&gt;0,'Measured Data'!#REF!,"")</f>
        <v/>
      </c>
      <c r="AU73" s="244" t="str">
        <f>IF('Measured Data'!$E65&gt;0,'Measured Data'!#REF!,"")</f>
        <v/>
      </c>
      <c r="AV73" s="244" t="str">
        <f>IF('Measured Data'!$E65&gt;0,'Measured Data'!#REF!,"")</f>
        <v/>
      </c>
      <c r="AW73" s="244" t="str">
        <f>IF('Measured Data'!$E65&gt;0,'Measured Data'!#REF!,"")</f>
        <v/>
      </c>
      <c r="AX73" s="244" t="str">
        <f>IF('Measured Data'!$E65&gt;0,'Measured Data'!#REF!,"")</f>
        <v/>
      </c>
      <c r="AY73" s="244" t="str">
        <f>IF('Measured Data'!$E65&gt;0,'Measured Data'!#REF!,"")</f>
        <v/>
      </c>
      <c r="AZ73" s="244" t="str">
        <f>IF('Measured Data'!$E65&gt;0,'Measured Data'!#REF!,"")</f>
        <v/>
      </c>
      <c r="BA73" s="244" t="str">
        <f>IF('Measured Data'!$E65&gt;0,'Measured Data'!#REF!,"")</f>
        <v/>
      </c>
      <c r="BB73" s="244" t="str">
        <f>IF('Measured Data'!$E65&gt;0,'Measured Data'!#REF!,"")</f>
        <v/>
      </c>
      <c r="BC73" s="244" t="str">
        <f>IF('Measured Data'!$E65&gt;0,'Measured Data'!#REF!,"")</f>
        <v/>
      </c>
      <c r="BD73" s="244" t="str">
        <f>IF('Measured Data'!$E65&gt;0,'Measured Data'!#REF!,"")</f>
        <v/>
      </c>
      <c r="BE73" s="244" t="str">
        <f>IF('Measured Data'!$E65&gt;0,'Measured Data'!#REF!,"")</f>
        <v/>
      </c>
      <c r="BF73" s="244" t="str">
        <f>IF('Measured Data'!$E65&gt;0,'Measured Data'!#REF!,"")</f>
        <v/>
      </c>
      <c r="BG73" s="244" t="str">
        <f>IF('Measured Data'!$E65&gt;0,'Measured Data'!#REF!,"")</f>
        <v/>
      </c>
      <c r="BH73" s="244" t="str">
        <f>IF('Measured Data'!$E65&gt;0,'Measured Data'!#REF!,"")</f>
        <v/>
      </c>
      <c r="BI73" s="244" t="str">
        <f>IF('Measured Data'!$E65&gt;0,'Measured Data'!#REF!,"")</f>
        <v/>
      </c>
      <c r="BJ73" s="244" t="str">
        <f>IF('Measured Data'!$E65&gt;0,'Measured Data'!#REF!,"")</f>
        <v/>
      </c>
      <c r="BK73" s="244" t="str">
        <f>IF('Measured Data'!$E65&gt;0,'Measured Data'!#REF!,"")</f>
        <v/>
      </c>
      <c r="BL73" s="244" t="str">
        <f>IF('Measured Data'!$E65&gt;0,'Measured Data'!#REF!,"")</f>
        <v/>
      </c>
      <c r="BM73" s="244" t="str">
        <f>IF('Measured Data'!$E65&gt;0,'Measured Data'!#REF!,"")</f>
        <v/>
      </c>
      <c r="BN73" s="244" t="str">
        <f>IF('Measured Data'!$E65&gt;0,'In Process Calc.'!B66,"")</f>
        <v/>
      </c>
      <c r="BO73" s="244" t="str">
        <f>IF('Measured Data'!$E65&gt;0,'In Process Calc.'!C66,"")</f>
        <v/>
      </c>
    </row>
    <row r="74" spans="1:67">
      <c r="A74" s="238" t="str">
        <f>IF('Measured Data'!$E66&gt;0,'Measured Data'!$B$1,"")</f>
        <v/>
      </c>
      <c r="B74" s="238" t="str">
        <f>IF('Measured Data'!$E66&gt;0,'Measured Data'!A65+0.1,"")</f>
        <v/>
      </c>
      <c r="C74" s="242" t="str">
        <f>IF('Measured Data'!$E66&gt;0,'Measured Data'!B65,"")</f>
        <v/>
      </c>
      <c r="D74" s="247" t="str">
        <f>IF('Measured Data'!$E66&gt;0,'Measured Data'!C65,"")</f>
        <v/>
      </c>
      <c r="E74" s="238" t="str">
        <f>IF('Measured Data'!$E66&gt;0,'Measured Data'!D65,"")</f>
        <v/>
      </c>
      <c r="F74" s="238" t="str">
        <f>IF('Measured Data'!$E66&gt;0,'Measured Data'!E65,"")</f>
        <v/>
      </c>
      <c r="G74" s="238" t="str">
        <f>IF('Measured Data'!$E66&gt;0,'Measured Data'!G65,"")</f>
        <v/>
      </c>
      <c r="H74" s="243" t="str">
        <f>IF('Measured Data'!$E66&gt;0,'Measured Data'!H65,"")</f>
        <v/>
      </c>
      <c r="I74" s="243" t="str">
        <f>IF('Measured Data'!$E66&gt;0,'Measured Data'!I65,"")</f>
        <v/>
      </c>
      <c r="J74" s="243" t="str">
        <f>IF('Measured Data'!$E66&gt;0,'Measured Data'!J65,"")</f>
        <v/>
      </c>
      <c r="K74" s="243" t="str">
        <f>IF('Measured Data'!$E66&gt;0,'Measured Data'!K65,"")</f>
        <v/>
      </c>
      <c r="L74" s="238" t="str">
        <f>IF('Measured Data'!$E66&gt;0,'Measured Data'!L65,"")</f>
        <v/>
      </c>
      <c r="M74" s="238" t="str">
        <f>IF('Measured Data'!$E66&gt;0,'Measured Data'!M65,"")</f>
        <v/>
      </c>
      <c r="N74" s="238" t="str">
        <f>IF('Measured Data'!$E66&gt;0,'Measured Data'!N65,"")</f>
        <v/>
      </c>
      <c r="O74" s="238" t="str">
        <f>IF('Measured Data'!$E66&gt;0,'Measured Data'!O65,"")</f>
        <v/>
      </c>
      <c r="P74" s="238" t="str">
        <f>IF('Measured Data'!$E66&gt;0,'Measured Data'!P65,"")</f>
        <v/>
      </c>
      <c r="Q74" s="238" t="str">
        <f>IF('Measured Data'!$E66&gt;0,'Measured Data'!Q65,"")</f>
        <v/>
      </c>
      <c r="R74" s="238" t="str">
        <f>IF('Measured Data'!$E66&gt;0,'Measured Data'!R65,"")</f>
        <v/>
      </c>
      <c r="S74" s="238" t="str">
        <f>IF('Measured Data'!$E66&gt;0,'Measured Data'!S65,"")</f>
        <v/>
      </c>
      <c r="T74" s="244" t="str">
        <f>IF('Measured Data'!$E66&gt;0,'Measured Data'!T65+'Measured Data'!$E66*'Measured Data'!#REF!/'In Process Calc.'!$J68,"")</f>
        <v/>
      </c>
      <c r="U74" s="244" t="str">
        <f>IF('Measured Data'!$E66&gt;0,'Measured Data'!U65+'Measured Data'!$E66*'Measured Data'!#REF!/'In Process Calc.'!$J68,"")</f>
        <v/>
      </c>
      <c r="V74" s="244" t="str">
        <f>IF('Measured Data'!$E66&gt;0,'Measured Data'!V65+'Measured Data'!$E66*'Measured Data'!#REF!/'In Process Calc.'!$J68,"")</f>
        <v/>
      </c>
      <c r="W74" s="244" t="str">
        <f>IF('Measured Data'!$E66&gt;0,'Measured Data'!W65+'Measured Data'!$E66*'Measured Data'!#REF!/'In Process Calc.'!$J68,"")</f>
        <v/>
      </c>
      <c r="X74" s="244" t="str">
        <f>IF('Measured Data'!$E66&gt;0,'Measured Data'!X65+'Measured Data'!$E66*'Measured Data'!#REF!/'In Process Calc.'!$J68,"")</f>
        <v/>
      </c>
      <c r="Y74" s="244" t="str">
        <f>IF('Measured Data'!$E66&gt;0,'Measured Data'!Y65+'Measured Data'!$E66*'Measured Data'!#REF!/'In Process Calc.'!$J68,"")</f>
        <v/>
      </c>
      <c r="Z74" s="244" t="str">
        <f>IF('Measured Data'!$E66&gt;0,'Measured Data'!Z65+'Measured Data'!$E66*'Measured Data'!#REF!/'In Process Calc.'!$J68,"")</f>
        <v/>
      </c>
      <c r="AA74" s="244" t="str">
        <f>IF('Measured Data'!$E66&gt;0,'Measured Data'!AA65+'Measured Data'!$E66*'Measured Data'!#REF!/'In Process Calc.'!$J68,"")</f>
        <v/>
      </c>
      <c r="AB74" s="244" t="str">
        <f>IF('Measured Data'!$E66&gt;0,'Measured Data'!AB65+'Measured Data'!$E66*'Measured Data'!#REF!/'In Process Calc.'!$J68,"")</f>
        <v/>
      </c>
      <c r="AC74" s="244" t="str">
        <f>IF('Measured Data'!$E66&gt;0,'Measured Data'!AC65+'Measured Data'!$E66*'Measured Data'!#REF!/'In Process Calc.'!$J68,"")</f>
        <v/>
      </c>
      <c r="AD74" s="244" t="str">
        <f>IF('Measured Data'!$E66&gt;0,'Measured Data'!AD65+'Measured Data'!$E66*'Measured Data'!#REF!/'In Process Calc.'!$J68,"")</f>
        <v/>
      </c>
      <c r="AE74" s="244" t="str">
        <f>IF('Measured Data'!$E66&gt;0,'Measured Data'!AE65+'Measured Data'!$E66*'Measured Data'!#REF!/'In Process Calc.'!$J68,"")</f>
        <v/>
      </c>
      <c r="AF74" s="244" t="str">
        <f>IF('Measured Data'!$E66&gt;0,'Measured Data'!AF65+'Measured Data'!$E66*'Measured Data'!#REF!/'In Process Calc.'!$J68,"")</f>
        <v/>
      </c>
      <c r="AG74" s="244" t="str">
        <f>IF('Measured Data'!$E66&gt;0,'Measured Data'!AG65+'Measured Data'!$E66*'Measured Data'!#REF!/'In Process Calc.'!$J68,"")</f>
        <v/>
      </c>
      <c r="AH74" s="244" t="str">
        <f>IF('Measured Data'!$E66&gt;0,'Measured Data'!AH65+'Measured Data'!$E66*'Measured Data'!#REF!/'In Process Calc.'!$J68,"")</f>
        <v/>
      </c>
      <c r="AI74" s="244" t="str">
        <f>IF('Measured Data'!$E66&gt;0,'Measured Data'!AI65+'Measured Data'!$E66*'Measured Data'!#REF!/'In Process Calc.'!$J68,"")</f>
        <v/>
      </c>
      <c r="AJ74" s="244" t="str">
        <f>IF('Measured Data'!$E66&gt;0,'Measured Data'!AJ65+'Measured Data'!$E66*'Measured Data'!#REF!/'In Process Calc.'!$J68,"")</f>
        <v/>
      </c>
      <c r="AK74" s="244" t="str">
        <f>IF('Measured Data'!$E66&gt;0,'Measured Data'!AK65+'Measured Data'!$E66*'Measured Data'!#REF!/'In Process Calc.'!$J68,"")</f>
        <v/>
      </c>
      <c r="AL74" s="244" t="str">
        <f>IF('Measured Data'!$E66&gt;0,'Measured Data'!AL65+'Measured Data'!$E66*'Measured Data'!#REF!/'In Process Calc.'!$J68,"")</f>
        <v/>
      </c>
      <c r="AM74" s="244" t="str">
        <f>IF('Measured Data'!$E66&gt;0,'Measured Data'!AM65+'Measured Data'!$E66*'Measured Data'!#REF!/'In Process Calc.'!$J68,"")</f>
        <v/>
      </c>
      <c r="AN74" s="244" t="str">
        <f>IF('Measured Data'!$E66&gt;0,'Measured Data'!AN65+'Measured Data'!$E66*'Measured Data'!#REF!/'In Process Calc.'!$J68,"")</f>
        <v/>
      </c>
      <c r="AO74" s="244" t="str">
        <f>IF('Measured Data'!$E66&gt;0,'Measured Data'!AO65+'Measured Data'!$E66*'Measured Data'!#REF!/'In Process Calc.'!$J68,"")</f>
        <v/>
      </c>
      <c r="AP74" s="244" t="str">
        <f>IF('Measured Data'!$E66&gt;0,'Measured Data'!AP65+'Measured Data'!$E66*'Measured Data'!AQ65/'In Process Calc.'!$J68,"")</f>
        <v/>
      </c>
      <c r="AQ74" s="244" t="str">
        <f>IF('Measured Data'!$E66&gt;0,'Measured Data'!#REF!+'Measured Data'!$E66*'Measured Data'!AR65/'In Process Calc.'!$J68,"")</f>
        <v/>
      </c>
      <c r="AR74" s="244" t="str">
        <f>IF('Measured Data'!$E66&gt;0,'Measured Data'!#REF!,"")</f>
        <v/>
      </c>
      <c r="AS74" s="244" t="str">
        <f>IF('Measured Data'!$E66&gt;0,'Measured Data'!#REF!,"")</f>
        <v/>
      </c>
      <c r="AT74" s="244" t="str">
        <f>IF('Measured Data'!$E66&gt;0,'Measured Data'!#REF!,"")</f>
        <v/>
      </c>
      <c r="AU74" s="244" t="str">
        <f>IF('Measured Data'!$E66&gt;0,'Measured Data'!#REF!,"")</f>
        <v/>
      </c>
      <c r="AV74" s="244" t="str">
        <f>IF('Measured Data'!$E66&gt;0,'Measured Data'!#REF!,"")</f>
        <v/>
      </c>
      <c r="AW74" s="244" t="str">
        <f>IF('Measured Data'!$E66&gt;0,'Measured Data'!#REF!,"")</f>
        <v/>
      </c>
      <c r="AX74" s="244" t="str">
        <f>IF('Measured Data'!$E66&gt;0,'Measured Data'!#REF!,"")</f>
        <v/>
      </c>
      <c r="AY74" s="244" t="str">
        <f>IF('Measured Data'!$E66&gt;0,'Measured Data'!#REF!,"")</f>
        <v/>
      </c>
      <c r="AZ74" s="244" t="str">
        <f>IF('Measured Data'!$E66&gt;0,'Measured Data'!#REF!,"")</f>
        <v/>
      </c>
      <c r="BA74" s="244" t="str">
        <f>IF('Measured Data'!$E66&gt;0,'Measured Data'!#REF!,"")</f>
        <v/>
      </c>
      <c r="BB74" s="244" t="str">
        <f>IF('Measured Data'!$E66&gt;0,'Measured Data'!#REF!,"")</f>
        <v/>
      </c>
      <c r="BC74" s="244" t="str">
        <f>IF('Measured Data'!$E66&gt;0,'Measured Data'!#REF!,"")</f>
        <v/>
      </c>
      <c r="BD74" s="244" t="str">
        <f>IF('Measured Data'!$E66&gt;0,'Measured Data'!#REF!,"")</f>
        <v/>
      </c>
      <c r="BE74" s="244" t="str">
        <f>IF('Measured Data'!$E66&gt;0,'Measured Data'!#REF!,"")</f>
        <v/>
      </c>
      <c r="BF74" s="244" t="str">
        <f>IF('Measured Data'!$E66&gt;0,'Measured Data'!#REF!,"")</f>
        <v/>
      </c>
      <c r="BG74" s="244" t="str">
        <f>IF('Measured Data'!$E66&gt;0,'Measured Data'!#REF!,"")</f>
        <v/>
      </c>
      <c r="BH74" s="244" t="str">
        <f>IF('Measured Data'!$E66&gt;0,'Measured Data'!#REF!,"")</f>
        <v/>
      </c>
      <c r="BI74" s="244" t="str">
        <f>IF('Measured Data'!$E66&gt;0,'Measured Data'!#REF!,"")</f>
        <v/>
      </c>
      <c r="BJ74" s="244" t="str">
        <f>IF('Measured Data'!$E66&gt;0,'Measured Data'!#REF!,"")</f>
        <v/>
      </c>
      <c r="BK74" s="244" t="str">
        <f>IF('Measured Data'!$E66&gt;0,'Measured Data'!#REF!,"")</f>
        <v/>
      </c>
      <c r="BL74" s="244" t="str">
        <f>IF('Measured Data'!$E66&gt;0,'Measured Data'!#REF!,"")</f>
        <v/>
      </c>
      <c r="BM74" s="244" t="str">
        <f>IF('Measured Data'!$E66&gt;0,'Measured Data'!#REF!,"")</f>
        <v/>
      </c>
      <c r="BN74" s="244" t="str">
        <f>IF('Measured Data'!$E66&gt;0,'In Process Calc.'!B67,"")</f>
        <v/>
      </c>
      <c r="BO74" s="244" t="str">
        <f>IF('Measured Data'!$E66&gt;0,'In Process Calc.'!C67,"")</f>
        <v/>
      </c>
    </row>
    <row r="75" spans="1:67">
      <c r="A75" s="238" t="str">
        <f>IF('Measured Data'!$E67&gt;0,'Measured Data'!$B$1,"")</f>
        <v/>
      </c>
      <c r="B75" s="238" t="str">
        <f>IF('Measured Data'!$E67&gt;0,'Measured Data'!A66+0.1,"")</f>
        <v/>
      </c>
      <c r="C75" s="242" t="str">
        <f>IF('Measured Data'!$E67&gt;0,'Measured Data'!B66,"")</f>
        <v/>
      </c>
      <c r="D75" s="247" t="str">
        <f>IF('Measured Data'!$E67&gt;0,'Measured Data'!C66,"")</f>
        <v/>
      </c>
      <c r="E75" s="238" t="str">
        <f>IF('Measured Data'!$E67&gt;0,'Measured Data'!D66,"")</f>
        <v/>
      </c>
      <c r="F75" s="238" t="str">
        <f>IF('Measured Data'!$E67&gt;0,'Measured Data'!E66,"")</f>
        <v/>
      </c>
      <c r="G75" s="238" t="str">
        <f>IF('Measured Data'!$E67&gt;0,'Measured Data'!G66,"")</f>
        <v/>
      </c>
      <c r="H75" s="243" t="str">
        <f>IF('Measured Data'!$E67&gt;0,'Measured Data'!H66,"")</f>
        <v/>
      </c>
      <c r="I75" s="243" t="str">
        <f>IF('Measured Data'!$E67&gt;0,'Measured Data'!I66,"")</f>
        <v/>
      </c>
      <c r="J75" s="243" t="str">
        <f>IF('Measured Data'!$E67&gt;0,'Measured Data'!J66,"")</f>
        <v/>
      </c>
      <c r="K75" s="243" t="str">
        <f>IF('Measured Data'!$E67&gt;0,'Measured Data'!K66,"")</f>
        <v/>
      </c>
      <c r="L75" s="238" t="str">
        <f>IF('Measured Data'!$E67&gt;0,'Measured Data'!L66,"")</f>
        <v/>
      </c>
      <c r="M75" s="238" t="str">
        <f>IF('Measured Data'!$E67&gt;0,'Measured Data'!M66,"")</f>
        <v/>
      </c>
      <c r="N75" s="238" t="str">
        <f>IF('Measured Data'!$E67&gt;0,'Measured Data'!N66,"")</f>
        <v/>
      </c>
      <c r="O75" s="238" t="str">
        <f>IF('Measured Data'!$E67&gt;0,'Measured Data'!O66,"")</f>
        <v/>
      </c>
      <c r="P75" s="238" t="str">
        <f>IF('Measured Data'!$E67&gt;0,'Measured Data'!P66,"")</f>
        <v/>
      </c>
      <c r="Q75" s="238" t="str">
        <f>IF('Measured Data'!$E67&gt;0,'Measured Data'!Q66,"")</f>
        <v/>
      </c>
      <c r="R75" s="238" t="str">
        <f>IF('Measured Data'!$E67&gt;0,'Measured Data'!R66,"")</f>
        <v/>
      </c>
      <c r="S75" s="238" t="str">
        <f>IF('Measured Data'!$E67&gt;0,'Measured Data'!S66,"")</f>
        <v/>
      </c>
      <c r="T75" s="244" t="str">
        <f>IF('Measured Data'!$E67&gt;0,'Measured Data'!T66+'Measured Data'!$E67*'Measured Data'!#REF!/'In Process Calc.'!$J69,"")</f>
        <v/>
      </c>
      <c r="U75" s="244" t="str">
        <f>IF('Measured Data'!$E67&gt;0,'Measured Data'!U66+'Measured Data'!$E67*'Measured Data'!#REF!/'In Process Calc.'!$J69,"")</f>
        <v/>
      </c>
      <c r="V75" s="244" t="str">
        <f>IF('Measured Data'!$E67&gt;0,'Measured Data'!V66+'Measured Data'!$E67*'Measured Data'!#REF!/'In Process Calc.'!$J69,"")</f>
        <v/>
      </c>
      <c r="W75" s="244" t="str">
        <f>IF('Measured Data'!$E67&gt;0,'Measured Data'!W66+'Measured Data'!$E67*'Measured Data'!#REF!/'In Process Calc.'!$J69,"")</f>
        <v/>
      </c>
      <c r="X75" s="244" t="str">
        <f>IF('Measured Data'!$E67&gt;0,'Measured Data'!X66+'Measured Data'!$E67*'Measured Data'!#REF!/'In Process Calc.'!$J69,"")</f>
        <v/>
      </c>
      <c r="Y75" s="244" t="str">
        <f>IF('Measured Data'!$E67&gt;0,'Measured Data'!Y66+'Measured Data'!$E67*'Measured Data'!#REF!/'In Process Calc.'!$J69,"")</f>
        <v/>
      </c>
      <c r="Z75" s="244" t="str">
        <f>IF('Measured Data'!$E67&gt;0,'Measured Data'!Z66+'Measured Data'!$E67*'Measured Data'!#REF!/'In Process Calc.'!$J69,"")</f>
        <v/>
      </c>
      <c r="AA75" s="244" t="str">
        <f>IF('Measured Data'!$E67&gt;0,'Measured Data'!AA66+'Measured Data'!$E67*'Measured Data'!#REF!/'In Process Calc.'!$J69,"")</f>
        <v/>
      </c>
      <c r="AB75" s="244" t="str">
        <f>IF('Measured Data'!$E67&gt;0,'Measured Data'!AB66+'Measured Data'!$E67*'Measured Data'!#REF!/'In Process Calc.'!$J69,"")</f>
        <v/>
      </c>
      <c r="AC75" s="244" t="str">
        <f>IF('Measured Data'!$E67&gt;0,'Measured Data'!AC66+'Measured Data'!$E67*'Measured Data'!#REF!/'In Process Calc.'!$J69,"")</f>
        <v/>
      </c>
      <c r="AD75" s="244" t="str">
        <f>IF('Measured Data'!$E67&gt;0,'Measured Data'!AD66+'Measured Data'!$E67*'Measured Data'!#REF!/'In Process Calc.'!$J69,"")</f>
        <v/>
      </c>
      <c r="AE75" s="244" t="str">
        <f>IF('Measured Data'!$E67&gt;0,'Measured Data'!AE66+'Measured Data'!$E67*'Measured Data'!#REF!/'In Process Calc.'!$J69,"")</f>
        <v/>
      </c>
      <c r="AF75" s="244" t="str">
        <f>IF('Measured Data'!$E67&gt;0,'Measured Data'!AF66+'Measured Data'!$E67*'Measured Data'!#REF!/'In Process Calc.'!$J69,"")</f>
        <v/>
      </c>
      <c r="AG75" s="244" t="str">
        <f>IF('Measured Data'!$E67&gt;0,'Measured Data'!AG66+'Measured Data'!$E67*'Measured Data'!#REF!/'In Process Calc.'!$J69,"")</f>
        <v/>
      </c>
      <c r="AH75" s="244" t="str">
        <f>IF('Measured Data'!$E67&gt;0,'Measured Data'!AH66+'Measured Data'!$E67*'Measured Data'!#REF!/'In Process Calc.'!$J69,"")</f>
        <v/>
      </c>
      <c r="AI75" s="244" t="str">
        <f>IF('Measured Data'!$E67&gt;0,'Measured Data'!AI66+'Measured Data'!$E67*'Measured Data'!#REF!/'In Process Calc.'!$J69,"")</f>
        <v/>
      </c>
      <c r="AJ75" s="244" t="str">
        <f>IF('Measured Data'!$E67&gt;0,'Measured Data'!AJ66+'Measured Data'!$E67*'Measured Data'!#REF!/'In Process Calc.'!$J69,"")</f>
        <v/>
      </c>
      <c r="AK75" s="244" t="str">
        <f>IF('Measured Data'!$E67&gt;0,'Measured Data'!AK66+'Measured Data'!$E67*'Measured Data'!#REF!/'In Process Calc.'!$J69,"")</f>
        <v/>
      </c>
      <c r="AL75" s="244" t="str">
        <f>IF('Measured Data'!$E67&gt;0,'Measured Data'!AL66+'Measured Data'!$E67*'Measured Data'!#REF!/'In Process Calc.'!$J69,"")</f>
        <v/>
      </c>
      <c r="AM75" s="244" t="str">
        <f>IF('Measured Data'!$E67&gt;0,'Measured Data'!AM66+'Measured Data'!$E67*'Measured Data'!#REF!/'In Process Calc.'!$J69,"")</f>
        <v/>
      </c>
      <c r="AN75" s="244" t="str">
        <f>IF('Measured Data'!$E67&gt;0,'Measured Data'!AN66+'Measured Data'!$E67*'Measured Data'!#REF!/'In Process Calc.'!$J69,"")</f>
        <v/>
      </c>
      <c r="AO75" s="244" t="str">
        <f>IF('Measured Data'!$E67&gt;0,'Measured Data'!AO66+'Measured Data'!$E67*'Measured Data'!#REF!/'In Process Calc.'!$J69,"")</f>
        <v/>
      </c>
      <c r="AP75" s="244" t="str">
        <f>IF('Measured Data'!$E67&gt;0,'Measured Data'!AP66+'Measured Data'!$E67*'Measured Data'!AQ66/'In Process Calc.'!$J69,"")</f>
        <v/>
      </c>
      <c r="AQ75" s="244" t="str">
        <f>IF('Measured Data'!$E67&gt;0,'Measured Data'!#REF!+'Measured Data'!$E67*'Measured Data'!AR66/'In Process Calc.'!$J69,"")</f>
        <v/>
      </c>
      <c r="AR75" s="244" t="str">
        <f>IF('Measured Data'!$E67&gt;0,'Measured Data'!#REF!,"")</f>
        <v/>
      </c>
      <c r="AS75" s="244" t="str">
        <f>IF('Measured Data'!$E67&gt;0,'Measured Data'!#REF!,"")</f>
        <v/>
      </c>
      <c r="AT75" s="244" t="str">
        <f>IF('Measured Data'!$E67&gt;0,'Measured Data'!#REF!,"")</f>
        <v/>
      </c>
      <c r="AU75" s="244" t="str">
        <f>IF('Measured Data'!$E67&gt;0,'Measured Data'!#REF!,"")</f>
        <v/>
      </c>
      <c r="AV75" s="244" t="str">
        <f>IF('Measured Data'!$E67&gt;0,'Measured Data'!#REF!,"")</f>
        <v/>
      </c>
      <c r="AW75" s="244" t="str">
        <f>IF('Measured Data'!$E67&gt;0,'Measured Data'!#REF!,"")</f>
        <v/>
      </c>
      <c r="AX75" s="244" t="str">
        <f>IF('Measured Data'!$E67&gt;0,'Measured Data'!#REF!,"")</f>
        <v/>
      </c>
      <c r="AY75" s="244" t="str">
        <f>IF('Measured Data'!$E67&gt;0,'Measured Data'!#REF!,"")</f>
        <v/>
      </c>
      <c r="AZ75" s="244" t="str">
        <f>IF('Measured Data'!$E67&gt;0,'Measured Data'!#REF!,"")</f>
        <v/>
      </c>
      <c r="BA75" s="244" t="str">
        <f>IF('Measured Data'!$E67&gt;0,'Measured Data'!#REF!,"")</f>
        <v/>
      </c>
      <c r="BB75" s="244" t="str">
        <f>IF('Measured Data'!$E67&gt;0,'Measured Data'!#REF!,"")</f>
        <v/>
      </c>
      <c r="BC75" s="244" t="str">
        <f>IF('Measured Data'!$E67&gt;0,'Measured Data'!#REF!,"")</f>
        <v/>
      </c>
      <c r="BD75" s="244" t="str">
        <f>IF('Measured Data'!$E67&gt;0,'Measured Data'!#REF!,"")</f>
        <v/>
      </c>
      <c r="BE75" s="244" t="str">
        <f>IF('Measured Data'!$E67&gt;0,'Measured Data'!#REF!,"")</f>
        <v/>
      </c>
      <c r="BF75" s="244" t="str">
        <f>IF('Measured Data'!$E67&gt;0,'Measured Data'!#REF!,"")</f>
        <v/>
      </c>
      <c r="BG75" s="244" t="str">
        <f>IF('Measured Data'!$E67&gt;0,'Measured Data'!#REF!,"")</f>
        <v/>
      </c>
      <c r="BH75" s="244" t="str">
        <f>IF('Measured Data'!$E67&gt;0,'Measured Data'!#REF!,"")</f>
        <v/>
      </c>
      <c r="BI75" s="244" t="str">
        <f>IF('Measured Data'!$E67&gt;0,'Measured Data'!#REF!,"")</f>
        <v/>
      </c>
      <c r="BJ75" s="244" t="str">
        <f>IF('Measured Data'!$E67&gt;0,'Measured Data'!#REF!,"")</f>
        <v/>
      </c>
      <c r="BK75" s="244" t="str">
        <f>IF('Measured Data'!$E67&gt;0,'Measured Data'!#REF!,"")</f>
        <v/>
      </c>
      <c r="BL75" s="244" t="str">
        <f>IF('Measured Data'!$E67&gt;0,'Measured Data'!#REF!,"")</f>
        <v/>
      </c>
      <c r="BM75" s="244" t="str">
        <f>IF('Measured Data'!$E67&gt;0,'Measured Data'!#REF!,"")</f>
        <v/>
      </c>
      <c r="BN75" s="244" t="str">
        <f>IF('Measured Data'!$E67&gt;0,'In Process Calc.'!B68,"")</f>
        <v/>
      </c>
      <c r="BO75" s="244" t="str">
        <f>IF('Measured Data'!$E67&gt;0,'In Process Calc.'!C68,"")</f>
        <v/>
      </c>
    </row>
    <row r="76" spans="1:67">
      <c r="A76" s="238" t="str">
        <f>IF('Measured Data'!$E68&gt;0,'Measured Data'!$B$1,"")</f>
        <v/>
      </c>
      <c r="B76" s="238" t="str">
        <f>IF('Measured Data'!$E68&gt;0,'Measured Data'!A67+0.1,"")</f>
        <v/>
      </c>
      <c r="C76" s="242" t="str">
        <f>IF('Measured Data'!$E68&gt;0,'Measured Data'!B67,"")</f>
        <v/>
      </c>
      <c r="D76" s="247" t="str">
        <f>IF('Measured Data'!$E68&gt;0,'Measured Data'!C67,"")</f>
        <v/>
      </c>
      <c r="E76" s="238" t="str">
        <f>IF('Measured Data'!$E68&gt;0,'Measured Data'!D67,"")</f>
        <v/>
      </c>
      <c r="F76" s="238" t="str">
        <f>IF('Measured Data'!$E68&gt;0,'Measured Data'!E67,"")</f>
        <v/>
      </c>
      <c r="G76" s="238" t="str">
        <f>IF('Measured Data'!$E68&gt;0,'Measured Data'!G67,"")</f>
        <v/>
      </c>
      <c r="H76" s="243" t="str">
        <f>IF('Measured Data'!$E68&gt;0,'Measured Data'!H67,"")</f>
        <v/>
      </c>
      <c r="I76" s="243" t="str">
        <f>IF('Measured Data'!$E68&gt;0,'Measured Data'!I67,"")</f>
        <v/>
      </c>
      <c r="J76" s="243" t="str">
        <f>IF('Measured Data'!$E68&gt;0,'Measured Data'!J67,"")</f>
        <v/>
      </c>
      <c r="K76" s="243" t="str">
        <f>IF('Measured Data'!$E68&gt;0,'Measured Data'!K67,"")</f>
        <v/>
      </c>
      <c r="L76" s="238" t="str">
        <f>IF('Measured Data'!$E68&gt;0,'Measured Data'!L67,"")</f>
        <v/>
      </c>
      <c r="M76" s="238" t="str">
        <f>IF('Measured Data'!$E68&gt;0,'Measured Data'!M67,"")</f>
        <v/>
      </c>
      <c r="N76" s="238" t="str">
        <f>IF('Measured Data'!$E68&gt;0,'Measured Data'!N67,"")</f>
        <v/>
      </c>
      <c r="O76" s="238" t="str">
        <f>IF('Measured Data'!$E68&gt;0,'Measured Data'!O67,"")</f>
        <v/>
      </c>
      <c r="P76" s="238" t="str">
        <f>IF('Measured Data'!$E68&gt;0,'Measured Data'!P67,"")</f>
        <v/>
      </c>
      <c r="Q76" s="238" t="str">
        <f>IF('Measured Data'!$E68&gt;0,'Measured Data'!Q67,"")</f>
        <v/>
      </c>
      <c r="R76" s="238" t="str">
        <f>IF('Measured Data'!$E68&gt;0,'Measured Data'!R67,"")</f>
        <v/>
      </c>
      <c r="S76" s="238" t="str">
        <f>IF('Measured Data'!$E68&gt;0,'Measured Data'!S67,"")</f>
        <v/>
      </c>
      <c r="T76" s="244" t="str">
        <f>IF('Measured Data'!$E68&gt;0,'Measured Data'!T67+'Measured Data'!$E68*'Measured Data'!#REF!/'In Process Calc.'!$J70,"")</f>
        <v/>
      </c>
      <c r="U76" s="244" t="str">
        <f>IF('Measured Data'!$E68&gt;0,'Measured Data'!U67+'Measured Data'!$E68*'Measured Data'!#REF!/'In Process Calc.'!$J70,"")</f>
        <v/>
      </c>
      <c r="V76" s="244" t="str">
        <f>IF('Measured Data'!$E68&gt;0,'Measured Data'!V67+'Measured Data'!$E68*'Measured Data'!#REF!/'In Process Calc.'!$J70,"")</f>
        <v/>
      </c>
      <c r="W76" s="244" t="str">
        <f>IF('Measured Data'!$E68&gt;0,'Measured Data'!W67+'Measured Data'!$E68*'Measured Data'!#REF!/'In Process Calc.'!$J70,"")</f>
        <v/>
      </c>
      <c r="X76" s="244" t="str">
        <f>IF('Measured Data'!$E68&gt;0,'Measured Data'!X67+'Measured Data'!$E68*'Measured Data'!#REF!/'In Process Calc.'!$J70,"")</f>
        <v/>
      </c>
      <c r="Y76" s="244" t="str">
        <f>IF('Measured Data'!$E68&gt;0,'Measured Data'!Y67+'Measured Data'!$E68*'Measured Data'!#REF!/'In Process Calc.'!$J70,"")</f>
        <v/>
      </c>
      <c r="Z76" s="244" t="str">
        <f>IF('Measured Data'!$E68&gt;0,'Measured Data'!Z67+'Measured Data'!$E68*'Measured Data'!#REF!/'In Process Calc.'!$J70,"")</f>
        <v/>
      </c>
      <c r="AA76" s="244" t="str">
        <f>IF('Measured Data'!$E68&gt;0,'Measured Data'!AA67+'Measured Data'!$E68*'Measured Data'!#REF!/'In Process Calc.'!$J70,"")</f>
        <v/>
      </c>
      <c r="AB76" s="244" t="str">
        <f>IF('Measured Data'!$E68&gt;0,'Measured Data'!AB67+'Measured Data'!$E68*'Measured Data'!#REF!/'In Process Calc.'!$J70,"")</f>
        <v/>
      </c>
      <c r="AC76" s="244" t="str">
        <f>IF('Measured Data'!$E68&gt;0,'Measured Data'!AC67+'Measured Data'!$E68*'Measured Data'!#REF!/'In Process Calc.'!$J70,"")</f>
        <v/>
      </c>
      <c r="AD76" s="244" t="str">
        <f>IF('Measured Data'!$E68&gt;0,'Measured Data'!AD67+'Measured Data'!$E68*'Measured Data'!#REF!/'In Process Calc.'!$J70,"")</f>
        <v/>
      </c>
      <c r="AE76" s="244" t="str">
        <f>IF('Measured Data'!$E68&gt;0,'Measured Data'!AE67+'Measured Data'!$E68*'Measured Data'!#REF!/'In Process Calc.'!$J70,"")</f>
        <v/>
      </c>
      <c r="AF76" s="244" t="str">
        <f>IF('Measured Data'!$E68&gt;0,'Measured Data'!AF67+'Measured Data'!$E68*'Measured Data'!#REF!/'In Process Calc.'!$J70,"")</f>
        <v/>
      </c>
      <c r="AG76" s="244" t="str">
        <f>IF('Measured Data'!$E68&gt;0,'Measured Data'!AG67+'Measured Data'!$E68*'Measured Data'!#REF!/'In Process Calc.'!$J70,"")</f>
        <v/>
      </c>
      <c r="AH76" s="244" t="str">
        <f>IF('Measured Data'!$E68&gt;0,'Measured Data'!AH67+'Measured Data'!$E68*'Measured Data'!#REF!/'In Process Calc.'!$J70,"")</f>
        <v/>
      </c>
      <c r="AI76" s="244" t="str">
        <f>IF('Measured Data'!$E68&gt;0,'Measured Data'!AI67+'Measured Data'!$E68*'Measured Data'!#REF!/'In Process Calc.'!$J70,"")</f>
        <v/>
      </c>
      <c r="AJ76" s="244" t="str">
        <f>IF('Measured Data'!$E68&gt;0,'Measured Data'!AJ67+'Measured Data'!$E68*'Measured Data'!#REF!/'In Process Calc.'!$J70,"")</f>
        <v/>
      </c>
      <c r="AK76" s="244" t="str">
        <f>IF('Measured Data'!$E68&gt;0,'Measured Data'!AK67+'Measured Data'!$E68*'Measured Data'!#REF!/'In Process Calc.'!$J70,"")</f>
        <v/>
      </c>
      <c r="AL76" s="244" t="str">
        <f>IF('Measured Data'!$E68&gt;0,'Measured Data'!AL67+'Measured Data'!$E68*'Measured Data'!#REF!/'In Process Calc.'!$J70,"")</f>
        <v/>
      </c>
      <c r="AM76" s="244" t="str">
        <f>IF('Measured Data'!$E68&gt;0,'Measured Data'!AM67+'Measured Data'!$E68*'Measured Data'!#REF!/'In Process Calc.'!$J70,"")</f>
        <v/>
      </c>
      <c r="AN76" s="244" t="str">
        <f>IF('Measured Data'!$E68&gt;0,'Measured Data'!AN67+'Measured Data'!$E68*'Measured Data'!#REF!/'In Process Calc.'!$J70,"")</f>
        <v/>
      </c>
      <c r="AO76" s="244" t="str">
        <f>IF('Measured Data'!$E68&gt;0,'Measured Data'!AO67+'Measured Data'!$E68*'Measured Data'!#REF!/'In Process Calc.'!$J70,"")</f>
        <v/>
      </c>
      <c r="AP76" s="244" t="str">
        <f>IF('Measured Data'!$E68&gt;0,'Measured Data'!AP67+'Measured Data'!$E68*'Measured Data'!AQ67/'In Process Calc.'!$J70,"")</f>
        <v/>
      </c>
      <c r="AQ76" s="244" t="str">
        <f>IF('Measured Data'!$E68&gt;0,'Measured Data'!#REF!+'Measured Data'!$E68*'Measured Data'!AR67/'In Process Calc.'!$J70,"")</f>
        <v/>
      </c>
      <c r="AR76" s="244" t="str">
        <f>IF('Measured Data'!$E68&gt;0,'Measured Data'!#REF!,"")</f>
        <v/>
      </c>
      <c r="AS76" s="244" t="str">
        <f>IF('Measured Data'!$E68&gt;0,'Measured Data'!#REF!,"")</f>
        <v/>
      </c>
      <c r="AT76" s="244" t="str">
        <f>IF('Measured Data'!$E68&gt;0,'Measured Data'!#REF!,"")</f>
        <v/>
      </c>
      <c r="AU76" s="244" t="str">
        <f>IF('Measured Data'!$E68&gt;0,'Measured Data'!#REF!,"")</f>
        <v/>
      </c>
      <c r="AV76" s="244" t="str">
        <f>IF('Measured Data'!$E68&gt;0,'Measured Data'!#REF!,"")</f>
        <v/>
      </c>
      <c r="AW76" s="244" t="str">
        <f>IF('Measured Data'!$E68&gt;0,'Measured Data'!#REF!,"")</f>
        <v/>
      </c>
      <c r="AX76" s="244" t="str">
        <f>IF('Measured Data'!$E68&gt;0,'Measured Data'!#REF!,"")</f>
        <v/>
      </c>
      <c r="AY76" s="244" t="str">
        <f>IF('Measured Data'!$E68&gt;0,'Measured Data'!#REF!,"")</f>
        <v/>
      </c>
      <c r="AZ76" s="244" t="str">
        <f>IF('Measured Data'!$E68&gt;0,'Measured Data'!#REF!,"")</f>
        <v/>
      </c>
      <c r="BA76" s="244" t="str">
        <f>IF('Measured Data'!$E68&gt;0,'Measured Data'!#REF!,"")</f>
        <v/>
      </c>
      <c r="BB76" s="244" t="str">
        <f>IF('Measured Data'!$E68&gt;0,'Measured Data'!#REF!,"")</f>
        <v/>
      </c>
      <c r="BC76" s="244" t="str">
        <f>IF('Measured Data'!$E68&gt;0,'Measured Data'!#REF!,"")</f>
        <v/>
      </c>
      <c r="BD76" s="244" t="str">
        <f>IF('Measured Data'!$E68&gt;0,'Measured Data'!#REF!,"")</f>
        <v/>
      </c>
      <c r="BE76" s="244" t="str">
        <f>IF('Measured Data'!$E68&gt;0,'Measured Data'!#REF!,"")</f>
        <v/>
      </c>
      <c r="BF76" s="244" t="str">
        <f>IF('Measured Data'!$E68&gt;0,'Measured Data'!#REF!,"")</f>
        <v/>
      </c>
      <c r="BG76" s="244" t="str">
        <f>IF('Measured Data'!$E68&gt;0,'Measured Data'!#REF!,"")</f>
        <v/>
      </c>
      <c r="BH76" s="244" t="str">
        <f>IF('Measured Data'!$E68&gt;0,'Measured Data'!#REF!,"")</f>
        <v/>
      </c>
      <c r="BI76" s="244" t="str">
        <f>IF('Measured Data'!$E68&gt;0,'Measured Data'!#REF!,"")</f>
        <v/>
      </c>
      <c r="BJ76" s="244" t="str">
        <f>IF('Measured Data'!$E68&gt;0,'Measured Data'!#REF!,"")</f>
        <v/>
      </c>
      <c r="BK76" s="244" t="str">
        <f>IF('Measured Data'!$E68&gt;0,'Measured Data'!#REF!,"")</f>
        <v/>
      </c>
      <c r="BL76" s="244" t="str">
        <f>IF('Measured Data'!$E68&gt;0,'Measured Data'!#REF!,"")</f>
        <v/>
      </c>
      <c r="BM76" s="244" t="str">
        <f>IF('Measured Data'!$E68&gt;0,'Measured Data'!#REF!,"")</f>
        <v/>
      </c>
      <c r="BN76" s="244" t="str">
        <f>IF('Measured Data'!$E68&gt;0,'In Process Calc.'!B69,"")</f>
        <v/>
      </c>
      <c r="BO76" s="244" t="str">
        <f>IF('Measured Data'!$E68&gt;0,'In Process Calc.'!C69,"")</f>
        <v/>
      </c>
    </row>
    <row r="77" spans="1:67">
      <c r="A77" s="238" t="str">
        <f>IF('Measured Data'!$E69&gt;0,'Measured Data'!$B$1,"")</f>
        <v/>
      </c>
      <c r="B77" s="238" t="str">
        <f>IF('Measured Data'!$E69&gt;0,'Measured Data'!A68+0.1,"")</f>
        <v/>
      </c>
      <c r="C77" s="242" t="str">
        <f>IF('Measured Data'!$E69&gt;0,'Measured Data'!B68,"")</f>
        <v/>
      </c>
      <c r="D77" s="247" t="str">
        <f>IF('Measured Data'!$E69&gt;0,'Measured Data'!C68,"")</f>
        <v/>
      </c>
      <c r="E77" s="238" t="str">
        <f>IF('Measured Data'!$E69&gt;0,'Measured Data'!D68,"")</f>
        <v/>
      </c>
      <c r="F77" s="238" t="str">
        <f>IF('Measured Data'!$E69&gt;0,'Measured Data'!E68,"")</f>
        <v/>
      </c>
      <c r="G77" s="238" t="str">
        <f>IF('Measured Data'!$E69&gt;0,'Measured Data'!G68,"")</f>
        <v/>
      </c>
      <c r="H77" s="243" t="str">
        <f>IF('Measured Data'!$E69&gt;0,'Measured Data'!H68,"")</f>
        <v/>
      </c>
      <c r="I77" s="243" t="str">
        <f>IF('Measured Data'!$E69&gt;0,'Measured Data'!I68,"")</f>
        <v/>
      </c>
      <c r="J77" s="243" t="str">
        <f>IF('Measured Data'!$E69&gt;0,'Measured Data'!J68,"")</f>
        <v/>
      </c>
      <c r="K77" s="243" t="str">
        <f>IF('Measured Data'!$E69&gt;0,'Measured Data'!K68,"")</f>
        <v/>
      </c>
      <c r="L77" s="238" t="str">
        <f>IF('Measured Data'!$E69&gt;0,'Measured Data'!L68,"")</f>
        <v/>
      </c>
      <c r="M77" s="238" t="str">
        <f>IF('Measured Data'!$E69&gt;0,'Measured Data'!M68,"")</f>
        <v/>
      </c>
      <c r="N77" s="238" t="str">
        <f>IF('Measured Data'!$E69&gt;0,'Measured Data'!N68,"")</f>
        <v/>
      </c>
      <c r="O77" s="238" t="str">
        <f>IF('Measured Data'!$E69&gt;0,'Measured Data'!O68,"")</f>
        <v/>
      </c>
      <c r="P77" s="238" t="str">
        <f>IF('Measured Data'!$E69&gt;0,'Measured Data'!P68,"")</f>
        <v/>
      </c>
      <c r="Q77" s="238" t="str">
        <f>IF('Measured Data'!$E69&gt;0,'Measured Data'!Q68,"")</f>
        <v/>
      </c>
      <c r="R77" s="238" t="str">
        <f>IF('Measured Data'!$E69&gt;0,'Measured Data'!R68,"")</f>
        <v/>
      </c>
      <c r="S77" s="238" t="str">
        <f>IF('Measured Data'!$E69&gt;0,'Measured Data'!S68,"")</f>
        <v/>
      </c>
      <c r="T77" s="244" t="str">
        <f>IF('Measured Data'!$E69&gt;0,'Measured Data'!T68+'Measured Data'!$E69*'Measured Data'!#REF!/'In Process Calc.'!$J71,"")</f>
        <v/>
      </c>
      <c r="U77" s="244" t="str">
        <f>IF('Measured Data'!$E69&gt;0,'Measured Data'!U68+'Measured Data'!$E69*'Measured Data'!#REF!/'In Process Calc.'!$J71,"")</f>
        <v/>
      </c>
      <c r="V77" s="244" t="str">
        <f>IF('Measured Data'!$E69&gt;0,'Measured Data'!V68+'Measured Data'!$E69*'Measured Data'!#REF!/'In Process Calc.'!$J71,"")</f>
        <v/>
      </c>
      <c r="W77" s="244" t="str">
        <f>IF('Measured Data'!$E69&gt;0,'Measured Data'!W68+'Measured Data'!$E69*'Measured Data'!#REF!/'In Process Calc.'!$J71,"")</f>
        <v/>
      </c>
      <c r="X77" s="244" t="str">
        <f>IF('Measured Data'!$E69&gt;0,'Measured Data'!X68+'Measured Data'!$E69*'Measured Data'!#REF!/'In Process Calc.'!$J71,"")</f>
        <v/>
      </c>
      <c r="Y77" s="244" t="str">
        <f>IF('Measured Data'!$E69&gt;0,'Measured Data'!Y68+'Measured Data'!$E69*'Measured Data'!#REF!/'In Process Calc.'!$J71,"")</f>
        <v/>
      </c>
      <c r="Z77" s="244" t="str">
        <f>IF('Measured Data'!$E69&gt;0,'Measured Data'!Z68+'Measured Data'!$E69*'Measured Data'!#REF!/'In Process Calc.'!$J71,"")</f>
        <v/>
      </c>
      <c r="AA77" s="244" t="str">
        <f>IF('Measured Data'!$E69&gt;0,'Measured Data'!AA68+'Measured Data'!$E69*'Measured Data'!#REF!/'In Process Calc.'!$J71,"")</f>
        <v/>
      </c>
      <c r="AB77" s="244" t="str">
        <f>IF('Measured Data'!$E69&gt;0,'Measured Data'!AB68+'Measured Data'!$E69*'Measured Data'!#REF!/'In Process Calc.'!$J71,"")</f>
        <v/>
      </c>
      <c r="AC77" s="244" t="str">
        <f>IF('Measured Data'!$E69&gt;0,'Measured Data'!AC68+'Measured Data'!$E69*'Measured Data'!#REF!/'In Process Calc.'!$J71,"")</f>
        <v/>
      </c>
      <c r="AD77" s="244" t="str">
        <f>IF('Measured Data'!$E69&gt;0,'Measured Data'!AD68+'Measured Data'!$E69*'Measured Data'!#REF!/'In Process Calc.'!$J71,"")</f>
        <v/>
      </c>
      <c r="AE77" s="244" t="str">
        <f>IF('Measured Data'!$E69&gt;0,'Measured Data'!AE68+'Measured Data'!$E69*'Measured Data'!#REF!/'In Process Calc.'!$J71,"")</f>
        <v/>
      </c>
      <c r="AF77" s="244" t="str">
        <f>IF('Measured Data'!$E69&gt;0,'Measured Data'!AF68+'Measured Data'!$E69*'Measured Data'!#REF!/'In Process Calc.'!$J71,"")</f>
        <v/>
      </c>
      <c r="AG77" s="244" t="str">
        <f>IF('Measured Data'!$E69&gt;0,'Measured Data'!AG68+'Measured Data'!$E69*'Measured Data'!#REF!/'In Process Calc.'!$J71,"")</f>
        <v/>
      </c>
      <c r="AH77" s="244" t="str">
        <f>IF('Measured Data'!$E69&gt;0,'Measured Data'!AH68+'Measured Data'!$E69*'Measured Data'!#REF!/'In Process Calc.'!$J71,"")</f>
        <v/>
      </c>
      <c r="AI77" s="244" t="str">
        <f>IF('Measured Data'!$E69&gt;0,'Measured Data'!AI68+'Measured Data'!$E69*'Measured Data'!#REF!/'In Process Calc.'!$J71,"")</f>
        <v/>
      </c>
      <c r="AJ77" s="244" t="str">
        <f>IF('Measured Data'!$E69&gt;0,'Measured Data'!AJ68+'Measured Data'!$E69*'Measured Data'!#REF!/'In Process Calc.'!$J71,"")</f>
        <v/>
      </c>
      <c r="AK77" s="244" t="str">
        <f>IF('Measured Data'!$E69&gt;0,'Measured Data'!AK68+'Measured Data'!$E69*'Measured Data'!#REF!/'In Process Calc.'!$J71,"")</f>
        <v/>
      </c>
      <c r="AL77" s="244" t="str">
        <f>IF('Measured Data'!$E69&gt;0,'Measured Data'!AL68+'Measured Data'!$E69*'Measured Data'!#REF!/'In Process Calc.'!$J71,"")</f>
        <v/>
      </c>
      <c r="AM77" s="244" t="str">
        <f>IF('Measured Data'!$E69&gt;0,'Measured Data'!AM68+'Measured Data'!$E69*'Measured Data'!#REF!/'In Process Calc.'!$J71,"")</f>
        <v/>
      </c>
      <c r="AN77" s="244" t="str">
        <f>IF('Measured Data'!$E69&gt;0,'Measured Data'!AN68+'Measured Data'!$E69*'Measured Data'!#REF!/'In Process Calc.'!$J71,"")</f>
        <v/>
      </c>
      <c r="AO77" s="244" t="str">
        <f>IF('Measured Data'!$E69&gt;0,'Measured Data'!AO68+'Measured Data'!$E69*'Measured Data'!#REF!/'In Process Calc.'!$J71,"")</f>
        <v/>
      </c>
      <c r="AP77" s="244" t="str">
        <f>IF('Measured Data'!$E69&gt;0,'Measured Data'!AP68+'Measured Data'!$E69*'Measured Data'!AQ68/'In Process Calc.'!$J71,"")</f>
        <v/>
      </c>
      <c r="AQ77" s="244" t="str">
        <f>IF('Measured Data'!$E69&gt;0,'Measured Data'!#REF!+'Measured Data'!$E69*'Measured Data'!AR68/'In Process Calc.'!$J71,"")</f>
        <v/>
      </c>
      <c r="AR77" s="244" t="str">
        <f>IF('Measured Data'!$E69&gt;0,'Measured Data'!#REF!,"")</f>
        <v/>
      </c>
      <c r="AS77" s="244" t="str">
        <f>IF('Measured Data'!$E69&gt;0,'Measured Data'!#REF!,"")</f>
        <v/>
      </c>
      <c r="AT77" s="244" t="str">
        <f>IF('Measured Data'!$E69&gt;0,'Measured Data'!#REF!,"")</f>
        <v/>
      </c>
      <c r="AU77" s="244" t="str">
        <f>IF('Measured Data'!$E69&gt;0,'Measured Data'!#REF!,"")</f>
        <v/>
      </c>
      <c r="AV77" s="244" t="str">
        <f>IF('Measured Data'!$E69&gt;0,'Measured Data'!#REF!,"")</f>
        <v/>
      </c>
      <c r="AW77" s="244" t="str">
        <f>IF('Measured Data'!$E69&gt;0,'Measured Data'!#REF!,"")</f>
        <v/>
      </c>
      <c r="AX77" s="244" t="str">
        <f>IF('Measured Data'!$E69&gt;0,'Measured Data'!#REF!,"")</f>
        <v/>
      </c>
      <c r="AY77" s="244" t="str">
        <f>IF('Measured Data'!$E69&gt;0,'Measured Data'!#REF!,"")</f>
        <v/>
      </c>
      <c r="AZ77" s="244" t="str">
        <f>IF('Measured Data'!$E69&gt;0,'Measured Data'!#REF!,"")</f>
        <v/>
      </c>
      <c r="BA77" s="244" t="str">
        <f>IF('Measured Data'!$E69&gt;0,'Measured Data'!#REF!,"")</f>
        <v/>
      </c>
      <c r="BB77" s="244" t="str">
        <f>IF('Measured Data'!$E69&gt;0,'Measured Data'!#REF!,"")</f>
        <v/>
      </c>
      <c r="BC77" s="244" t="str">
        <f>IF('Measured Data'!$E69&gt;0,'Measured Data'!#REF!,"")</f>
        <v/>
      </c>
      <c r="BD77" s="244" t="str">
        <f>IF('Measured Data'!$E69&gt;0,'Measured Data'!#REF!,"")</f>
        <v/>
      </c>
      <c r="BE77" s="244" t="str">
        <f>IF('Measured Data'!$E69&gt;0,'Measured Data'!#REF!,"")</f>
        <v/>
      </c>
      <c r="BF77" s="244" t="str">
        <f>IF('Measured Data'!$E69&gt;0,'Measured Data'!#REF!,"")</f>
        <v/>
      </c>
      <c r="BG77" s="244" t="str">
        <f>IF('Measured Data'!$E69&gt;0,'Measured Data'!#REF!,"")</f>
        <v/>
      </c>
      <c r="BH77" s="244" t="str">
        <f>IF('Measured Data'!$E69&gt;0,'Measured Data'!#REF!,"")</f>
        <v/>
      </c>
      <c r="BI77" s="244" t="str">
        <f>IF('Measured Data'!$E69&gt;0,'Measured Data'!#REF!,"")</f>
        <v/>
      </c>
      <c r="BJ77" s="244" t="str">
        <f>IF('Measured Data'!$E69&gt;0,'Measured Data'!#REF!,"")</f>
        <v/>
      </c>
      <c r="BK77" s="244" t="str">
        <f>IF('Measured Data'!$E69&gt;0,'Measured Data'!#REF!,"")</f>
        <v/>
      </c>
      <c r="BL77" s="244" t="str">
        <f>IF('Measured Data'!$E69&gt;0,'Measured Data'!#REF!,"")</f>
        <v/>
      </c>
      <c r="BM77" s="244" t="str">
        <f>IF('Measured Data'!$E69&gt;0,'Measured Data'!#REF!,"")</f>
        <v/>
      </c>
      <c r="BN77" s="244" t="str">
        <f>IF('Measured Data'!$E69&gt;0,'In Process Calc.'!B70,"")</f>
        <v/>
      </c>
      <c r="BO77" s="244" t="str">
        <f>IF('Measured Data'!$E69&gt;0,'In Process Calc.'!C70,"")</f>
        <v/>
      </c>
    </row>
    <row r="78" spans="1:67">
      <c r="A78" s="238" t="str">
        <f>IF('Measured Data'!$E70&gt;0,'Measured Data'!$B$1,"")</f>
        <v/>
      </c>
      <c r="B78" s="238" t="str">
        <f>IF('Measured Data'!$E70&gt;0,'Measured Data'!A69+0.1,"")</f>
        <v/>
      </c>
      <c r="C78" s="242" t="str">
        <f>IF('Measured Data'!$E70&gt;0,'Measured Data'!B69,"")</f>
        <v/>
      </c>
      <c r="D78" s="247" t="str">
        <f>IF('Measured Data'!$E70&gt;0,'Measured Data'!C69,"")</f>
        <v/>
      </c>
      <c r="E78" s="238" t="str">
        <f>IF('Measured Data'!$E70&gt;0,'Measured Data'!D69,"")</f>
        <v/>
      </c>
      <c r="F78" s="238" t="str">
        <f>IF('Measured Data'!$E70&gt;0,'Measured Data'!E69,"")</f>
        <v/>
      </c>
      <c r="G78" s="238" t="str">
        <f>IF('Measured Data'!$E70&gt;0,'Measured Data'!G69,"")</f>
        <v/>
      </c>
      <c r="H78" s="243" t="str">
        <f>IF('Measured Data'!$E70&gt;0,'Measured Data'!H69,"")</f>
        <v/>
      </c>
      <c r="I78" s="243" t="str">
        <f>IF('Measured Data'!$E70&gt;0,'Measured Data'!I69,"")</f>
        <v/>
      </c>
      <c r="J78" s="243" t="str">
        <f>IF('Measured Data'!$E70&gt;0,'Measured Data'!J69,"")</f>
        <v/>
      </c>
      <c r="K78" s="243" t="str">
        <f>IF('Measured Data'!$E70&gt;0,'Measured Data'!K69,"")</f>
        <v/>
      </c>
      <c r="L78" s="238" t="str">
        <f>IF('Measured Data'!$E70&gt;0,'Measured Data'!L69,"")</f>
        <v/>
      </c>
      <c r="M78" s="238" t="str">
        <f>IF('Measured Data'!$E70&gt;0,'Measured Data'!M69,"")</f>
        <v/>
      </c>
      <c r="N78" s="238" t="str">
        <f>IF('Measured Data'!$E70&gt;0,'Measured Data'!N69,"")</f>
        <v/>
      </c>
      <c r="O78" s="238" t="str">
        <f>IF('Measured Data'!$E70&gt;0,'Measured Data'!O69,"")</f>
        <v/>
      </c>
      <c r="P78" s="238" t="str">
        <f>IF('Measured Data'!$E70&gt;0,'Measured Data'!P69,"")</f>
        <v/>
      </c>
      <c r="Q78" s="238" t="str">
        <f>IF('Measured Data'!$E70&gt;0,'Measured Data'!Q69,"")</f>
        <v/>
      </c>
      <c r="R78" s="238" t="str">
        <f>IF('Measured Data'!$E70&gt;0,'Measured Data'!R69,"")</f>
        <v/>
      </c>
      <c r="S78" s="238" t="str">
        <f>IF('Measured Data'!$E70&gt;0,'Measured Data'!S69,"")</f>
        <v/>
      </c>
      <c r="T78" s="244" t="str">
        <f>IF('Measured Data'!$E70&gt;0,'Measured Data'!T69+'Measured Data'!$E70*'Measured Data'!#REF!/'In Process Calc.'!$J72,"")</f>
        <v/>
      </c>
      <c r="U78" s="244" t="str">
        <f>IF('Measured Data'!$E70&gt;0,'Measured Data'!U69+'Measured Data'!$E70*'Measured Data'!#REF!/'In Process Calc.'!$J72,"")</f>
        <v/>
      </c>
      <c r="V78" s="244" t="str">
        <f>IF('Measured Data'!$E70&gt;0,'Measured Data'!V69+'Measured Data'!$E70*'Measured Data'!#REF!/'In Process Calc.'!$J72,"")</f>
        <v/>
      </c>
      <c r="W78" s="244" t="str">
        <f>IF('Measured Data'!$E70&gt;0,'Measured Data'!W69+'Measured Data'!$E70*'Measured Data'!#REF!/'In Process Calc.'!$J72,"")</f>
        <v/>
      </c>
      <c r="X78" s="244" t="str">
        <f>IF('Measured Data'!$E70&gt;0,'Measured Data'!X69+'Measured Data'!$E70*'Measured Data'!#REF!/'In Process Calc.'!$J72,"")</f>
        <v/>
      </c>
      <c r="Y78" s="244" t="str">
        <f>IF('Measured Data'!$E70&gt;0,'Measured Data'!Y69+'Measured Data'!$E70*'Measured Data'!#REF!/'In Process Calc.'!$J72,"")</f>
        <v/>
      </c>
      <c r="Z78" s="244" t="str">
        <f>IF('Measured Data'!$E70&gt;0,'Measured Data'!Z69+'Measured Data'!$E70*'Measured Data'!#REF!/'In Process Calc.'!$J72,"")</f>
        <v/>
      </c>
      <c r="AA78" s="244" t="str">
        <f>IF('Measured Data'!$E70&gt;0,'Measured Data'!AA69+'Measured Data'!$E70*'Measured Data'!#REF!/'In Process Calc.'!$J72,"")</f>
        <v/>
      </c>
      <c r="AB78" s="244" t="str">
        <f>IF('Measured Data'!$E70&gt;0,'Measured Data'!AB69+'Measured Data'!$E70*'Measured Data'!#REF!/'In Process Calc.'!$J72,"")</f>
        <v/>
      </c>
      <c r="AC78" s="244" t="str">
        <f>IF('Measured Data'!$E70&gt;0,'Measured Data'!AC69+'Measured Data'!$E70*'Measured Data'!#REF!/'In Process Calc.'!$J72,"")</f>
        <v/>
      </c>
      <c r="AD78" s="244" t="str">
        <f>IF('Measured Data'!$E70&gt;0,'Measured Data'!AD69+'Measured Data'!$E70*'Measured Data'!#REF!/'In Process Calc.'!$J72,"")</f>
        <v/>
      </c>
      <c r="AE78" s="244" t="str">
        <f>IF('Measured Data'!$E70&gt;0,'Measured Data'!AE69+'Measured Data'!$E70*'Measured Data'!#REF!/'In Process Calc.'!$J72,"")</f>
        <v/>
      </c>
      <c r="AF78" s="244" t="str">
        <f>IF('Measured Data'!$E70&gt;0,'Measured Data'!AF69+'Measured Data'!$E70*'Measured Data'!#REF!/'In Process Calc.'!$J72,"")</f>
        <v/>
      </c>
      <c r="AG78" s="244" t="str">
        <f>IF('Measured Data'!$E70&gt;0,'Measured Data'!AG69+'Measured Data'!$E70*'Measured Data'!#REF!/'In Process Calc.'!$J72,"")</f>
        <v/>
      </c>
      <c r="AH78" s="244" t="str">
        <f>IF('Measured Data'!$E70&gt;0,'Measured Data'!AH69+'Measured Data'!$E70*'Measured Data'!#REF!/'In Process Calc.'!$J72,"")</f>
        <v/>
      </c>
      <c r="AI78" s="244" t="str">
        <f>IF('Measured Data'!$E70&gt;0,'Measured Data'!AI69+'Measured Data'!$E70*'Measured Data'!#REF!/'In Process Calc.'!$J72,"")</f>
        <v/>
      </c>
      <c r="AJ78" s="244" t="str">
        <f>IF('Measured Data'!$E70&gt;0,'Measured Data'!AJ69+'Measured Data'!$E70*'Measured Data'!#REF!/'In Process Calc.'!$J72,"")</f>
        <v/>
      </c>
      <c r="AK78" s="244" t="str">
        <f>IF('Measured Data'!$E70&gt;0,'Measured Data'!AK69+'Measured Data'!$E70*'Measured Data'!#REF!/'In Process Calc.'!$J72,"")</f>
        <v/>
      </c>
      <c r="AL78" s="244" t="str">
        <f>IF('Measured Data'!$E70&gt;0,'Measured Data'!AL69+'Measured Data'!$E70*'Measured Data'!#REF!/'In Process Calc.'!$J72,"")</f>
        <v/>
      </c>
      <c r="AM78" s="244" t="str">
        <f>IF('Measured Data'!$E70&gt;0,'Measured Data'!AM69+'Measured Data'!$E70*'Measured Data'!#REF!/'In Process Calc.'!$J72,"")</f>
        <v/>
      </c>
      <c r="AN78" s="244" t="str">
        <f>IF('Measured Data'!$E70&gt;0,'Measured Data'!AN69+'Measured Data'!$E70*'Measured Data'!#REF!/'In Process Calc.'!$J72,"")</f>
        <v/>
      </c>
      <c r="AO78" s="244" t="str">
        <f>IF('Measured Data'!$E70&gt;0,'Measured Data'!AO69+'Measured Data'!$E70*'Measured Data'!#REF!/'In Process Calc.'!$J72,"")</f>
        <v/>
      </c>
      <c r="AP78" s="244" t="str">
        <f>IF('Measured Data'!$E70&gt;0,'Measured Data'!AP69+'Measured Data'!$E70*'Measured Data'!AQ69/'In Process Calc.'!$J72,"")</f>
        <v/>
      </c>
      <c r="AQ78" s="244" t="str">
        <f>IF('Measured Data'!$E70&gt;0,'Measured Data'!#REF!+'Measured Data'!$E70*'Measured Data'!AR69/'In Process Calc.'!$J72,"")</f>
        <v/>
      </c>
      <c r="AR78" s="244" t="str">
        <f>IF('Measured Data'!$E70&gt;0,'Measured Data'!#REF!,"")</f>
        <v/>
      </c>
      <c r="AS78" s="244" t="str">
        <f>IF('Measured Data'!$E70&gt;0,'Measured Data'!#REF!,"")</f>
        <v/>
      </c>
      <c r="AT78" s="244" t="str">
        <f>IF('Measured Data'!$E70&gt;0,'Measured Data'!#REF!,"")</f>
        <v/>
      </c>
      <c r="AU78" s="244" t="str">
        <f>IF('Measured Data'!$E70&gt;0,'Measured Data'!#REF!,"")</f>
        <v/>
      </c>
      <c r="AV78" s="244" t="str">
        <f>IF('Measured Data'!$E70&gt;0,'Measured Data'!#REF!,"")</f>
        <v/>
      </c>
      <c r="AW78" s="244" t="str">
        <f>IF('Measured Data'!$E70&gt;0,'Measured Data'!#REF!,"")</f>
        <v/>
      </c>
      <c r="AX78" s="244" t="str">
        <f>IF('Measured Data'!$E70&gt;0,'Measured Data'!#REF!,"")</f>
        <v/>
      </c>
      <c r="AY78" s="244" t="str">
        <f>IF('Measured Data'!$E70&gt;0,'Measured Data'!#REF!,"")</f>
        <v/>
      </c>
      <c r="AZ78" s="244" t="str">
        <f>IF('Measured Data'!$E70&gt;0,'Measured Data'!#REF!,"")</f>
        <v/>
      </c>
      <c r="BA78" s="244" t="str">
        <f>IF('Measured Data'!$E70&gt;0,'Measured Data'!#REF!,"")</f>
        <v/>
      </c>
      <c r="BB78" s="244" t="str">
        <f>IF('Measured Data'!$E70&gt;0,'Measured Data'!#REF!,"")</f>
        <v/>
      </c>
      <c r="BC78" s="244" t="str">
        <f>IF('Measured Data'!$E70&gt;0,'Measured Data'!#REF!,"")</f>
        <v/>
      </c>
      <c r="BD78" s="244" t="str">
        <f>IF('Measured Data'!$E70&gt;0,'Measured Data'!#REF!,"")</f>
        <v/>
      </c>
      <c r="BE78" s="244" t="str">
        <f>IF('Measured Data'!$E70&gt;0,'Measured Data'!#REF!,"")</f>
        <v/>
      </c>
      <c r="BF78" s="244" t="str">
        <f>IF('Measured Data'!$E70&gt;0,'Measured Data'!#REF!,"")</f>
        <v/>
      </c>
      <c r="BG78" s="244" t="str">
        <f>IF('Measured Data'!$E70&gt;0,'Measured Data'!#REF!,"")</f>
        <v/>
      </c>
      <c r="BH78" s="244" t="str">
        <f>IF('Measured Data'!$E70&gt;0,'Measured Data'!#REF!,"")</f>
        <v/>
      </c>
      <c r="BI78" s="244" t="str">
        <f>IF('Measured Data'!$E70&gt;0,'Measured Data'!#REF!,"")</f>
        <v/>
      </c>
      <c r="BJ78" s="244" t="str">
        <f>IF('Measured Data'!$E70&gt;0,'Measured Data'!#REF!,"")</f>
        <v/>
      </c>
      <c r="BK78" s="244" t="str">
        <f>IF('Measured Data'!$E70&gt;0,'Measured Data'!#REF!,"")</f>
        <v/>
      </c>
      <c r="BL78" s="244" t="str">
        <f>IF('Measured Data'!$E70&gt;0,'Measured Data'!#REF!,"")</f>
        <v/>
      </c>
      <c r="BM78" s="244" t="str">
        <f>IF('Measured Data'!$E70&gt;0,'Measured Data'!#REF!,"")</f>
        <v/>
      </c>
      <c r="BN78" s="244" t="str">
        <f>IF('Measured Data'!$E70&gt;0,'In Process Calc.'!B71,"")</f>
        <v/>
      </c>
      <c r="BO78" s="244" t="str">
        <f>IF('Measured Data'!$E70&gt;0,'In Process Calc.'!C71,"")</f>
        <v/>
      </c>
    </row>
    <row r="79" spans="1:67">
      <c r="A79" s="238" t="str">
        <f>IF('Measured Data'!$E71&gt;0,'Measured Data'!$B$1,"")</f>
        <v/>
      </c>
      <c r="B79" s="238" t="str">
        <f>IF('Measured Data'!$E71&gt;0,'Measured Data'!A70+0.1,"")</f>
        <v/>
      </c>
      <c r="C79" s="242" t="str">
        <f>IF('Measured Data'!$E71&gt;0,'Measured Data'!B70,"")</f>
        <v/>
      </c>
      <c r="D79" s="247" t="str">
        <f>IF('Measured Data'!$E71&gt;0,'Measured Data'!C70,"")</f>
        <v/>
      </c>
      <c r="E79" s="238" t="str">
        <f>IF('Measured Data'!$E71&gt;0,'Measured Data'!D70,"")</f>
        <v/>
      </c>
      <c r="F79" s="238" t="str">
        <f>IF('Measured Data'!$E71&gt;0,'Measured Data'!E70,"")</f>
        <v/>
      </c>
      <c r="G79" s="238" t="str">
        <f>IF('Measured Data'!$E71&gt;0,'Measured Data'!G70,"")</f>
        <v/>
      </c>
      <c r="H79" s="243" t="str">
        <f>IF('Measured Data'!$E71&gt;0,'Measured Data'!H70,"")</f>
        <v/>
      </c>
      <c r="I79" s="243" t="str">
        <f>IF('Measured Data'!$E71&gt;0,'Measured Data'!I70,"")</f>
        <v/>
      </c>
      <c r="J79" s="243" t="str">
        <f>IF('Measured Data'!$E71&gt;0,'Measured Data'!J70,"")</f>
        <v/>
      </c>
      <c r="K79" s="243" t="str">
        <f>IF('Measured Data'!$E71&gt;0,'Measured Data'!K70,"")</f>
        <v/>
      </c>
      <c r="L79" s="238" t="str">
        <f>IF('Measured Data'!$E71&gt;0,'Measured Data'!L70,"")</f>
        <v/>
      </c>
      <c r="M79" s="238" t="str">
        <f>IF('Measured Data'!$E71&gt;0,'Measured Data'!M70,"")</f>
        <v/>
      </c>
      <c r="N79" s="238" t="str">
        <f>IF('Measured Data'!$E71&gt;0,'Measured Data'!N70,"")</f>
        <v/>
      </c>
      <c r="O79" s="238" t="str">
        <f>IF('Measured Data'!$E71&gt;0,'Measured Data'!O70,"")</f>
        <v/>
      </c>
      <c r="P79" s="238" t="str">
        <f>IF('Measured Data'!$E71&gt;0,'Measured Data'!P70,"")</f>
        <v/>
      </c>
      <c r="Q79" s="238" t="str">
        <f>IF('Measured Data'!$E71&gt;0,'Measured Data'!Q70,"")</f>
        <v/>
      </c>
      <c r="R79" s="238" t="str">
        <f>IF('Measured Data'!$E71&gt;0,'Measured Data'!R70,"")</f>
        <v/>
      </c>
      <c r="S79" s="238" t="str">
        <f>IF('Measured Data'!$E71&gt;0,'Measured Data'!S70,"")</f>
        <v/>
      </c>
      <c r="T79" s="244" t="str">
        <f>IF('Measured Data'!$E71&gt;0,'Measured Data'!T70+'Measured Data'!$E71*'Measured Data'!#REF!/'In Process Calc.'!$J73,"")</f>
        <v/>
      </c>
      <c r="U79" s="244" t="str">
        <f>IF('Measured Data'!$E71&gt;0,'Measured Data'!U70+'Measured Data'!$E71*'Measured Data'!#REF!/'In Process Calc.'!$J73,"")</f>
        <v/>
      </c>
      <c r="V79" s="244" t="str">
        <f>IF('Measured Data'!$E71&gt;0,'Measured Data'!V70+'Measured Data'!$E71*'Measured Data'!#REF!/'In Process Calc.'!$J73,"")</f>
        <v/>
      </c>
      <c r="W79" s="244" t="str">
        <f>IF('Measured Data'!$E71&gt;0,'Measured Data'!W70+'Measured Data'!$E71*'Measured Data'!#REF!/'In Process Calc.'!$J73,"")</f>
        <v/>
      </c>
      <c r="X79" s="244" t="str">
        <f>IF('Measured Data'!$E71&gt;0,'Measured Data'!X70+'Measured Data'!$E71*'Measured Data'!#REF!/'In Process Calc.'!$J73,"")</f>
        <v/>
      </c>
      <c r="Y79" s="244" t="str">
        <f>IF('Measured Data'!$E71&gt;0,'Measured Data'!Y70+'Measured Data'!$E71*'Measured Data'!#REF!/'In Process Calc.'!$J73,"")</f>
        <v/>
      </c>
      <c r="Z79" s="244" t="str">
        <f>IF('Measured Data'!$E71&gt;0,'Measured Data'!Z70+'Measured Data'!$E71*'Measured Data'!#REF!/'In Process Calc.'!$J73,"")</f>
        <v/>
      </c>
      <c r="AA79" s="244" t="str">
        <f>IF('Measured Data'!$E71&gt;0,'Measured Data'!AA70+'Measured Data'!$E71*'Measured Data'!#REF!/'In Process Calc.'!$J73,"")</f>
        <v/>
      </c>
      <c r="AB79" s="244" t="str">
        <f>IF('Measured Data'!$E71&gt;0,'Measured Data'!AB70+'Measured Data'!$E71*'Measured Data'!#REF!/'In Process Calc.'!$J73,"")</f>
        <v/>
      </c>
      <c r="AC79" s="244" t="str">
        <f>IF('Measured Data'!$E71&gt;0,'Measured Data'!AC70+'Measured Data'!$E71*'Measured Data'!#REF!/'In Process Calc.'!$J73,"")</f>
        <v/>
      </c>
      <c r="AD79" s="244" t="str">
        <f>IF('Measured Data'!$E71&gt;0,'Measured Data'!AD70+'Measured Data'!$E71*'Measured Data'!#REF!/'In Process Calc.'!$J73,"")</f>
        <v/>
      </c>
      <c r="AE79" s="244" t="str">
        <f>IF('Measured Data'!$E71&gt;0,'Measured Data'!AE70+'Measured Data'!$E71*'Measured Data'!#REF!/'In Process Calc.'!$J73,"")</f>
        <v/>
      </c>
      <c r="AF79" s="244" t="str">
        <f>IF('Measured Data'!$E71&gt;0,'Measured Data'!AF70+'Measured Data'!$E71*'Measured Data'!#REF!/'In Process Calc.'!$J73,"")</f>
        <v/>
      </c>
      <c r="AG79" s="244" t="str">
        <f>IF('Measured Data'!$E71&gt;0,'Measured Data'!AG70+'Measured Data'!$E71*'Measured Data'!#REF!/'In Process Calc.'!$J73,"")</f>
        <v/>
      </c>
      <c r="AH79" s="244" t="str">
        <f>IF('Measured Data'!$E71&gt;0,'Measured Data'!AH70+'Measured Data'!$E71*'Measured Data'!#REF!/'In Process Calc.'!$J73,"")</f>
        <v/>
      </c>
      <c r="AI79" s="244" t="str">
        <f>IF('Measured Data'!$E71&gt;0,'Measured Data'!AI70+'Measured Data'!$E71*'Measured Data'!#REF!/'In Process Calc.'!$J73,"")</f>
        <v/>
      </c>
      <c r="AJ79" s="244" t="str">
        <f>IF('Measured Data'!$E71&gt;0,'Measured Data'!AJ70+'Measured Data'!$E71*'Measured Data'!#REF!/'In Process Calc.'!$J73,"")</f>
        <v/>
      </c>
      <c r="AK79" s="244" t="str">
        <f>IF('Measured Data'!$E71&gt;0,'Measured Data'!AK70+'Measured Data'!$E71*'Measured Data'!#REF!/'In Process Calc.'!$J73,"")</f>
        <v/>
      </c>
      <c r="AL79" s="244" t="str">
        <f>IF('Measured Data'!$E71&gt;0,'Measured Data'!AL70+'Measured Data'!$E71*'Measured Data'!#REF!/'In Process Calc.'!$J73,"")</f>
        <v/>
      </c>
      <c r="AM79" s="244" t="str">
        <f>IF('Measured Data'!$E71&gt;0,'Measured Data'!AM70+'Measured Data'!$E71*'Measured Data'!#REF!/'In Process Calc.'!$J73,"")</f>
        <v/>
      </c>
      <c r="AN79" s="244" t="str">
        <f>IF('Measured Data'!$E71&gt;0,'Measured Data'!AN70+'Measured Data'!$E71*'Measured Data'!#REF!/'In Process Calc.'!$J73,"")</f>
        <v/>
      </c>
      <c r="AO79" s="244" t="str">
        <f>IF('Measured Data'!$E71&gt;0,'Measured Data'!AO70+'Measured Data'!$E71*'Measured Data'!#REF!/'In Process Calc.'!$J73,"")</f>
        <v/>
      </c>
      <c r="AP79" s="244" t="str">
        <f>IF('Measured Data'!$E71&gt;0,'Measured Data'!AP70+'Measured Data'!$E71*'Measured Data'!AQ70/'In Process Calc.'!$J73,"")</f>
        <v/>
      </c>
      <c r="AQ79" s="244" t="str">
        <f>IF('Measured Data'!$E71&gt;0,'Measured Data'!#REF!+'Measured Data'!$E71*'Measured Data'!AR70/'In Process Calc.'!$J73,"")</f>
        <v/>
      </c>
      <c r="AR79" s="244" t="str">
        <f>IF('Measured Data'!$E71&gt;0,'Measured Data'!#REF!,"")</f>
        <v/>
      </c>
      <c r="AS79" s="244" t="str">
        <f>IF('Measured Data'!$E71&gt;0,'Measured Data'!#REF!,"")</f>
        <v/>
      </c>
      <c r="AT79" s="244" t="str">
        <f>IF('Measured Data'!$E71&gt;0,'Measured Data'!#REF!,"")</f>
        <v/>
      </c>
      <c r="AU79" s="244" t="str">
        <f>IF('Measured Data'!$E71&gt;0,'Measured Data'!#REF!,"")</f>
        <v/>
      </c>
      <c r="AV79" s="244" t="str">
        <f>IF('Measured Data'!$E71&gt;0,'Measured Data'!#REF!,"")</f>
        <v/>
      </c>
      <c r="AW79" s="244" t="str">
        <f>IF('Measured Data'!$E71&gt;0,'Measured Data'!#REF!,"")</f>
        <v/>
      </c>
      <c r="AX79" s="244" t="str">
        <f>IF('Measured Data'!$E71&gt;0,'Measured Data'!#REF!,"")</f>
        <v/>
      </c>
      <c r="AY79" s="244" t="str">
        <f>IF('Measured Data'!$E71&gt;0,'Measured Data'!#REF!,"")</f>
        <v/>
      </c>
      <c r="AZ79" s="244" t="str">
        <f>IF('Measured Data'!$E71&gt;0,'Measured Data'!#REF!,"")</f>
        <v/>
      </c>
      <c r="BA79" s="244" t="str">
        <f>IF('Measured Data'!$E71&gt;0,'Measured Data'!#REF!,"")</f>
        <v/>
      </c>
      <c r="BB79" s="244" t="str">
        <f>IF('Measured Data'!$E71&gt;0,'Measured Data'!#REF!,"")</f>
        <v/>
      </c>
      <c r="BC79" s="244" t="str">
        <f>IF('Measured Data'!$E71&gt;0,'Measured Data'!#REF!,"")</f>
        <v/>
      </c>
      <c r="BD79" s="244" t="str">
        <f>IF('Measured Data'!$E71&gt;0,'Measured Data'!#REF!,"")</f>
        <v/>
      </c>
      <c r="BE79" s="244" t="str">
        <f>IF('Measured Data'!$E71&gt;0,'Measured Data'!#REF!,"")</f>
        <v/>
      </c>
      <c r="BF79" s="244" t="str">
        <f>IF('Measured Data'!$E71&gt;0,'Measured Data'!#REF!,"")</f>
        <v/>
      </c>
      <c r="BG79" s="244" t="str">
        <f>IF('Measured Data'!$E71&gt;0,'Measured Data'!#REF!,"")</f>
        <v/>
      </c>
      <c r="BH79" s="244" t="str">
        <f>IF('Measured Data'!$E71&gt;0,'Measured Data'!#REF!,"")</f>
        <v/>
      </c>
      <c r="BI79" s="244" t="str">
        <f>IF('Measured Data'!$E71&gt;0,'Measured Data'!#REF!,"")</f>
        <v/>
      </c>
      <c r="BJ79" s="244" t="str">
        <f>IF('Measured Data'!$E71&gt;0,'Measured Data'!#REF!,"")</f>
        <v/>
      </c>
      <c r="BK79" s="244" t="str">
        <f>IF('Measured Data'!$E71&gt;0,'Measured Data'!#REF!,"")</f>
        <v/>
      </c>
      <c r="BL79" s="244" t="str">
        <f>IF('Measured Data'!$E71&gt;0,'Measured Data'!#REF!,"")</f>
        <v/>
      </c>
      <c r="BM79" s="244" t="str">
        <f>IF('Measured Data'!$E71&gt;0,'Measured Data'!#REF!,"")</f>
        <v/>
      </c>
      <c r="BN79" s="244" t="str">
        <f>IF('Measured Data'!$E71&gt;0,'In Process Calc.'!B72,"")</f>
        <v/>
      </c>
      <c r="BO79" s="244" t="str">
        <f>IF('Measured Data'!$E71&gt;0,'In Process Calc.'!C72,"")</f>
        <v/>
      </c>
    </row>
    <row r="80" spans="1:67">
      <c r="A80" s="238" t="str">
        <f>IF('Measured Data'!$E72&gt;0,'Measured Data'!$B$1,"")</f>
        <v/>
      </c>
      <c r="B80" s="238" t="str">
        <f>IF('Measured Data'!$E72&gt;0,'Measured Data'!A71+0.1,"")</f>
        <v/>
      </c>
      <c r="C80" s="242" t="str">
        <f>IF('Measured Data'!$E72&gt;0,'Measured Data'!B71,"")</f>
        <v/>
      </c>
      <c r="D80" s="247" t="str">
        <f>IF('Measured Data'!$E72&gt;0,'Measured Data'!C71,"")</f>
        <v/>
      </c>
      <c r="E80" s="238" t="str">
        <f>IF('Measured Data'!$E72&gt;0,'Measured Data'!D71,"")</f>
        <v/>
      </c>
      <c r="F80" s="238" t="str">
        <f>IF('Measured Data'!$E72&gt;0,'Measured Data'!E71,"")</f>
        <v/>
      </c>
      <c r="G80" s="238" t="str">
        <f>IF('Measured Data'!$E72&gt;0,'Measured Data'!G71,"")</f>
        <v/>
      </c>
      <c r="H80" s="243" t="str">
        <f>IF('Measured Data'!$E72&gt;0,'Measured Data'!H71,"")</f>
        <v/>
      </c>
      <c r="I80" s="243" t="str">
        <f>IF('Measured Data'!$E72&gt;0,'Measured Data'!I71,"")</f>
        <v/>
      </c>
      <c r="J80" s="243" t="str">
        <f>IF('Measured Data'!$E72&gt;0,'Measured Data'!J71,"")</f>
        <v/>
      </c>
      <c r="K80" s="243" t="str">
        <f>IF('Measured Data'!$E72&gt;0,'Measured Data'!K71,"")</f>
        <v/>
      </c>
      <c r="L80" s="238" t="str">
        <f>IF('Measured Data'!$E72&gt;0,'Measured Data'!L71,"")</f>
        <v/>
      </c>
      <c r="M80" s="238" t="str">
        <f>IF('Measured Data'!$E72&gt;0,'Measured Data'!M71,"")</f>
        <v/>
      </c>
      <c r="N80" s="238" t="str">
        <f>IF('Measured Data'!$E72&gt;0,'Measured Data'!N71,"")</f>
        <v/>
      </c>
      <c r="O80" s="238" t="str">
        <f>IF('Measured Data'!$E72&gt;0,'Measured Data'!O71,"")</f>
        <v/>
      </c>
      <c r="P80" s="238" t="str">
        <f>IF('Measured Data'!$E72&gt;0,'Measured Data'!P71,"")</f>
        <v/>
      </c>
      <c r="Q80" s="238" t="str">
        <f>IF('Measured Data'!$E72&gt;0,'Measured Data'!Q71,"")</f>
        <v/>
      </c>
      <c r="R80" s="238" t="str">
        <f>IF('Measured Data'!$E72&gt;0,'Measured Data'!R71,"")</f>
        <v/>
      </c>
      <c r="S80" s="238" t="str">
        <f>IF('Measured Data'!$E72&gt;0,'Measured Data'!S71,"")</f>
        <v/>
      </c>
      <c r="T80" s="244" t="str">
        <f>IF('Measured Data'!$E72&gt;0,'Measured Data'!T71+'Measured Data'!$E72*'Measured Data'!#REF!/'In Process Calc.'!$J74,"")</f>
        <v/>
      </c>
      <c r="U80" s="244" t="str">
        <f>IF('Measured Data'!$E72&gt;0,'Measured Data'!U71+'Measured Data'!$E72*'Measured Data'!#REF!/'In Process Calc.'!$J74,"")</f>
        <v/>
      </c>
      <c r="V80" s="244" t="str">
        <f>IF('Measured Data'!$E72&gt;0,'Measured Data'!V71+'Measured Data'!$E72*'Measured Data'!#REF!/'In Process Calc.'!$J74,"")</f>
        <v/>
      </c>
      <c r="W80" s="244" t="str">
        <f>IF('Measured Data'!$E72&gt;0,'Measured Data'!W71+'Measured Data'!$E72*'Measured Data'!#REF!/'In Process Calc.'!$J74,"")</f>
        <v/>
      </c>
      <c r="X80" s="244" t="str">
        <f>IF('Measured Data'!$E72&gt;0,'Measured Data'!X71+'Measured Data'!$E72*'Measured Data'!#REF!/'In Process Calc.'!$J74,"")</f>
        <v/>
      </c>
      <c r="Y80" s="244" t="str">
        <f>IF('Measured Data'!$E72&gt;0,'Measured Data'!Y71+'Measured Data'!$E72*'Measured Data'!#REF!/'In Process Calc.'!$J74,"")</f>
        <v/>
      </c>
      <c r="Z80" s="244" t="str">
        <f>IF('Measured Data'!$E72&gt;0,'Measured Data'!Z71+'Measured Data'!$E72*'Measured Data'!#REF!/'In Process Calc.'!$J74,"")</f>
        <v/>
      </c>
      <c r="AA80" s="244" t="str">
        <f>IF('Measured Data'!$E72&gt;0,'Measured Data'!AA71+'Measured Data'!$E72*'Measured Data'!#REF!/'In Process Calc.'!$J74,"")</f>
        <v/>
      </c>
      <c r="AB80" s="244" t="str">
        <f>IF('Measured Data'!$E72&gt;0,'Measured Data'!AB71+'Measured Data'!$E72*'Measured Data'!#REF!/'In Process Calc.'!$J74,"")</f>
        <v/>
      </c>
      <c r="AC80" s="244" t="str">
        <f>IF('Measured Data'!$E72&gt;0,'Measured Data'!AC71+'Measured Data'!$E72*'Measured Data'!#REF!/'In Process Calc.'!$J74,"")</f>
        <v/>
      </c>
      <c r="AD80" s="244" t="str">
        <f>IF('Measured Data'!$E72&gt;0,'Measured Data'!AD71+'Measured Data'!$E72*'Measured Data'!#REF!/'In Process Calc.'!$J74,"")</f>
        <v/>
      </c>
      <c r="AE80" s="244" t="str">
        <f>IF('Measured Data'!$E72&gt;0,'Measured Data'!AE71+'Measured Data'!$E72*'Measured Data'!#REF!/'In Process Calc.'!$J74,"")</f>
        <v/>
      </c>
      <c r="AF80" s="244" t="str">
        <f>IF('Measured Data'!$E72&gt;0,'Measured Data'!AF71+'Measured Data'!$E72*'Measured Data'!#REF!/'In Process Calc.'!$J74,"")</f>
        <v/>
      </c>
      <c r="AG80" s="244" t="str">
        <f>IF('Measured Data'!$E72&gt;0,'Measured Data'!AG71+'Measured Data'!$E72*'Measured Data'!#REF!/'In Process Calc.'!$J74,"")</f>
        <v/>
      </c>
      <c r="AH80" s="244" t="str">
        <f>IF('Measured Data'!$E72&gt;0,'Measured Data'!AH71+'Measured Data'!$E72*'Measured Data'!#REF!/'In Process Calc.'!$J74,"")</f>
        <v/>
      </c>
      <c r="AI80" s="244" t="str">
        <f>IF('Measured Data'!$E72&gt;0,'Measured Data'!AI71+'Measured Data'!$E72*'Measured Data'!#REF!/'In Process Calc.'!$J74,"")</f>
        <v/>
      </c>
      <c r="AJ80" s="244" t="str">
        <f>IF('Measured Data'!$E72&gt;0,'Measured Data'!AJ71+'Measured Data'!$E72*'Measured Data'!#REF!/'In Process Calc.'!$J74,"")</f>
        <v/>
      </c>
      <c r="AK80" s="244" t="str">
        <f>IF('Measured Data'!$E72&gt;0,'Measured Data'!AK71+'Measured Data'!$E72*'Measured Data'!#REF!/'In Process Calc.'!$J74,"")</f>
        <v/>
      </c>
      <c r="AL80" s="244" t="str">
        <f>IF('Measured Data'!$E72&gt;0,'Measured Data'!AL71+'Measured Data'!$E72*'Measured Data'!#REF!/'In Process Calc.'!$J74,"")</f>
        <v/>
      </c>
      <c r="AM80" s="244" t="str">
        <f>IF('Measured Data'!$E72&gt;0,'Measured Data'!AM71+'Measured Data'!$E72*'Measured Data'!#REF!/'In Process Calc.'!$J74,"")</f>
        <v/>
      </c>
      <c r="AN80" s="244" t="str">
        <f>IF('Measured Data'!$E72&gt;0,'Measured Data'!AN71+'Measured Data'!$E72*'Measured Data'!#REF!/'In Process Calc.'!$J74,"")</f>
        <v/>
      </c>
      <c r="AO80" s="244" t="str">
        <f>IF('Measured Data'!$E72&gt;0,'Measured Data'!AO71+'Measured Data'!$E72*'Measured Data'!#REF!/'In Process Calc.'!$J74,"")</f>
        <v/>
      </c>
      <c r="AP80" s="244" t="str">
        <f>IF('Measured Data'!$E72&gt;0,'Measured Data'!AP71+'Measured Data'!$E72*'Measured Data'!AQ71/'In Process Calc.'!$J74,"")</f>
        <v/>
      </c>
      <c r="AQ80" s="244" t="str">
        <f>IF('Measured Data'!$E72&gt;0,'Measured Data'!#REF!+'Measured Data'!$E72*'Measured Data'!AR71/'In Process Calc.'!$J74,"")</f>
        <v/>
      </c>
      <c r="AR80" s="244" t="str">
        <f>IF('Measured Data'!$E72&gt;0,'Measured Data'!#REF!,"")</f>
        <v/>
      </c>
      <c r="AS80" s="244" t="str">
        <f>IF('Measured Data'!$E72&gt;0,'Measured Data'!#REF!,"")</f>
        <v/>
      </c>
      <c r="AT80" s="244" t="str">
        <f>IF('Measured Data'!$E72&gt;0,'Measured Data'!#REF!,"")</f>
        <v/>
      </c>
      <c r="AU80" s="244" t="str">
        <f>IF('Measured Data'!$E72&gt;0,'Measured Data'!#REF!,"")</f>
        <v/>
      </c>
      <c r="AV80" s="244" t="str">
        <f>IF('Measured Data'!$E72&gt;0,'Measured Data'!#REF!,"")</f>
        <v/>
      </c>
      <c r="AW80" s="244" t="str">
        <f>IF('Measured Data'!$E72&gt;0,'Measured Data'!#REF!,"")</f>
        <v/>
      </c>
      <c r="AX80" s="244" t="str">
        <f>IF('Measured Data'!$E72&gt;0,'Measured Data'!#REF!,"")</f>
        <v/>
      </c>
      <c r="AY80" s="244" t="str">
        <f>IF('Measured Data'!$E72&gt;0,'Measured Data'!#REF!,"")</f>
        <v/>
      </c>
      <c r="AZ80" s="244" t="str">
        <f>IF('Measured Data'!$E72&gt;0,'Measured Data'!#REF!,"")</f>
        <v/>
      </c>
      <c r="BA80" s="244" t="str">
        <f>IF('Measured Data'!$E72&gt;0,'Measured Data'!#REF!,"")</f>
        <v/>
      </c>
      <c r="BB80" s="244" t="str">
        <f>IF('Measured Data'!$E72&gt;0,'Measured Data'!#REF!,"")</f>
        <v/>
      </c>
      <c r="BC80" s="244" t="str">
        <f>IF('Measured Data'!$E72&gt;0,'Measured Data'!#REF!,"")</f>
        <v/>
      </c>
      <c r="BD80" s="244" t="str">
        <f>IF('Measured Data'!$E72&gt;0,'Measured Data'!#REF!,"")</f>
        <v/>
      </c>
      <c r="BE80" s="244" t="str">
        <f>IF('Measured Data'!$E72&gt;0,'Measured Data'!#REF!,"")</f>
        <v/>
      </c>
      <c r="BF80" s="244" t="str">
        <f>IF('Measured Data'!$E72&gt;0,'Measured Data'!#REF!,"")</f>
        <v/>
      </c>
      <c r="BG80" s="244" t="str">
        <f>IF('Measured Data'!$E72&gt;0,'Measured Data'!#REF!,"")</f>
        <v/>
      </c>
      <c r="BH80" s="244" t="str">
        <f>IF('Measured Data'!$E72&gt;0,'Measured Data'!#REF!,"")</f>
        <v/>
      </c>
      <c r="BI80" s="244" t="str">
        <f>IF('Measured Data'!$E72&gt;0,'Measured Data'!#REF!,"")</f>
        <v/>
      </c>
      <c r="BJ80" s="244" t="str">
        <f>IF('Measured Data'!$E72&gt;0,'Measured Data'!#REF!,"")</f>
        <v/>
      </c>
      <c r="BK80" s="244" t="str">
        <f>IF('Measured Data'!$E72&gt;0,'Measured Data'!#REF!,"")</f>
        <v/>
      </c>
      <c r="BL80" s="244" t="str">
        <f>IF('Measured Data'!$E72&gt;0,'Measured Data'!#REF!,"")</f>
        <v/>
      </c>
      <c r="BM80" s="244" t="str">
        <f>IF('Measured Data'!$E72&gt;0,'Measured Data'!#REF!,"")</f>
        <v/>
      </c>
      <c r="BN80" s="244" t="str">
        <f>IF('Measured Data'!$E72&gt;0,'In Process Calc.'!B73,"")</f>
        <v/>
      </c>
      <c r="BO80" s="244" t="str">
        <f>IF('Measured Data'!$E72&gt;0,'In Process Calc.'!C73,"")</f>
        <v/>
      </c>
    </row>
    <row r="81" spans="1:67">
      <c r="A81" s="238" t="str">
        <f>IF('Measured Data'!$E73&gt;0,'Measured Data'!$B$1,"")</f>
        <v/>
      </c>
      <c r="B81" s="238" t="str">
        <f>IF('Measured Data'!$E73&gt;0,'Measured Data'!A72+0.1,"")</f>
        <v/>
      </c>
      <c r="C81" s="242" t="str">
        <f>IF('Measured Data'!$E73&gt;0,'Measured Data'!B72,"")</f>
        <v/>
      </c>
      <c r="D81" s="247" t="str">
        <f>IF('Measured Data'!$E73&gt;0,'Measured Data'!C72,"")</f>
        <v/>
      </c>
      <c r="E81" s="238" t="str">
        <f>IF('Measured Data'!$E73&gt;0,'Measured Data'!D72,"")</f>
        <v/>
      </c>
      <c r="F81" s="238" t="str">
        <f>IF('Measured Data'!$E73&gt;0,'Measured Data'!E72,"")</f>
        <v/>
      </c>
      <c r="G81" s="238" t="str">
        <f>IF('Measured Data'!$E73&gt;0,'Measured Data'!G72,"")</f>
        <v/>
      </c>
      <c r="H81" s="243" t="str">
        <f>IF('Measured Data'!$E73&gt;0,'Measured Data'!H72,"")</f>
        <v/>
      </c>
      <c r="I81" s="243" t="str">
        <f>IF('Measured Data'!$E73&gt;0,'Measured Data'!I72,"")</f>
        <v/>
      </c>
      <c r="J81" s="243" t="str">
        <f>IF('Measured Data'!$E73&gt;0,'Measured Data'!J72,"")</f>
        <v/>
      </c>
      <c r="K81" s="243" t="str">
        <f>IF('Measured Data'!$E73&gt;0,'Measured Data'!K72,"")</f>
        <v/>
      </c>
      <c r="L81" s="238" t="str">
        <f>IF('Measured Data'!$E73&gt;0,'Measured Data'!L72,"")</f>
        <v/>
      </c>
      <c r="M81" s="238" t="str">
        <f>IF('Measured Data'!$E73&gt;0,'Measured Data'!M72,"")</f>
        <v/>
      </c>
      <c r="N81" s="238" t="str">
        <f>IF('Measured Data'!$E73&gt;0,'Measured Data'!N72,"")</f>
        <v/>
      </c>
      <c r="O81" s="238" t="str">
        <f>IF('Measured Data'!$E73&gt;0,'Measured Data'!O72,"")</f>
        <v/>
      </c>
      <c r="P81" s="238" t="str">
        <f>IF('Measured Data'!$E73&gt;0,'Measured Data'!P72,"")</f>
        <v/>
      </c>
      <c r="Q81" s="238" t="str">
        <f>IF('Measured Data'!$E73&gt;0,'Measured Data'!Q72,"")</f>
        <v/>
      </c>
      <c r="R81" s="238" t="str">
        <f>IF('Measured Data'!$E73&gt;0,'Measured Data'!R72,"")</f>
        <v/>
      </c>
      <c r="S81" s="238" t="str">
        <f>IF('Measured Data'!$E73&gt;0,'Measured Data'!S72,"")</f>
        <v/>
      </c>
      <c r="T81" s="244" t="str">
        <f>IF('Measured Data'!$E73&gt;0,'Measured Data'!T72+'Measured Data'!$E73*'Measured Data'!#REF!/'In Process Calc.'!$J75,"")</f>
        <v/>
      </c>
      <c r="U81" s="244" t="str">
        <f>IF('Measured Data'!$E73&gt;0,'Measured Data'!U72+'Measured Data'!$E73*'Measured Data'!#REF!/'In Process Calc.'!$J75,"")</f>
        <v/>
      </c>
      <c r="V81" s="244" t="str">
        <f>IF('Measured Data'!$E73&gt;0,'Measured Data'!V72+'Measured Data'!$E73*'Measured Data'!#REF!/'In Process Calc.'!$J75,"")</f>
        <v/>
      </c>
      <c r="W81" s="244" t="str">
        <f>IF('Measured Data'!$E73&gt;0,'Measured Data'!W72+'Measured Data'!$E73*'Measured Data'!#REF!/'In Process Calc.'!$J75,"")</f>
        <v/>
      </c>
      <c r="X81" s="244" t="str">
        <f>IF('Measured Data'!$E73&gt;0,'Measured Data'!X72+'Measured Data'!$E73*'Measured Data'!#REF!/'In Process Calc.'!$J75,"")</f>
        <v/>
      </c>
      <c r="Y81" s="244" t="str">
        <f>IF('Measured Data'!$E73&gt;0,'Measured Data'!Y72+'Measured Data'!$E73*'Measured Data'!#REF!/'In Process Calc.'!$J75,"")</f>
        <v/>
      </c>
      <c r="Z81" s="244" t="str">
        <f>IF('Measured Data'!$E73&gt;0,'Measured Data'!Z72+'Measured Data'!$E73*'Measured Data'!#REF!/'In Process Calc.'!$J75,"")</f>
        <v/>
      </c>
      <c r="AA81" s="244" t="str">
        <f>IF('Measured Data'!$E73&gt;0,'Measured Data'!AA72+'Measured Data'!$E73*'Measured Data'!#REF!/'In Process Calc.'!$J75,"")</f>
        <v/>
      </c>
      <c r="AB81" s="244" t="str">
        <f>IF('Measured Data'!$E73&gt;0,'Measured Data'!AB72+'Measured Data'!$E73*'Measured Data'!#REF!/'In Process Calc.'!$J75,"")</f>
        <v/>
      </c>
      <c r="AC81" s="244" t="str">
        <f>IF('Measured Data'!$E73&gt;0,'Measured Data'!AC72+'Measured Data'!$E73*'Measured Data'!#REF!/'In Process Calc.'!$J75,"")</f>
        <v/>
      </c>
      <c r="AD81" s="244" t="str">
        <f>IF('Measured Data'!$E73&gt;0,'Measured Data'!AD72+'Measured Data'!$E73*'Measured Data'!#REF!/'In Process Calc.'!$J75,"")</f>
        <v/>
      </c>
      <c r="AE81" s="244" t="str">
        <f>IF('Measured Data'!$E73&gt;0,'Measured Data'!AE72+'Measured Data'!$E73*'Measured Data'!#REF!/'In Process Calc.'!$J75,"")</f>
        <v/>
      </c>
      <c r="AF81" s="244" t="str">
        <f>IF('Measured Data'!$E73&gt;0,'Measured Data'!AF72+'Measured Data'!$E73*'Measured Data'!#REF!/'In Process Calc.'!$J75,"")</f>
        <v/>
      </c>
      <c r="AG81" s="244" t="str">
        <f>IF('Measured Data'!$E73&gt;0,'Measured Data'!AG72+'Measured Data'!$E73*'Measured Data'!#REF!/'In Process Calc.'!$J75,"")</f>
        <v/>
      </c>
      <c r="AH81" s="244" t="str">
        <f>IF('Measured Data'!$E73&gt;0,'Measured Data'!AH72+'Measured Data'!$E73*'Measured Data'!#REF!/'In Process Calc.'!$J75,"")</f>
        <v/>
      </c>
      <c r="AI81" s="244" t="str">
        <f>IF('Measured Data'!$E73&gt;0,'Measured Data'!AI72+'Measured Data'!$E73*'Measured Data'!#REF!/'In Process Calc.'!$J75,"")</f>
        <v/>
      </c>
      <c r="AJ81" s="244" t="str">
        <f>IF('Measured Data'!$E73&gt;0,'Measured Data'!AJ72+'Measured Data'!$E73*'Measured Data'!#REF!/'In Process Calc.'!$J75,"")</f>
        <v/>
      </c>
      <c r="AK81" s="244" t="str">
        <f>IF('Measured Data'!$E73&gt;0,'Measured Data'!AK72+'Measured Data'!$E73*'Measured Data'!#REF!/'In Process Calc.'!$J75,"")</f>
        <v/>
      </c>
      <c r="AL81" s="244" t="str">
        <f>IF('Measured Data'!$E73&gt;0,'Measured Data'!AL72+'Measured Data'!$E73*'Measured Data'!#REF!/'In Process Calc.'!$J75,"")</f>
        <v/>
      </c>
      <c r="AM81" s="244" t="str">
        <f>IF('Measured Data'!$E73&gt;0,'Measured Data'!AM72+'Measured Data'!$E73*'Measured Data'!#REF!/'In Process Calc.'!$J75,"")</f>
        <v/>
      </c>
      <c r="AN81" s="244" t="str">
        <f>IF('Measured Data'!$E73&gt;0,'Measured Data'!AN72+'Measured Data'!$E73*'Measured Data'!#REF!/'In Process Calc.'!$J75,"")</f>
        <v/>
      </c>
      <c r="AO81" s="244" t="str">
        <f>IF('Measured Data'!$E73&gt;0,'Measured Data'!AO72+'Measured Data'!$E73*'Measured Data'!#REF!/'In Process Calc.'!$J75,"")</f>
        <v/>
      </c>
      <c r="AP81" s="244" t="str">
        <f>IF('Measured Data'!$E73&gt;0,'Measured Data'!AP72+'Measured Data'!$E73*'Measured Data'!AQ72/'In Process Calc.'!$J75,"")</f>
        <v/>
      </c>
      <c r="AQ81" s="244" t="str">
        <f>IF('Measured Data'!$E73&gt;0,'Measured Data'!#REF!+'Measured Data'!$E73*'Measured Data'!AR72/'In Process Calc.'!$J75,"")</f>
        <v/>
      </c>
      <c r="AR81" s="244" t="str">
        <f>IF('Measured Data'!$E73&gt;0,'Measured Data'!#REF!,"")</f>
        <v/>
      </c>
      <c r="AS81" s="244" t="str">
        <f>IF('Measured Data'!$E73&gt;0,'Measured Data'!#REF!,"")</f>
        <v/>
      </c>
      <c r="AT81" s="244" t="str">
        <f>IF('Measured Data'!$E73&gt;0,'Measured Data'!#REF!,"")</f>
        <v/>
      </c>
      <c r="AU81" s="244" t="str">
        <f>IF('Measured Data'!$E73&gt;0,'Measured Data'!#REF!,"")</f>
        <v/>
      </c>
      <c r="AV81" s="244" t="str">
        <f>IF('Measured Data'!$E73&gt;0,'Measured Data'!#REF!,"")</f>
        <v/>
      </c>
      <c r="AW81" s="244" t="str">
        <f>IF('Measured Data'!$E73&gt;0,'Measured Data'!#REF!,"")</f>
        <v/>
      </c>
      <c r="AX81" s="244" t="str">
        <f>IF('Measured Data'!$E73&gt;0,'Measured Data'!#REF!,"")</f>
        <v/>
      </c>
      <c r="AY81" s="244" t="str">
        <f>IF('Measured Data'!$E73&gt;0,'Measured Data'!#REF!,"")</f>
        <v/>
      </c>
      <c r="AZ81" s="244" t="str">
        <f>IF('Measured Data'!$E73&gt;0,'Measured Data'!#REF!,"")</f>
        <v/>
      </c>
      <c r="BA81" s="244" t="str">
        <f>IF('Measured Data'!$E73&gt;0,'Measured Data'!#REF!,"")</f>
        <v/>
      </c>
      <c r="BB81" s="244" t="str">
        <f>IF('Measured Data'!$E73&gt;0,'Measured Data'!#REF!,"")</f>
        <v/>
      </c>
      <c r="BC81" s="244" t="str">
        <f>IF('Measured Data'!$E73&gt;0,'Measured Data'!#REF!,"")</f>
        <v/>
      </c>
      <c r="BD81" s="244" t="str">
        <f>IF('Measured Data'!$E73&gt;0,'Measured Data'!#REF!,"")</f>
        <v/>
      </c>
      <c r="BE81" s="244" t="str">
        <f>IF('Measured Data'!$E73&gt;0,'Measured Data'!#REF!,"")</f>
        <v/>
      </c>
      <c r="BF81" s="244" t="str">
        <f>IF('Measured Data'!$E73&gt;0,'Measured Data'!#REF!,"")</f>
        <v/>
      </c>
      <c r="BG81" s="244" t="str">
        <f>IF('Measured Data'!$E73&gt;0,'Measured Data'!#REF!,"")</f>
        <v/>
      </c>
      <c r="BH81" s="244" t="str">
        <f>IF('Measured Data'!$E73&gt;0,'Measured Data'!#REF!,"")</f>
        <v/>
      </c>
      <c r="BI81" s="244" t="str">
        <f>IF('Measured Data'!$E73&gt;0,'Measured Data'!#REF!,"")</f>
        <v/>
      </c>
      <c r="BJ81" s="244" t="str">
        <f>IF('Measured Data'!$E73&gt;0,'Measured Data'!#REF!,"")</f>
        <v/>
      </c>
      <c r="BK81" s="244" t="str">
        <f>IF('Measured Data'!$E73&gt;0,'Measured Data'!#REF!,"")</f>
        <v/>
      </c>
      <c r="BL81" s="244" t="str">
        <f>IF('Measured Data'!$E73&gt;0,'Measured Data'!#REF!,"")</f>
        <v/>
      </c>
      <c r="BM81" s="244" t="str">
        <f>IF('Measured Data'!$E73&gt;0,'Measured Data'!#REF!,"")</f>
        <v/>
      </c>
      <c r="BN81" s="244" t="str">
        <f>IF('Measured Data'!$E73&gt;0,'In Process Calc.'!B74,"")</f>
        <v/>
      </c>
      <c r="BO81" s="244" t="str">
        <f>IF('Measured Data'!$E73&gt;0,'In Process Calc.'!C74,"")</f>
        <v/>
      </c>
    </row>
    <row r="82" spans="1:67">
      <c r="A82" s="238" t="str">
        <f>IF('Measured Data'!$E74&gt;0,'Measured Data'!$B$1,"")</f>
        <v/>
      </c>
      <c r="B82" s="238" t="str">
        <f>IF('Measured Data'!$E74&gt;0,'Measured Data'!A73+0.1,"")</f>
        <v/>
      </c>
      <c r="C82" s="242" t="str">
        <f>IF('Measured Data'!$E74&gt;0,'Measured Data'!B73,"")</f>
        <v/>
      </c>
      <c r="D82" s="247" t="str">
        <f>IF('Measured Data'!$E74&gt;0,'Measured Data'!C73,"")</f>
        <v/>
      </c>
      <c r="E82" s="238" t="str">
        <f>IF('Measured Data'!$E74&gt;0,'Measured Data'!D73,"")</f>
        <v/>
      </c>
      <c r="F82" s="238" t="str">
        <f>IF('Measured Data'!$E74&gt;0,'Measured Data'!E73,"")</f>
        <v/>
      </c>
      <c r="G82" s="238" t="str">
        <f>IF('Measured Data'!$E74&gt;0,'Measured Data'!G73,"")</f>
        <v/>
      </c>
      <c r="H82" s="243" t="str">
        <f>IF('Measured Data'!$E74&gt;0,'Measured Data'!H73,"")</f>
        <v/>
      </c>
      <c r="I82" s="243" t="str">
        <f>IF('Measured Data'!$E74&gt;0,'Measured Data'!I73,"")</f>
        <v/>
      </c>
      <c r="J82" s="243" t="str">
        <f>IF('Measured Data'!$E74&gt;0,'Measured Data'!J73,"")</f>
        <v/>
      </c>
      <c r="K82" s="243" t="str">
        <f>IF('Measured Data'!$E74&gt;0,'Measured Data'!K73,"")</f>
        <v/>
      </c>
      <c r="L82" s="238" t="str">
        <f>IF('Measured Data'!$E74&gt;0,'Measured Data'!L73,"")</f>
        <v/>
      </c>
      <c r="M82" s="238" t="str">
        <f>IF('Measured Data'!$E74&gt;0,'Measured Data'!M73,"")</f>
        <v/>
      </c>
      <c r="N82" s="238" t="str">
        <f>IF('Measured Data'!$E74&gt;0,'Measured Data'!N73,"")</f>
        <v/>
      </c>
      <c r="O82" s="238" t="str">
        <f>IF('Measured Data'!$E74&gt;0,'Measured Data'!O73,"")</f>
        <v/>
      </c>
      <c r="P82" s="238" t="str">
        <f>IF('Measured Data'!$E74&gt;0,'Measured Data'!P73,"")</f>
        <v/>
      </c>
      <c r="Q82" s="238" t="str">
        <f>IF('Measured Data'!$E74&gt;0,'Measured Data'!Q73,"")</f>
        <v/>
      </c>
      <c r="R82" s="238" t="str">
        <f>IF('Measured Data'!$E74&gt;0,'Measured Data'!R73,"")</f>
        <v/>
      </c>
      <c r="S82" s="238" t="str">
        <f>IF('Measured Data'!$E74&gt;0,'Measured Data'!S73,"")</f>
        <v/>
      </c>
      <c r="T82" s="244" t="str">
        <f>IF('Measured Data'!$E74&gt;0,'Measured Data'!T73+'Measured Data'!$E74*'Measured Data'!#REF!/'In Process Calc.'!$J76,"")</f>
        <v/>
      </c>
      <c r="U82" s="244" t="str">
        <f>IF('Measured Data'!$E74&gt;0,'Measured Data'!U73+'Measured Data'!$E74*'Measured Data'!#REF!/'In Process Calc.'!$J76,"")</f>
        <v/>
      </c>
      <c r="V82" s="244" t="str">
        <f>IF('Measured Data'!$E74&gt;0,'Measured Data'!V73+'Measured Data'!$E74*'Measured Data'!#REF!/'In Process Calc.'!$J76,"")</f>
        <v/>
      </c>
      <c r="W82" s="244" t="str">
        <f>IF('Measured Data'!$E74&gt;0,'Measured Data'!W73+'Measured Data'!$E74*'Measured Data'!#REF!/'In Process Calc.'!$J76,"")</f>
        <v/>
      </c>
      <c r="X82" s="244" t="str">
        <f>IF('Measured Data'!$E74&gt;0,'Measured Data'!X73+'Measured Data'!$E74*'Measured Data'!#REF!/'In Process Calc.'!$J76,"")</f>
        <v/>
      </c>
      <c r="Y82" s="244" t="str">
        <f>IF('Measured Data'!$E74&gt;0,'Measured Data'!Y73+'Measured Data'!$E74*'Measured Data'!#REF!/'In Process Calc.'!$J76,"")</f>
        <v/>
      </c>
      <c r="Z82" s="244" t="str">
        <f>IF('Measured Data'!$E74&gt;0,'Measured Data'!Z73+'Measured Data'!$E74*'Measured Data'!#REF!/'In Process Calc.'!$J76,"")</f>
        <v/>
      </c>
      <c r="AA82" s="244" t="str">
        <f>IF('Measured Data'!$E74&gt;0,'Measured Data'!AA73+'Measured Data'!$E74*'Measured Data'!#REF!/'In Process Calc.'!$J76,"")</f>
        <v/>
      </c>
      <c r="AB82" s="244" t="str">
        <f>IF('Measured Data'!$E74&gt;0,'Measured Data'!AB73+'Measured Data'!$E74*'Measured Data'!#REF!/'In Process Calc.'!$J76,"")</f>
        <v/>
      </c>
      <c r="AC82" s="244" t="str">
        <f>IF('Measured Data'!$E74&gt;0,'Measured Data'!AC73+'Measured Data'!$E74*'Measured Data'!#REF!/'In Process Calc.'!$J76,"")</f>
        <v/>
      </c>
      <c r="AD82" s="244" t="str">
        <f>IF('Measured Data'!$E74&gt;0,'Measured Data'!AD73+'Measured Data'!$E74*'Measured Data'!#REF!/'In Process Calc.'!$J76,"")</f>
        <v/>
      </c>
      <c r="AE82" s="244" t="str">
        <f>IF('Measured Data'!$E74&gt;0,'Measured Data'!AE73+'Measured Data'!$E74*'Measured Data'!#REF!/'In Process Calc.'!$J76,"")</f>
        <v/>
      </c>
      <c r="AF82" s="244" t="str">
        <f>IF('Measured Data'!$E74&gt;0,'Measured Data'!AF73+'Measured Data'!$E74*'Measured Data'!#REF!/'In Process Calc.'!$J76,"")</f>
        <v/>
      </c>
      <c r="AG82" s="244" t="str">
        <f>IF('Measured Data'!$E74&gt;0,'Measured Data'!AG73+'Measured Data'!$E74*'Measured Data'!#REF!/'In Process Calc.'!$J76,"")</f>
        <v/>
      </c>
      <c r="AH82" s="244" t="str">
        <f>IF('Measured Data'!$E74&gt;0,'Measured Data'!AH73+'Measured Data'!$E74*'Measured Data'!#REF!/'In Process Calc.'!$J76,"")</f>
        <v/>
      </c>
      <c r="AI82" s="244" t="str">
        <f>IF('Measured Data'!$E74&gt;0,'Measured Data'!AI73+'Measured Data'!$E74*'Measured Data'!#REF!/'In Process Calc.'!$J76,"")</f>
        <v/>
      </c>
      <c r="AJ82" s="244" t="str">
        <f>IF('Measured Data'!$E74&gt;0,'Measured Data'!AJ73+'Measured Data'!$E74*'Measured Data'!#REF!/'In Process Calc.'!$J76,"")</f>
        <v/>
      </c>
      <c r="AK82" s="244" t="str">
        <f>IF('Measured Data'!$E74&gt;0,'Measured Data'!AK73+'Measured Data'!$E74*'Measured Data'!#REF!/'In Process Calc.'!$J76,"")</f>
        <v/>
      </c>
      <c r="AL82" s="244" t="str">
        <f>IF('Measured Data'!$E74&gt;0,'Measured Data'!AL73+'Measured Data'!$E74*'Measured Data'!#REF!/'In Process Calc.'!$J76,"")</f>
        <v/>
      </c>
      <c r="AM82" s="244" t="str">
        <f>IF('Measured Data'!$E74&gt;0,'Measured Data'!AM73+'Measured Data'!$E74*'Measured Data'!#REF!/'In Process Calc.'!$J76,"")</f>
        <v/>
      </c>
      <c r="AN82" s="244" t="str">
        <f>IF('Measured Data'!$E74&gt;0,'Measured Data'!AN73+'Measured Data'!$E74*'Measured Data'!#REF!/'In Process Calc.'!$J76,"")</f>
        <v/>
      </c>
      <c r="AO82" s="244" t="str">
        <f>IF('Measured Data'!$E74&gt;0,'Measured Data'!AO73+'Measured Data'!$E74*'Measured Data'!#REF!/'In Process Calc.'!$J76,"")</f>
        <v/>
      </c>
      <c r="AP82" s="244" t="str">
        <f>IF('Measured Data'!$E74&gt;0,'Measured Data'!AP73+'Measured Data'!$E74*'Measured Data'!AQ73/'In Process Calc.'!$J76,"")</f>
        <v/>
      </c>
      <c r="AQ82" s="244" t="str">
        <f>IF('Measured Data'!$E74&gt;0,'Measured Data'!#REF!+'Measured Data'!$E74*'Measured Data'!AR73/'In Process Calc.'!$J76,"")</f>
        <v/>
      </c>
      <c r="AR82" s="244" t="str">
        <f>IF('Measured Data'!$E74&gt;0,'Measured Data'!#REF!,"")</f>
        <v/>
      </c>
      <c r="AS82" s="244" t="str">
        <f>IF('Measured Data'!$E74&gt;0,'Measured Data'!#REF!,"")</f>
        <v/>
      </c>
      <c r="AT82" s="244" t="str">
        <f>IF('Measured Data'!$E74&gt;0,'Measured Data'!#REF!,"")</f>
        <v/>
      </c>
      <c r="AU82" s="244" t="str">
        <f>IF('Measured Data'!$E74&gt;0,'Measured Data'!#REF!,"")</f>
        <v/>
      </c>
      <c r="AV82" s="244" t="str">
        <f>IF('Measured Data'!$E74&gt;0,'Measured Data'!#REF!,"")</f>
        <v/>
      </c>
      <c r="AW82" s="244" t="str">
        <f>IF('Measured Data'!$E74&gt;0,'Measured Data'!#REF!,"")</f>
        <v/>
      </c>
      <c r="AX82" s="244" t="str">
        <f>IF('Measured Data'!$E74&gt;0,'Measured Data'!#REF!,"")</f>
        <v/>
      </c>
      <c r="AY82" s="244" t="str">
        <f>IF('Measured Data'!$E74&gt;0,'Measured Data'!#REF!,"")</f>
        <v/>
      </c>
      <c r="AZ82" s="244" t="str">
        <f>IF('Measured Data'!$E74&gt;0,'Measured Data'!#REF!,"")</f>
        <v/>
      </c>
      <c r="BA82" s="244" t="str">
        <f>IF('Measured Data'!$E74&gt;0,'Measured Data'!#REF!,"")</f>
        <v/>
      </c>
      <c r="BB82" s="244" t="str">
        <f>IF('Measured Data'!$E74&gt;0,'Measured Data'!#REF!,"")</f>
        <v/>
      </c>
      <c r="BC82" s="244" t="str">
        <f>IF('Measured Data'!$E74&gt;0,'Measured Data'!#REF!,"")</f>
        <v/>
      </c>
      <c r="BD82" s="244" t="str">
        <f>IF('Measured Data'!$E74&gt;0,'Measured Data'!#REF!,"")</f>
        <v/>
      </c>
      <c r="BE82" s="244" t="str">
        <f>IF('Measured Data'!$E74&gt;0,'Measured Data'!#REF!,"")</f>
        <v/>
      </c>
      <c r="BF82" s="244" t="str">
        <f>IF('Measured Data'!$E74&gt;0,'Measured Data'!#REF!,"")</f>
        <v/>
      </c>
      <c r="BG82" s="244" t="str">
        <f>IF('Measured Data'!$E74&gt;0,'Measured Data'!#REF!,"")</f>
        <v/>
      </c>
      <c r="BH82" s="244" t="str">
        <f>IF('Measured Data'!$E74&gt;0,'Measured Data'!#REF!,"")</f>
        <v/>
      </c>
      <c r="BI82" s="244" t="str">
        <f>IF('Measured Data'!$E74&gt;0,'Measured Data'!#REF!,"")</f>
        <v/>
      </c>
      <c r="BJ82" s="244" t="str">
        <f>IF('Measured Data'!$E74&gt;0,'Measured Data'!#REF!,"")</f>
        <v/>
      </c>
      <c r="BK82" s="244" t="str">
        <f>IF('Measured Data'!$E74&gt;0,'Measured Data'!#REF!,"")</f>
        <v/>
      </c>
      <c r="BL82" s="244" t="str">
        <f>IF('Measured Data'!$E74&gt;0,'Measured Data'!#REF!,"")</f>
        <v/>
      </c>
      <c r="BM82" s="244" t="str">
        <f>IF('Measured Data'!$E74&gt;0,'Measured Data'!#REF!,"")</f>
        <v/>
      </c>
      <c r="BN82" s="244" t="str">
        <f>IF('Measured Data'!$E74&gt;0,'In Process Calc.'!B75,"")</f>
        <v/>
      </c>
      <c r="BO82" s="244" t="str">
        <f>IF('Measured Data'!$E74&gt;0,'In Process Calc.'!C75,"")</f>
        <v/>
      </c>
    </row>
    <row r="83" spans="1:67">
      <c r="A83" s="238" t="str">
        <f>IF('Measured Data'!$E75&gt;0,'Measured Data'!$B$1,"")</f>
        <v/>
      </c>
      <c r="B83" s="238" t="str">
        <f>IF('Measured Data'!$E75&gt;0,'Measured Data'!A74+0.1,"")</f>
        <v/>
      </c>
      <c r="C83" s="242" t="str">
        <f>IF('Measured Data'!$E75&gt;0,'Measured Data'!B74,"")</f>
        <v/>
      </c>
      <c r="D83" s="247" t="str">
        <f>IF('Measured Data'!$E75&gt;0,'Measured Data'!C74,"")</f>
        <v/>
      </c>
      <c r="E83" s="238" t="str">
        <f>IF('Measured Data'!$E75&gt;0,'Measured Data'!D74,"")</f>
        <v/>
      </c>
      <c r="F83" s="238" t="str">
        <f>IF('Measured Data'!$E75&gt;0,'Measured Data'!E74,"")</f>
        <v/>
      </c>
      <c r="G83" s="238" t="str">
        <f>IF('Measured Data'!$E75&gt;0,'Measured Data'!G74,"")</f>
        <v/>
      </c>
      <c r="H83" s="243" t="str">
        <f>IF('Measured Data'!$E75&gt;0,'Measured Data'!H74,"")</f>
        <v/>
      </c>
      <c r="I83" s="243" t="str">
        <f>IF('Measured Data'!$E75&gt;0,'Measured Data'!I74,"")</f>
        <v/>
      </c>
      <c r="J83" s="243" t="str">
        <f>IF('Measured Data'!$E75&gt;0,'Measured Data'!J74,"")</f>
        <v/>
      </c>
      <c r="K83" s="243" t="str">
        <f>IF('Measured Data'!$E75&gt;0,'Measured Data'!K74,"")</f>
        <v/>
      </c>
      <c r="L83" s="238" t="str">
        <f>IF('Measured Data'!$E75&gt;0,'Measured Data'!L74,"")</f>
        <v/>
      </c>
      <c r="M83" s="238" t="str">
        <f>IF('Measured Data'!$E75&gt;0,'Measured Data'!M74,"")</f>
        <v/>
      </c>
      <c r="N83" s="238" t="str">
        <f>IF('Measured Data'!$E75&gt;0,'Measured Data'!N74,"")</f>
        <v/>
      </c>
      <c r="O83" s="238" t="str">
        <f>IF('Measured Data'!$E75&gt;0,'Measured Data'!O74,"")</f>
        <v/>
      </c>
      <c r="P83" s="238" t="str">
        <f>IF('Measured Data'!$E75&gt;0,'Measured Data'!P74,"")</f>
        <v/>
      </c>
      <c r="Q83" s="238" t="str">
        <f>IF('Measured Data'!$E75&gt;0,'Measured Data'!Q74,"")</f>
        <v/>
      </c>
      <c r="R83" s="238" t="str">
        <f>IF('Measured Data'!$E75&gt;0,'Measured Data'!R74,"")</f>
        <v/>
      </c>
      <c r="S83" s="238" t="str">
        <f>IF('Measured Data'!$E75&gt;0,'Measured Data'!S74,"")</f>
        <v/>
      </c>
      <c r="T83" s="244" t="str">
        <f>IF('Measured Data'!$E75&gt;0,'Measured Data'!T74+'Measured Data'!$E75*'Measured Data'!#REF!/'In Process Calc.'!$J77,"")</f>
        <v/>
      </c>
      <c r="U83" s="244" t="str">
        <f>IF('Measured Data'!$E75&gt;0,'Measured Data'!U74+'Measured Data'!$E75*'Measured Data'!#REF!/'In Process Calc.'!$J77,"")</f>
        <v/>
      </c>
      <c r="V83" s="244" t="str">
        <f>IF('Measured Data'!$E75&gt;0,'Measured Data'!V74+'Measured Data'!$E75*'Measured Data'!#REF!/'In Process Calc.'!$J77,"")</f>
        <v/>
      </c>
      <c r="W83" s="244" t="str">
        <f>IF('Measured Data'!$E75&gt;0,'Measured Data'!W74+'Measured Data'!$E75*'Measured Data'!#REF!/'In Process Calc.'!$J77,"")</f>
        <v/>
      </c>
      <c r="X83" s="244" t="str">
        <f>IF('Measured Data'!$E75&gt;0,'Measured Data'!X74+'Measured Data'!$E75*'Measured Data'!#REF!/'In Process Calc.'!$J77,"")</f>
        <v/>
      </c>
      <c r="Y83" s="244" t="str">
        <f>IF('Measured Data'!$E75&gt;0,'Measured Data'!Y74+'Measured Data'!$E75*'Measured Data'!#REF!/'In Process Calc.'!$J77,"")</f>
        <v/>
      </c>
      <c r="Z83" s="244" t="str">
        <f>IF('Measured Data'!$E75&gt;0,'Measured Data'!Z74+'Measured Data'!$E75*'Measured Data'!#REF!/'In Process Calc.'!$J77,"")</f>
        <v/>
      </c>
      <c r="AA83" s="244" t="str">
        <f>IF('Measured Data'!$E75&gt;0,'Measured Data'!AA74+'Measured Data'!$E75*'Measured Data'!#REF!/'In Process Calc.'!$J77,"")</f>
        <v/>
      </c>
      <c r="AB83" s="244" t="str">
        <f>IF('Measured Data'!$E75&gt;0,'Measured Data'!AB74+'Measured Data'!$E75*'Measured Data'!#REF!/'In Process Calc.'!$J77,"")</f>
        <v/>
      </c>
      <c r="AC83" s="244" t="str">
        <f>IF('Measured Data'!$E75&gt;0,'Measured Data'!AC74+'Measured Data'!$E75*'Measured Data'!#REF!/'In Process Calc.'!$J77,"")</f>
        <v/>
      </c>
      <c r="AD83" s="244" t="str">
        <f>IF('Measured Data'!$E75&gt;0,'Measured Data'!AD74+'Measured Data'!$E75*'Measured Data'!#REF!/'In Process Calc.'!$J77,"")</f>
        <v/>
      </c>
      <c r="AE83" s="244" t="str">
        <f>IF('Measured Data'!$E75&gt;0,'Measured Data'!AE74+'Measured Data'!$E75*'Measured Data'!#REF!/'In Process Calc.'!$J77,"")</f>
        <v/>
      </c>
      <c r="AF83" s="244" t="str">
        <f>IF('Measured Data'!$E75&gt;0,'Measured Data'!AF74+'Measured Data'!$E75*'Measured Data'!#REF!/'In Process Calc.'!$J77,"")</f>
        <v/>
      </c>
      <c r="AG83" s="244" t="str">
        <f>IF('Measured Data'!$E75&gt;0,'Measured Data'!AG74+'Measured Data'!$E75*'Measured Data'!#REF!/'In Process Calc.'!$J77,"")</f>
        <v/>
      </c>
      <c r="AH83" s="244" t="str">
        <f>IF('Measured Data'!$E75&gt;0,'Measured Data'!AH74+'Measured Data'!$E75*'Measured Data'!#REF!/'In Process Calc.'!$J77,"")</f>
        <v/>
      </c>
      <c r="AI83" s="244" t="str">
        <f>IF('Measured Data'!$E75&gt;0,'Measured Data'!AI74+'Measured Data'!$E75*'Measured Data'!#REF!/'In Process Calc.'!$J77,"")</f>
        <v/>
      </c>
      <c r="AJ83" s="244" t="str">
        <f>IF('Measured Data'!$E75&gt;0,'Measured Data'!AJ74+'Measured Data'!$E75*'Measured Data'!#REF!/'In Process Calc.'!$J77,"")</f>
        <v/>
      </c>
      <c r="AK83" s="244" t="str">
        <f>IF('Measured Data'!$E75&gt;0,'Measured Data'!AK74+'Measured Data'!$E75*'Measured Data'!#REF!/'In Process Calc.'!$J77,"")</f>
        <v/>
      </c>
      <c r="AL83" s="244" t="str">
        <f>IF('Measured Data'!$E75&gt;0,'Measured Data'!AL74+'Measured Data'!$E75*'Measured Data'!#REF!/'In Process Calc.'!$J77,"")</f>
        <v/>
      </c>
      <c r="AM83" s="244" t="str">
        <f>IF('Measured Data'!$E75&gt;0,'Measured Data'!AM74+'Measured Data'!$E75*'Measured Data'!#REF!/'In Process Calc.'!$J77,"")</f>
        <v/>
      </c>
      <c r="AN83" s="244" t="str">
        <f>IF('Measured Data'!$E75&gt;0,'Measured Data'!AN74+'Measured Data'!$E75*'Measured Data'!#REF!/'In Process Calc.'!$J77,"")</f>
        <v/>
      </c>
      <c r="AO83" s="244" t="str">
        <f>IF('Measured Data'!$E75&gt;0,'Measured Data'!AO74+'Measured Data'!$E75*'Measured Data'!#REF!/'In Process Calc.'!$J77,"")</f>
        <v/>
      </c>
      <c r="AP83" s="244" t="str">
        <f>IF('Measured Data'!$E75&gt;0,'Measured Data'!AP74+'Measured Data'!$E75*'Measured Data'!AQ74/'In Process Calc.'!$J77,"")</f>
        <v/>
      </c>
      <c r="AQ83" s="244" t="str">
        <f>IF('Measured Data'!$E75&gt;0,'Measured Data'!#REF!+'Measured Data'!$E75*'Measured Data'!AR74/'In Process Calc.'!$J77,"")</f>
        <v/>
      </c>
      <c r="AR83" s="244" t="str">
        <f>IF('Measured Data'!$E75&gt;0,'Measured Data'!#REF!,"")</f>
        <v/>
      </c>
      <c r="AS83" s="244" t="str">
        <f>IF('Measured Data'!$E75&gt;0,'Measured Data'!#REF!,"")</f>
        <v/>
      </c>
      <c r="AT83" s="244" t="str">
        <f>IF('Measured Data'!$E75&gt;0,'Measured Data'!#REF!,"")</f>
        <v/>
      </c>
      <c r="AU83" s="244" t="str">
        <f>IF('Measured Data'!$E75&gt;0,'Measured Data'!#REF!,"")</f>
        <v/>
      </c>
      <c r="AV83" s="244" t="str">
        <f>IF('Measured Data'!$E75&gt;0,'Measured Data'!#REF!,"")</f>
        <v/>
      </c>
      <c r="AW83" s="244" t="str">
        <f>IF('Measured Data'!$E75&gt;0,'Measured Data'!#REF!,"")</f>
        <v/>
      </c>
      <c r="AX83" s="244" t="str">
        <f>IF('Measured Data'!$E75&gt;0,'Measured Data'!#REF!,"")</f>
        <v/>
      </c>
      <c r="AY83" s="244" t="str">
        <f>IF('Measured Data'!$E75&gt;0,'Measured Data'!#REF!,"")</f>
        <v/>
      </c>
      <c r="AZ83" s="244" t="str">
        <f>IF('Measured Data'!$E75&gt;0,'Measured Data'!#REF!,"")</f>
        <v/>
      </c>
      <c r="BA83" s="244" t="str">
        <f>IF('Measured Data'!$E75&gt;0,'Measured Data'!#REF!,"")</f>
        <v/>
      </c>
      <c r="BB83" s="244" t="str">
        <f>IF('Measured Data'!$E75&gt;0,'Measured Data'!#REF!,"")</f>
        <v/>
      </c>
      <c r="BC83" s="244" t="str">
        <f>IF('Measured Data'!$E75&gt;0,'Measured Data'!#REF!,"")</f>
        <v/>
      </c>
      <c r="BD83" s="244" t="str">
        <f>IF('Measured Data'!$E75&gt;0,'Measured Data'!#REF!,"")</f>
        <v/>
      </c>
      <c r="BE83" s="244" t="str">
        <f>IF('Measured Data'!$E75&gt;0,'Measured Data'!#REF!,"")</f>
        <v/>
      </c>
      <c r="BF83" s="244" t="str">
        <f>IF('Measured Data'!$E75&gt;0,'Measured Data'!#REF!,"")</f>
        <v/>
      </c>
      <c r="BG83" s="244" t="str">
        <f>IF('Measured Data'!$E75&gt;0,'Measured Data'!#REF!,"")</f>
        <v/>
      </c>
      <c r="BH83" s="244" t="str">
        <f>IF('Measured Data'!$E75&gt;0,'Measured Data'!#REF!,"")</f>
        <v/>
      </c>
      <c r="BI83" s="244" t="str">
        <f>IF('Measured Data'!$E75&gt;0,'Measured Data'!#REF!,"")</f>
        <v/>
      </c>
      <c r="BJ83" s="244" t="str">
        <f>IF('Measured Data'!$E75&gt;0,'Measured Data'!#REF!,"")</f>
        <v/>
      </c>
      <c r="BK83" s="244" t="str">
        <f>IF('Measured Data'!$E75&gt;0,'Measured Data'!#REF!,"")</f>
        <v/>
      </c>
      <c r="BL83" s="244" t="str">
        <f>IF('Measured Data'!$E75&gt;0,'Measured Data'!#REF!,"")</f>
        <v/>
      </c>
      <c r="BM83" s="244" t="str">
        <f>IF('Measured Data'!$E75&gt;0,'Measured Data'!#REF!,"")</f>
        <v/>
      </c>
      <c r="BN83" s="244" t="str">
        <f>IF('Measured Data'!$E75&gt;0,'In Process Calc.'!B76,"")</f>
        <v/>
      </c>
      <c r="BO83" s="244" t="str">
        <f>IF('Measured Data'!$E75&gt;0,'In Process Calc.'!C76,"")</f>
        <v/>
      </c>
    </row>
    <row r="84" spans="1:67">
      <c r="A84" s="238" t="str">
        <f>IF('Measured Data'!$E76&gt;0,'Measured Data'!$B$1,"")</f>
        <v/>
      </c>
      <c r="B84" s="238" t="str">
        <f>IF('Measured Data'!$E76&gt;0,'Measured Data'!A75+0.1,"")</f>
        <v/>
      </c>
      <c r="C84" s="242" t="str">
        <f>IF('Measured Data'!$E76&gt;0,'Measured Data'!B75,"")</f>
        <v/>
      </c>
      <c r="D84" s="247" t="str">
        <f>IF('Measured Data'!$E76&gt;0,'Measured Data'!C75,"")</f>
        <v/>
      </c>
      <c r="E84" s="238" t="str">
        <f>IF('Measured Data'!$E76&gt;0,'Measured Data'!D75,"")</f>
        <v/>
      </c>
      <c r="F84" s="238" t="str">
        <f>IF('Measured Data'!$E76&gt;0,'Measured Data'!E75,"")</f>
        <v/>
      </c>
      <c r="G84" s="238" t="str">
        <f>IF('Measured Data'!$E76&gt;0,'Measured Data'!G75,"")</f>
        <v/>
      </c>
      <c r="H84" s="243" t="str">
        <f>IF('Measured Data'!$E76&gt;0,'Measured Data'!H75,"")</f>
        <v/>
      </c>
      <c r="I84" s="243" t="str">
        <f>IF('Measured Data'!$E76&gt;0,'Measured Data'!I75,"")</f>
        <v/>
      </c>
      <c r="J84" s="243" t="str">
        <f>IF('Measured Data'!$E76&gt;0,'Measured Data'!J75,"")</f>
        <v/>
      </c>
      <c r="K84" s="243" t="str">
        <f>IF('Measured Data'!$E76&gt;0,'Measured Data'!K75,"")</f>
        <v/>
      </c>
      <c r="L84" s="238" t="str">
        <f>IF('Measured Data'!$E76&gt;0,'Measured Data'!L75,"")</f>
        <v/>
      </c>
      <c r="M84" s="238" t="str">
        <f>IF('Measured Data'!$E76&gt;0,'Measured Data'!M75,"")</f>
        <v/>
      </c>
      <c r="N84" s="238" t="str">
        <f>IF('Measured Data'!$E76&gt;0,'Measured Data'!N75,"")</f>
        <v/>
      </c>
      <c r="O84" s="238" t="str">
        <f>IF('Measured Data'!$E76&gt;0,'Measured Data'!O75,"")</f>
        <v/>
      </c>
      <c r="P84" s="238" t="str">
        <f>IF('Measured Data'!$E76&gt;0,'Measured Data'!P75,"")</f>
        <v/>
      </c>
      <c r="Q84" s="238" t="str">
        <f>IF('Measured Data'!$E76&gt;0,'Measured Data'!Q75,"")</f>
        <v/>
      </c>
      <c r="R84" s="238" t="str">
        <f>IF('Measured Data'!$E76&gt;0,'Measured Data'!R75,"")</f>
        <v/>
      </c>
      <c r="S84" s="238" t="str">
        <f>IF('Measured Data'!$E76&gt;0,'Measured Data'!S75,"")</f>
        <v/>
      </c>
      <c r="T84" s="244" t="str">
        <f>IF('Measured Data'!$E76&gt;0,'Measured Data'!T75+'Measured Data'!$E76*'Measured Data'!#REF!/'In Process Calc.'!$J78,"")</f>
        <v/>
      </c>
      <c r="U84" s="244" t="str">
        <f>IF('Measured Data'!$E76&gt;0,'Measured Data'!U75+'Measured Data'!$E76*'Measured Data'!#REF!/'In Process Calc.'!$J78,"")</f>
        <v/>
      </c>
      <c r="V84" s="244" t="str">
        <f>IF('Measured Data'!$E76&gt;0,'Measured Data'!V75+'Measured Data'!$E76*'Measured Data'!#REF!/'In Process Calc.'!$J78,"")</f>
        <v/>
      </c>
      <c r="W84" s="244" t="str">
        <f>IF('Measured Data'!$E76&gt;0,'Measured Data'!W75+'Measured Data'!$E76*'Measured Data'!#REF!/'In Process Calc.'!$J78,"")</f>
        <v/>
      </c>
      <c r="X84" s="244" t="str">
        <f>IF('Measured Data'!$E76&gt;0,'Measured Data'!X75+'Measured Data'!$E76*'Measured Data'!#REF!/'In Process Calc.'!$J78,"")</f>
        <v/>
      </c>
      <c r="Y84" s="244" t="str">
        <f>IF('Measured Data'!$E76&gt;0,'Measured Data'!Y75+'Measured Data'!$E76*'Measured Data'!#REF!/'In Process Calc.'!$J78,"")</f>
        <v/>
      </c>
      <c r="Z84" s="244" t="str">
        <f>IF('Measured Data'!$E76&gt;0,'Measured Data'!Z75+'Measured Data'!$E76*'Measured Data'!#REF!/'In Process Calc.'!$J78,"")</f>
        <v/>
      </c>
      <c r="AA84" s="244" t="str">
        <f>IF('Measured Data'!$E76&gt;0,'Measured Data'!AA75+'Measured Data'!$E76*'Measured Data'!#REF!/'In Process Calc.'!$J78,"")</f>
        <v/>
      </c>
      <c r="AB84" s="244" t="str">
        <f>IF('Measured Data'!$E76&gt;0,'Measured Data'!AB75+'Measured Data'!$E76*'Measured Data'!#REF!/'In Process Calc.'!$J78,"")</f>
        <v/>
      </c>
      <c r="AC84" s="244" t="str">
        <f>IF('Measured Data'!$E76&gt;0,'Measured Data'!AC75+'Measured Data'!$E76*'Measured Data'!#REF!/'In Process Calc.'!$J78,"")</f>
        <v/>
      </c>
      <c r="AD84" s="244" t="str">
        <f>IF('Measured Data'!$E76&gt;0,'Measured Data'!AD75+'Measured Data'!$E76*'Measured Data'!#REF!/'In Process Calc.'!$J78,"")</f>
        <v/>
      </c>
      <c r="AE84" s="244" t="str">
        <f>IF('Measured Data'!$E76&gt;0,'Measured Data'!AE75+'Measured Data'!$E76*'Measured Data'!#REF!/'In Process Calc.'!$J78,"")</f>
        <v/>
      </c>
      <c r="AF84" s="244" t="str">
        <f>IF('Measured Data'!$E76&gt;0,'Measured Data'!AF75+'Measured Data'!$E76*'Measured Data'!#REF!/'In Process Calc.'!$J78,"")</f>
        <v/>
      </c>
      <c r="AG84" s="244" t="str">
        <f>IF('Measured Data'!$E76&gt;0,'Measured Data'!AG75+'Measured Data'!$E76*'Measured Data'!#REF!/'In Process Calc.'!$J78,"")</f>
        <v/>
      </c>
      <c r="AH84" s="244" t="str">
        <f>IF('Measured Data'!$E76&gt;0,'Measured Data'!AH75+'Measured Data'!$E76*'Measured Data'!#REF!/'In Process Calc.'!$J78,"")</f>
        <v/>
      </c>
      <c r="AI84" s="244" t="str">
        <f>IF('Measured Data'!$E76&gt;0,'Measured Data'!AI75+'Measured Data'!$E76*'Measured Data'!#REF!/'In Process Calc.'!$J78,"")</f>
        <v/>
      </c>
      <c r="AJ84" s="244" t="str">
        <f>IF('Measured Data'!$E76&gt;0,'Measured Data'!AJ75+'Measured Data'!$E76*'Measured Data'!#REF!/'In Process Calc.'!$J78,"")</f>
        <v/>
      </c>
      <c r="AK84" s="244" t="str">
        <f>IF('Measured Data'!$E76&gt;0,'Measured Data'!AK75+'Measured Data'!$E76*'Measured Data'!#REF!/'In Process Calc.'!$J78,"")</f>
        <v/>
      </c>
      <c r="AL84" s="244" t="str">
        <f>IF('Measured Data'!$E76&gt;0,'Measured Data'!AL75+'Measured Data'!$E76*'Measured Data'!#REF!/'In Process Calc.'!$J78,"")</f>
        <v/>
      </c>
      <c r="AM84" s="244" t="str">
        <f>IF('Measured Data'!$E76&gt;0,'Measured Data'!AM75+'Measured Data'!$E76*'Measured Data'!#REF!/'In Process Calc.'!$J78,"")</f>
        <v/>
      </c>
      <c r="AN84" s="244" t="str">
        <f>IF('Measured Data'!$E76&gt;0,'Measured Data'!AN75+'Measured Data'!$E76*'Measured Data'!#REF!/'In Process Calc.'!$J78,"")</f>
        <v/>
      </c>
      <c r="AO84" s="244" t="str">
        <f>IF('Measured Data'!$E76&gt;0,'Measured Data'!AO75+'Measured Data'!$E76*'Measured Data'!#REF!/'In Process Calc.'!$J78,"")</f>
        <v/>
      </c>
      <c r="AP84" s="244" t="str">
        <f>IF('Measured Data'!$E76&gt;0,'Measured Data'!AP75+'Measured Data'!$E76*'Measured Data'!AQ75/'In Process Calc.'!$J78,"")</f>
        <v/>
      </c>
      <c r="AQ84" s="244" t="str">
        <f>IF('Measured Data'!$E76&gt;0,'Measured Data'!#REF!+'Measured Data'!$E76*'Measured Data'!AR75/'In Process Calc.'!$J78,"")</f>
        <v/>
      </c>
      <c r="AR84" s="244" t="str">
        <f>IF('Measured Data'!$E76&gt;0,'Measured Data'!#REF!,"")</f>
        <v/>
      </c>
      <c r="AS84" s="244" t="str">
        <f>IF('Measured Data'!$E76&gt;0,'Measured Data'!#REF!,"")</f>
        <v/>
      </c>
      <c r="AT84" s="244" t="str">
        <f>IF('Measured Data'!$E76&gt;0,'Measured Data'!#REF!,"")</f>
        <v/>
      </c>
      <c r="AU84" s="244" t="str">
        <f>IF('Measured Data'!$E76&gt;0,'Measured Data'!#REF!,"")</f>
        <v/>
      </c>
      <c r="AV84" s="244" t="str">
        <f>IF('Measured Data'!$E76&gt;0,'Measured Data'!#REF!,"")</f>
        <v/>
      </c>
      <c r="AW84" s="244" t="str">
        <f>IF('Measured Data'!$E76&gt;0,'Measured Data'!#REF!,"")</f>
        <v/>
      </c>
      <c r="AX84" s="244" t="str">
        <f>IF('Measured Data'!$E76&gt;0,'Measured Data'!#REF!,"")</f>
        <v/>
      </c>
      <c r="AY84" s="244" t="str">
        <f>IF('Measured Data'!$E76&gt;0,'Measured Data'!#REF!,"")</f>
        <v/>
      </c>
      <c r="AZ84" s="244" t="str">
        <f>IF('Measured Data'!$E76&gt;0,'Measured Data'!#REF!,"")</f>
        <v/>
      </c>
      <c r="BA84" s="244" t="str">
        <f>IF('Measured Data'!$E76&gt;0,'Measured Data'!#REF!,"")</f>
        <v/>
      </c>
      <c r="BB84" s="244" t="str">
        <f>IF('Measured Data'!$E76&gt;0,'Measured Data'!#REF!,"")</f>
        <v/>
      </c>
      <c r="BC84" s="244" t="str">
        <f>IF('Measured Data'!$E76&gt;0,'Measured Data'!#REF!,"")</f>
        <v/>
      </c>
      <c r="BD84" s="244" t="str">
        <f>IF('Measured Data'!$E76&gt;0,'Measured Data'!#REF!,"")</f>
        <v/>
      </c>
      <c r="BE84" s="244" t="str">
        <f>IF('Measured Data'!$E76&gt;0,'Measured Data'!#REF!,"")</f>
        <v/>
      </c>
      <c r="BF84" s="244" t="str">
        <f>IF('Measured Data'!$E76&gt;0,'Measured Data'!#REF!,"")</f>
        <v/>
      </c>
      <c r="BG84" s="244" t="str">
        <f>IF('Measured Data'!$E76&gt;0,'Measured Data'!#REF!,"")</f>
        <v/>
      </c>
      <c r="BH84" s="244" t="str">
        <f>IF('Measured Data'!$E76&gt;0,'Measured Data'!#REF!,"")</f>
        <v/>
      </c>
      <c r="BI84" s="244" t="str">
        <f>IF('Measured Data'!$E76&gt;0,'Measured Data'!#REF!,"")</f>
        <v/>
      </c>
      <c r="BJ84" s="244" t="str">
        <f>IF('Measured Data'!$E76&gt;0,'Measured Data'!#REF!,"")</f>
        <v/>
      </c>
      <c r="BK84" s="244" t="str">
        <f>IF('Measured Data'!$E76&gt;0,'Measured Data'!#REF!,"")</f>
        <v/>
      </c>
      <c r="BL84" s="244" t="str">
        <f>IF('Measured Data'!$E76&gt;0,'Measured Data'!#REF!,"")</f>
        <v/>
      </c>
      <c r="BM84" s="244" t="str">
        <f>IF('Measured Data'!$E76&gt;0,'Measured Data'!#REF!,"")</f>
        <v/>
      </c>
      <c r="BN84" s="244" t="str">
        <f>IF('Measured Data'!$E76&gt;0,'In Process Calc.'!B77,"")</f>
        <v/>
      </c>
      <c r="BO84" s="244" t="str">
        <f>IF('Measured Data'!$E76&gt;0,'In Process Calc.'!C77,"")</f>
        <v/>
      </c>
    </row>
    <row r="85" spans="1:67">
      <c r="A85" s="238" t="str">
        <f>IF('Measured Data'!$E77&gt;0,'Measured Data'!$B$1,"")</f>
        <v/>
      </c>
      <c r="B85" s="238" t="str">
        <f>IF('Measured Data'!$E77&gt;0,'Measured Data'!A76+0.1,"")</f>
        <v/>
      </c>
      <c r="C85" s="242" t="str">
        <f>IF('Measured Data'!$E77&gt;0,'Measured Data'!B76,"")</f>
        <v/>
      </c>
      <c r="D85" s="247" t="str">
        <f>IF('Measured Data'!$E77&gt;0,'Measured Data'!C76,"")</f>
        <v/>
      </c>
      <c r="E85" s="238" t="str">
        <f>IF('Measured Data'!$E77&gt;0,'Measured Data'!D76,"")</f>
        <v/>
      </c>
      <c r="F85" s="238" t="str">
        <f>IF('Measured Data'!$E77&gt;0,'Measured Data'!E76,"")</f>
        <v/>
      </c>
      <c r="G85" s="238" t="str">
        <f>IF('Measured Data'!$E77&gt;0,'Measured Data'!G76,"")</f>
        <v/>
      </c>
      <c r="H85" s="243" t="str">
        <f>IF('Measured Data'!$E77&gt;0,'Measured Data'!H76,"")</f>
        <v/>
      </c>
      <c r="I85" s="243" t="str">
        <f>IF('Measured Data'!$E77&gt;0,'Measured Data'!I76,"")</f>
        <v/>
      </c>
      <c r="J85" s="243" t="str">
        <f>IF('Measured Data'!$E77&gt;0,'Measured Data'!J76,"")</f>
        <v/>
      </c>
      <c r="K85" s="243" t="str">
        <f>IF('Measured Data'!$E77&gt;0,'Measured Data'!K76,"")</f>
        <v/>
      </c>
      <c r="L85" s="238" t="str">
        <f>IF('Measured Data'!$E77&gt;0,'Measured Data'!L76,"")</f>
        <v/>
      </c>
      <c r="M85" s="238" t="str">
        <f>IF('Measured Data'!$E77&gt;0,'Measured Data'!M76,"")</f>
        <v/>
      </c>
      <c r="N85" s="238" t="str">
        <f>IF('Measured Data'!$E77&gt;0,'Measured Data'!N76,"")</f>
        <v/>
      </c>
      <c r="O85" s="238" t="str">
        <f>IF('Measured Data'!$E77&gt;0,'Measured Data'!O76,"")</f>
        <v/>
      </c>
      <c r="P85" s="238" t="str">
        <f>IF('Measured Data'!$E77&gt;0,'Measured Data'!P76,"")</f>
        <v/>
      </c>
      <c r="Q85" s="238" t="str">
        <f>IF('Measured Data'!$E77&gt;0,'Measured Data'!Q76,"")</f>
        <v/>
      </c>
      <c r="R85" s="238" t="str">
        <f>IF('Measured Data'!$E77&gt;0,'Measured Data'!R76,"")</f>
        <v/>
      </c>
      <c r="S85" s="238" t="str">
        <f>IF('Measured Data'!$E77&gt;0,'Measured Data'!S76,"")</f>
        <v/>
      </c>
      <c r="T85" s="244" t="str">
        <f>IF('Measured Data'!$E77&gt;0,'Measured Data'!T76+'Measured Data'!$E77*'Measured Data'!#REF!/'In Process Calc.'!$J79,"")</f>
        <v/>
      </c>
      <c r="U85" s="244" t="str">
        <f>IF('Measured Data'!$E77&gt;0,'Measured Data'!U76+'Measured Data'!$E77*'Measured Data'!#REF!/'In Process Calc.'!$J79,"")</f>
        <v/>
      </c>
      <c r="V85" s="244" t="str">
        <f>IF('Measured Data'!$E77&gt;0,'Measured Data'!V76+'Measured Data'!$E77*'Measured Data'!#REF!/'In Process Calc.'!$J79,"")</f>
        <v/>
      </c>
      <c r="W85" s="244" t="str">
        <f>IF('Measured Data'!$E77&gt;0,'Measured Data'!W76+'Measured Data'!$E77*'Measured Data'!#REF!/'In Process Calc.'!$J79,"")</f>
        <v/>
      </c>
      <c r="X85" s="244" t="str">
        <f>IF('Measured Data'!$E77&gt;0,'Measured Data'!X76+'Measured Data'!$E77*'Measured Data'!#REF!/'In Process Calc.'!$J79,"")</f>
        <v/>
      </c>
      <c r="Y85" s="244" t="str">
        <f>IF('Measured Data'!$E77&gt;0,'Measured Data'!Y76+'Measured Data'!$E77*'Measured Data'!#REF!/'In Process Calc.'!$J79,"")</f>
        <v/>
      </c>
      <c r="Z85" s="244" t="str">
        <f>IF('Measured Data'!$E77&gt;0,'Measured Data'!Z76+'Measured Data'!$E77*'Measured Data'!#REF!/'In Process Calc.'!$J79,"")</f>
        <v/>
      </c>
      <c r="AA85" s="244" t="str">
        <f>IF('Measured Data'!$E77&gt;0,'Measured Data'!AA76+'Measured Data'!$E77*'Measured Data'!#REF!/'In Process Calc.'!$J79,"")</f>
        <v/>
      </c>
      <c r="AB85" s="244" t="str">
        <f>IF('Measured Data'!$E77&gt;0,'Measured Data'!AB76+'Measured Data'!$E77*'Measured Data'!#REF!/'In Process Calc.'!$J79,"")</f>
        <v/>
      </c>
      <c r="AC85" s="244" t="str">
        <f>IF('Measured Data'!$E77&gt;0,'Measured Data'!AC76+'Measured Data'!$E77*'Measured Data'!#REF!/'In Process Calc.'!$J79,"")</f>
        <v/>
      </c>
      <c r="AD85" s="244" t="str">
        <f>IF('Measured Data'!$E77&gt;0,'Measured Data'!AD76+'Measured Data'!$E77*'Measured Data'!#REF!/'In Process Calc.'!$J79,"")</f>
        <v/>
      </c>
      <c r="AE85" s="244" t="str">
        <f>IF('Measured Data'!$E77&gt;0,'Measured Data'!AE76+'Measured Data'!$E77*'Measured Data'!#REF!/'In Process Calc.'!$J79,"")</f>
        <v/>
      </c>
      <c r="AF85" s="244" t="str">
        <f>IF('Measured Data'!$E77&gt;0,'Measured Data'!AF76+'Measured Data'!$E77*'Measured Data'!#REF!/'In Process Calc.'!$J79,"")</f>
        <v/>
      </c>
      <c r="AG85" s="244" t="str">
        <f>IF('Measured Data'!$E77&gt;0,'Measured Data'!AG76+'Measured Data'!$E77*'Measured Data'!#REF!/'In Process Calc.'!$J79,"")</f>
        <v/>
      </c>
      <c r="AH85" s="244" t="str">
        <f>IF('Measured Data'!$E77&gt;0,'Measured Data'!AH76+'Measured Data'!$E77*'Measured Data'!#REF!/'In Process Calc.'!$J79,"")</f>
        <v/>
      </c>
      <c r="AI85" s="244" t="str">
        <f>IF('Measured Data'!$E77&gt;0,'Measured Data'!AI76+'Measured Data'!$E77*'Measured Data'!#REF!/'In Process Calc.'!$J79,"")</f>
        <v/>
      </c>
      <c r="AJ85" s="244" t="str">
        <f>IF('Measured Data'!$E77&gt;0,'Measured Data'!AJ76+'Measured Data'!$E77*'Measured Data'!#REF!/'In Process Calc.'!$J79,"")</f>
        <v/>
      </c>
      <c r="AK85" s="244" t="str">
        <f>IF('Measured Data'!$E77&gt;0,'Measured Data'!AK76+'Measured Data'!$E77*'Measured Data'!#REF!/'In Process Calc.'!$J79,"")</f>
        <v/>
      </c>
      <c r="AL85" s="244" t="str">
        <f>IF('Measured Data'!$E77&gt;0,'Measured Data'!AL76+'Measured Data'!$E77*'Measured Data'!#REF!/'In Process Calc.'!$J79,"")</f>
        <v/>
      </c>
      <c r="AM85" s="244" t="str">
        <f>IF('Measured Data'!$E77&gt;0,'Measured Data'!AM76+'Measured Data'!$E77*'Measured Data'!#REF!/'In Process Calc.'!$J79,"")</f>
        <v/>
      </c>
      <c r="AN85" s="244" t="str">
        <f>IF('Measured Data'!$E77&gt;0,'Measured Data'!AN76+'Measured Data'!$E77*'Measured Data'!#REF!/'In Process Calc.'!$J79,"")</f>
        <v/>
      </c>
      <c r="AO85" s="244" t="str">
        <f>IF('Measured Data'!$E77&gt;0,'Measured Data'!AO76+'Measured Data'!$E77*'Measured Data'!#REF!/'In Process Calc.'!$J79,"")</f>
        <v/>
      </c>
      <c r="AP85" s="244" t="str">
        <f>IF('Measured Data'!$E77&gt;0,'Measured Data'!AP76+'Measured Data'!$E77*'Measured Data'!AQ76/'In Process Calc.'!$J79,"")</f>
        <v/>
      </c>
      <c r="AQ85" s="244" t="str">
        <f>IF('Measured Data'!$E77&gt;0,'Measured Data'!#REF!+'Measured Data'!$E77*'Measured Data'!AR76/'In Process Calc.'!$J79,"")</f>
        <v/>
      </c>
      <c r="AR85" s="244" t="str">
        <f>IF('Measured Data'!$E77&gt;0,'Measured Data'!#REF!,"")</f>
        <v/>
      </c>
      <c r="AS85" s="244" t="str">
        <f>IF('Measured Data'!$E77&gt;0,'Measured Data'!#REF!,"")</f>
        <v/>
      </c>
      <c r="AT85" s="244" t="str">
        <f>IF('Measured Data'!$E77&gt;0,'Measured Data'!#REF!,"")</f>
        <v/>
      </c>
      <c r="AU85" s="244" t="str">
        <f>IF('Measured Data'!$E77&gt;0,'Measured Data'!#REF!,"")</f>
        <v/>
      </c>
      <c r="AV85" s="244" t="str">
        <f>IF('Measured Data'!$E77&gt;0,'Measured Data'!#REF!,"")</f>
        <v/>
      </c>
      <c r="AW85" s="244" t="str">
        <f>IF('Measured Data'!$E77&gt;0,'Measured Data'!#REF!,"")</f>
        <v/>
      </c>
      <c r="AX85" s="244" t="str">
        <f>IF('Measured Data'!$E77&gt;0,'Measured Data'!#REF!,"")</f>
        <v/>
      </c>
      <c r="AY85" s="244" t="str">
        <f>IF('Measured Data'!$E77&gt;0,'Measured Data'!#REF!,"")</f>
        <v/>
      </c>
      <c r="AZ85" s="244" t="str">
        <f>IF('Measured Data'!$E77&gt;0,'Measured Data'!#REF!,"")</f>
        <v/>
      </c>
      <c r="BA85" s="244" t="str">
        <f>IF('Measured Data'!$E77&gt;0,'Measured Data'!#REF!,"")</f>
        <v/>
      </c>
      <c r="BB85" s="244" t="str">
        <f>IF('Measured Data'!$E77&gt;0,'Measured Data'!#REF!,"")</f>
        <v/>
      </c>
      <c r="BC85" s="244" t="str">
        <f>IF('Measured Data'!$E77&gt;0,'Measured Data'!#REF!,"")</f>
        <v/>
      </c>
      <c r="BD85" s="244" t="str">
        <f>IF('Measured Data'!$E77&gt;0,'Measured Data'!#REF!,"")</f>
        <v/>
      </c>
      <c r="BE85" s="244" t="str">
        <f>IF('Measured Data'!$E77&gt;0,'Measured Data'!#REF!,"")</f>
        <v/>
      </c>
      <c r="BF85" s="244" t="str">
        <f>IF('Measured Data'!$E77&gt;0,'Measured Data'!#REF!,"")</f>
        <v/>
      </c>
      <c r="BG85" s="244" t="str">
        <f>IF('Measured Data'!$E77&gt;0,'Measured Data'!#REF!,"")</f>
        <v/>
      </c>
      <c r="BH85" s="244" t="str">
        <f>IF('Measured Data'!$E77&gt;0,'Measured Data'!#REF!,"")</f>
        <v/>
      </c>
      <c r="BI85" s="244" t="str">
        <f>IF('Measured Data'!$E77&gt;0,'Measured Data'!#REF!,"")</f>
        <v/>
      </c>
      <c r="BJ85" s="244" t="str">
        <f>IF('Measured Data'!$E77&gt;0,'Measured Data'!#REF!,"")</f>
        <v/>
      </c>
      <c r="BK85" s="244" t="str">
        <f>IF('Measured Data'!$E77&gt;0,'Measured Data'!#REF!,"")</f>
        <v/>
      </c>
      <c r="BL85" s="244" t="str">
        <f>IF('Measured Data'!$E77&gt;0,'Measured Data'!#REF!,"")</f>
        <v/>
      </c>
      <c r="BM85" s="244" t="str">
        <f>IF('Measured Data'!$E77&gt;0,'Measured Data'!#REF!,"")</f>
        <v/>
      </c>
      <c r="BN85" s="244" t="str">
        <f>IF('Measured Data'!$E77&gt;0,'In Process Calc.'!B78,"")</f>
        <v/>
      </c>
      <c r="BO85" s="244" t="str">
        <f>IF('Measured Data'!$E77&gt;0,'In Process Calc.'!C78,"")</f>
        <v/>
      </c>
    </row>
    <row r="86" spans="1:67">
      <c r="A86" s="238" t="str">
        <f>IF('Measured Data'!$E78&gt;0,'Measured Data'!$B$1,"")</f>
        <v/>
      </c>
      <c r="B86" s="238" t="str">
        <f>IF('Measured Data'!$E78&gt;0,'Measured Data'!A77+0.1,"")</f>
        <v/>
      </c>
      <c r="C86" s="242" t="str">
        <f>IF('Measured Data'!$E78&gt;0,'Measured Data'!B77,"")</f>
        <v/>
      </c>
      <c r="D86" s="247" t="str">
        <f>IF('Measured Data'!$E78&gt;0,'Measured Data'!C77,"")</f>
        <v/>
      </c>
      <c r="E86" s="238" t="str">
        <f>IF('Measured Data'!$E78&gt;0,'Measured Data'!D77,"")</f>
        <v/>
      </c>
      <c r="F86" s="238" t="str">
        <f>IF('Measured Data'!$E78&gt;0,'Measured Data'!E77,"")</f>
        <v/>
      </c>
      <c r="G86" s="238" t="str">
        <f>IF('Measured Data'!$E78&gt;0,'Measured Data'!G77,"")</f>
        <v/>
      </c>
      <c r="H86" s="243" t="str">
        <f>IF('Measured Data'!$E78&gt;0,'Measured Data'!H77,"")</f>
        <v/>
      </c>
      <c r="I86" s="243" t="str">
        <f>IF('Measured Data'!$E78&gt;0,'Measured Data'!I77,"")</f>
        <v/>
      </c>
      <c r="J86" s="243" t="str">
        <f>IF('Measured Data'!$E78&gt;0,'Measured Data'!J77,"")</f>
        <v/>
      </c>
      <c r="K86" s="243" t="str">
        <f>IF('Measured Data'!$E78&gt;0,'Measured Data'!K77,"")</f>
        <v/>
      </c>
      <c r="L86" s="238" t="str">
        <f>IF('Measured Data'!$E78&gt;0,'Measured Data'!L77,"")</f>
        <v/>
      </c>
      <c r="M86" s="238" t="str">
        <f>IF('Measured Data'!$E78&gt;0,'Measured Data'!M77,"")</f>
        <v/>
      </c>
      <c r="N86" s="238" t="str">
        <f>IF('Measured Data'!$E78&gt;0,'Measured Data'!N77,"")</f>
        <v/>
      </c>
      <c r="O86" s="238" t="str">
        <f>IF('Measured Data'!$E78&gt;0,'Measured Data'!O77,"")</f>
        <v/>
      </c>
      <c r="P86" s="238" t="str">
        <f>IF('Measured Data'!$E78&gt;0,'Measured Data'!P77,"")</f>
        <v/>
      </c>
      <c r="Q86" s="238" t="str">
        <f>IF('Measured Data'!$E78&gt;0,'Measured Data'!Q77,"")</f>
        <v/>
      </c>
      <c r="R86" s="238" t="str">
        <f>IF('Measured Data'!$E78&gt;0,'Measured Data'!R77,"")</f>
        <v/>
      </c>
      <c r="S86" s="238" t="str">
        <f>IF('Measured Data'!$E78&gt;0,'Measured Data'!S77,"")</f>
        <v/>
      </c>
      <c r="T86" s="244" t="str">
        <f>IF('Measured Data'!$E78&gt;0,'Measured Data'!T77+'Measured Data'!$E78*'Measured Data'!#REF!/'In Process Calc.'!$J80,"")</f>
        <v/>
      </c>
      <c r="U86" s="244" t="str">
        <f>IF('Measured Data'!$E78&gt;0,'Measured Data'!U77+'Measured Data'!$E78*'Measured Data'!#REF!/'In Process Calc.'!$J80,"")</f>
        <v/>
      </c>
      <c r="V86" s="244" t="str">
        <f>IF('Measured Data'!$E78&gt;0,'Measured Data'!V77+'Measured Data'!$E78*'Measured Data'!#REF!/'In Process Calc.'!$J80,"")</f>
        <v/>
      </c>
      <c r="W86" s="244" t="str">
        <f>IF('Measured Data'!$E78&gt;0,'Measured Data'!W77+'Measured Data'!$E78*'Measured Data'!#REF!/'In Process Calc.'!$J80,"")</f>
        <v/>
      </c>
      <c r="X86" s="244" t="str">
        <f>IF('Measured Data'!$E78&gt;0,'Measured Data'!X77+'Measured Data'!$E78*'Measured Data'!#REF!/'In Process Calc.'!$J80,"")</f>
        <v/>
      </c>
      <c r="Y86" s="244" t="str">
        <f>IF('Measured Data'!$E78&gt;0,'Measured Data'!Y77+'Measured Data'!$E78*'Measured Data'!#REF!/'In Process Calc.'!$J80,"")</f>
        <v/>
      </c>
      <c r="Z86" s="244" t="str">
        <f>IF('Measured Data'!$E78&gt;0,'Measured Data'!Z77+'Measured Data'!$E78*'Measured Data'!#REF!/'In Process Calc.'!$J80,"")</f>
        <v/>
      </c>
      <c r="AA86" s="244" t="str">
        <f>IF('Measured Data'!$E78&gt;0,'Measured Data'!AA77+'Measured Data'!$E78*'Measured Data'!#REF!/'In Process Calc.'!$J80,"")</f>
        <v/>
      </c>
      <c r="AB86" s="244" t="str">
        <f>IF('Measured Data'!$E78&gt;0,'Measured Data'!AB77+'Measured Data'!$E78*'Measured Data'!#REF!/'In Process Calc.'!$J80,"")</f>
        <v/>
      </c>
      <c r="AC86" s="244" t="str">
        <f>IF('Measured Data'!$E78&gt;0,'Measured Data'!AC77+'Measured Data'!$E78*'Measured Data'!#REF!/'In Process Calc.'!$J80,"")</f>
        <v/>
      </c>
      <c r="AD86" s="244" t="str">
        <f>IF('Measured Data'!$E78&gt;0,'Measured Data'!AD77+'Measured Data'!$E78*'Measured Data'!#REF!/'In Process Calc.'!$J80,"")</f>
        <v/>
      </c>
      <c r="AE86" s="244" t="str">
        <f>IF('Measured Data'!$E78&gt;0,'Measured Data'!AE77+'Measured Data'!$E78*'Measured Data'!#REF!/'In Process Calc.'!$J80,"")</f>
        <v/>
      </c>
      <c r="AF86" s="244" t="str">
        <f>IF('Measured Data'!$E78&gt;0,'Measured Data'!AF77+'Measured Data'!$E78*'Measured Data'!#REF!/'In Process Calc.'!$J80,"")</f>
        <v/>
      </c>
      <c r="AG86" s="244" t="str">
        <f>IF('Measured Data'!$E78&gt;0,'Measured Data'!AG77+'Measured Data'!$E78*'Measured Data'!#REF!/'In Process Calc.'!$J80,"")</f>
        <v/>
      </c>
      <c r="AH86" s="244" t="str">
        <f>IF('Measured Data'!$E78&gt;0,'Measured Data'!AH77+'Measured Data'!$E78*'Measured Data'!#REF!/'In Process Calc.'!$J80,"")</f>
        <v/>
      </c>
      <c r="AI86" s="244" t="str">
        <f>IF('Measured Data'!$E78&gt;0,'Measured Data'!AI77+'Measured Data'!$E78*'Measured Data'!#REF!/'In Process Calc.'!$J80,"")</f>
        <v/>
      </c>
      <c r="AJ86" s="244" t="str">
        <f>IF('Measured Data'!$E78&gt;0,'Measured Data'!AJ77+'Measured Data'!$E78*'Measured Data'!#REF!/'In Process Calc.'!$J80,"")</f>
        <v/>
      </c>
      <c r="AK86" s="244" t="str">
        <f>IF('Measured Data'!$E78&gt;0,'Measured Data'!AK77+'Measured Data'!$E78*'Measured Data'!#REF!/'In Process Calc.'!$J80,"")</f>
        <v/>
      </c>
      <c r="AL86" s="244" t="str">
        <f>IF('Measured Data'!$E78&gt;0,'Measured Data'!AL77+'Measured Data'!$E78*'Measured Data'!#REF!/'In Process Calc.'!$J80,"")</f>
        <v/>
      </c>
      <c r="AM86" s="244" t="str">
        <f>IF('Measured Data'!$E78&gt;0,'Measured Data'!AM77+'Measured Data'!$E78*'Measured Data'!#REF!/'In Process Calc.'!$J80,"")</f>
        <v/>
      </c>
      <c r="AN86" s="244" t="str">
        <f>IF('Measured Data'!$E78&gt;0,'Measured Data'!AN77+'Measured Data'!$E78*'Measured Data'!#REF!/'In Process Calc.'!$J80,"")</f>
        <v/>
      </c>
      <c r="AO86" s="244" t="str">
        <f>IF('Measured Data'!$E78&gt;0,'Measured Data'!AO77+'Measured Data'!$E78*'Measured Data'!#REF!/'In Process Calc.'!$J80,"")</f>
        <v/>
      </c>
      <c r="AP86" s="244" t="str">
        <f>IF('Measured Data'!$E78&gt;0,'Measured Data'!AP77+'Measured Data'!$E78*'Measured Data'!AQ77/'In Process Calc.'!$J80,"")</f>
        <v/>
      </c>
      <c r="AQ86" s="244" t="str">
        <f>IF('Measured Data'!$E78&gt;0,'Measured Data'!#REF!+'Measured Data'!$E78*'Measured Data'!AR77/'In Process Calc.'!$J80,"")</f>
        <v/>
      </c>
      <c r="AR86" s="244" t="str">
        <f>IF('Measured Data'!$E78&gt;0,'Measured Data'!#REF!,"")</f>
        <v/>
      </c>
      <c r="AS86" s="244" t="str">
        <f>IF('Measured Data'!$E78&gt;0,'Measured Data'!#REF!,"")</f>
        <v/>
      </c>
      <c r="AT86" s="244" t="str">
        <f>IF('Measured Data'!$E78&gt;0,'Measured Data'!#REF!,"")</f>
        <v/>
      </c>
      <c r="AU86" s="244" t="str">
        <f>IF('Measured Data'!$E78&gt;0,'Measured Data'!#REF!,"")</f>
        <v/>
      </c>
      <c r="AV86" s="244" t="str">
        <f>IF('Measured Data'!$E78&gt;0,'Measured Data'!#REF!,"")</f>
        <v/>
      </c>
      <c r="AW86" s="244" t="str">
        <f>IF('Measured Data'!$E78&gt;0,'Measured Data'!#REF!,"")</f>
        <v/>
      </c>
      <c r="AX86" s="244" t="str">
        <f>IF('Measured Data'!$E78&gt;0,'Measured Data'!#REF!,"")</f>
        <v/>
      </c>
      <c r="AY86" s="244" t="str">
        <f>IF('Measured Data'!$E78&gt;0,'Measured Data'!#REF!,"")</f>
        <v/>
      </c>
      <c r="AZ86" s="244" t="str">
        <f>IF('Measured Data'!$E78&gt;0,'Measured Data'!#REF!,"")</f>
        <v/>
      </c>
      <c r="BA86" s="244" t="str">
        <f>IF('Measured Data'!$E78&gt;0,'Measured Data'!#REF!,"")</f>
        <v/>
      </c>
      <c r="BB86" s="244" t="str">
        <f>IF('Measured Data'!$E78&gt;0,'Measured Data'!#REF!,"")</f>
        <v/>
      </c>
      <c r="BC86" s="244" t="str">
        <f>IF('Measured Data'!$E78&gt;0,'Measured Data'!#REF!,"")</f>
        <v/>
      </c>
      <c r="BD86" s="244" t="str">
        <f>IF('Measured Data'!$E78&gt;0,'Measured Data'!#REF!,"")</f>
        <v/>
      </c>
      <c r="BE86" s="244" t="str">
        <f>IF('Measured Data'!$E78&gt;0,'Measured Data'!#REF!,"")</f>
        <v/>
      </c>
      <c r="BF86" s="244" t="str">
        <f>IF('Measured Data'!$E78&gt;0,'Measured Data'!#REF!,"")</f>
        <v/>
      </c>
      <c r="BG86" s="244" t="str">
        <f>IF('Measured Data'!$E78&gt;0,'Measured Data'!#REF!,"")</f>
        <v/>
      </c>
      <c r="BH86" s="244" t="str">
        <f>IF('Measured Data'!$E78&gt;0,'Measured Data'!#REF!,"")</f>
        <v/>
      </c>
      <c r="BI86" s="244" t="str">
        <f>IF('Measured Data'!$E78&gt;0,'Measured Data'!#REF!,"")</f>
        <v/>
      </c>
      <c r="BJ86" s="244" t="str">
        <f>IF('Measured Data'!$E78&gt;0,'Measured Data'!#REF!,"")</f>
        <v/>
      </c>
      <c r="BK86" s="244" t="str">
        <f>IF('Measured Data'!$E78&gt;0,'Measured Data'!#REF!,"")</f>
        <v/>
      </c>
      <c r="BL86" s="244" t="str">
        <f>IF('Measured Data'!$E78&gt;0,'Measured Data'!#REF!,"")</f>
        <v/>
      </c>
      <c r="BM86" s="244" t="str">
        <f>IF('Measured Data'!$E78&gt;0,'Measured Data'!#REF!,"")</f>
        <v/>
      </c>
      <c r="BN86" s="244" t="str">
        <f>IF('Measured Data'!$E78&gt;0,'In Process Calc.'!B79,"")</f>
        <v/>
      </c>
      <c r="BO86" s="244" t="str">
        <f>IF('Measured Data'!$E78&gt;0,'In Process Calc.'!C79,"")</f>
        <v/>
      </c>
    </row>
    <row r="87" spans="1:67">
      <c r="A87" s="238" t="str">
        <f>IF('Measured Data'!$E79&gt;0,'Measured Data'!$B$1,"")</f>
        <v/>
      </c>
      <c r="B87" s="238" t="str">
        <f>IF('Measured Data'!$E79&gt;0,'Measured Data'!A78+0.1,"")</f>
        <v/>
      </c>
      <c r="C87" s="242" t="str">
        <f>IF('Measured Data'!$E79&gt;0,'Measured Data'!B78,"")</f>
        <v/>
      </c>
      <c r="D87" s="247" t="str">
        <f>IF('Measured Data'!$E79&gt;0,'Measured Data'!C78,"")</f>
        <v/>
      </c>
      <c r="E87" s="238" t="str">
        <f>IF('Measured Data'!$E79&gt;0,'Measured Data'!D78,"")</f>
        <v/>
      </c>
      <c r="F87" s="238" t="str">
        <f>IF('Measured Data'!$E79&gt;0,'Measured Data'!E78,"")</f>
        <v/>
      </c>
      <c r="G87" s="238" t="str">
        <f>IF('Measured Data'!$E79&gt;0,'Measured Data'!G78,"")</f>
        <v/>
      </c>
      <c r="H87" s="243" t="str">
        <f>IF('Measured Data'!$E79&gt;0,'Measured Data'!H78,"")</f>
        <v/>
      </c>
      <c r="I87" s="243" t="str">
        <f>IF('Measured Data'!$E79&gt;0,'Measured Data'!I78,"")</f>
        <v/>
      </c>
      <c r="J87" s="243" t="str">
        <f>IF('Measured Data'!$E79&gt;0,'Measured Data'!J78,"")</f>
        <v/>
      </c>
      <c r="K87" s="243" t="str">
        <f>IF('Measured Data'!$E79&gt;0,'Measured Data'!K78,"")</f>
        <v/>
      </c>
      <c r="L87" s="238" t="str">
        <f>IF('Measured Data'!$E79&gt;0,'Measured Data'!L78,"")</f>
        <v/>
      </c>
      <c r="M87" s="238" t="str">
        <f>IF('Measured Data'!$E79&gt;0,'Measured Data'!M78,"")</f>
        <v/>
      </c>
      <c r="N87" s="238" t="str">
        <f>IF('Measured Data'!$E79&gt;0,'Measured Data'!N78,"")</f>
        <v/>
      </c>
      <c r="O87" s="238" t="str">
        <f>IF('Measured Data'!$E79&gt;0,'Measured Data'!O78,"")</f>
        <v/>
      </c>
      <c r="P87" s="238" t="str">
        <f>IF('Measured Data'!$E79&gt;0,'Measured Data'!P78,"")</f>
        <v/>
      </c>
      <c r="Q87" s="238" t="str">
        <f>IF('Measured Data'!$E79&gt;0,'Measured Data'!Q78,"")</f>
        <v/>
      </c>
      <c r="R87" s="238" t="str">
        <f>IF('Measured Data'!$E79&gt;0,'Measured Data'!R78,"")</f>
        <v/>
      </c>
      <c r="S87" s="238" t="str">
        <f>IF('Measured Data'!$E79&gt;0,'Measured Data'!S78,"")</f>
        <v/>
      </c>
      <c r="T87" s="244" t="str">
        <f>IF('Measured Data'!$E79&gt;0,'Measured Data'!T78+'Measured Data'!$E79*'Measured Data'!#REF!/'In Process Calc.'!$J81,"")</f>
        <v/>
      </c>
      <c r="U87" s="244" t="str">
        <f>IF('Measured Data'!$E79&gt;0,'Measured Data'!U78+'Measured Data'!$E79*'Measured Data'!#REF!/'In Process Calc.'!$J81,"")</f>
        <v/>
      </c>
      <c r="V87" s="244" t="str">
        <f>IF('Measured Data'!$E79&gt;0,'Measured Data'!V78+'Measured Data'!$E79*'Measured Data'!#REF!/'In Process Calc.'!$J81,"")</f>
        <v/>
      </c>
      <c r="W87" s="244" t="str">
        <f>IF('Measured Data'!$E79&gt;0,'Measured Data'!W78+'Measured Data'!$E79*'Measured Data'!#REF!/'In Process Calc.'!$J81,"")</f>
        <v/>
      </c>
      <c r="X87" s="244" t="str">
        <f>IF('Measured Data'!$E79&gt;0,'Measured Data'!X78+'Measured Data'!$E79*'Measured Data'!#REF!/'In Process Calc.'!$J81,"")</f>
        <v/>
      </c>
      <c r="Y87" s="244" t="str">
        <f>IF('Measured Data'!$E79&gt;0,'Measured Data'!Y78+'Measured Data'!$E79*'Measured Data'!#REF!/'In Process Calc.'!$J81,"")</f>
        <v/>
      </c>
      <c r="Z87" s="244" t="str">
        <f>IF('Measured Data'!$E79&gt;0,'Measured Data'!Z78+'Measured Data'!$E79*'Measured Data'!#REF!/'In Process Calc.'!$J81,"")</f>
        <v/>
      </c>
      <c r="AA87" s="244" t="str">
        <f>IF('Measured Data'!$E79&gt;0,'Measured Data'!AA78+'Measured Data'!$E79*'Measured Data'!#REF!/'In Process Calc.'!$J81,"")</f>
        <v/>
      </c>
      <c r="AB87" s="244" t="str">
        <f>IF('Measured Data'!$E79&gt;0,'Measured Data'!AB78+'Measured Data'!$E79*'Measured Data'!#REF!/'In Process Calc.'!$J81,"")</f>
        <v/>
      </c>
      <c r="AC87" s="244" t="str">
        <f>IF('Measured Data'!$E79&gt;0,'Measured Data'!AC78+'Measured Data'!$E79*'Measured Data'!#REF!/'In Process Calc.'!$J81,"")</f>
        <v/>
      </c>
      <c r="AD87" s="244" t="str">
        <f>IF('Measured Data'!$E79&gt;0,'Measured Data'!AD78+'Measured Data'!$E79*'Measured Data'!#REF!/'In Process Calc.'!$J81,"")</f>
        <v/>
      </c>
      <c r="AE87" s="244" t="str">
        <f>IF('Measured Data'!$E79&gt;0,'Measured Data'!AE78+'Measured Data'!$E79*'Measured Data'!#REF!/'In Process Calc.'!$J81,"")</f>
        <v/>
      </c>
      <c r="AF87" s="244" t="str">
        <f>IF('Measured Data'!$E79&gt;0,'Measured Data'!AF78+'Measured Data'!$E79*'Measured Data'!#REF!/'In Process Calc.'!$J81,"")</f>
        <v/>
      </c>
      <c r="AG87" s="244" t="str">
        <f>IF('Measured Data'!$E79&gt;0,'Measured Data'!AG78+'Measured Data'!$E79*'Measured Data'!#REF!/'In Process Calc.'!$J81,"")</f>
        <v/>
      </c>
      <c r="AH87" s="244" t="str">
        <f>IF('Measured Data'!$E79&gt;0,'Measured Data'!AH78+'Measured Data'!$E79*'Measured Data'!#REF!/'In Process Calc.'!$J81,"")</f>
        <v/>
      </c>
      <c r="AI87" s="244" t="str">
        <f>IF('Measured Data'!$E79&gt;0,'Measured Data'!AI78+'Measured Data'!$E79*'Measured Data'!#REF!/'In Process Calc.'!$J81,"")</f>
        <v/>
      </c>
      <c r="AJ87" s="244" t="str">
        <f>IF('Measured Data'!$E79&gt;0,'Measured Data'!AJ78+'Measured Data'!$E79*'Measured Data'!#REF!/'In Process Calc.'!$J81,"")</f>
        <v/>
      </c>
      <c r="AK87" s="244" t="str">
        <f>IF('Measured Data'!$E79&gt;0,'Measured Data'!AK78+'Measured Data'!$E79*'Measured Data'!#REF!/'In Process Calc.'!$J81,"")</f>
        <v/>
      </c>
      <c r="AL87" s="244" t="str">
        <f>IF('Measured Data'!$E79&gt;0,'Measured Data'!AL78+'Measured Data'!$E79*'Measured Data'!#REF!/'In Process Calc.'!$J81,"")</f>
        <v/>
      </c>
      <c r="AM87" s="244" t="str">
        <f>IF('Measured Data'!$E79&gt;0,'Measured Data'!AM78+'Measured Data'!$E79*'Measured Data'!#REF!/'In Process Calc.'!$J81,"")</f>
        <v/>
      </c>
      <c r="AN87" s="244" t="str">
        <f>IF('Measured Data'!$E79&gt;0,'Measured Data'!AN78+'Measured Data'!$E79*'Measured Data'!#REF!/'In Process Calc.'!$J81,"")</f>
        <v/>
      </c>
      <c r="AO87" s="244" t="str">
        <f>IF('Measured Data'!$E79&gt;0,'Measured Data'!AO78+'Measured Data'!$E79*'Measured Data'!#REF!/'In Process Calc.'!$J81,"")</f>
        <v/>
      </c>
      <c r="AP87" s="244" t="str">
        <f>IF('Measured Data'!$E79&gt;0,'Measured Data'!AP78+'Measured Data'!$E79*'Measured Data'!AQ78/'In Process Calc.'!$J81,"")</f>
        <v/>
      </c>
      <c r="AQ87" s="244" t="str">
        <f>IF('Measured Data'!$E79&gt;0,'Measured Data'!#REF!+'Measured Data'!$E79*'Measured Data'!AR78/'In Process Calc.'!$J81,"")</f>
        <v/>
      </c>
      <c r="AR87" s="244" t="str">
        <f>IF('Measured Data'!$E79&gt;0,'Measured Data'!#REF!,"")</f>
        <v/>
      </c>
      <c r="AS87" s="244" t="str">
        <f>IF('Measured Data'!$E79&gt;0,'Measured Data'!#REF!,"")</f>
        <v/>
      </c>
      <c r="AT87" s="244" t="str">
        <f>IF('Measured Data'!$E79&gt;0,'Measured Data'!#REF!,"")</f>
        <v/>
      </c>
      <c r="AU87" s="244" t="str">
        <f>IF('Measured Data'!$E79&gt;0,'Measured Data'!#REF!,"")</f>
        <v/>
      </c>
      <c r="AV87" s="244" t="str">
        <f>IF('Measured Data'!$E79&gt;0,'Measured Data'!#REF!,"")</f>
        <v/>
      </c>
      <c r="AW87" s="244" t="str">
        <f>IF('Measured Data'!$E79&gt;0,'Measured Data'!#REF!,"")</f>
        <v/>
      </c>
      <c r="AX87" s="244" t="str">
        <f>IF('Measured Data'!$E79&gt;0,'Measured Data'!#REF!,"")</f>
        <v/>
      </c>
      <c r="AY87" s="244" t="str">
        <f>IF('Measured Data'!$E79&gt;0,'Measured Data'!#REF!,"")</f>
        <v/>
      </c>
      <c r="AZ87" s="244" t="str">
        <f>IF('Measured Data'!$E79&gt;0,'Measured Data'!#REF!,"")</f>
        <v/>
      </c>
      <c r="BA87" s="244" t="str">
        <f>IF('Measured Data'!$E79&gt;0,'Measured Data'!#REF!,"")</f>
        <v/>
      </c>
      <c r="BB87" s="244" t="str">
        <f>IF('Measured Data'!$E79&gt;0,'Measured Data'!#REF!,"")</f>
        <v/>
      </c>
      <c r="BC87" s="244" t="str">
        <f>IF('Measured Data'!$E79&gt;0,'Measured Data'!#REF!,"")</f>
        <v/>
      </c>
      <c r="BD87" s="244" t="str">
        <f>IF('Measured Data'!$E79&gt;0,'Measured Data'!#REF!,"")</f>
        <v/>
      </c>
      <c r="BE87" s="244" t="str">
        <f>IF('Measured Data'!$E79&gt;0,'Measured Data'!#REF!,"")</f>
        <v/>
      </c>
      <c r="BF87" s="244" t="str">
        <f>IF('Measured Data'!$E79&gt;0,'Measured Data'!#REF!,"")</f>
        <v/>
      </c>
      <c r="BG87" s="244" t="str">
        <f>IF('Measured Data'!$E79&gt;0,'Measured Data'!#REF!,"")</f>
        <v/>
      </c>
      <c r="BH87" s="244" t="str">
        <f>IF('Measured Data'!$E79&gt;0,'Measured Data'!#REF!,"")</f>
        <v/>
      </c>
      <c r="BI87" s="244" t="str">
        <f>IF('Measured Data'!$E79&gt;0,'Measured Data'!#REF!,"")</f>
        <v/>
      </c>
      <c r="BJ87" s="244" t="str">
        <f>IF('Measured Data'!$E79&gt;0,'Measured Data'!#REF!,"")</f>
        <v/>
      </c>
      <c r="BK87" s="244" t="str">
        <f>IF('Measured Data'!$E79&gt;0,'Measured Data'!#REF!,"")</f>
        <v/>
      </c>
      <c r="BL87" s="244" t="str">
        <f>IF('Measured Data'!$E79&gt;0,'Measured Data'!#REF!,"")</f>
        <v/>
      </c>
      <c r="BM87" s="244" t="str">
        <f>IF('Measured Data'!$E79&gt;0,'Measured Data'!#REF!,"")</f>
        <v/>
      </c>
      <c r="BN87" s="244" t="str">
        <f>IF('Measured Data'!$E79&gt;0,'In Process Calc.'!B80,"")</f>
        <v/>
      </c>
      <c r="BO87" s="244" t="str">
        <f>IF('Measured Data'!$E79&gt;0,'In Process Calc.'!C80,"")</f>
        <v/>
      </c>
    </row>
    <row r="88" spans="1:67">
      <c r="A88" s="238" t="str">
        <f>IF('Measured Data'!$E80&gt;0,'Measured Data'!$B$1,"")</f>
        <v/>
      </c>
      <c r="B88" s="238" t="str">
        <f>IF('Measured Data'!$E80&gt;0,'Measured Data'!A79+0.1,"")</f>
        <v/>
      </c>
      <c r="C88" s="242" t="str">
        <f>IF('Measured Data'!$E80&gt;0,'Measured Data'!B79,"")</f>
        <v/>
      </c>
      <c r="D88" s="247" t="str">
        <f>IF('Measured Data'!$E80&gt;0,'Measured Data'!C79,"")</f>
        <v/>
      </c>
      <c r="E88" s="238" t="str">
        <f>IF('Measured Data'!$E80&gt;0,'Measured Data'!D79,"")</f>
        <v/>
      </c>
      <c r="F88" s="238" t="str">
        <f>IF('Measured Data'!$E80&gt;0,'Measured Data'!E79,"")</f>
        <v/>
      </c>
      <c r="G88" s="238" t="str">
        <f>IF('Measured Data'!$E80&gt;0,'Measured Data'!G79,"")</f>
        <v/>
      </c>
      <c r="H88" s="243" t="str">
        <f>IF('Measured Data'!$E80&gt;0,'Measured Data'!H79,"")</f>
        <v/>
      </c>
      <c r="I88" s="243" t="str">
        <f>IF('Measured Data'!$E80&gt;0,'Measured Data'!I79,"")</f>
        <v/>
      </c>
      <c r="J88" s="243" t="str">
        <f>IF('Measured Data'!$E80&gt;0,'Measured Data'!J79,"")</f>
        <v/>
      </c>
      <c r="K88" s="243" t="str">
        <f>IF('Measured Data'!$E80&gt;0,'Measured Data'!K79,"")</f>
        <v/>
      </c>
      <c r="L88" s="238" t="str">
        <f>IF('Measured Data'!$E80&gt;0,'Measured Data'!L79,"")</f>
        <v/>
      </c>
      <c r="M88" s="238" t="str">
        <f>IF('Measured Data'!$E80&gt;0,'Measured Data'!M79,"")</f>
        <v/>
      </c>
      <c r="N88" s="238" t="str">
        <f>IF('Measured Data'!$E80&gt;0,'Measured Data'!N79,"")</f>
        <v/>
      </c>
      <c r="O88" s="238" t="str">
        <f>IF('Measured Data'!$E80&gt;0,'Measured Data'!O79,"")</f>
        <v/>
      </c>
      <c r="P88" s="238" t="str">
        <f>IF('Measured Data'!$E80&gt;0,'Measured Data'!P79,"")</f>
        <v/>
      </c>
      <c r="Q88" s="238" t="str">
        <f>IF('Measured Data'!$E80&gt;0,'Measured Data'!Q79,"")</f>
        <v/>
      </c>
      <c r="R88" s="238" t="str">
        <f>IF('Measured Data'!$E80&gt;0,'Measured Data'!R79,"")</f>
        <v/>
      </c>
      <c r="S88" s="238" t="str">
        <f>IF('Measured Data'!$E80&gt;0,'Measured Data'!S79,"")</f>
        <v/>
      </c>
      <c r="T88" s="244" t="str">
        <f>IF('Measured Data'!$E80&gt;0,'Measured Data'!T79+'Measured Data'!$E80*'Measured Data'!#REF!/'In Process Calc.'!$J82,"")</f>
        <v/>
      </c>
      <c r="U88" s="244" t="str">
        <f>IF('Measured Data'!$E80&gt;0,'Measured Data'!U79+'Measured Data'!$E80*'Measured Data'!#REF!/'In Process Calc.'!$J82,"")</f>
        <v/>
      </c>
      <c r="V88" s="244" t="str">
        <f>IF('Measured Data'!$E80&gt;0,'Measured Data'!V79+'Measured Data'!$E80*'Measured Data'!#REF!/'In Process Calc.'!$J82,"")</f>
        <v/>
      </c>
      <c r="W88" s="244" t="str">
        <f>IF('Measured Data'!$E80&gt;0,'Measured Data'!W79+'Measured Data'!$E80*'Measured Data'!#REF!/'In Process Calc.'!$J82,"")</f>
        <v/>
      </c>
      <c r="X88" s="244" t="str">
        <f>IF('Measured Data'!$E80&gt;0,'Measured Data'!X79+'Measured Data'!$E80*'Measured Data'!#REF!/'In Process Calc.'!$J82,"")</f>
        <v/>
      </c>
      <c r="Y88" s="244" t="str">
        <f>IF('Measured Data'!$E80&gt;0,'Measured Data'!Y79+'Measured Data'!$E80*'Measured Data'!#REF!/'In Process Calc.'!$J82,"")</f>
        <v/>
      </c>
      <c r="Z88" s="244" t="str">
        <f>IF('Measured Data'!$E80&gt;0,'Measured Data'!Z79+'Measured Data'!$E80*'Measured Data'!#REF!/'In Process Calc.'!$J82,"")</f>
        <v/>
      </c>
      <c r="AA88" s="244" t="str">
        <f>IF('Measured Data'!$E80&gt;0,'Measured Data'!AA79+'Measured Data'!$E80*'Measured Data'!#REF!/'In Process Calc.'!$J82,"")</f>
        <v/>
      </c>
      <c r="AB88" s="244" t="str">
        <f>IF('Measured Data'!$E80&gt;0,'Measured Data'!AB79+'Measured Data'!$E80*'Measured Data'!#REF!/'In Process Calc.'!$J82,"")</f>
        <v/>
      </c>
      <c r="AC88" s="244" t="str">
        <f>IF('Measured Data'!$E80&gt;0,'Measured Data'!AC79+'Measured Data'!$E80*'Measured Data'!#REF!/'In Process Calc.'!$J82,"")</f>
        <v/>
      </c>
      <c r="AD88" s="244" t="str">
        <f>IF('Measured Data'!$E80&gt;0,'Measured Data'!AD79+'Measured Data'!$E80*'Measured Data'!#REF!/'In Process Calc.'!$J82,"")</f>
        <v/>
      </c>
      <c r="AE88" s="244" t="str">
        <f>IF('Measured Data'!$E80&gt;0,'Measured Data'!AE79+'Measured Data'!$E80*'Measured Data'!#REF!/'In Process Calc.'!$J82,"")</f>
        <v/>
      </c>
      <c r="AF88" s="244" t="str">
        <f>IF('Measured Data'!$E80&gt;0,'Measured Data'!AF79+'Measured Data'!$E80*'Measured Data'!#REF!/'In Process Calc.'!$J82,"")</f>
        <v/>
      </c>
      <c r="AG88" s="244" t="str">
        <f>IF('Measured Data'!$E80&gt;0,'Measured Data'!AG79+'Measured Data'!$E80*'Measured Data'!#REF!/'In Process Calc.'!$J82,"")</f>
        <v/>
      </c>
      <c r="AH88" s="244" t="str">
        <f>IF('Measured Data'!$E80&gt;0,'Measured Data'!AH79+'Measured Data'!$E80*'Measured Data'!#REF!/'In Process Calc.'!$J82,"")</f>
        <v/>
      </c>
      <c r="AI88" s="244" t="str">
        <f>IF('Measured Data'!$E80&gt;0,'Measured Data'!AI79+'Measured Data'!$E80*'Measured Data'!#REF!/'In Process Calc.'!$J82,"")</f>
        <v/>
      </c>
      <c r="AJ88" s="244" t="str">
        <f>IF('Measured Data'!$E80&gt;0,'Measured Data'!AJ79+'Measured Data'!$E80*'Measured Data'!#REF!/'In Process Calc.'!$J82,"")</f>
        <v/>
      </c>
      <c r="AK88" s="244" t="str">
        <f>IF('Measured Data'!$E80&gt;0,'Measured Data'!AK79+'Measured Data'!$E80*'Measured Data'!#REF!/'In Process Calc.'!$J82,"")</f>
        <v/>
      </c>
      <c r="AL88" s="244" t="str">
        <f>IF('Measured Data'!$E80&gt;0,'Measured Data'!AL79+'Measured Data'!$E80*'Measured Data'!#REF!/'In Process Calc.'!$J82,"")</f>
        <v/>
      </c>
      <c r="AM88" s="244" t="str">
        <f>IF('Measured Data'!$E80&gt;0,'Measured Data'!AM79+'Measured Data'!$E80*'Measured Data'!#REF!/'In Process Calc.'!$J82,"")</f>
        <v/>
      </c>
      <c r="AN88" s="244" t="str">
        <f>IF('Measured Data'!$E80&gt;0,'Measured Data'!AN79+'Measured Data'!$E80*'Measured Data'!#REF!/'In Process Calc.'!$J82,"")</f>
        <v/>
      </c>
      <c r="AO88" s="244" t="str">
        <f>IF('Measured Data'!$E80&gt;0,'Measured Data'!AO79+'Measured Data'!$E80*'Measured Data'!#REF!/'In Process Calc.'!$J82,"")</f>
        <v/>
      </c>
      <c r="AP88" s="244" t="str">
        <f>IF('Measured Data'!$E80&gt;0,'Measured Data'!AP79+'Measured Data'!$E80*'Measured Data'!AQ79/'In Process Calc.'!$J82,"")</f>
        <v/>
      </c>
      <c r="AQ88" s="244" t="str">
        <f>IF('Measured Data'!$E80&gt;0,'Measured Data'!#REF!+'Measured Data'!$E80*'Measured Data'!AR79/'In Process Calc.'!$J82,"")</f>
        <v/>
      </c>
      <c r="AR88" s="244" t="str">
        <f>IF('Measured Data'!$E80&gt;0,'Measured Data'!#REF!,"")</f>
        <v/>
      </c>
      <c r="AS88" s="244" t="str">
        <f>IF('Measured Data'!$E80&gt;0,'Measured Data'!#REF!,"")</f>
        <v/>
      </c>
      <c r="AT88" s="244" t="str">
        <f>IF('Measured Data'!$E80&gt;0,'Measured Data'!#REF!,"")</f>
        <v/>
      </c>
      <c r="AU88" s="244" t="str">
        <f>IF('Measured Data'!$E80&gt;0,'Measured Data'!#REF!,"")</f>
        <v/>
      </c>
      <c r="AV88" s="244" t="str">
        <f>IF('Measured Data'!$E80&gt;0,'Measured Data'!#REF!,"")</f>
        <v/>
      </c>
      <c r="AW88" s="244" t="str">
        <f>IF('Measured Data'!$E80&gt;0,'Measured Data'!#REF!,"")</f>
        <v/>
      </c>
      <c r="AX88" s="244" t="str">
        <f>IF('Measured Data'!$E80&gt;0,'Measured Data'!#REF!,"")</f>
        <v/>
      </c>
      <c r="AY88" s="244" t="str">
        <f>IF('Measured Data'!$E80&gt;0,'Measured Data'!#REF!,"")</f>
        <v/>
      </c>
      <c r="AZ88" s="244" t="str">
        <f>IF('Measured Data'!$E80&gt;0,'Measured Data'!#REF!,"")</f>
        <v/>
      </c>
      <c r="BA88" s="244" t="str">
        <f>IF('Measured Data'!$E80&gt;0,'Measured Data'!#REF!,"")</f>
        <v/>
      </c>
      <c r="BB88" s="244" t="str">
        <f>IF('Measured Data'!$E80&gt;0,'Measured Data'!#REF!,"")</f>
        <v/>
      </c>
      <c r="BC88" s="244" t="str">
        <f>IF('Measured Data'!$E80&gt;0,'Measured Data'!#REF!,"")</f>
        <v/>
      </c>
      <c r="BD88" s="244" t="str">
        <f>IF('Measured Data'!$E80&gt;0,'Measured Data'!#REF!,"")</f>
        <v/>
      </c>
      <c r="BE88" s="244" t="str">
        <f>IF('Measured Data'!$E80&gt;0,'Measured Data'!#REF!,"")</f>
        <v/>
      </c>
      <c r="BF88" s="244" t="str">
        <f>IF('Measured Data'!$E80&gt;0,'Measured Data'!#REF!,"")</f>
        <v/>
      </c>
      <c r="BG88" s="244" t="str">
        <f>IF('Measured Data'!$E80&gt;0,'Measured Data'!#REF!,"")</f>
        <v/>
      </c>
      <c r="BH88" s="244" t="str">
        <f>IF('Measured Data'!$E80&gt;0,'Measured Data'!#REF!,"")</f>
        <v/>
      </c>
      <c r="BI88" s="244" t="str">
        <f>IF('Measured Data'!$E80&gt;0,'Measured Data'!#REF!,"")</f>
        <v/>
      </c>
      <c r="BJ88" s="244" t="str">
        <f>IF('Measured Data'!$E80&gt;0,'Measured Data'!#REF!,"")</f>
        <v/>
      </c>
      <c r="BK88" s="244" t="str">
        <f>IF('Measured Data'!$E80&gt;0,'Measured Data'!#REF!,"")</f>
        <v/>
      </c>
      <c r="BL88" s="244" t="str">
        <f>IF('Measured Data'!$E80&gt;0,'Measured Data'!#REF!,"")</f>
        <v/>
      </c>
      <c r="BM88" s="244" t="str">
        <f>IF('Measured Data'!$E80&gt;0,'Measured Data'!#REF!,"")</f>
        <v/>
      </c>
      <c r="BN88" s="244" t="str">
        <f>IF('Measured Data'!$E80&gt;0,'In Process Calc.'!B81,"")</f>
        <v/>
      </c>
      <c r="BO88" s="244" t="str">
        <f>IF('Measured Data'!$E80&gt;0,'In Process Calc.'!C81,"")</f>
        <v/>
      </c>
    </row>
    <row r="89" spans="1:67">
      <c r="A89" s="238" t="str">
        <f>IF('Measured Data'!$E81&gt;0,'Measured Data'!$B$1,"")</f>
        <v/>
      </c>
      <c r="B89" s="238" t="str">
        <f>IF('Measured Data'!$E81&gt;0,'Measured Data'!A80+0.1,"")</f>
        <v/>
      </c>
      <c r="C89" s="242" t="str">
        <f>IF('Measured Data'!$E81&gt;0,'Measured Data'!B80,"")</f>
        <v/>
      </c>
      <c r="D89" s="247" t="str">
        <f>IF('Measured Data'!$E81&gt;0,'Measured Data'!C80,"")</f>
        <v/>
      </c>
      <c r="E89" s="238" t="str">
        <f>IF('Measured Data'!$E81&gt;0,'Measured Data'!D80,"")</f>
        <v/>
      </c>
      <c r="F89" s="238" t="str">
        <f>IF('Measured Data'!$E81&gt;0,'Measured Data'!E80,"")</f>
        <v/>
      </c>
      <c r="G89" s="238" t="str">
        <f>IF('Measured Data'!$E81&gt;0,'Measured Data'!G80,"")</f>
        <v/>
      </c>
      <c r="H89" s="243" t="str">
        <f>IF('Measured Data'!$E81&gt;0,'Measured Data'!H80,"")</f>
        <v/>
      </c>
      <c r="I89" s="243" t="str">
        <f>IF('Measured Data'!$E81&gt;0,'Measured Data'!I80,"")</f>
        <v/>
      </c>
      <c r="J89" s="243" t="str">
        <f>IF('Measured Data'!$E81&gt;0,'Measured Data'!J80,"")</f>
        <v/>
      </c>
      <c r="K89" s="243" t="str">
        <f>IF('Measured Data'!$E81&gt;0,'Measured Data'!K80,"")</f>
        <v/>
      </c>
      <c r="L89" s="238" t="str">
        <f>IF('Measured Data'!$E81&gt;0,'Measured Data'!L80,"")</f>
        <v/>
      </c>
      <c r="M89" s="238" t="str">
        <f>IF('Measured Data'!$E81&gt;0,'Measured Data'!M80,"")</f>
        <v/>
      </c>
      <c r="N89" s="238" t="str">
        <f>IF('Measured Data'!$E81&gt;0,'Measured Data'!N80,"")</f>
        <v/>
      </c>
      <c r="O89" s="238" t="str">
        <f>IF('Measured Data'!$E81&gt;0,'Measured Data'!O80,"")</f>
        <v/>
      </c>
      <c r="P89" s="238" t="str">
        <f>IF('Measured Data'!$E81&gt;0,'Measured Data'!P80,"")</f>
        <v/>
      </c>
      <c r="Q89" s="238" t="str">
        <f>IF('Measured Data'!$E81&gt;0,'Measured Data'!Q80,"")</f>
        <v/>
      </c>
      <c r="R89" s="238" t="str">
        <f>IF('Measured Data'!$E81&gt;0,'Measured Data'!R80,"")</f>
        <v/>
      </c>
      <c r="S89" s="238" t="str">
        <f>IF('Measured Data'!$E81&gt;0,'Measured Data'!S80,"")</f>
        <v/>
      </c>
      <c r="T89" s="244" t="str">
        <f>IF('Measured Data'!$E81&gt;0,'Measured Data'!T80+'Measured Data'!$E81*'Measured Data'!#REF!/'In Process Calc.'!$J83,"")</f>
        <v/>
      </c>
      <c r="U89" s="244" t="str">
        <f>IF('Measured Data'!$E81&gt;0,'Measured Data'!U80+'Measured Data'!$E81*'Measured Data'!#REF!/'In Process Calc.'!$J83,"")</f>
        <v/>
      </c>
      <c r="V89" s="244" t="str">
        <f>IF('Measured Data'!$E81&gt;0,'Measured Data'!V80+'Measured Data'!$E81*'Measured Data'!#REF!/'In Process Calc.'!$J83,"")</f>
        <v/>
      </c>
      <c r="W89" s="244" t="str">
        <f>IF('Measured Data'!$E81&gt;0,'Measured Data'!W80+'Measured Data'!$E81*'Measured Data'!#REF!/'In Process Calc.'!$J83,"")</f>
        <v/>
      </c>
      <c r="X89" s="244" t="str">
        <f>IF('Measured Data'!$E81&gt;0,'Measured Data'!X80+'Measured Data'!$E81*'Measured Data'!#REF!/'In Process Calc.'!$J83,"")</f>
        <v/>
      </c>
      <c r="Y89" s="244" t="str">
        <f>IF('Measured Data'!$E81&gt;0,'Measured Data'!Y80+'Measured Data'!$E81*'Measured Data'!#REF!/'In Process Calc.'!$J83,"")</f>
        <v/>
      </c>
      <c r="Z89" s="244" t="str">
        <f>IF('Measured Data'!$E81&gt;0,'Measured Data'!Z80+'Measured Data'!$E81*'Measured Data'!#REF!/'In Process Calc.'!$J83,"")</f>
        <v/>
      </c>
      <c r="AA89" s="244" t="str">
        <f>IF('Measured Data'!$E81&gt;0,'Measured Data'!AA80+'Measured Data'!$E81*'Measured Data'!#REF!/'In Process Calc.'!$J83,"")</f>
        <v/>
      </c>
      <c r="AB89" s="244" t="str">
        <f>IF('Measured Data'!$E81&gt;0,'Measured Data'!AB80+'Measured Data'!$E81*'Measured Data'!#REF!/'In Process Calc.'!$J83,"")</f>
        <v/>
      </c>
      <c r="AC89" s="244" t="str">
        <f>IF('Measured Data'!$E81&gt;0,'Measured Data'!AC80+'Measured Data'!$E81*'Measured Data'!#REF!/'In Process Calc.'!$J83,"")</f>
        <v/>
      </c>
      <c r="AD89" s="244" t="str">
        <f>IF('Measured Data'!$E81&gt;0,'Measured Data'!AD80+'Measured Data'!$E81*'Measured Data'!#REF!/'In Process Calc.'!$J83,"")</f>
        <v/>
      </c>
      <c r="AE89" s="244" t="str">
        <f>IF('Measured Data'!$E81&gt;0,'Measured Data'!AE80+'Measured Data'!$E81*'Measured Data'!#REF!/'In Process Calc.'!$J83,"")</f>
        <v/>
      </c>
      <c r="AF89" s="244" t="str">
        <f>IF('Measured Data'!$E81&gt;0,'Measured Data'!AF80+'Measured Data'!$E81*'Measured Data'!#REF!/'In Process Calc.'!$J83,"")</f>
        <v/>
      </c>
      <c r="AG89" s="244" t="str">
        <f>IF('Measured Data'!$E81&gt;0,'Measured Data'!AG80+'Measured Data'!$E81*'Measured Data'!#REF!/'In Process Calc.'!$J83,"")</f>
        <v/>
      </c>
      <c r="AH89" s="244" t="str">
        <f>IF('Measured Data'!$E81&gt;0,'Measured Data'!AH80+'Measured Data'!$E81*'Measured Data'!#REF!/'In Process Calc.'!$J83,"")</f>
        <v/>
      </c>
      <c r="AI89" s="244" t="str">
        <f>IF('Measured Data'!$E81&gt;0,'Measured Data'!AI80+'Measured Data'!$E81*'Measured Data'!#REF!/'In Process Calc.'!$J83,"")</f>
        <v/>
      </c>
      <c r="AJ89" s="244" t="str">
        <f>IF('Measured Data'!$E81&gt;0,'Measured Data'!AJ80+'Measured Data'!$E81*'Measured Data'!#REF!/'In Process Calc.'!$J83,"")</f>
        <v/>
      </c>
      <c r="AK89" s="244" t="str">
        <f>IF('Measured Data'!$E81&gt;0,'Measured Data'!AK80+'Measured Data'!$E81*'Measured Data'!#REF!/'In Process Calc.'!$J83,"")</f>
        <v/>
      </c>
      <c r="AL89" s="244" t="str">
        <f>IF('Measured Data'!$E81&gt;0,'Measured Data'!AL80+'Measured Data'!$E81*'Measured Data'!#REF!/'In Process Calc.'!$J83,"")</f>
        <v/>
      </c>
      <c r="AM89" s="244" t="str">
        <f>IF('Measured Data'!$E81&gt;0,'Measured Data'!AM80+'Measured Data'!$E81*'Measured Data'!#REF!/'In Process Calc.'!$J83,"")</f>
        <v/>
      </c>
      <c r="AN89" s="244" t="str">
        <f>IF('Measured Data'!$E81&gt;0,'Measured Data'!AN80+'Measured Data'!$E81*'Measured Data'!#REF!/'In Process Calc.'!$J83,"")</f>
        <v/>
      </c>
      <c r="AO89" s="244" t="str">
        <f>IF('Measured Data'!$E81&gt;0,'Measured Data'!AO80+'Measured Data'!$E81*'Measured Data'!#REF!/'In Process Calc.'!$J83,"")</f>
        <v/>
      </c>
      <c r="AP89" s="244" t="str">
        <f>IF('Measured Data'!$E81&gt;0,'Measured Data'!AP80+'Measured Data'!$E81*'Measured Data'!AQ80/'In Process Calc.'!$J83,"")</f>
        <v/>
      </c>
      <c r="AQ89" s="244" t="str">
        <f>IF('Measured Data'!$E81&gt;0,'Measured Data'!#REF!+'Measured Data'!$E81*'Measured Data'!AR80/'In Process Calc.'!$J83,"")</f>
        <v/>
      </c>
      <c r="AR89" s="244" t="str">
        <f>IF('Measured Data'!$E81&gt;0,'Measured Data'!#REF!,"")</f>
        <v/>
      </c>
      <c r="AS89" s="244" t="str">
        <f>IF('Measured Data'!$E81&gt;0,'Measured Data'!#REF!,"")</f>
        <v/>
      </c>
      <c r="AT89" s="244" t="str">
        <f>IF('Measured Data'!$E81&gt;0,'Measured Data'!#REF!,"")</f>
        <v/>
      </c>
      <c r="AU89" s="244" t="str">
        <f>IF('Measured Data'!$E81&gt;0,'Measured Data'!#REF!,"")</f>
        <v/>
      </c>
      <c r="AV89" s="244" t="str">
        <f>IF('Measured Data'!$E81&gt;0,'Measured Data'!#REF!,"")</f>
        <v/>
      </c>
      <c r="AW89" s="244" t="str">
        <f>IF('Measured Data'!$E81&gt;0,'Measured Data'!#REF!,"")</f>
        <v/>
      </c>
      <c r="AX89" s="244" t="str">
        <f>IF('Measured Data'!$E81&gt;0,'Measured Data'!#REF!,"")</f>
        <v/>
      </c>
      <c r="AY89" s="244" t="str">
        <f>IF('Measured Data'!$E81&gt;0,'Measured Data'!#REF!,"")</f>
        <v/>
      </c>
      <c r="AZ89" s="244" t="str">
        <f>IF('Measured Data'!$E81&gt;0,'Measured Data'!#REF!,"")</f>
        <v/>
      </c>
      <c r="BA89" s="244" t="str">
        <f>IF('Measured Data'!$E81&gt;0,'Measured Data'!#REF!,"")</f>
        <v/>
      </c>
      <c r="BB89" s="244" t="str">
        <f>IF('Measured Data'!$E81&gt;0,'Measured Data'!#REF!,"")</f>
        <v/>
      </c>
      <c r="BC89" s="244" t="str">
        <f>IF('Measured Data'!$E81&gt;0,'Measured Data'!#REF!,"")</f>
        <v/>
      </c>
      <c r="BD89" s="244" t="str">
        <f>IF('Measured Data'!$E81&gt;0,'Measured Data'!#REF!,"")</f>
        <v/>
      </c>
      <c r="BE89" s="244" t="str">
        <f>IF('Measured Data'!$E81&gt;0,'Measured Data'!#REF!,"")</f>
        <v/>
      </c>
      <c r="BF89" s="244" t="str">
        <f>IF('Measured Data'!$E81&gt;0,'Measured Data'!#REF!,"")</f>
        <v/>
      </c>
      <c r="BG89" s="244" t="str">
        <f>IF('Measured Data'!$E81&gt;0,'Measured Data'!#REF!,"")</f>
        <v/>
      </c>
      <c r="BH89" s="244" t="str">
        <f>IF('Measured Data'!$E81&gt;0,'Measured Data'!#REF!,"")</f>
        <v/>
      </c>
      <c r="BI89" s="244" t="str">
        <f>IF('Measured Data'!$E81&gt;0,'Measured Data'!#REF!,"")</f>
        <v/>
      </c>
      <c r="BJ89" s="244" t="str">
        <f>IF('Measured Data'!$E81&gt;0,'Measured Data'!#REF!,"")</f>
        <v/>
      </c>
      <c r="BK89" s="244" t="str">
        <f>IF('Measured Data'!$E81&gt;0,'Measured Data'!#REF!,"")</f>
        <v/>
      </c>
      <c r="BL89" s="244" t="str">
        <f>IF('Measured Data'!$E81&gt;0,'Measured Data'!#REF!,"")</f>
        <v/>
      </c>
      <c r="BM89" s="244" t="str">
        <f>IF('Measured Data'!$E81&gt;0,'Measured Data'!#REF!,"")</f>
        <v/>
      </c>
      <c r="BN89" s="244" t="str">
        <f>IF('Measured Data'!$E81&gt;0,'In Process Calc.'!B82,"")</f>
        <v/>
      </c>
      <c r="BO89" s="244" t="str">
        <f>IF('Measured Data'!$E81&gt;0,'In Process Calc.'!C82,"")</f>
        <v/>
      </c>
    </row>
    <row r="90" spans="1:67">
      <c r="A90" s="238" t="str">
        <f>IF('Measured Data'!$E82&gt;0,'Measured Data'!$B$1,"")</f>
        <v/>
      </c>
      <c r="B90" s="238" t="str">
        <f>IF('Measured Data'!$E82&gt;0,'Measured Data'!A81+0.1,"")</f>
        <v/>
      </c>
      <c r="C90" s="242" t="str">
        <f>IF('Measured Data'!$E82&gt;0,'Measured Data'!B81,"")</f>
        <v/>
      </c>
      <c r="D90" s="247" t="str">
        <f>IF('Measured Data'!$E82&gt;0,'Measured Data'!C81,"")</f>
        <v/>
      </c>
      <c r="E90" s="238" t="str">
        <f>IF('Measured Data'!$E82&gt;0,'Measured Data'!D81,"")</f>
        <v/>
      </c>
      <c r="F90" s="238" t="str">
        <f>IF('Measured Data'!$E82&gt;0,'Measured Data'!E81,"")</f>
        <v/>
      </c>
      <c r="G90" s="238" t="str">
        <f>IF('Measured Data'!$E82&gt;0,'Measured Data'!G81,"")</f>
        <v/>
      </c>
      <c r="H90" s="243" t="str">
        <f>IF('Measured Data'!$E82&gt;0,'Measured Data'!H81,"")</f>
        <v/>
      </c>
      <c r="I90" s="243" t="str">
        <f>IF('Measured Data'!$E82&gt;0,'Measured Data'!I81,"")</f>
        <v/>
      </c>
      <c r="J90" s="243" t="str">
        <f>IF('Measured Data'!$E82&gt;0,'Measured Data'!J81,"")</f>
        <v/>
      </c>
      <c r="K90" s="243" t="str">
        <f>IF('Measured Data'!$E82&gt;0,'Measured Data'!K81,"")</f>
        <v/>
      </c>
      <c r="L90" s="238" t="str">
        <f>IF('Measured Data'!$E82&gt;0,'Measured Data'!L81,"")</f>
        <v/>
      </c>
      <c r="M90" s="238" t="str">
        <f>IF('Measured Data'!$E82&gt;0,'Measured Data'!M81,"")</f>
        <v/>
      </c>
      <c r="N90" s="238" t="str">
        <f>IF('Measured Data'!$E82&gt;0,'Measured Data'!N81,"")</f>
        <v/>
      </c>
      <c r="O90" s="238" t="str">
        <f>IF('Measured Data'!$E82&gt;0,'Measured Data'!O81,"")</f>
        <v/>
      </c>
      <c r="P90" s="238" t="str">
        <f>IF('Measured Data'!$E82&gt;0,'Measured Data'!P81,"")</f>
        <v/>
      </c>
      <c r="Q90" s="238" t="str">
        <f>IF('Measured Data'!$E82&gt;0,'Measured Data'!Q81,"")</f>
        <v/>
      </c>
      <c r="R90" s="238" t="str">
        <f>IF('Measured Data'!$E82&gt;0,'Measured Data'!R81,"")</f>
        <v/>
      </c>
      <c r="S90" s="238" t="str">
        <f>IF('Measured Data'!$E82&gt;0,'Measured Data'!S81,"")</f>
        <v/>
      </c>
      <c r="T90" s="244" t="str">
        <f>IF('Measured Data'!$E82&gt;0,'Measured Data'!T81+'Measured Data'!$E82*'Measured Data'!#REF!/'In Process Calc.'!$J84,"")</f>
        <v/>
      </c>
      <c r="U90" s="244" t="str">
        <f>IF('Measured Data'!$E82&gt;0,'Measured Data'!U81+'Measured Data'!$E82*'Measured Data'!#REF!/'In Process Calc.'!$J84,"")</f>
        <v/>
      </c>
      <c r="V90" s="244" t="str">
        <f>IF('Measured Data'!$E82&gt;0,'Measured Data'!V81+'Measured Data'!$E82*'Measured Data'!#REF!/'In Process Calc.'!$J84,"")</f>
        <v/>
      </c>
      <c r="W90" s="244" t="str">
        <f>IF('Measured Data'!$E82&gt;0,'Measured Data'!W81+'Measured Data'!$E82*'Measured Data'!#REF!/'In Process Calc.'!$J84,"")</f>
        <v/>
      </c>
      <c r="X90" s="244" t="str">
        <f>IF('Measured Data'!$E82&gt;0,'Measured Data'!X81+'Measured Data'!$E82*'Measured Data'!#REF!/'In Process Calc.'!$J84,"")</f>
        <v/>
      </c>
      <c r="Y90" s="244" t="str">
        <f>IF('Measured Data'!$E82&gt;0,'Measured Data'!Y81+'Measured Data'!$E82*'Measured Data'!#REF!/'In Process Calc.'!$J84,"")</f>
        <v/>
      </c>
      <c r="Z90" s="244" t="str">
        <f>IF('Measured Data'!$E82&gt;0,'Measured Data'!Z81+'Measured Data'!$E82*'Measured Data'!#REF!/'In Process Calc.'!$J84,"")</f>
        <v/>
      </c>
      <c r="AA90" s="244" t="str">
        <f>IF('Measured Data'!$E82&gt;0,'Measured Data'!AA81+'Measured Data'!$E82*'Measured Data'!#REF!/'In Process Calc.'!$J84,"")</f>
        <v/>
      </c>
      <c r="AB90" s="244" t="str">
        <f>IF('Measured Data'!$E82&gt;0,'Measured Data'!AB81+'Measured Data'!$E82*'Measured Data'!#REF!/'In Process Calc.'!$J84,"")</f>
        <v/>
      </c>
      <c r="AC90" s="244" t="str">
        <f>IF('Measured Data'!$E82&gt;0,'Measured Data'!AC81+'Measured Data'!$E82*'Measured Data'!#REF!/'In Process Calc.'!$J84,"")</f>
        <v/>
      </c>
      <c r="AD90" s="244" t="str">
        <f>IF('Measured Data'!$E82&gt;0,'Measured Data'!AD81+'Measured Data'!$E82*'Measured Data'!#REF!/'In Process Calc.'!$J84,"")</f>
        <v/>
      </c>
      <c r="AE90" s="244" t="str">
        <f>IF('Measured Data'!$E82&gt;0,'Measured Data'!AE81+'Measured Data'!$E82*'Measured Data'!#REF!/'In Process Calc.'!$J84,"")</f>
        <v/>
      </c>
      <c r="AF90" s="244" t="str">
        <f>IF('Measured Data'!$E82&gt;0,'Measured Data'!AF81+'Measured Data'!$E82*'Measured Data'!#REF!/'In Process Calc.'!$J84,"")</f>
        <v/>
      </c>
      <c r="AG90" s="244" t="str">
        <f>IF('Measured Data'!$E82&gt;0,'Measured Data'!AG81+'Measured Data'!$E82*'Measured Data'!#REF!/'In Process Calc.'!$J84,"")</f>
        <v/>
      </c>
      <c r="AH90" s="244" t="str">
        <f>IF('Measured Data'!$E82&gt;0,'Measured Data'!AH81+'Measured Data'!$E82*'Measured Data'!#REF!/'In Process Calc.'!$J84,"")</f>
        <v/>
      </c>
      <c r="AI90" s="244" t="str">
        <f>IF('Measured Data'!$E82&gt;0,'Measured Data'!AI81+'Measured Data'!$E82*'Measured Data'!#REF!/'In Process Calc.'!$J84,"")</f>
        <v/>
      </c>
      <c r="AJ90" s="244" t="str">
        <f>IF('Measured Data'!$E82&gt;0,'Measured Data'!AJ81+'Measured Data'!$E82*'Measured Data'!#REF!/'In Process Calc.'!$J84,"")</f>
        <v/>
      </c>
      <c r="AK90" s="244" t="str">
        <f>IF('Measured Data'!$E82&gt;0,'Measured Data'!AK81+'Measured Data'!$E82*'Measured Data'!#REF!/'In Process Calc.'!$J84,"")</f>
        <v/>
      </c>
      <c r="AL90" s="244" t="str">
        <f>IF('Measured Data'!$E82&gt;0,'Measured Data'!AL81+'Measured Data'!$E82*'Measured Data'!#REF!/'In Process Calc.'!$J84,"")</f>
        <v/>
      </c>
      <c r="AM90" s="244" t="str">
        <f>IF('Measured Data'!$E82&gt;0,'Measured Data'!AM81+'Measured Data'!$E82*'Measured Data'!#REF!/'In Process Calc.'!$J84,"")</f>
        <v/>
      </c>
      <c r="AN90" s="244" t="str">
        <f>IF('Measured Data'!$E82&gt;0,'Measured Data'!AN81+'Measured Data'!$E82*'Measured Data'!#REF!/'In Process Calc.'!$J84,"")</f>
        <v/>
      </c>
      <c r="AO90" s="244" t="str">
        <f>IF('Measured Data'!$E82&gt;0,'Measured Data'!AO81+'Measured Data'!$E82*'Measured Data'!#REF!/'In Process Calc.'!$J84,"")</f>
        <v/>
      </c>
      <c r="AP90" s="244" t="str">
        <f>IF('Measured Data'!$E82&gt;0,'Measured Data'!AP81+'Measured Data'!$E82*'Measured Data'!AQ81/'In Process Calc.'!$J84,"")</f>
        <v/>
      </c>
      <c r="AQ90" s="244" t="str">
        <f>IF('Measured Data'!$E82&gt;0,'Measured Data'!#REF!+'Measured Data'!$E82*'Measured Data'!AR81/'In Process Calc.'!$J84,"")</f>
        <v/>
      </c>
      <c r="AR90" s="244" t="str">
        <f>IF('Measured Data'!$E82&gt;0,'Measured Data'!#REF!,"")</f>
        <v/>
      </c>
      <c r="AS90" s="244" t="str">
        <f>IF('Measured Data'!$E82&gt;0,'Measured Data'!#REF!,"")</f>
        <v/>
      </c>
      <c r="AT90" s="244" t="str">
        <f>IF('Measured Data'!$E82&gt;0,'Measured Data'!#REF!,"")</f>
        <v/>
      </c>
      <c r="AU90" s="244" t="str">
        <f>IF('Measured Data'!$E82&gt;0,'Measured Data'!#REF!,"")</f>
        <v/>
      </c>
      <c r="AV90" s="244" t="str">
        <f>IF('Measured Data'!$E82&gt;0,'Measured Data'!#REF!,"")</f>
        <v/>
      </c>
      <c r="AW90" s="244" t="str">
        <f>IF('Measured Data'!$E82&gt;0,'Measured Data'!#REF!,"")</f>
        <v/>
      </c>
      <c r="AX90" s="244" t="str">
        <f>IF('Measured Data'!$E82&gt;0,'Measured Data'!#REF!,"")</f>
        <v/>
      </c>
      <c r="AY90" s="244" t="str">
        <f>IF('Measured Data'!$E82&gt;0,'Measured Data'!#REF!,"")</f>
        <v/>
      </c>
      <c r="AZ90" s="244" t="str">
        <f>IF('Measured Data'!$E82&gt;0,'Measured Data'!#REF!,"")</f>
        <v/>
      </c>
      <c r="BA90" s="244" t="str">
        <f>IF('Measured Data'!$E82&gt;0,'Measured Data'!#REF!,"")</f>
        <v/>
      </c>
      <c r="BB90" s="244" t="str">
        <f>IF('Measured Data'!$E82&gt;0,'Measured Data'!#REF!,"")</f>
        <v/>
      </c>
      <c r="BC90" s="244" t="str">
        <f>IF('Measured Data'!$E82&gt;0,'Measured Data'!#REF!,"")</f>
        <v/>
      </c>
      <c r="BD90" s="244" t="str">
        <f>IF('Measured Data'!$E82&gt;0,'Measured Data'!#REF!,"")</f>
        <v/>
      </c>
      <c r="BE90" s="244" t="str">
        <f>IF('Measured Data'!$E82&gt;0,'Measured Data'!#REF!,"")</f>
        <v/>
      </c>
      <c r="BF90" s="244" t="str">
        <f>IF('Measured Data'!$E82&gt;0,'Measured Data'!#REF!,"")</f>
        <v/>
      </c>
      <c r="BG90" s="244" t="str">
        <f>IF('Measured Data'!$E82&gt;0,'Measured Data'!#REF!,"")</f>
        <v/>
      </c>
      <c r="BH90" s="244" t="str">
        <f>IF('Measured Data'!$E82&gt;0,'Measured Data'!#REF!,"")</f>
        <v/>
      </c>
      <c r="BI90" s="244" t="str">
        <f>IF('Measured Data'!$E82&gt;0,'Measured Data'!#REF!,"")</f>
        <v/>
      </c>
      <c r="BJ90" s="244" t="str">
        <f>IF('Measured Data'!$E82&gt;0,'Measured Data'!#REF!,"")</f>
        <v/>
      </c>
      <c r="BK90" s="244" t="str">
        <f>IF('Measured Data'!$E82&gt;0,'Measured Data'!#REF!,"")</f>
        <v/>
      </c>
      <c r="BL90" s="244" t="str">
        <f>IF('Measured Data'!$E82&gt;0,'Measured Data'!#REF!,"")</f>
        <v/>
      </c>
      <c r="BM90" s="244" t="str">
        <f>IF('Measured Data'!$E82&gt;0,'Measured Data'!#REF!,"")</f>
        <v/>
      </c>
      <c r="BN90" s="244" t="str">
        <f>IF('Measured Data'!$E82&gt;0,'In Process Calc.'!B83,"")</f>
        <v/>
      </c>
      <c r="BO90" s="244" t="str">
        <f>IF('Measured Data'!$E82&gt;0,'In Process Calc.'!C83,"")</f>
        <v/>
      </c>
    </row>
    <row r="91" spans="1:67">
      <c r="A91" s="238" t="str">
        <f>IF('Measured Data'!$E83&gt;0,'Measured Data'!$B$1,"")</f>
        <v/>
      </c>
      <c r="B91" s="238" t="str">
        <f>IF('Measured Data'!$E83&gt;0,'Measured Data'!A82+0.1,"")</f>
        <v/>
      </c>
      <c r="C91" s="242" t="str">
        <f>IF('Measured Data'!$E83&gt;0,'Measured Data'!B82,"")</f>
        <v/>
      </c>
      <c r="D91" s="247" t="str">
        <f>IF('Measured Data'!$E83&gt;0,'Measured Data'!C82,"")</f>
        <v/>
      </c>
      <c r="E91" s="238" t="str">
        <f>IF('Measured Data'!$E83&gt;0,'Measured Data'!D82,"")</f>
        <v/>
      </c>
      <c r="F91" s="238" t="str">
        <f>IF('Measured Data'!$E83&gt;0,'Measured Data'!E82,"")</f>
        <v/>
      </c>
      <c r="G91" s="238" t="str">
        <f>IF('Measured Data'!$E83&gt;0,'Measured Data'!G82,"")</f>
        <v/>
      </c>
      <c r="H91" s="243" t="str">
        <f>IF('Measured Data'!$E83&gt;0,'Measured Data'!H82,"")</f>
        <v/>
      </c>
      <c r="I91" s="243" t="str">
        <f>IF('Measured Data'!$E83&gt;0,'Measured Data'!I82,"")</f>
        <v/>
      </c>
      <c r="J91" s="243" t="str">
        <f>IF('Measured Data'!$E83&gt;0,'Measured Data'!J82,"")</f>
        <v/>
      </c>
      <c r="K91" s="243" t="str">
        <f>IF('Measured Data'!$E83&gt;0,'Measured Data'!K82,"")</f>
        <v/>
      </c>
      <c r="L91" s="238" t="str">
        <f>IF('Measured Data'!$E83&gt;0,'Measured Data'!L82,"")</f>
        <v/>
      </c>
      <c r="M91" s="238" t="str">
        <f>IF('Measured Data'!$E83&gt;0,'Measured Data'!M82,"")</f>
        <v/>
      </c>
      <c r="N91" s="238" t="str">
        <f>IF('Measured Data'!$E83&gt;0,'Measured Data'!N82,"")</f>
        <v/>
      </c>
      <c r="O91" s="238" t="str">
        <f>IF('Measured Data'!$E83&gt;0,'Measured Data'!O82,"")</f>
        <v/>
      </c>
      <c r="P91" s="238" t="str">
        <f>IF('Measured Data'!$E83&gt;0,'Measured Data'!P82,"")</f>
        <v/>
      </c>
      <c r="Q91" s="238" t="str">
        <f>IF('Measured Data'!$E83&gt;0,'Measured Data'!Q82,"")</f>
        <v/>
      </c>
      <c r="R91" s="238" t="str">
        <f>IF('Measured Data'!$E83&gt;0,'Measured Data'!R82,"")</f>
        <v/>
      </c>
      <c r="S91" s="238" t="str">
        <f>IF('Measured Data'!$E83&gt;0,'Measured Data'!S82,"")</f>
        <v/>
      </c>
      <c r="T91" s="244" t="str">
        <f>IF('Measured Data'!$E83&gt;0,'Measured Data'!T82+'Measured Data'!$E83*'Measured Data'!#REF!/'In Process Calc.'!$J85,"")</f>
        <v/>
      </c>
      <c r="U91" s="244" t="str">
        <f>IF('Measured Data'!$E83&gt;0,'Measured Data'!U82+'Measured Data'!$E83*'Measured Data'!#REF!/'In Process Calc.'!$J85,"")</f>
        <v/>
      </c>
      <c r="V91" s="244" t="str">
        <f>IF('Measured Data'!$E83&gt;0,'Measured Data'!V82+'Measured Data'!$E83*'Measured Data'!#REF!/'In Process Calc.'!$J85,"")</f>
        <v/>
      </c>
      <c r="W91" s="244" t="str">
        <f>IF('Measured Data'!$E83&gt;0,'Measured Data'!W82+'Measured Data'!$E83*'Measured Data'!#REF!/'In Process Calc.'!$J85,"")</f>
        <v/>
      </c>
      <c r="X91" s="244" t="str">
        <f>IF('Measured Data'!$E83&gt;0,'Measured Data'!X82+'Measured Data'!$E83*'Measured Data'!#REF!/'In Process Calc.'!$J85,"")</f>
        <v/>
      </c>
      <c r="Y91" s="244" t="str">
        <f>IF('Measured Data'!$E83&gt;0,'Measured Data'!Y82+'Measured Data'!$E83*'Measured Data'!#REF!/'In Process Calc.'!$J85,"")</f>
        <v/>
      </c>
      <c r="Z91" s="244" t="str">
        <f>IF('Measured Data'!$E83&gt;0,'Measured Data'!Z82+'Measured Data'!$E83*'Measured Data'!#REF!/'In Process Calc.'!$J85,"")</f>
        <v/>
      </c>
      <c r="AA91" s="244" t="str">
        <f>IF('Measured Data'!$E83&gt;0,'Measured Data'!AA82+'Measured Data'!$E83*'Measured Data'!#REF!/'In Process Calc.'!$J85,"")</f>
        <v/>
      </c>
      <c r="AB91" s="244" t="str">
        <f>IF('Measured Data'!$E83&gt;0,'Measured Data'!AB82+'Measured Data'!$E83*'Measured Data'!#REF!/'In Process Calc.'!$J85,"")</f>
        <v/>
      </c>
      <c r="AC91" s="244" t="str">
        <f>IF('Measured Data'!$E83&gt;0,'Measured Data'!AC82+'Measured Data'!$E83*'Measured Data'!#REF!/'In Process Calc.'!$J85,"")</f>
        <v/>
      </c>
      <c r="AD91" s="244" t="str">
        <f>IF('Measured Data'!$E83&gt;0,'Measured Data'!AD82+'Measured Data'!$E83*'Measured Data'!#REF!/'In Process Calc.'!$J85,"")</f>
        <v/>
      </c>
      <c r="AE91" s="244" t="str">
        <f>IF('Measured Data'!$E83&gt;0,'Measured Data'!AE82+'Measured Data'!$E83*'Measured Data'!#REF!/'In Process Calc.'!$J85,"")</f>
        <v/>
      </c>
      <c r="AF91" s="244" t="str">
        <f>IF('Measured Data'!$E83&gt;0,'Measured Data'!AF82+'Measured Data'!$E83*'Measured Data'!#REF!/'In Process Calc.'!$J85,"")</f>
        <v/>
      </c>
      <c r="AG91" s="244" t="str">
        <f>IF('Measured Data'!$E83&gt;0,'Measured Data'!AG82+'Measured Data'!$E83*'Measured Data'!#REF!/'In Process Calc.'!$J85,"")</f>
        <v/>
      </c>
      <c r="AH91" s="244" t="str">
        <f>IF('Measured Data'!$E83&gt;0,'Measured Data'!AH82+'Measured Data'!$E83*'Measured Data'!#REF!/'In Process Calc.'!$J85,"")</f>
        <v/>
      </c>
      <c r="AI91" s="244" t="str">
        <f>IF('Measured Data'!$E83&gt;0,'Measured Data'!AI82+'Measured Data'!$E83*'Measured Data'!#REF!/'In Process Calc.'!$J85,"")</f>
        <v/>
      </c>
      <c r="AJ91" s="244" t="str">
        <f>IF('Measured Data'!$E83&gt;0,'Measured Data'!AJ82+'Measured Data'!$E83*'Measured Data'!#REF!/'In Process Calc.'!$J85,"")</f>
        <v/>
      </c>
      <c r="AK91" s="244" t="str">
        <f>IF('Measured Data'!$E83&gt;0,'Measured Data'!AK82+'Measured Data'!$E83*'Measured Data'!#REF!/'In Process Calc.'!$J85,"")</f>
        <v/>
      </c>
      <c r="AL91" s="244" t="str">
        <f>IF('Measured Data'!$E83&gt;0,'Measured Data'!AL82+'Measured Data'!$E83*'Measured Data'!#REF!/'In Process Calc.'!$J85,"")</f>
        <v/>
      </c>
      <c r="AM91" s="244" t="str">
        <f>IF('Measured Data'!$E83&gt;0,'Measured Data'!AM82+'Measured Data'!$E83*'Measured Data'!#REF!/'In Process Calc.'!$J85,"")</f>
        <v/>
      </c>
      <c r="AN91" s="244" t="str">
        <f>IF('Measured Data'!$E83&gt;0,'Measured Data'!AN82+'Measured Data'!$E83*'Measured Data'!#REF!/'In Process Calc.'!$J85,"")</f>
        <v/>
      </c>
      <c r="AO91" s="244" t="str">
        <f>IF('Measured Data'!$E83&gt;0,'Measured Data'!AO82+'Measured Data'!$E83*'Measured Data'!#REF!/'In Process Calc.'!$J85,"")</f>
        <v/>
      </c>
      <c r="AP91" s="244" t="str">
        <f>IF('Measured Data'!$E83&gt;0,'Measured Data'!AP82+'Measured Data'!$E83*'Measured Data'!AQ82/'In Process Calc.'!$J85,"")</f>
        <v/>
      </c>
      <c r="AQ91" s="244" t="str">
        <f>IF('Measured Data'!$E83&gt;0,'Measured Data'!#REF!+'Measured Data'!$E83*'Measured Data'!AR82/'In Process Calc.'!$J85,"")</f>
        <v/>
      </c>
      <c r="AR91" s="244" t="str">
        <f>IF('Measured Data'!$E83&gt;0,'Measured Data'!#REF!,"")</f>
        <v/>
      </c>
      <c r="AS91" s="244" t="str">
        <f>IF('Measured Data'!$E83&gt;0,'Measured Data'!#REF!,"")</f>
        <v/>
      </c>
      <c r="AT91" s="244" t="str">
        <f>IF('Measured Data'!$E83&gt;0,'Measured Data'!#REF!,"")</f>
        <v/>
      </c>
      <c r="AU91" s="244" t="str">
        <f>IF('Measured Data'!$E83&gt;0,'Measured Data'!#REF!,"")</f>
        <v/>
      </c>
      <c r="AV91" s="244" t="str">
        <f>IF('Measured Data'!$E83&gt;0,'Measured Data'!#REF!,"")</f>
        <v/>
      </c>
      <c r="AW91" s="244" t="str">
        <f>IF('Measured Data'!$E83&gt;0,'Measured Data'!#REF!,"")</f>
        <v/>
      </c>
      <c r="AX91" s="244" t="str">
        <f>IF('Measured Data'!$E83&gt;0,'Measured Data'!#REF!,"")</f>
        <v/>
      </c>
      <c r="AY91" s="244" t="str">
        <f>IF('Measured Data'!$E83&gt;0,'Measured Data'!#REF!,"")</f>
        <v/>
      </c>
      <c r="AZ91" s="244" t="str">
        <f>IF('Measured Data'!$E83&gt;0,'Measured Data'!#REF!,"")</f>
        <v/>
      </c>
      <c r="BA91" s="244" t="str">
        <f>IF('Measured Data'!$E83&gt;0,'Measured Data'!#REF!,"")</f>
        <v/>
      </c>
      <c r="BB91" s="244" t="str">
        <f>IF('Measured Data'!$E83&gt;0,'Measured Data'!#REF!,"")</f>
        <v/>
      </c>
      <c r="BC91" s="244" t="str">
        <f>IF('Measured Data'!$E83&gt;0,'Measured Data'!#REF!,"")</f>
        <v/>
      </c>
      <c r="BD91" s="244" t="str">
        <f>IF('Measured Data'!$E83&gt;0,'Measured Data'!#REF!,"")</f>
        <v/>
      </c>
      <c r="BE91" s="244" t="str">
        <f>IF('Measured Data'!$E83&gt;0,'Measured Data'!#REF!,"")</f>
        <v/>
      </c>
      <c r="BF91" s="244" t="str">
        <f>IF('Measured Data'!$E83&gt;0,'Measured Data'!#REF!,"")</f>
        <v/>
      </c>
      <c r="BG91" s="244" t="str">
        <f>IF('Measured Data'!$E83&gt;0,'Measured Data'!#REF!,"")</f>
        <v/>
      </c>
      <c r="BH91" s="244" t="str">
        <f>IF('Measured Data'!$E83&gt;0,'Measured Data'!#REF!,"")</f>
        <v/>
      </c>
      <c r="BI91" s="244" t="str">
        <f>IF('Measured Data'!$E83&gt;0,'Measured Data'!#REF!,"")</f>
        <v/>
      </c>
      <c r="BJ91" s="244" t="str">
        <f>IF('Measured Data'!$E83&gt;0,'Measured Data'!#REF!,"")</f>
        <v/>
      </c>
      <c r="BK91" s="244" t="str">
        <f>IF('Measured Data'!$E83&gt;0,'Measured Data'!#REF!,"")</f>
        <v/>
      </c>
      <c r="BL91" s="244" t="str">
        <f>IF('Measured Data'!$E83&gt;0,'Measured Data'!#REF!,"")</f>
        <v/>
      </c>
      <c r="BM91" s="244" t="str">
        <f>IF('Measured Data'!$E83&gt;0,'Measured Data'!#REF!,"")</f>
        <v/>
      </c>
      <c r="BN91" s="244" t="str">
        <f>IF('Measured Data'!$E83&gt;0,'In Process Calc.'!B84,"")</f>
        <v/>
      </c>
      <c r="BO91" s="244" t="str">
        <f>IF('Measured Data'!$E83&gt;0,'In Process Calc.'!C84,"")</f>
        <v/>
      </c>
    </row>
    <row r="92" spans="1:67">
      <c r="A92" s="238" t="str">
        <f>IF('Measured Data'!$E84&gt;0,'Measured Data'!$B$1,"")</f>
        <v/>
      </c>
      <c r="B92" s="238" t="str">
        <f>IF('Measured Data'!$E84&gt;0,'Measured Data'!A83+0.1,"")</f>
        <v/>
      </c>
      <c r="C92" s="242" t="str">
        <f>IF('Measured Data'!$E84&gt;0,'Measured Data'!B83,"")</f>
        <v/>
      </c>
      <c r="D92" s="247" t="str">
        <f>IF('Measured Data'!$E84&gt;0,'Measured Data'!C83,"")</f>
        <v/>
      </c>
      <c r="E92" s="238" t="str">
        <f>IF('Measured Data'!$E84&gt;0,'Measured Data'!D83,"")</f>
        <v/>
      </c>
      <c r="F92" s="238" t="str">
        <f>IF('Measured Data'!$E84&gt;0,'Measured Data'!E83,"")</f>
        <v/>
      </c>
      <c r="G92" s="238" t="str">
        <f>IF('Measured Data'!$E84&gt;0,'Measured Data'!G83,"")</f>
        <v/>
      </c>
      <c r="H92" s="243" t="str">
        <f>IF('Measured Data'!$E84&gt;0,'Measured Data'!H83,"")</f>
        <v/>
      </c>
      <c r="I92" s="243" t="str">
        <f>IF('Measured Data'!$E84&gt;0,'Measured Data'!I83,"")</f>
        <v/>
      </c>
      <c r="J92" s="243" t="str">
        <f>IF('Measured Data'!$E84&gt;0,'Measured Data'!J83,"")</f>
        <v/>
      </c>
      <c r="K92" s="243" t="str">
        <f>IF('Measured Data'!$E84&gt;0,'Measured Data'!K83,"")</f>
        <v/>
      </c>
      <c r="L92" s="238" t="str">
        <f>IF('Measured Data'!$E84&gt;0,'Measured Data'!L83,"")</f>
        <v/>
      </c>
      <c r="M92" s="238" t="str">
        <f>IF('Measured Data'!$E84&gt;0,'Measured Data'!M83,"")</f>
        <v/>
      </c>
      <c r="N92" s="238" t="str">
        <f>IF('Measured Data'!$E84&gt;0,'Measured Data'!N83,"")</f>
        <v/>
      </c>
      <c r="O92" s="238" t="str">
        <f>IF('Measured Data'!$E84&gt;0,'Measured Data'!O83,"")</f>
        <v/>
      </c>
      <c r="P92" s="238" t="str">
        <f>IF('Measured Data'!$E84&gt;0,'Measured Data'!P83,"")</f>
        <v/>
      </c>
      <c r="Q92" s="238" t="str">
        <f>IF('Measured Data'!$E84&gt;0,'Measured Data'!Q83,"")</f>
        <v/>
      </c>
      <c r="R92" s="238" t="str">
        <f>IF('Measured Data'!$E84&gt;0,'Measured Data'!R83,"")</f>
        <v/>
      </c>
      <c r="S92" s="238" t="str">
        <f>IF('Measured Data'!$E84&gt;0,'Measured Data'!S83,"")</f>
        <v/>
      </c>
      <c r="T92" s="244" t="str">
        <f>IF('Measured Data'!$E84&gt;0,'Measured Data'!T83+'Measured Data'!$E84*'Measured Data'!#REF!/'In Process Calc.'!$J86,"")</f>
        <v/>
      </c>
      <c r="U92" s="244" t="str">
        <f>IF('Measured Data'!$E84&gt;0,'Measured Data'!U83+'Measured Data'!$E84*'Measured Data'!#REF!/'In Process Calc.'!$J86,"")</f>
        <v/>
      </c>
      <c r="V92" s="244" t="str">
        <f>IF('Measured Data'!$E84&gt;0,'Measured Data'!V83+'Measured Data'!$E84*'Measured Data'!#REF!/'In Process Calc.'!$J86,"")</f>
        <v/>
      </c>
      <c r="W92" s="244" t="str">
        <f>IF('Measured Data'!$E84&gt;0,'Measured Data'!W83+'Measured Data'!$E84*'Measured Data'!#REF!/'In Process Calc.'!$J86,"")</f>
        <v/>
      </c>
      <c r="X92" s="244" t="str">
        <f>IF('Measured Data'!$E84&gt;0,'Measured Data'!X83+'Measured Data'!$E84*'Measured Data'!#REF!/'In Process Calc.'!$J86,"")</f>
        <v/>
      </c>
      <c r="Y92" s="244" t="str">
        <f>IF('Measured Data'!$E84&gt;0,'Measured Data'!Y83+'Measured Data'!$E84*'Measured Data'!#REF!/'In Process Calc.'!$J86,"")</f>
        <v/>
      </c>
      <c r="Z92" s="244" t="str">
        <f>IF('Measured Data'!$E84&gt;0,'Measured Data'!Z83+'Measured Data'!$E84*'Measured Data'!#REF!/'In Process Calc.'!$J86,"")</f>
        <v/>
      </c>
      <c r="AA92" s="244" t="str">
        <f>IF('Measured Data'!$E84&gt;0,'Measured Data'!AA83+'Measured Data'!$E84*'Measured Data'!#REF!/'In Process Calc.'!$J86,"")</f>
        <v/>
      </c>
      <c r="AB92" s="244" t="str">
        <f>IF('Measured Data'!$E84&gt;0,'Measured Data'!AB83+'Measured Data'!$E84*'Measured Data'!#REF!/'In Process Calc.'!$J86,"")</f>
        <v/>
      </c>
      <c r="AC92" s="244" t="str">
        <f>IF('Measured Data'!$E84&gt;0,'Measured Data'!AC83+'Measured Data'!$E84*'Measured Data'!#REF!/'In Process Calc.'!$J86,"")</f>
        <v/>
      </c>
      <c r="AD92" s="244" t="str">
        <f>IF('Measured Data'!$E84&gt;0,'Measured Data'!AD83+'Measured Data'!$E84*'Measured Data'!#REF!/'In Process Calc.'!$J86,"")</f>
        <v/>
      </c>
      <c r="AE92" s="244" t="str">
        <f>IF('Measured Data'!$E84&gt;0,'Measured Data'!AE83+'Measured Data'!$E84*'Measured Data'!#REF!/'In Process Calc.'!$J86,"")</f>
        <v/>
      </c>
      <c r="AF92" s="244" t="str">
        <f>IF('Measured Data'!$E84&gt;0,'Measured Data'!AF83+'Measured Data'!$E84*'Measured Data'!#REF!/'In Process Calc.'!$J86,"")</f>
        <v/>
      </c>
      <c r="AG92" s="244" t="str">
        <f>IF('Measured Data'!$E84&gt;0,'Measured Data'!AG83+'Measured Data'!$E84*'Measured Data'!#REF!/'In Process Calc.'!$J86,"")</f>
        <v/>
      </c>
      <c r="AH92" s="244" t="str">
        <f>IF('Measured Data'!$E84&gt;0,'Measured Data'!AH83+'Measured Data'!$E84*'Measured Data'!#REF!/'In Process Calc.'!$J86,"")</f>
        <v/>
      </c>
      <c r="AI92" s="244" t="str">
        <f>IF('Measured Data'!$E84&gt;0,'Measured Data'!AI83+'Measured Data'!$E84*'Measured Data'!#REF!/'In Process Calc.'!$J86,"")</f>
        <v/>
      </c>
      <c r="AJ92" s="244" t="str">
        <f>IF('Measured Data'!$E84&gt;0,'Measured Data'!AJ83+'Measured Data'!$E84*'Measured Data'!#REF!/'In Process Calc.'!$J86,"")</f>
        <v/>
      </c>
      <c r="AK92" s="244" t="str">
        <f>IF('Measured Data'!$E84&gt;0,'Measured Data'!AK83+'Measured Data'!$E84*'Measured Data'!#REF!/'In Process Calc.'!$J86,"")</f>
        <v/>
      </c>
      <c r="AL92" s="244" t="str">
        <f>IF('Measured Data'!$E84&gt;0,'Measured Data'!AL83+'Measured Data'!$E84*'Measured Data'!#REF!/'In Process Calc.'!$J86,"")</f>
        <v/>
      </c>
      <c r="AM92" s="244" t="str">
        <f>IF('Measured Data'!$E84&gt;0,'Measured Data'!AM83+'Measured Data'!$E84*'Measured Data'!#REF!/'In Process Calc.'!$J86,"")</f>
        <v/>
      </c>
      <c r="AN92" s="244" t="str">
        <f>IF('Measured Data'!$E84&gt;0,'Measured Data'!AN83+'Measured Data'!$E84*'Measured Data'!#REF!/'In Process Calc.'!$J86,"")</f>
        <v/>
      </c>
      <c r="AO92" s="244" t="str">
        <f>IF('Measured Data'!$E84&gt;0,'Measured Data'!AO83+'Measured Data'!$E84*'Measured Data'!#REF!/'In Process Calc.'!$J86,"")</f>
        <v/>
      </c>
      <c r="AP92" s="244" t="str">
        <f>IF('Measured Data'!$E84&gt;0,'Measured Data'!AP83+'Measured Data'!$E84*'Measured Data'!AQ83/'In Process Calc.'!$J86,"")</f>
        <v/>
      </c>
      <c r="AQ92" s="244" t="str">
        <f>IF('Measured Data'!$E84&gt;0,'Measured Data'!#REF!+'Measured Data'!$E84*'Measured Data'!AR83/'In Process Calc.'!$J86,"")</f>
        <v/>
      </c>
      <c r="AR92" s="244" t="str">
        <f>IF('Measured Data'!$E84&gt;0,'Measured Data'!#REF!,"")</f>
        <v/>
      </c>
      <c r="AS92" s="244" t="str">
        <f>IF('Measured Data'!$E84&gt;0,'Measured Data'!#REF!,"")</f>
        <v/>
      </c>
      <c r="AT92" s="244" t="str">
        <f>IF('Measured Data'!$E84&gt;0,'Measured Data'!#REF!,"")</f>
        <v/>
      </c>
      <c r="AU92" s="244" t="str">
        <f>IF('Measured Data'!$E84&gt;0,'Measured Data'!#REF!,"")</f>
        <v/>
      </c>
      <c r="AV92" s="244" t="str">
        <f>IF('Measured Data'!$E84&gt;0,'Measured Data'!#REF!,"")</f>
        <v/>
      </c>
      <c r="AW92" s="244" t="str">
        <f>IF('Measured Data'!$E84&gt;0,'Measured Data'!#REF!,"")</f>
        <v/>
      </c>
      <c r="AX92" s="244" t="str">
        <f>IF('Measured Data'!$E84&gt;0,'Measured Data'!#REF!,"")</f>
        <v/>
      </c>
      <c r="AY92" s="244" t="str">
        <f>IF('Measured Data'!$E84&gt;0,'Measured Data'!#REF!,"")</f>
        <v/>
      </c>
      <c r="AZ92" s="244" t="str">
        <f>IF('Measured Data'!$E84&gt;0,'Measured Data'!#REF!,"")</f>
        <v/>
      </c>
      <c r="BA92" s="244" t="str">
        <f>IF('Measured Data'!$E84&gt;0,'Measured Data'!#REF!,"")</f>
        <v/>
      </c>
      <c r="BB92" s="244" t="str">
        <f>IF('Measured Data'!$E84&gt;0,'Measured Data'!#REF!,"")</f>
        <v/>
      </c>
      <c r="BC92" s="244" t="str">
        <f>IF('Measured Data'!$E84&gt;0,'Measured Data'!#REF!,"")</f>
        <v/>
      </c>
      <c r="BD92" s="244" t="str">
        <f>IF('Measured Data'!$E84&gt;0,'Measured Data'!#REF!,"")</f>
        <v/>
      </c>
      <c r="BE92" s="244" t="str">
        <f>IF('Measured Data'!$E84&gt;0,'Measured Data'!#REF!,"")</f>
        <v/>
      </c>
      <c r="BF92" s="244" t="str">
        <f>IF('Measured Data'!$E84&gt;0,'Measured Data'!#REF!,"")</f>
        <v/>
      </c>
      <c r="BG92" s="244" t="str">
        <f>IF('Measured Data'!$E84&gt;0,'Measured Data'!#REF!,"")</f>
        <v/>
      </c>
      <c r="BH92" s="244" t="str">
        <f>IF('Measured Data'!$E84&gt;0,'Measured Data'!#REF!,"")</f>
        <v/>
      </c>
      <c r="BI92" s="244" t="str">
        <f>IF('Measured Data'!$E84&gt;0,'Measured Data'!#REF!,"")</f>
        <v/>
      </c>
      <c r="BJ92" s="244" t="str">
        <f>IF('Measured Data'!$E84&gt;0,'Measured Data'!#REF!,"")</f>
        <v/>
      </c>
      <c r="BK92" s="244" t="str">
        <f>IF('Measured Data'!$E84&gt;0,'Measured Data'!#REF!,"")</f>
        <v/>
      </c>
      <c r="BL92" s="244" t="str">
        <f>IF('Measured Data'!$E84&gt;0,'Measured Data'!#REF!,"")</f>
        <v/>
      </c>
      <c r="BM92" s="244" t="str">
        <f>IF('Measured Data'!$E84&gt;0,'Measured Data'!#REF!,"")</f>
        <v/>
      </c>
      <c r="BN92" s="244" t="str">
        <f>IF('Measured Data'!$E84&gt;0,'In Process Calc.'!B85,"")</f>
        <v/>
      </c>
      <c r="BO92" s="244" t="str">
        <f>IF('Measured Data'!$E84&gt;0,'In Process Calc.'!C85,"")</f>
        <v/>
      </c>
    </row>
    <row r="93" spans="1:67">
      <c r="A93" s="238" t="str">
        <f>IF('Measured Data'!$E85&gt;0,'Measured Data'!$B$1,"")</f>
        <v/>
      </c>
      <c r="B93" s="238" t="str">
        <f>IF('Measured Data'!$E85&gt;0,'Measured Data'!A84+0.1,"")</f>
        <v/>
      </c>
      <c r="C93" s="242" t="str">
        <f>IF('Measured Data'!$E85&gt;0,'Measured Data'!B84,"")</f>
        <v/>
      </c>
      <c r="D93" s="247" t="str">
        <f>IF('Measured Data'!$E85&gt;0,'Measured Data'!C84,"")</f>
        <v/>
      </c>
      <c r="E93" s="238" t="str">
        <f>IF('Measured Data'!$E85&gt;0,'Measured Data'!D84,"")</f>
        <v/>
      </c>
      <c r="F93" s="238" t="str">
        <f>IF('Measured Data'!$E85&gt;0,'Measured Data'!E84,"")</f>
        <v/>
      </c>
      <c r="G93" s="238" t="str">
        <f>IF('Measured Data'!$E85&gt;0,'Measured Data'!G84,"")</f>
        <v/>
      </c>
      <c r="H93" s="243" t="str">
        <f>IF('Measured Data'!$E85&gt;0,'Measured Data'!H84,"")</f>
        <v/>
      </c>
      <c r="I93" s="243" t="str">
        <f>IF('Measured Data'!$E85&gt;0,'Measured Data'!I84,"")</f>
        <v/>
      </c>
      <c r="J93" s="243" t="str">
        <f>IF('Measured Data'!$E85&gt;0,'Measured Data'!J84,"")</f>
        <v/>
      </c>
      <c r="K93" s="243" t="str">
        <f>IF('Measured Data'!$E85&gt;0,'Measured Data'!K84,"")</f>
        <v/>
      </c>
      <c r="L93" s="238" t="str">
        <f>IF('Measured Data'!$E85&gt;0,'Measured Data'!L84,"")</f>
        <v/>
      </c>
      <c r="M93" s="238" t="str">
        <f>IF('Measured Data'!$E85&gt;0,'Measured Data'!M84,"")</f>
        <v/>
      </c>
      <c r="N93" s="238" t="str">
        <f>IF('Measured Data'!$E85&gt;0,'Measured Data'!N84,"")</f>
        <v/>
      </c>
      <c r="O93" s="238" t="str">
        <f>IF('Measured Data'!$E85&gt;0,'Measured Data'!O84,"")</f>
        <v/>
      </c>
      <c r="P93" s="238" t="str">
        <f>IF('Measured Data'!$E85&gt;0,'Measured Data'!P84,"")</f>
        <v/>
      </c>
      <c r="Q93" s="238" t="str">
        <f>IF('Measured Data'!$E85&gt;0,'Measured Data'!Q84,"")</f>
        <v/>
      </c>
      <c r="R93" s="238" t="str">
        <f>IF('Measured Data'!$E85&gt;0,'Measured Data'!R84,"")</f>
        <v/>
      </c>
      <c r="S93" s="238" t="str">
        <f>IF('Measured Data'!$E85&gt;0,'Measured Data'!S84,"")</f>
        <v/>
      </c>
      <c r="T93" s="244" t="str">
        <f>IF('Measured Data'!$E85&gt;0,'Measured Data'!T84+'Measured Data'!$E85*'Measured Data'!#REF!/'In Process Calc.'!$J87,"")</f>
        <v/>
      </c>
      <c r="U93" s="244" t="str">
        <f>IF('Measured Data'!$E85&gt;0,'Measured Data'!U84+'Measured Data'!$E85*'Measured Data'!#REF!/'In Process Calc.'!$J87,"")</f>
        <v/>
      </c>
      <c r="V93" s="244" t="str">
        <f>IF('Measured Data'!$E85&gt;0,'Measured Data'!V84+'Measured Data'!$E85*'Measured Data'!#REF!/'In Process Calc.'!$J87,"")</f>
        <v/>
      </c>
      <c r="W93" s="244" t="str">
        <f>IF('Measured Data'!$E85&gt;0,'Measured Data'!W84+'Measured Data'!$E85*'Measured Data'!#REF!/'In Process Calc.'!$J87,"")</f>
        <v/>
      </c>
      <c r="X93" s="244" t="str">
        <f>IF('Measured Data'!$E85&gt;0,'Measured Data'!X84+'Measured Data'!$E85*'Measured Data'!#REF!/'In Process Calc.'!$J87,"")</f>
        <v/>
      </c>
      <c r="Y93" s="244" t="str">
        <f>IF('Measured Data'!$E85&gt;0,'Measured Data'!Y84+'Measured Data'!$E85*'Measured Data'!#REF!/'In Process Calc.'!$J87,"")</f>
        <v/>
      </c>
      <c r="Z93" s="244" t="str">
        <f>IF('Measured Data'!$E85&gt;0,'Measured Data'!Z84+'Measured Data'!$E85*'Measured Data'!#REF!/'In Process Calc.'!$J87,"")</f>
        <v/>
      </c>
      <c r="AA93" s="244" t="str">
        <f>IF('Measured Data'!$E85&gt;0,'Measured Data'!AA84+'Measured Data'!$E85*'Measured Data'!#REF!/'In Process Calc.'!$J87,"")</f>
        <v/>
      </c>
      <c r="AB93" s="244" t="str">
        <f>IF('Measured Data'!$E85&gt;0,'Measured Data'!AB84+'Measured Data'!$E85*'Measured Data'!#REF!/'In Process Calc.'!$J87,"")</f>
        <v/>
      </c>
      <c r="AC93" s="244" t="str">
        <f>IF('Measured Data'!$E85&gt;0,'Measured Data'!AC84+'Measured Data'!$E85*'Measured Data'!#REF!/'In Process Calc.'!$J87,"")</f>
        <v/>
      </c>
      <c r="AD93" s="244" t="str">
        <f>IF('Measured Data'!$E85&gt;0,'Measured Data'!AD84+'Measured Data'!$E85*'Measured Data'!#REF!/'In Process Calc.'!$J87,"")</f>
        <v/>
      </c>
      <c r="AE93" s="244" t="str">
        <f>IF('Measured Data'!$E85&gt;0,'Measured Data'!AE84+'Measured Data'!$E85*'Measured Data'!#REF!/'In Process Calc.'!$J87,"")</f>
        <v/>
      </c>
      <c r="AF93" s="244" t="str">
        <f>IF('Measured Data'!$E85&gt;0,'Measured Data'!AF84+'Measured Data'!$E85*'Measured Data'!#REF!/'In Process Calc.'!$J87,"")</f>
        <v/>
      </c>
      <c r="AG93" s="244" t="str">
        <f>IF('Measured Data'!$E85&gt;0,'Measured Data'!AG84+'Measured Data'!$E85*'Measured Data'!#REF!/'In Process Calc.'!$J87,"")</f>
        <v/>
      </c>
      <c r="AH93" s="244" t="str">
        <f>IF('Measured Data'!$E85&gt;0,'Measured Data'!AH84+'Measured Data'!$E85*'Measured Data'!#REF!/'In Process Calc.'!$J87,"")</f>
        <v/>
      </c>
      <c r="AI93" s="244" t="str">
        <f>IF('Measured Data'!$E85&gt;0,'Measured Data'!AI84+'Measured Data'!$E85*'Measured Data'!#REF!/'In Process Calc.'!$J87,"")</f>
        <v/>
      </c>
      <c r="AJ93" s="244" t="str">
        <f>IF('Measured Data'!$E85&gt;0,'Measured Data'!AJ84+'Measured Data'!$E85*'Measured Data'!#REF!/'In Process Calc.'!$J87,"")</f>
        <v/>
      </c>
      <c r="AK93" s="244" t="str">
        <f>IF('Measured Data'!$E85&gt;0,'Measured Data'!AK84+'Measured Data'!$E85*'Measured Data'!#REF!/'In Process Calc.'!$J87,"")</f>
        <v/>
      </c>
      <c r="AL93" s="244" t="str">
        <f>IF('Measured Data'!$E85&gt;0,'Measured Data'!AL84+'Measured Data'!$E85*'Measured Data'!#REF!/'In Process Calc.'!$J87,"")</f>
        <v/>
      </c>
      <c r="AM93" s="244" t="str">
        <f>IF('Measured Data'!$E85&gt;0,'Measured Data'!AM84+'Measured Data'!$E85*'Measured Data'!#REF!/'In Process Calc.'!$J87,"")</f>
        <v/>
      </c>
      <c r="AN93" s="244" t="str">
        <f>IF('Measured Data'!$E85&gt;0,'Measured Data'!AN84+'Measured Data'!$E85*'Measured Data'!#REF!/'In Process Calc.'!$J87,"")</f>
        <v/>
      </c>
      <c r="AO93" s="244" t="str">
        <f>IF('Measured Data'!$E85&gt;0,'Measured Data'!AO84+'Measured Data'!$E85*'Measured Data'!#REF!/'In Process Calc.'!$J87,"")</f>
        <v/>
      </c>
      <c r="AP93" s="244" t="str">
        <f>IF('Measured Data'!$E85&gt;0,'Measured Data'!AP84+'Measured Data'!$E85*'Measured Data'!AQ84/'In Process Calc.'!$J87,"")</f>
        <v/>
      </c>
      <c r="AQ93" s="244" t="str">
        <f>IF('Measured Data'!$E85&gt;0,'Measured Data'!#REF!+'Measured Data'!$E85*'Measured Data'!AR84/'In Process Calc.'!$J87,"")</f>
        <v/>
      </c>
      <c r="AR93" s="244" t="str">
        <f>IF('Measured Data'!$E85&gt;0,'Measured Data'!#REF!,"")</f>
        <v/>
      </c>
      <c r="AS93" s="244" t="str">
        <f>IF('Measured Data'!$E85&gt;0,'Measured Data'!#REF!,"")</f>
        <v/>
      </c>
      <c r="AT93" s="244" t="str">
        <f>IF('Measured Data'!$E85&gt;0,'Measured Data'!#REF!,"")</f>
        <v/>
      </c>
      <c r="AU93" s="244" t="str">
        <f>IF('Measured Data'!$E85&gt;0,'Measured Data'!#REF!,"")</f>
        <v/>
      </c>
      <c r="AV93" s="244" t="str">
        <f>IF('Measured Data'!$E85&gt;0,'Measured Data'!#REF!,"")</f>
        <v/>
      </c>
      <c r="AW93" s="244" t="str">
        <f>IF('Measured Data'!$E85&gt;0,'Measured Data'!#REF!,"")</f>
        <v/>
      </c>
      <c r="AX93" s="244" t="str">
        <f>IF('Measured Data'!$E85&gt;0,'Measured Data'!#REF!,"")</f>
        <v/>
      </c>
      <c r="AY93" s="244" t="str">
        <f>IF('Measured Data'!$E85&gt;0,'Measured Data'!#REF!,"")</f>
        <v/>
      </c>
      <c r="AZ93" s="244" t="str">
        <f>IF('Measured Data'!$E85&gt;0,'Measured Data'!#REF!,"")</f>
        <v/>
      </c>
      <c r="BA93" s="244" t="str">
        <f>IF('Measured Data'!$E85&gt;0,'Measured Data'!#REF!,"")</f>
        <v/>
      </c>
      <c r="BB93" s="244" t="str">
        <f>IF('Measured Data'!$E85&gt;0,'Measured Data'!#REF!,"")</f>
        <v/>
      </c>
      <c r="BC93" s="244" t="str">
        <f>IF('Measured Data'!$E85&gt;0,'Measured Data'!#REF!,"")</f>
        <v/>
      </c>
      <c r="BD93" s="244" t="str">
        <f>IF('Measured Data'!$E85&gt;0,'Measured Data'!#REF!,"")</f>
        <v/>
      </c>
      <c r="BE93" s="244" t="str">
        <f>IF('Measured Data'!$E85&gt;0,'Measured Data'!#REF!,"")</f>
        <v/>
      </c>
      <c r="BF93" s="244" t="str">
        <f>IF('Measured Data'!$E85&gt;0,'Measured Data'!#REF!,"")</f>
        <v/>
      </c>
      <c r="BG93" s="244" t="str">
        <f>IF('Measured Data'!$E85&gt;0,'Measured Data'!#REF!,"")</f>
        <v/>
      </c>
      <c r="BH93" s="244" t="str">
        <f>IF('Measured Data'!$E85&gt;0,'Measured Data'!#REF!,"")</f>
        <v/>
      </c>
      <c r="BI93" s="244" t="str">
        <f>IF('Measured Data'!$E85&gt;0,'Measured Data'!#REF!,"")</f>
        <v/>
      </c>
      <c r="BJ93" s="244" t="str">
        <f>IF('Measured Data'!$E85&gt;0,'Measured Data'!#REF!,"")</f>
        <v/>
      </c>
      <c r="BK93" s="244" t="str">
        <f>IF('Measured Data'!$E85&gt;0,'Measured Data'!#REF!,"")</f>
        <v/>
      </c>
      <c r="BL93" s="244" t="str">
        <f>IF('Measured Data'!$E85&gt;0,'Measured Data'!#REF!,"")</f>
        <v/>
      </c>
      <c r="BM93" s="244" t="str">
        <f>IF('Measured Data'!$E85&gt;0,'Measured Data'!#REF!,"")</f>
        <v/>
      </c>
      <c r="BN93" s="244" t="str">
        <f>IF('Measured Data'!$E85&gt;0,'In Process Calc.'!B86,"")</f>
        <v/>
      </c>
      <c r="BO93" s="244" t="str">
        <f>IF('Measured Data'!$E85&gt;0,'In Process Calc.'!C86,"")</f>
        <v/>
      </c>
    </row>
    <row r="94" spans="1:67">
      <c r="A94" s="238" t="str">
        <f>IF('Measured Data'!$E86&gt;0,'Measured Data'!$B$1,"")</f>
        <v/>
      </c>
      <c r="B94" s="238" t="str">
        <f>IF('Measured Data'!$E86&gt;0,'Measured Data'!A85+0.1,"")</f>
        <v/>
      </c>
      <c r="C94" s="242" t="str">
        <f>IF('Measured Data'!$E86&gt;0,'Measured Data'!B85,"")</f>
        <v/>
      </c>
      <c r="D94" s="247" t="str">
        <f>IF('Measured Data'!$E86&gt;0,'Measured Data'!C85,"")</f>
        <v/>
      </c>
      <c r="E94" s="238" t="str">
        <f>IF('Measured Data'!$E86&gt;0,'Measured Data'!D85,"")</f>
        <v/>
      </c>
      <c r="F94" s="238" t="str">
        <f>IF('Measured Data'!$E86&gt;0,'Measured Data'!E85,"")</f>
        <v/>
      </c>
      <c r="G94" s="238" t="str">
        <f>IF('Measured Data'!$E86&gt;0,'Measured Data'!G85,"")</f>
        <v/>
      </c>
      <c r="H94" s="243" t="str">
        <f>IF('Measured Data'!$E86&gt;0,'Measured Data'!H85,"")</f>
        <v/>
      </c>
      <c r="I94" s="243" t="str">
        <f>IF('Measured Data'!$E86&gt;0,'Measured Data'!I85,"")</f>
        <v/>
      </c>
      <c r="J94" s="243" t="str">
        <f>IF('Measured Data'!$E86&gt;0,'Measured Data'!J85,"")</f>
        <v/>
      </c>
      <c r="K94" s="243" t="str">
        <f>IF('Measured Data'!$E86&gt;0,'Measured Data'!K85,"")</f>
        <v/>
      </c>
      <c r="L94" s="238" t="str">
        <f>IF('Measured Data'!$E86&gt;0,'Measured Data'!L85,"")</f>
        <v/>
      </c>
      <c r="M94" s="238" t="str">
        <f>IF('Measured Data'!$E86&gt;0,'Measured Data'!M85,"")</f>
        <v/>
      </c>
      <c r="N94" s="238" t="str">
        <f>IF('Measured Data'!$E86&gt;0,'Measured Data'!N85,"")</f>
        <v/>
      </c>
      <c r="O94" s="238" t="str">
        <f>IF('Measured Data'!$E86&gt;0,'Measured Data'!O85,"")</f>
        <v/>
      </c>
      <c r="P94" s="238" t="str">
        <f>IF('Measured Data'!$E86&gt;0,'Measured Data'!P85,"")</f>
        <v/>
      </c>
      <c r="Q94" s="238" t="str">
        <f>IF('Measured Data'!$E86&gt;0,'Measured Data'!Q85,"")</f>
        <v/>
      </c>
      <c r="R94" s="238" t="str">
        <f>IF('Measured Data'!$E86&gt;0,'Measured Data'!R85,"")</f>
        <v/>
      </c>
      <c r="S94" s="238" t="str">
        <f>IF('Measured Data'!$E86&gt;0,'Measured Data'!S85,"")</f>
        <v/>
      </c>
      <c r="T94" s="244" t="str">
        <f>IF('Measured Data'!$E86&gt;0,'Measured Data'!T85+'Measured Data'!$E86*'Measured Data'!#REF!/'In Process Calc.'!$J88,"")</f>
        <v/>
      </c>
      <c r="U94" s="244" t="str">
        <f>IF('Measured Data'!$E86&gt;0,'Measured Data'!U85+'Measured Data'!$E86*'Measured Data'!#REF!/'In Process Calc.'!$J88,"")</f>
        <v/>
      </c>
      <c r="V94" s="244" t="str">
        <f>IF('Measured Data'!$E86&gt;0,'Measured Data'!V85+'Measured Data'!$E86*'Measured Data'!#REF!/'In Process Calc.'!$J88,"")</f>
        <v/>
      </c>
      <c r="W94" s="244" t="str">
        <f>IF('Measured Data'!$E86&gt;0,'Measured Data'!W85+'Measured Data'!$E86*'Measured Data'!#REF!/'In Process Calc.'!$J88,"")</f>
        <v/>
      </c>
      <c r="X94" s="244" t="str">
        <f>IF('Measured Data'!$E86&gt;0,'Measured Data'!X85+'Measured Data'!$E86*'Measured Data'!#REF!/'In Process Calc.'!$J88,"")</f>
        <v/>
      </c>
      <c r="Y94" s="244" t="str">
        <f>IF('Measured Data'!$E86&gt;0,'Measured Data'!Y85+'Measured Data'!$E86*'Measured Data'!#REF!/'In Process Calc.'!$J88,"")</f>
        <v/>
      </c>
      <c r="Z94" s="244" t="str">
        <f>IF('Measured Data'!$E86&gt;0,'Measured Data'!Z85+'Measured Data'!$E86*'Measured Data'!#REF!/'In Process Calc.'!$J88,"")</f>
        <v/>
      </c>
      <c r="AA94" s="244" t="str">
        <f>IF('Measured Data'!$E86&gt;0,'Measured Data'!AA85+'Measured Data'!$E86*'Measured Data'!#REF!/'In Process Calc.'!$J88,"")</f>
        <v/>
      </c>
      <c r="AB94" s="244" t="str">
        <f>IF('Measured Data'!$E86&gt;0,'Measured Data'!AB85+'Measured Data'!$E86*'Measured Data'!#REF!/'In Process Calc.'!$J88,"")</f>
        <v/>
      </c>
      <c r="AC94" s="244" t="str">
        <f>IF('Measured Data'!$E86&gt;0,'Measured Data'!AC85+'Measured Data'!$E86*'Measured Data'!#REF!/'In Process Calc.'!$J88,"")</f>
        <v/>
      </c>
      <c r="AD94" s="244" t="str">
        <f>IF('Measured Data'!$E86&gt;0,'Measured Data'!AD85+'Measured Data'!$E86*'Measured Data'!#REF!/'In Process Calc.'!$J88,"")</f>
        <v/>
      </c>
      <c r="AE94" s="244" t="str">
        <f>IF('Measured Data'!$E86&gt;0,'Measured Data'!AE85+'Measured Data'!$E86*'Measured Data'!#REF!/'In Process Calc.'!$J88,"")</f>
        <v/>
      </c>
      <c r="AF94" s="244" t="str">
        <f>IF('Measured Data'!$E86&gt;0,'Measured Data'!AF85+'Measured Data'!$E86*'Measured Data'!#REF!/'In Process Calc.'!$J88,"")</f>
        <v/>
      </c>
      <c r="AG94" s="244" t="str">
        <f>IF('Measured Data'!$E86&gt;0,'Measured Data'!AG85+'Measured Data'!$E86*'Measured Data'!#REF!/'In Process Calc.'!$J88,"")</f>
        <v/>
      </c>
      <c r="AH94" s="244" t="str">
        <f>IF('Measured Data'!$E86&gt;0,'Measured Data'!AH85+'Measured Data'!$E86*'Measured Data'!#REF!/'In Process Calc.'!$J88,"")</f>
        <v/>
      </c>
      <c r="AI94" s="244" t="str">
        <f>IF('Measured Data'!$E86&gt;0,'Measured Data'!AI85+'Measured Data'!$E86*'Measured Data'!#REF!/'In Process Calc.'!$J88,"")</f>
        <v/>
      </c>
      <c r="AJ94" s="244" t="str">
        <f>IF('Measured Data'!$E86&gt;0,'Measured Data'!AJ85+'Measured Data'!$E86*'Measured Data'!#REF!/'In Process Calc.'!$J88,"")</f>
        <v/>
      </c>
      <c r="AK94" s="244" t="str">
        <f>IF('Measured Data'!$E86&gt;0,'Measured Data'!AK85+'Measured Data'!$E86*'Measured Data'!#REF!/'In Process Calc.'!$J88,"")</f>
        <v/>
      </c>
      <c r="AL94" s="244" t="str">
        <f>IF('Measured Data'!$E86&gt;0,'Measured Data'!AL85+'Measured Data'!$E86*'Measured Data'!#REF!/'In Process Calc.'!$J88,"")</f>
        <v/>
      </c>
      <c r="AM94" s="244" t="str">
        <f>IF('Measured Data'!$E86&gt;0,'Measured Data'!AM85+'Measured Data'!$E86*'Measured Data'!#REF!/'In Process Calc.'!$J88,"")</f>
        <v/>
      </c>
      <c r="AN94" s="244" t="str">
        <f>IF('Measured Data'!$E86&gt;0,'Measured Data'!AN85+'Measured Data'!$E86*'Measured Data'!#REF!/'In Process Calc.'!$J88,"")</f>
        <v/>
      </c>
      <c r="AO94" s="244" t="str">
        <f>IF('Measured Data'!$E86&gt;0,'Measured Data'!AO85+'Measured Data'!$E86*'Measured Data'!#REF!/'In Process Calc.'!$J88,"")</f>
        <v/>
      </c>
      <c r="AP94" s="244" t="str">
        <f>IF('Measured Data'!$E86&gt;0,'Measured Data'!AP85+'Measured Data'!$E86*'Measured Data'!AQ85/'In Process Calc.'!$J88,"")</f>
        <v/>
      </c>
      <c r="AQ94" s="244" t="str">
        <f>IF('Measured Data'!$E86&gt;0,'Measured Data'!#REF!+'Measured Data'!$E86*'Measured Data'!AR85/'In Process Calc.'!$J88,"")</f>
        <v/>
      </c>
      <c r="AR94" s="244" t="str">
        <f>IF('Measured Data'!$E86&gt;0,'Measured Data'!#REF!,"")</f>
        <v/>
      </c>
      <c r="AS94" s="244" t="str">
        <f>IF('Measured Data'!$E86&gt;0,'Measured Data'!#REF!,"")</f>
        <v/>
      </c>
      <c r="AT94" s="244" t="str">
        <f>IF('Measured Data'!$E86&gt;0,'Measured Data'!#REF!,"")</f>
        <v/>
      </c>
      <c r="AU94" s="244" t="str">
        <f>IF('Measured Data'!$E86&gt;0,'Measured Data'!#REF!,"")</f>
        <v/>
      </c>
      <c r="AV94" s="244" t="str">
        <f>IF('Measured Data'!$E86&gt;0,'Measured Data'!#REF!,"")</f>
        <v/>
      </c>
      <c r="AW94" s="244" t="str">
        <f>IF('Measured Data'!$E86&gt;0,'Measured Data'!#REF!,"")</f>
        <v/>
      </c>
      <c r="AX94" s="244" t="str">
        <f>IF('Measured Data'!$E86&gt;0,'Measured Data'!#REF!,"")</f>
        <v/>
      </c>
      <c r="AY94" s="244" t="str">
        <f>IF('Measured Data'!$E86&gt;0,'Measured Data'!#REF!,"")</f>
        <v/>
      </c>
      <c r="AZ94" s="244" t="str">
        <f>IF('Measured Data'!$E86&gt;0,'Measured Data'!#REF!,"")</f>
        <v/>
      </c>
      <c r="BA94" s="244" t="str">
        <f>IF('Measured Data'!$E86&gt;0,'Measured Data'!#REF!,"")</f>
        <v/>
      </c>
      <c r="BB94" s="244" t="str">
        <f>IF('Measured Data'!$E86&gt;0,'Measured Data'!#REF!,"")</f>
        <v/>
      </c>
      <c r="BC94" s="244" t="str">
        <f>IF('Measured Data'!$E86&gt;0,'Measured Data'!#REF!,"")</f>
        <v/>
      </c>
      <c r="BD94" s="244" t="str">
        <f>IF('Measured Data'!$E86&gt;0,'Measured Data'!#REF!,"")</f>
        <v/>
      </c>
      <c r="BE94" s="244" t="str">
        <f>IF('Measured Data'!$E86&gt;0,'Measured Data'!#REF!,"")</f>
        <v/>
      </c>
      <c r="BF94" s="244" t="str">
        <f>IF('Measured Data'!$E86&gt;0,'Measured Data'!#REF!,"")</f>
        <v/>
      </c>
      <c r="BG94" s="244" t="str">
        <f>IF('Measured Data'!$E86&gt;0,'Measured Data'!#REF!,"")</f>
        <v/>
      </c>
      <c r="BH94" s="244" t="str">
        <f>IF('Measured Data'!$E86&gt;0,'Measured Data'!#REF!,"")</f>
        <v/>
      </c>
      <c r="BI94" s="244" t="str">
        <f>IF('Measured Data'!$E86&gt;0,'Measured Data'!#REF!,"")</f>
        <v/>
      </c>
      <c r="BJ94" s="244" t="str">
        <f>IF('Measured Data'!$E86&gt;0,'Measured Data'!#REF!,"")</f>
        <v/>
      </c>
      <c r="BK94" s="244" t="str">
        <f>IF('Measured Data'!$E86&gt;0,'Measured Data'!#REF!,"")</f>
        <v/>
      </c>
      <c r="BL94" s="244" t="str">
        <f>IF('Measured Data'!$E86&gt;0,'Measured Data'!#REF!,"")</f>
        <v/>
      </c>
      <c r="BM94" s="244" t="str">
        <f>IF('Measured Data'!$E86&gt;0,'Measured Data'!#REF!,"")</f>
        <v/>
      </c>
      <c r="BN94" s="244" t="str">
        <f>IF('Measured Data'!$E86&gt;0,'In Process Calc.'!B87,"")</f>
        <v/>
      </c>
      <c r="BO94" s="244" t="str">
        <f>IF('Measured Data'!$E86&gt;0,'In Process Calc.'!C87,"")</f>
        <v/>
      </c>
    </row>
    <row r="95" spans="1:67">
      <c r="A95" s="238" t="str">
        <f>IF('Measured Data'!$E87&gt;0,'Measured Data'!$B$1,"")</f>
        <v/>
      </c>
      <c r="B95" s="238" t="str">
        <f>IF('Measured Data'!$E87&gt;0,'Measured Data'!A86+0.1,"")</f>
        <v/>
      </c>
      <c r="C95" s="242" t="str">
        <f>IF('Measured Data'!$E87&gt;0,'Measured Data'!B86,"")</f>
        <v/>
      </c>
      <c r="D95" s="247" t="str">
        <f>IF('Measured Data'!$E87&gt;0,'Measured Data'!C86,"")</f>
        <v/>
      </c>
      <c r="E95" s="238" t="str">
        <f>IF('Measured Data'!$E87&gt;0,'Measured Data'!D86,"")</f>
        <v/>
      </c>
      <c r="F95" s="238" t="str">
        <f>IF('Measured Data'!$E87&gt;0,'Measured Data'!E86,"")</f>
        <v/>
      </c>
      <c r="G95" s="238" t="str">
        <f>IF('Measured Data'!$E87&gt;0,'Measured Data'!G86,"")</f>
        <v/>
      </c>
      <c r="H95" s="243" t="str">
        <f>IF('Measured Data'!$E87&gt;0,'Measured Data'!H86,"")</f>
        <v/>
      </c>
      <c r="I95" s="243" t="str">
        <f>IF('Measured Data'!$E87&gt;0,'Measured Data'!I86,"")</f>
        <v/>
      </c>
      <c r="J95" s="243" t="str">
        <f>IF('Measured Data'!$E87&gt;0,'Measured Data'!J86,"")</f>
        <v/>
      </c>
      <c r="K95" s="243" t="str">
        <f>IF('Measured Data'!$E87&gt;0,'Measured Data'!K86,"")</f>
        <v/>
      </c>
      <c r="L95" s="238" t="str">
        <f>IF('Measured Data'!$E87&gt;0,'Measured Data'!L86,"")</f>
        <v/>
      </c>
      <c r="M95" s="238" t="str">
        <f>IF('Measured Data'!$E87&gt;0,'Measured Data'!M86,"")</f>
        <v/>
      </c>
      <c r="N95" s="238" t="str">
        <f>IF('Measured Data'!$E87&gt;0,'Measured Data'!N86,"")</f>
        <v/>
      </c>
      <c r="O95" s="238" t="str">
        <f>IF('Measured Data'!$E87&gt;0,'Measured Data'!O86,"")</f>
        <v/>
      </c>
      <c r="P95" s="238" t="str">
        <f>IF('Measured Data'!$E87&gt;0,'Measured Data'!P86,"")</f>
        <v/>
      </c>
      <c r="Q95" s="238" t="str">
        <f>IF('Measured Data'!$E87&gt;0,'Measured Data'!Q86,"")</f>
        <v/>
      </c>
      <c r="R95" s="238" t="str">
        <f>IF('Measured Data'!$E87&gt;0,'Measured Data'!R86,"")</f>
        <v/>
      </c>
      <c r="S95" s="238" t="str">
        <f>IF('Measured Data'!$E87&gt;0,'Measured Data'!S86,"")</f>
        <v/>
      </c>
      <c r="T95" s="244" t="str">
        <f>IF('Measured Data'!$E87&gt;0,'Measured Data'!T86+'Measured Data'!$E87*'Measured Data'!#REF!/'In Process Calc.'!$J89,"")</f>
        <v/>
      </c>
      <c r="U95" s="244" t="str">
        <f>IF('Measured Data'!$E87&gt;0,'Measured Data'!U86+'Measured Data'!$E87*'Measured Data'!#REF!/'In Process Calc.'!$J89,"")</f>
        <v/>
      </c>
      <c r="V95" s="244" t="str">
        <f>IF('Measured Data'!$E87&gt;0,'Measured Data'!V86+'Measured Data'!$E87*'Measured Data'!#REF!/'In Process Calc.'!$J89,"")</f>
        <v/>
      </c>
      <c r="W95" s="244" t="str">
        <f>IF('Measured Data'!$E87&gt;0,'Measured Data'!W86+'Measured Data'!$E87*'Measured Data'!#REF!/'In Process Calc.'!$J89,"")</f>
        <v/>
      </c>
      <c r="X95" s="244" t="str">
        <f>IF('Measured Data'!$E87&gt;0,'Measured Data'!X86+'Measured Data'!$E87*'Measured Data'!#REF!/'In Process Calc.'!$J89,"")</f>
        <v/>
      </c>
      <c r="Y95" s="244" t="str">
        <f>IF('Measured Data'!$E87&gt;0,'Measured Data'!Y86+'Measured Data'!$E87*'Measured Data'!#REF!/'In Process Calc.'!$J89,"")</f>
        <v/>
      </c>
      <c r="Z95" s="244" t="str">
        <f>IF('Measured Data'!$E87&gt;0,'Measured Data'!Z86+'Measured Data'!$E87*'Measured Data'!#REF!/'In Process Calc.'!$J89,"")</f>
        <v/>
      </c>
      <c r="AA95" s="244" t="str">
        <f>IF('Measured Data'!$E87&gt;0,'Measured Data'!AA86+'Measured Data'!$E87*'Measured Data'!#REF!/'In Process Calc.'!$J89,"")</f>
        <v/>
      </c>
      <c r="AB95" s="244" t="str">
        <f>IF('Measured Data'!$E87&gt;0,'Measured Data'!AB86+'Measured Data'!$E87*'Measured Data'!#REF!/'In Process Calc.'!$J89,"")</f>
        <v/>
      </c>
      <c r="AC95" s="244" t="str">
        <f>IF('Measured Data'!$E87&gt;0,'Measured Data'!AC86+'Measured Data'!$E87*'Measured Data'!#REF!/'In Process Calc.'!$J89,"")</f>
        <v/>
      </c>
      <c r="AD95" s="244" t="str">
        <f>IF('Measured Data'!$E87&gt;0,'Measured Data'!AD86+'Measured Data'!$E87*'Measured Data'!#REF!/'In Process Calc.'!$J89,"")</f>
        <v/>
      </c>
      <c r="AE95" s="244" t="str">
        <f>IF('Measured Data'!$E87&gt;0,'Measured Data'!AE86+'Measured Data'!$E87*'Measured Data'!#REF!/'In Process Calc.'!$J89,"")</f>
        <v/>
      </c>
      <c r="AF95" s="244" t="str">
        <f>IF('Measured Data'!$E87&gt;0,'Measured Data'!AF86+'Measured Data'!$E87*'Measured Data'!#REF!/'In Process Calc.'!$J89,"")</f>
        <v/>
      </c>
      <c r="AG95" s="244" t="str">
        <f>IF('Measured Data'!$E87&gt;0,'Measured Data'!AG86+'Measured Data'!$E87*'Measured Data'!#REF!/'In Process Calc.'!$J89,"")</f>
        <v/>
      </c>
      <c r="AH95" s="244" t="str">
        <f>IF('Measured Data'!$E87&gt;0,'Measured Data'!AH86+'Measured Data'!$E87*'Measured Data'!#REF!/'In Process Calc.'!$J89,"")</f>
        <v/>
      </c>
      <c r="AI95" s="244" t="str">
        <f>IF('Measured Data'!$E87&gt;0,'Measured Data'!AI86+'Measured Data'!$E87*'Measured Data'!#REF!/'In Process Calc.'!$J89,"")</f>
        <v/>
      </c>
      <c r="AJ95" s="244" t="str">
        <f>IF('Measured Data'!$E87&gt;0,'Measured Data'!AJ86+'Measured Data'!$E87*'Measured Data'!#REF!/'In Process Calc.'!$J89,"")</f>
        <v/>
      </c>
      <c r="AK95" s="244" t="str">
        <f>IF('Measured Data'!$E87&gt;0,'Measured Data'!AK86+'Measured Data'!$E87*'Measured Data'!#REF!/'In Process Calc.'!$J89,"")</f>
        <v/>
      </c>
      <c r="AL95" s="244" t="str">
        <f>IF('Measured Data'!$E87&gt;0,'Measured Data'!AL86+'Measured Data'!$E87*'Measured Data'!#REF!/'In Process Calc.'!$J89,"")</f>
        <v/>
      </c>
      <c r="AM95" s="244" t="str">
        <f>IF('Measured Data'!$E87&gt;0,'Measured Data'!AM86+'Measured Data'!$E87*'Measured Data'!#REF!/'In Process Calc.'!$J89,"")</f>
        <v/>
      </c>
      <c r="AN95" s="244" t="str">
        <f>IF('Measured Data'!$E87&gt;0,'Measured Data'!AN86+'Measured Data'!$E87*'Measured Data'!#REF!/'In Process Calc.'!$J89,"")</f>
        <v/>
      </c>
      <c r="AO95" s="244" t="str">
        <f>IF('Measured Data'!$E87&gt;0,'Measured Data'!AO86+'Measured Data'!$E87*'Measured Data'!#REF!/'In Process Calc.'!$J89,"")</f>
        <v/>
      </c>
      <c r="AP95" s="244" t="str">
        <f>IF('Measured Data'!$E87&gt;0,'Measured Data'!AP86+'Measured Data'!$E87*'Measured Data'!AQ86/'In Process Calc.'!$J89,"")</f>
        <v/>
      </c>
      <c r="AQ95" s="244" t="str">
        <f>IF('Measured Data'!$E87&gt;0,'Measured Data'!#REF!+'Measured Data'!$E87*'Measured Data'!AR86/'In Process Calc.'!$J89,"")</f>
        <v/>
      </c>
      <c r="AR95" s="244" t="str">
        <f>IF('Measured Data'!$E87&gt;0,'Measured Data'!#REF!,"")</f>
        <v/>
      </c>
      <c r="AS95" s="244" t="str">
        <f>IF('Measured Data'!$E87&gt;0,'Measured Data'!#REF!,"")</f>
        <v/>
      </c>
      <c r="AT95" s="244" t="str">
        <f>IF('Measured Data'!$E87&gt;0,'Measured Data'!#REF!,"")</f>
        <v/>
      </c>
      <c r="AU95" s="244" t="str">
        <f>IF('Measured Data'!$E87&gt;0,'Measured Data'!#REF!,"")</f>
        <v/>
      </c>
      <c r="AV95" s="244" t="str">
        <f>IF('Measured Data'!$E87&gt;0,'Measured Data'!#REF!,"")</f>
        <v/>
      </c>
      <c r="AW95" s="244" t="str">
        <f>IF('Measured Data'!$E87&gt;0,'Measured Data'!#REF!,"")</f>
        <v/>
      </c>
      <c r="AX95" s="244" t="str">
        <f>IF('Measured Data'!$E87&gt;0,'Measured Data'!#REF!,"")</f>
        <v/>
      </c>
      <c r="AY95" s="244" t="str">
        <f>IF('Measured Data'!$E87&gt;0,'Measured Data'!#REF!,"")</f>
        <v/>
      </c>
      <c r="AZ95" s="244" t="str">
        <f>IF('Measured Data'!$E87&gt;0,'Measured Data'!#REF!,"")</f>
        <v/>
      </c>
      <c r="BA95" s="244" t="str">
        <f>IF('Measured Data'!$E87&gt;0,'Measured Data'!#REF!,"")</f>
        <v/>
      </c>
      <c r="BB95" s="244" t="str">
        <f>IF('Measured Data'!$E87&gt;0,'Measured Data'!#REF!,"")</f>
        <v/>
      </c>
      <c r="BC95" s="244" t="str">
        <f>IF('Measured Data'!$E87&gt;0,'Measured Data'!#REF!,"")</f>
        <v/>
      </c>
      <c r="BD95" s="244" t="str">
        <f>IF('Measured Data'!$E87&gt;0,'Measured Data'!#REF!,"")</f>
        <v/>
      </c>
      <c r="BE95" s="244" t="str">
        <f>IF('Measured Data'!$E87&gt;0,'Measured Data'!#REF!,"")</f>
        <v/>
      </c>
      <c r="BF95" s="244" t="str">
        <f>IF('Measured Data'!$E87&gt;0,'Measured Data'!#REF!,"")</f>
        <v/>
      </c>
      <c r="BG95" s="244" t="str">
        <f>IF('Measured Data'!$E87&gt;0,'Measured Data'!#REF!,"")</f>
        <v/>
      </c>
      <c r="BH95" s="244" t="str">
        <f>IF('Measured Data'!$E87&gt;0,'Measured Data'!#REF!,"")</f>
        <v/>
      </c>
      <c r="BI95" s="244" t="str">
        <f>IF('Measured Data'!$E87&gt;0,'Measured Data'!#REF!,"")</f>
        <v/>
      </c>
      <c r="BJ95" s="244" t="str">
        <f>IF('Measured Data'!$E87&gt;0,'Measured Data'!#REF!,"")</f>
        <v/>
      </c>
      <c r="BK95" s="244" t="str">
        <f>IF('Measured Data'!$E87&gt;0,'Measured Data'!#REF!,"")</f>
        <v/>
      </c>
      <c r="BL95" s="244" t="str">
        <f>IF('Measured Data'!$E87&gt;0,'Measured Data'!#REF!,"")</f>
        <v/>
      </c>
      <c r="BM95" s="244" t="str">
        <f>IF('Measured Data'!$E87&gt;0,'Measured Data'!#REF!,"")</f>
        <v/>
      </c>
      <c r="BN95" s="244" t="str">
        <f>IF('Measured Data'!$E87&gt;0,'In Process Calc.'!B88,"")</f>
        <v/>
      </c>
      <c r="BO95" s="244" t="str">
        <f>IF('Measured Data'!$E87&gt;0,'In Process Calc.'!C88,"")</f>
        <v/>
      </c>
    </row>
    <row r="96" spans="1:67">
      <c r="A96" s="238" t="str">
        <f>IF('Measured Data'!$E88&gt;0,'Measured Data'!$B$1,"")</f>
        <v/>
      </c>
      <c r="B96" s="238" t="str">
        <f>IF('Measured Data'!$E88&gt;0,'Measured Data'!A87+0.1,"")</f>
        <v/>
      </c>
      <c r="C96" s="242" t="str">
        <f>IF('Measured Data'!$E88&gt;0,'Measured Data'!B87,"")</f>
        <v/>
      </c>
      <c r="D96" s="247" t="str">
        <f>IF('Measured Data'!$E88&gt;0,'Measured Data'!C87,"")</f>
        <v/>
      </c>
      <c r="E96" s="238" t="str">
        <f>IF('Measured Data'!$E88&gt;0,'Measured Data'!D87,"")</f>
        <v/>
      </c>
      <c r="F96" s="238" t="str">
        <f>IF('Measured Data'!$E88&gt;0,'Measured Data'!E87,"")</f>
        <v/>
      </c>
      <c r="G96" s="238" t="str">
        <f>IF('Measured Data'!$E88&gt;0,'Measured Data'!G87,"")</f>
        <v/>
      </c>
      <c r="H96" s="243" t="str">
        <f>IF('Measured Data'!$E88&gt;0,'Measured Data'!H87,"")</f>
        <v/>
      </c>
      <c r="I96" s="243" t="str">
        <f>IF('Measured Data'!$E88&gt;0,'Measured Data'!I87,"")</f>
        <v/>
      </c>
      <c r="J96" s="243" t="str">
        <f>IF('Measured Data'!$E88&gt;0,'Measured Data'!J87,"")</f>
        <v/>
      </c>
      <c r="K96" s="243" t="str">
        <f>IF('Measured Data'!$E88&gt;0,'Measured Data'!K87,"")</f>
        <v/>
      </c>
      <c r="L96" s="238" t="str">
        <f>IF('Measured Data'!$E88&gt;0,'Measured Data'!L87,"")</f>
        <v/>
      </c>
      <c r="M96" s="238" t="str">
        <f>IF('Measured Data'!$E88&gt;0,'Measured Data'!M87,"")</f>
        <v/>
      </c>
      <c r="N96" s="238" t="str">
        <f>IF('Measured Data'!$E88&gt;0,'Measured Data'!N87,"")</f>
        <v/>
      </c>
      <c r="O96" s="238" t="str">
        <f>IF('Measured Data'!$E88&gt;0,'Measured Data'!O87,"")</f>
        <v/>
      </c>
      <c r="P96" s="238" t="str">
        <f>IF('Measured Data'!$E88&gt;0,'Measured Data'!P87,"")</f>
        <v/>
      </c>
      <c r="Q96" s="238" t="str">
        <f>IF('Measured Data'!$E88&gt;0,'Measured Data'!Q87,"")</f>
        <v/>
      </c>
      <c r="R96" s="238" t="str">
        <f>IF('Measured Data'!$E88&gt;0,'Measured Data'!R87,"")</f>
        <v/>
      </c>
      <c r="S96" s="238" t="str">
        <f>IF('Measured Data'!$E88&gt;0,'Measured Data'!S87,"")</f>
        <v/>
      </c>
      <c r="T96" s="244" t="str">
        <f>IF('Measured Data'!$E88&gt;0,'Measured Data'!T87+'Measured Data'!$E88*'Measured Data'!#REF!/'In Process Calc.'!$J90,"")</f>
        <v/>
      </c>
      <c r="U96" s="244" t="str">
        <f>IF('Measured Data'!$E88&gt;0,'Measured Data'!U87+'Measured Data'!$E88*'Measured Data'!#REF!/'In Process Calc.'!$J90,"")</f>
        <v/>
      </c>
      <c r="V96" s="244" t="str">
        <f>IF('Measured Data'!$E88&gt;0,'Measured Data'!V87+'Measured Data'!$E88*'Measured Data'!#REF!/'In Process Calc.'!$J90,"")</f>
        <v/>
      </c>
      <c r="W96" s="244" t="str">
        <f>IF('Measured Data'!$E88&gt;0,'Measured Data'!W87+'Measured Data'!$E88*'Measured Data'!#REF!/'In Process Calc.'!$J90,"")</f>
        <v/>
      </c>
      <c r="X96" s="244" t="str">
        <f>IF('Measured Data'!$E88&gt;0,'Measured Data'!X87+'Measured Data'!$E88*'Measured Data'!#REF!/'In Process Calc.'!$J90,"")</f>
        <v/>
      </c>
      <c r="Y96" s="244" t="str">
        <f>IF('Measured Data'!$E88&gt;0,'Measured Data'!Y87+'Measured Data'!$E88*'Measured Data'!#REF!/'In Process Calc.'!$J90,"")</f>
        <v/>
      </c>
      <c r="Z96" s="244" t="str">
        <f>IF('Measured Data'!$E88&gt;0,'Measured Data'!Z87+'Measured Data'!$E88*'Measured Data'!#REF!/'In Process Calc.'!$J90,"")</f>
        <v/>
      </c>
      <c r="AA96" s="244" t="str">
        <f>IF('Measured Data'!$E88&gt;0,'Measured Data'!AA87+'Measured Data'!$E88*'Measured Data'!#REF!/'In Process Calc.'!$J90,"")</f>
        <v/>
      </c>
      <c r="AB96" s="244" t="str">
        <f>IF('Measured Data'!$E88&gt;0,'Measured Data'!AB87+'Measured Data'!$E88*'Measured Data'!#REF!/'In Process Calc.'!$J90,"")</f>
        <v/>
      </c>
      <c r="AC96" s="244" t="str">
        <f>IF('Measured Data'!$E88&gt;0,'Measured Data'!AC87+'Measured Data'!$E88*'Measured Data'!#REF!/'In Process Calc.'!$J90,"")</f>
        <v/>
      </c>
      <c r="AD96" s="244" t="str">
        <f>IF('Measured Data'!$E88&gt;0,'Measured Data'!AD87+'Measured Data'!$E88*'Measured Data'!#REF!/'In Process Calc.'!$J90,"")</f>
        <v/>
      </c>
      <c r="AE96" s="244" t="str">
        <f>IF('Measured Data'!$E88&gt;0,'Measured Data'!AE87+'Measured Data'!$E88*'Measured Data'!#REF!/'In Process Calc.'!$J90,"")</f>
        <v/>
      </c>
      <c r="AF96" s="244" t="str">
        <f>IF('Measured Data'!$E88&gt;0,'Measured Data'!AF87+'Measured Data'!$E88*'Measured Data'!#REF!/'In Process Calc.'!$J90,"")</f>
        <v/>
      </c>
      <c r="AG96" s="244" t="str">
        <f>IF('Measured Data'!$E88&gt;0,'Measured Data'!AG87+'Measured Data'!$E88*'Measured Data'!#REF!/'In Process Calc.'!$J90,"")</f>
        <v/>
      </c>
      <c r="AH96" s="244" t="str">
        <f>IF('Measured Data'!$E88&gt;0,'Measured Data'!AH87+'Measured Data'!$E88*'Measured Data'!#REF!/'In Process Calc.'!$J90,"")</f>
        <v/>
      </c>
      <c r="AI96" s="244" t="str">
        <f>IF('Measured Data'!$E88&gt;0,'Measured Data'!AI87+'Measured Data'!$E88*'Measured Data'!#REF!/'In Process Calc.'!$J90,"")</f>
        <v/>
      </c>
      <c r="AJ96" s="244" t="str">
        <f>IF('Measured Data'!$E88&gt;0,'Measured Data'!AJ87+'Measured Data'!$E88*'Measured Data'!#REF!/'In Process Calc.'!$J90,"")</f>
        <v/>
      </c>
      <c r="AK96" s="244" t="str">
        <f>IF('Measured Data'!$E88&gt;0,'Measured Data'!AK87+'Measured Data'!$E88*'Measured Data'!#REF!/'In Process Calc.'!$J90,"")</f>
        <v/>
      </c>
      <c r="AL96" s="244" t="str">
        <f>IF('Measured Data'!$E88&gt;0,'Measured Data'!AL87+'Measured Data'!$E88*'Measured Data'!#REF!/'In Process Calc.'!$J90,"")</f>
        <v/>
      </c>
      <c r="AM96" s="244" t="str">
        <f>IF('Measured Data'!$E88&gt;0,'Measured Data'!AM87+'Measured Data'!$E88*'Measured Data'!#REF!/'In Process Calc.'!$J90,"")</f>
        <v/>
      </c>
      <c r="AN96" s="244" t="str">
        <f>IF('Measured Data'!$E88&gt;0,'Measured Data'!AN87+'Measured Data'!$E88*'Measured Data'!#REF!/'In Process Calc.'!$J90,"")</f>
        <v/>
      </c>
      <c r="AO96" s="244" t="str">
        <f>IF('Measured Data'!$E88&gt;0,'Measured Data'!AO87+'Measured Data'!$E88*'Measured Data'!#REF!/'In Process Calc.'!$J90,"")</f>
        <v/>
      </c>
      <c r="AP96" s="244" t="str">
        <f>IF('Measured Data'!$E88&gt;0,'Measured Data'!AP87+'Measured Data'!$E88*'Measured Data'!AQ87/'In Process Calc.'!$J90,"")</f>
        <v/>
      </c>
      <c r="AQ96" s="244" t="str">
        <f>IF('Measured Data'!$E88&gt;0,'Measured Data'!#REF!+'Measured Data'!$E88*'Measured Data'!AR87/'In Process Calc.'!$J90,"")</f>
        <v/>
      </c>
      <c r="AR96" s="244" t="str">
        <f>IF('Measured Data'!$E88&gt;0,'Measured Data'!#REF!,"")</f>
        <v/>
      </c>
      <c r="AS96" s="244" t="str">
        <f>IF('Measured Data'!$E88&gt;0,'Measured Data'!#REF!,"")</f>
        <v/>
      </c>
      <c r="AT96" s="244" t="str">
        <f>IF('Measured Data'!$E88&gt;0,'Measured Data'!#REF!,"")</f>
        <v/>
      </c>
      <c r="AU96" s="244" t="str">
        <f>IF('Measured Data'!$E88&gt;0,'Measured Data'!#REF!,"")</f>
        <v/>
      </c>
      <c r="AV96" s="244" t="str">
        <f>IF('Measured Data'!$E88&gt;0,'Measured Data'!#REF!,"")</f>
        <v/>
      </c>
      <c r="AW96" s="244" t="str">
        <f>IF('Measured Data'!$E88&gt;0,'Measured Data'!#REF!,"")</f>
        <v/>
      </c>
      <c r="AX96" s="244" t="str">
        <f>IF('Measured Data'!$E88&gt;0,'Measured Data'!#REF!,"")</f>
        <v/>
      </c>
      <c r="AY96" s="244" t="str">
        <f>IF('Measured Data'!$E88&gt;0,'Measured Data'!#REF!,"")</f>
        <v/>
      </c>
      <c r="AZ96" s="244" t="str">
        <f>IF('Measured Data'!$E88&gt;0,'Measured Data'!#REF!,"")</f>
        <v/>
      </c>
      <c r="BA96" s="244" t="str">
        <f>IF('Measured Data'!$E88&gt;0,'Measured Data'!#REF!,"")</f>
        <v/>
      </c>
      <c r="BB96" s="244" t="str">
        <f>IF('Measured Data'!$E88&gt;0,'Measured Data'!#REF!,"")</f>
        <v/>
      </c>
      <c r="BC96" s="244" t="str">
        <f>IF('Measured Data'!$E88&gt;0,'Measured Data'!#REF!,"")</f>
        <v/>
      </c>
      <c r="BD96" s="244" t="str">
        <f>IF('Measured Data'!$E88&gt;0,'Measured Data'!#REF!,"")</f>
        <v/>
      </c>
      <c r="BE96" s="244" t="str">
        <f>IF('Measured Data'!$E88&gt;0,'Measured Data'!#REF!,"")</f>
        <v/>
      </c>
      <c r="BF96" s="244" t="str">
        <f>IF('Measured Data'!$E88&gt;0,'Measured Data'!#REF!,"")</f>
        <v/>
      </c>
      <c r="BG96" s="244" t="str">
        <f>IF('Measured Data'!$E88&gt;0,'Measured Data'!#REF!,"")</f>
        <v/>
      </c>
      <c r="BH96" s="244" t="str">
        <f>IF('Measured Data'!$E88&gt;0,'Measured Data'!#REF!,"")</f>
        <v/>
      </c>
      <c r="BI96" s="244" t="str">
        <f>IF('Measured Data'!$E88&gt;0,'Measured Data'!#REF!,"")</f>
        <v/>
      </c>
      <c r="BJ96" s="244" t="str">
        <f>IF('Measured Data'!$E88&gt;0,'Measured Data'!#REF!,"")</f>
        <v/>
      </c>
      <c r="BK96" s="244" t="str">
        <f>IF('Measured Data'!$E88&gt;0,'Measured Data'!#REF!,"")</f>
        <v/>
      </c>
      <c r="BL96" s="244" t="str">
        <f>IF('Measured Data'!$E88&gt;0,'Measured Data'!#REF!,"")</f>
        <v/>
      </c>
      <c r="BM96" s="244" t="str">
        <f>IF('Measured Data'!$E88&gt;0,'Measured Data'!#REF!,"")</f>
        <v/>
      </c>
      <c r="BN96" s="244" t="str">
        <f>IF('Measured Data'!$E88&gt;0,'In Process Calc.'!B89,"")</f>
        <v/>
      </c>
      <c r="BO96" s="244" t="str">
        <f>IF('Measured Data'!$E88&gt;0,'In Process Calc.'!C89,"")</f>
        <v/>
      </c>
    </row>
    <row r="97" spans="1:67">
      <c r="A97" s="238" t="str">
        <f>IF('Measured Data'!$E89&gt;0,'Measured Data'!$B$1,"")</f>
        <v/>
      </c>
      <c r="B97" s="238" t="str">
        <f>IF('Measured Data'!$E89&gt;0,'Measured Data'!A88+0.1,"")</f>
        <v/>
      </c>
      <c r="C97" s="242" t="str">
        <f>IF('Measured Data'!$E89&gt;0,'Measured Data'!B88,"")</f>
        <v/>
      </c>
      <c r="D97" s="247" t="str">
        <f>IF('Measured Data'!$E89&gt;0,'Measured Data'!C88,"")</f>
        <v/>
      </c>
      <c r="E97" s="238" t="str">
        <f>IF('Measured Data'!$E89&gt;0,'Measured Data'!D88,"")</f>
        <v/>
      </c>
      <c r="F97" s="238" t="str">
        <f>IF('Measured Data'!$E89&gt;0,'Measured Data'!E88,"")</f>
        <v/>
      </c>
      <c r="G97" s="238" t="str">
        <f>IF('Measured Data'!$E89&gt;0,'Measured Data'!G88,"")</f>
        <v/>
      </c>
      <c r="H97" s="243" t="str">
        <f>IF('Measured Data'!$E89&gt;0,'Measured Data'!H88,"")</f>
        <v/>
      </c>
      <c r="I97" s="243" t="str">
        <f>IF('Measured Data'!$E89&gt;0,'Measured Data'!I88,"")</f>
        <v/>
      </c>
      <c r="J97" s="243" t="str">
        <f>IF('Measured Data'!$E89&gt;0,'Measured Data'!J88,"")</f>
        <v/>
      </c>
      <c r="K97" s="243" t="str">
        <f>IF('Measured Data'!$E89&gt;0,'Measured Data'!K88,"")</f>
        <v/>
      </c>
      <c r="L97" s="238" t="str">
        <f>IF('Measured Data'!$E89&gt;0,'Measured Data'!L88,"")</f>
        <v/>
      </c>
      <c r="M97" s="238" t="str">
        <f>IF('Measured Data'!$E89&gt;0,'Measured Data'!M88,"")</f>
        <v/>
      </c>
      <c r="N97" s="238" t="str">
        <f>IF('Measured Data'!$E89&gt;0,'Measured Data'!N88,"")</f>
        <v/>
      </c>
      <c r="O97" s="238" t="str">
        <f>IF('Measured Data'!$E89&gt;0,'Measured Data'!O88,"")</f>
        <v/>
      </c>
      <c r="P97" s="238" t="str">
        <f>IF('Measured Data'!$E89&gt;0,'Measured Data'!P88,"")</f>
        <v/>
      </c>
      <c r="Q97" s="238" t="str">
        <f>IF('Measured Data'!$E89&gt;0,'Measured Data'!Q88,"")</f>
        <v/>
      </c>
      <c r="R97" s="238" t="str">
        <f>IF('Measured Data'!$E89&gt;0,'Measured Data'!R88,"")</f>
        <v/>
      </c>
      <c r="S97" s="238" t="str">
        <f>IF('Measured Data'!$E89&gt;0,'Measured Data'!S88,"")</f>
        <v/>
      </c>
      <c r="T97" s="244" t="str">
        <f>IF('Measured Data'!$E89&gt;0,'Measured Data'!T88+'Measured Data'!$E89*'Measured Data'!#REF!/'In Process Calc.'!$J91,"")</f>
        <v/>
      </c>
      <c r="U97" s="244" t="str">
        <f>IF('Measured Data'!$E89&gt;0,'Measured Data'!U88+'Measured Data'!$E89*'Measured Data'!#REF!/'In Process Calc.'!$J91,"")</f>
        <v/>
      </c>
      <c r="V97" s="244" t="str">
        <f>IF('Measured Data'!$E89&gt;0,'Measured Data'!V88+'Measured Data'!$E89*'Measured Data'!#REF!/'In Process Calc.'!$J91,"")</f>
        <v/>
      </c>
      <c r="W97" s="244" t="str">
        <f>IF('Measured Data'!$E89&gt;0,'Measured Data'!W88+'Measured Data'!$E89*'Measured Data'!#REF!/'In Process Calc.'!$J91,"")</f>
        <v/>
      </c>
      <c r="X97" s="244" t="str">
        <f>IF('Measured Data'!$E89&gt;0,'Measured Data'!X88+'Measured Data'!$E89*'Measured Data'!#REF!/'In Process Calc.'!$J91,"")</f>
        <v/>
      </c>
      <c r="Y97" s="244" t="str">
        <f>IF('Measured Data'!$E89&gt;0,'Measured Data'!Y88+'Measured Data'!$E89*'Measured Data'!#REF!/'In Process Calc.'!$J91,"")</f>
        <v/>
      </c>
      <c r="Z97" s="244" t="str">
        <f>IF('Measured Data'!$E89&gt;0,'Measured Data'!Z88+'Measured Data'!$E89*'Measured Data'!#REF!/'In Process Calc.'!$J91,"")</f>
        <v/>
      </c>
      <c r="AA97" s="244" t="str">
        <f>IF('Measured Data'!$E89&gt;0,'Measured Data'!AA88+'Measured Data'!$E89*'Measured Data'!#REF!/'In Process Calc.'!$J91,"")</f>
        <v/>
      </c>
      <c r="AB97" s="244" t="str">
        <f>IF('Measured Data'!$E89&gt;0,'Measured Data'!AB88+'Measured Data'!$E89*'Measured Data'!#REF!/'In Process Calc.'!$J91,"")</f>
        <v/>
      </c>
      <c r="AC97" s="244" t="str">
        <f>IF('Measured Data'!$E89&gt;0,'Measured Data'!AC88+'Measured Data'!$E89*'Measured Data'!#REF!/'In Process Calc.'!$J91,"")</f>
        <v/>
      </c>
      <c r="AD97" s="244" t="str">
        <f>IF('Measured Data'!$E89&gt;0,'Measured Data'!AD88+'Measured Data'!$E89*'Measured Data'!#REF!/'In Process Calc.'!$J91,"")</f>
        <v/>
      </c>
      <c r="AE97" s="244" t="str">
        <f>IF('Measured Data'!$E89&gt;0,'Measured Data'!AE88+'Measured Data'!$E89*'Measured Data'!#REF!/'In Process Calc.'!$J91,"")</f>
        <v/>
      </c>
      <c r="AF97" s="244" t="str">
        <f>IF('Measured Data'!$E89&gt;0,'Measured Data'!AF88+'Measured Data'!$E89*'Measured Data'!#REF!/'In Process Calc.'!$J91,"")</f>
        <v/>
      </c>
      <c r="AG97" s="244" t="str">
        <f>IF('Measured Data'!$E89&gt;0,'Measured Data'!AG88+'Measured Data'!$E89*'Measured Data'!#REF!/'In Process Calc.'!$J91,"")</f>
        <v/>
      </c>
      <c r="AH97" s="244" t="str">
        <f>IF('Measured Data'!$E89&gt;0,'Measured Data'!AH88+'Measured Data'!$E89*'Measured Data'!#REF!/'In Process Calc.'!$J91,"")</f>
        <v/>
      </c>
      <c r="AI97" s="244" t="str">
        <f>IF('Measured Data'!$E89&gt;0,'Measured Data'!AI88+'Measured Data'!$E89*'Measured Data'!#REF!/'In Process Calc.'!$J91,"")</f>
        <v/>
      </c>
      <c r="AJ97" s="244" t="str">
        <f>IF('Measured Data'!$E89&gt;0,'Measured Data'!AJ88+'Measured Data'!$E89*'Measured Data'!#REF!/'In Process Calc.'!$J91,"")</f>
        <v/>
      </c>
      <c r="AK97" s="244" t="str">
        <f>IF('Measured Data'!$E89&gt;0,'Measured Data'!AK88+'Measured Data'!$E89*'Measured Data'!#REF!/'In Process Calc.'!$J91,"")</f>
        <v/>
      </c>
      <c r="AL97" s="244" t="str">
        <f>IF('Measured Data'!$E89&gt;0,'Measured Data'!AL88+'Measured Data'!$E89*'Measured Data'!#REF!/'In Process Calc.'!$J91,"")</f>
        <v/>
      </c>
      <c r="AM97" s="244" t="str">
        <f>IF('Measured Data'!$E89&gt;0,'Measured Data'!AM88+'Measured Data'!$E89*'Measured Data'!#REF!/'In Process Calc.'!$J91,"")</f>
        <v/>
      </c>
      <c r="AN97" s="244" t="str">
        <f>IF('Measured Data'!$E89&gt;0,'Measured Data'!AN88+'Measured Data'!$E89*'Measured Data'!#REF!/'In Process Calc.'!$J91,"")</f>
        <v/>
      </c>
      <c r="AO97" s="244" t="str">
        <f>IF('Measured Data'!$E89&gt;0,'Measured Data'!AO88+'Measured Data'!$E89*'Measured Data'!#REF!/'In Process Calc.'!$J91,"")</f>
        <v/>
      </c>
      <c r="AP97" s="244" t="str">
        <f>IF('Measured Data'!$E89&gt;0,'Measured Data'!AP88+'Measured Data'!$E89*'Measured Data'!AQ88/'In Process Calc.'!$J91,"")</f>
        <v/>
      </c>
      <c r="AQ97" s="244" t="str">
        <f>IF('Measured Data'!$E89&gt;0,'Measured Data'!#REF!+'Measured Data'!$E89*'Measured Data'!AR88/'In Process Calc.'!$J91,"")</f>
        <v/>
      </c>
      <c r="AR97" s="244" t="str">
        <f>IF('Measured Data'!$E89&gt;0,'Measured Data'!#REF!,"")</f>
        <v/>
      </c>
      <c r="AS97" s="244" t="str">
        <f>IF('Measured Data'!$E89&gt;0,'Measured Data'!#REF!,"")</f>
        <v/>
      </c>
      <c r="AT97" s="244" t="str">
        <f>IF('Measured Data'!$E89&gt;0,'Measured Data'!#REF!,"")</f>
        <v/>
      </c>
      <c r="AU97" s="244" t="str">
        <f>IF('Measured Data'!$E89&gt;0,'Measured Data'!#REF!,"")</f>
        <v/>
      </c>
      <c r="AV97" s="244" t="str">
        <f>IF('Measured Data'!$E89&gt;0,'Measured Data'!#REF!,"")</f>
        <v/>
      </c>
      <c r="AW97" s="244" t="str">
        <f>IF('Measured Data'!$E89&gt;0,'Measured Data'!#REF!,"")</f>
        <v/>
      </c>
      <c r="AX97" s="244" t="str">
        <f>IF('Measured Data'!$E89&gt;0,'Measured Data'!#REF!,"")</f>
        <v/>
      </c>
      <c r="AY97" s="244" t="str">
        <f>IF('Measured Data'!$E89&gt;0,'Measured Data'!#REF!,"")</f>
        <v/>
      </c>
      <c r="AZ97" s="244" t="str">
        <f>IF('Measured Data'!$E89&gt;0,'Measured Data'!#REF!,"")</f>
        <v/>
      </c>
      <c r="BA97" s="244" t="str">
        <f>IF('Measured Data'!$E89&gt;0,'Measured Data'!#REF!,"")</f>
        <v/>
      </c>
      <c r="BB97" s="244" t="str">
        <f>IF('Measured Data'!$E89&gt;0,'Measured Data'!#REF!,"")</f>
        <v/>
      </c>
      <c r="BC97" s="244" t="str">
        <f>IF('Measured Data'!$E89&gt;0,'Measured Data'!#REF!,"")</f>
        <v/>
      </c>
      <c r="BD97" s="244" t="str">
        <f>IF('Measured Data'!$E89&gt;0,'Measured Data'!#REF!,"")</f>
        <v/>
      </c>
      <c r="BE97" s="244" t="str">
        <f>IF('Measured Data'!$E89&gt;0,'Measured Data'!#REF!,"")</f>
        <v/>
      </c>
      <c r="BF97" s="244" t="str">
        <f>IF('Measured Data'!$E89&gt;0,'Measured Data'!#REF!,"")</f>
        <v/>
      </c>
      <c r="BG97" s="244" t="str">
        <f>IF('Measured Data'!$E89&gt;0,'Measured Data'!#REF!,"")</f>
        <v/>
      </c>
      <c r="BH97" s="244" t="str">
        <f>IF('Measured Data'!$E89&gt;0,'Measured Data'!#REF!,"")</f>
        <v/>
      </c>
      <c r="BI97" s="244" t="str">
        <f>IF('Measured Data'!$E89&gt;0,'Measured Data'!#REF!,"")</f>
        <v/>
      </c>
      <c r="BJ97" s="244" t="str">
        <f>IF('Measured Data'!$E89&gt;0,'Measured Data'!#REF!,"")</f>
        <v/>
      </c>
      <c r="BK97" s="244" t="str">
        <f>IF('Measured Data'!$E89&gt;0,'Measured Data'!#REF!,"")</f>
        <v/>
      </c>
      <c r="BL97" s="244" t="str">
        <f>IF('Measured Data'!$E89&gt;0,'Measured Data'!#REF!,"")</f>
        <v/>
      </c>
      <c r="BM97" s="244" t="str">
        <f>IF('Measured Data'!$E89&gt;0,'Measured Data'!#REF!,"")</f>
        <v/>
      </c>
      <c r="BN97" s="244" t="str">
        <f>IF('Measured Data'!$E89&gt;0,'In Process Calc.'!B90,"")</f>
        <v/>
      </c>
      <c r="BO97" s="244" t="str">
        <f>IF('Measured Data'!$E89&gt;0,'In Process Calc.'!C90,"")</f>
        <v/>
      </c>
    </row>
    <row r="98" spans="1:67">
      <c r="A98" s="238" t="str">
        <f>IF('Measured Data'!$E90&gt;0,'Measured Data'!$B$1,"")</f>
        <v/>
      </c>
      <c r="B98" s="238" t="str">
        <f>IF('Measured Data'!$E90&gt;0,'Measured Data'!A89+0.1,"")</f>
        <v/>
      </c>
      <c r="C98" s="242" t="str">
        <f>IF('Measured Data'!$E90&gt;0,'Measured Data'!B89,"")</f>
        <v/>
      </c>
      <c r="D98" s="247" t="str">
        <f>IF('Measured Data'!$E90&gt;0,'Measured Data'!C89,"")</f>
        <v/>
      </c>
      <c r="E98" s="238" t="str">
        <f>IF('Measured Data'!$E90&gt;0,'Measured Data'!D89,"")</f>
        <v/>
      </c>
      <c r="F98" s="238" t="str">
        <f>IF('Measured Data'!$E90&gt;0,'Measured Data'!E89,"")</f>
        <v/>
      </c>
      <c r="G98" s="238" t="str">
        <f>IF('Measured Data'!$E90&gt;0,'Measured Data'!G89,"")</f>
        <v/>
      </c>
      <c r="H98" s="243" t="str">
        <f>IF('Measured Data'!$E90&gt;0,'Measured Data'!H89,"")</f>
        <v/>
      </c>
      <c r="I98" s="243" t="str">
        <f>IF('Measured Data'!$E90&gt;0,'Measured Data'!I89,"")</f>
        <v/>
      </c>
      <c r="J98" s="243" t="str">
        <f>IF('Measured Data'!$E90&gt;0,'Measured Data'!J89,"")</f>
        <v/>
      </c>
      <c r="K98" s="243" t="str">
        <f>IF('Measured Data'!$E90&gt;0,'Measured Data'!K89,"")</f>
        <v/>
      </c>
      <c r="L98" s="238" t="str">
        <f>IF('Measured Data'!$E90&gt;0,'Measured Data'!L89,"")</f>
        <v/>
      </c>
      <c r="M98" s="238" t="str">
        <f>IF('Measured Data'!$E90&gt;0,'Measured Data'!M89,"")</f>
        <v/>
      </c>
      <c r="N98" s="238" t="str">
        <f>IF('Measured Data'!$E90&gt;0,'Measured Data'!N89,"")</f>
        <v/>
      </c>
      <c r="O98" s="238" t="str">
        <f>IF('Measured Data'!$E90&gt;0,'Measured Data'!O89,"")</f>
        <v/>
      </c>
      <c r="P98" s="238" t="str">
        <f>IF('Measured Data'!$E90&gt;0,'Measured Data'!P89,"")</f>
        <v/>
      </c>
      <c r="Q98" s="238" t="str">
        <f>IF('Measured Data'!$E90&gt;0,'Measured Data'!Q89,"")</f>
        <v/>
      </c>
      <c r="R98" s="238" t="str">
        <f>IF('Measured Data'!$E90&gt;0,'Measured Data'!R89,"")</f>
        <v/>
      </c>
      <c r="S98" s="238" t="str">
        <f>IF('Measured Data'!$E90&gt;0,'Measured Data'!S89,"")</f>
        <v/>
      </c>
      <c r="T98" s="244" t="str">
        <f>IF('Measured Data'!$E90&gt;0,'Measured Data'!T89+'Measured Data'!$E90*'Measured Data'!#REF!/'In Process Calc.'!$J92,"")</f>
        <v/>
      </c>
      <c r="U98" s="244" t="str">
        <f>IF('Measured Data'!$E90&gt;0,'Measured Data'!U89+'Measured Data'!$E90*'Measured Data'!#REF!/'In Process Calc.'!$J92,"")</f>
        <v/>
      </c>
      <c r="V98" s="244" t="str">
        <f>IF('Measured Data'!$E90&gt;0,'Measured Data'!V89+'Measured Data'!$E90*'Measured Data'!#REF!/'In Process Calc.'!$J92,"")</f>
        <v/>
      </c>
      <c r="W98" s="244" t="str">
        <f>IF('Measured Data'!$E90&gt;0,'Measured Data'!W89+'Measured Data'!$E90*'Measured Data'!#REF!/'In Process Calc.'!$J92,"")</f>
        <v/>
      </c>
      <c r="X98" s="244" t="str">
        <f>IF('Measured Data'!$E90&gt;0,'Measured Data'!X89+'Measured Data'!$E90*'Measured Data'!#REF!/'In Process Calc.'!$J92,"")</f>
        <v/>
      </c>
      <c r="Y98" s="244" t="str">
        <f>IF('Measured Data'!$E90&gt;0,'Measured Data'!Y89+'Measured Data'!$E90*'Measured Data'!#REF!/'In Process Calc.'!$J92,"")</f>
        <v/>
      </c>
      <c r="Z98" s="244" t="str">
        <f>IF('Measured Data'!$E90&gt;0,'Measured Data'!Z89+'Measured Data'!$E90*'Measured Data'!#REF!/'In Process Calc.'!$J92,"")</f>
        <v/>
      </c>
      <c r="AA98" s="244" t="str">
        <f>IF('Measured Data'!$E90&gt;0,'Measured Data'!AA89+'Measured Data'!$E90*'Measured Data'!#REF!/'In Process Calc.'!$J92,"")</f>
        <v/>
      </c>
      <c r="AB98" s="244" t="str">
        <f>IF('Measured Data'!$E90&gt;0,'Measured Data'!AB89+'Measured Data'!$E90*'Measured Data'!#REF!/'In Process Calc.'!$J92,"")</f>
        <v/>
      </c>
      <c r="AC98" s="244" t="str">
        <f>IF('Measured Data'!$E90&gt;0,'Measured Data'!AC89+'Measured Data'!$E90*'Measured Data'!#REF!/'In Process Calc.'!$J92,"")</f>
        <v/>
      </c>
      <c r="AD98" s="244" t="str">
        <f>IF('Measured Data'!$E90&gt;0,'Measured Data'!AD89+'Measured Data'!$E90*'Measured Data'!#REF!/'In Process Calc.'!$J92,"")</f>
        <v/>
      </c>
      <c r="AE98" s="244" t="str">
        <f>IF('Measured Data'!$E90&gt;0,'Measured Data'!AE89+'Measured Data'!$E90*'Measured Data'!#REF!/'In Process Calc.'!$J92,"")</f>
        <v/>
      </c>
      <c r="AF98" s="244" t="str">
        <f>IF('Measured Data'!$E90&gt;0,'Measured Data'!AF89+'Measured Data'!$E90*'Measured Data'!#REF!/'In Process Calc.'!$J92,"")</f>
        <v/>
      </c>
      <c r="AG98" s="244" t="str">
        <f>IF('Measured Data'!$E90&gt;0,'Measured Data'!AG89+'Measured Data'!$E90*'Measured Data'!#REF!/'In Process Calc.'!$J92,"")</f>
        <v/>
      </c>
      <c r="AH98" s="244" t="str">
        <f>IF('Measured Data'!$E90&gt;0,'Measured Data'!AH89+'Measured Data'!$E90*'Measured Data'!#REF!/'In Process Calc.'!$J92,"")</f>
        <v/>
      </c>
      <c r="AI98" s="244" t="str">
        <f>IF('Measured Data'!$E90&gt;0,'Measured Data'!AI89+'Measured Data'!$E90*'Measured Data'!#REF!/'In Process Calc.'!$J92,"")</f>
        <v/>
      </c>
      <c r="AJ98" s="244" t="str">
        <f>IF('Measured Data'!$E90&gt;0,'Measured Data'!AJ89+'Measured Data'!$E90*'Measured Data'!#REF!/'In Process Calc.'!$J92,"")</f>
        <v/>
      </c>
      <c r="AK98" s="244" t="str">
        <f>IF('Measured Data'!$E90&gt;0,'Measured Data'!AK89+'Measured Data'!$E90*'Measured Data'!#REF!/'In Process Calc.'!$J92,"")</f>
        <v/>
      </c>
      <c r="AL98" s="244" t="str">
        <f>IF('Measured Data'!$E90&gt;0,'Measured Data'!AL89+'Measured Data'!$E90*'Measured Data'!#REF!/'In Process Calc.'!$J92,"")</f>
        <v/>
      </c>
      <c r="AM98" s="244" t="str">
        <f>IF('Measured Data'!$E90&gt;0,'Measured Data'!AM89+'Measured Data'!$E90*'Measured Data'!#REF!/'In Process Calc.'!$J92,"")</f>
        <v/>
      </c>
      <c r="AN98" s="244" t="str">
        <f>IF('Measured Data'!$E90&gt;0,'Measured Data'!AN89+'Measured Data'!$E90*'Measured Data'!#REF!/'In Process Calc.'!$J92,"")</f>
        <v/>
      </c>
      <c r="AO98" s="244" t="str">
        <f>IF('Measured Data'!$E90&gt;0,'Measured Data'!AO89+'Measured Data'!$E90*'Measured Data'!#REF!/'In Process Calc.'!$J92,"")</f>
        <v/>
      </c>
      <c r="AP98" s="244" t="str">
        <f>IF('Measured Data'!$E90&gt;0,'Measured Data'!AP89+'Measured Data'!$E90*'Measured Data'!AQ89/'In Process Calc.'!$J92,"")</f>
        <v/>
      </c>
      <c r="AQ98" s="244" t="str">
        <f>IF('Measured Data'!$E90&gt;0,'Measured Data'!#REF!+'Measured Data'!$E90*'Measured Data'!AR89/'In Process Calc.'!$J92,"")</f>
        <v/>
      </c>
      <c r="AR98" s="244" t="str">
        <f>IF('Measured Data'!$E90&gt;0,'Measured Data'!#REF!,"")</f>
        <v/>
      </c>
      <c r="AS98" s="244" t="str">
        <f>IF('Measured Data'!$E90&gt;0,'Measured Data'!#REF!,"")</f>
        <v/>
      </c>
      <c r="AT98" s="244" t="str">
        <f>IF('Measured Data'!$E90&gt;0,'Measured Data'!#REF!,"")</f>
        <v/>
      </c>
      <c r="AU98" s="244" t="str">
        <f>IF('Measured Data'!$E90&gt;0,'Measured Data'!#REF!,"")</f>
        <v/>
      </c>
      <c r="AV98" s="244" t="str">
        <f>IF('Measured Data'!$E90&gt;0,'Measured Data'!#REF!,"")</f>
        <v/>
      </c>
      <c r="AW98" s="244" t="str">
        <f>IF('Measured Data'!$E90&gt;0,'Measured Data'!#REF!,"")</f>
        <v/>
      </c>
      <c r="AX98" s="244" t="str">
        <f>IF('Measured Data'!$E90&gt;0,'Measured Data'!#REF!,"")</f>
        <v/>
      </c>
      <c r="AY98" s="244" t="str">
        <f>IF('Measured Data'!$E90&gt;0,'Measured Data'!#REF!,"")</f>
        <v/>
      </c>
      <c r="AZ98" s="244" t="str">
        <f>IF('Measured Data'!$E90&gt;0,'Measured Data'!#REF!,"")</f>
        <v/>
      </c>
      <c r="BA98" s="244" t="str">
        <f>IF('Measured Data'!$E90&gt;0,'Measured Data'!#REF!,"")</f>
        <v/>
      </c>
      <c r="BB98" s="244" t="str">
        <f>IF('Measured Data'!$E90&gt;0,'Measured Data'!#REF!,"")</f>
        <v/>
      </c>
      <c r="BC98" s="244" t="str">
        <f>IF('Measured Data'!$E90&gt;0,'Measured Data'!#REF!,"")</f>
        <v/>
      </c>
      <c r="BD98" s="244" t="str">
        <f>IF('Measured Data'!$E90&gt;0,'Measured Data'!#REF!,"")</f>
        <v/>
      </c>
      <c r="BE98" s="244" t="str">
        <f>IF('Measured Data'!$E90&gt;0,'Measured Data'!#REF!,"")</f>
        <v/>
      </c>
      <c r="BF98" s="244" t="str">
        <f>IF('Measured Data'!$E90&gt;0,'Measured Data'!#REF!,"")</f>
        <v/>
      </c>
      <c r="BG98" s="244" t="str">
        <f>IF('Measured Data'!$E90&gt;0,'Measured Data'!#REF!,"")</f>
        <v/>
      </c>
      <c r="BH98" s="244" t="str">
        <f>IF('Measured Data'!$E90&gt;0,'Measured Data'!#REF!,"")</f>
        <v/>
      </c>
      <c r="BI98" s="244" t="str">
        <f>IF('Measured Data'!$E90&gt;0,'Measured Data'!#REF!,"")</f>
        <v/>
      </c>
      <c r="BJ98" s="244" t="str">
        <f>IF('Measured Data'!$E90&gt;0,'Measured Data'!#REF!,"")</f>
        <v/>
      </c>
      <c r="BK98" s="244" t="str">
        <f>IF('Measured Data'!$E90&gt;0,'Measured Data'!#REF!,"")</f>
        <v/>
      </c>
      <c r="BL98" s="244" t="str">
        <f>IF('Measured Data'!$E90&gt;0,'Measured Data'!#REF!,"")</f>
        <v/>
      </c>
      <c r="BM98" s="244" t="str">
        <f>IF('Measured Data'!$E90&gt;0,'Measured Data'!#REF!,"")</f>
        <v/>
      </c>
      <c r="BN98" s="244" t="str">
        <f>IF('Measured Data'!$E90&gt;0,'In Process Calc.'!B91,"")</f>
        <v/>
      </c>
      <c r="BO98" s="244" t="str">
        <f>IF('Measured Data'!$E90&gt;0,'In Process Calc.'!C91,"")</f>
        <v/>
      </c>
    </row>
    <row r="99" spans="1:67">
      <c r="A99" s="238" t="str">
        <f>IF('Measured Data'!$E91&gt;0,'Measured Data'!$B$1,"")</f>
        <v/>
      </c>
      <c r="B99" s="238" t="str">
        <f>IF('Measured Data'!$E91&gt;0,'Measured Data'!A90+0.1,"")</f>
        <v/>
      </c>
      <c r="C99" s="242" t="str">
        <f>IF('Measured Data'!$E91&gt;0,'Measured Data'!B90,"")</f>
        <v/>
      </c>
      <c r="D99" s="247" t="str">
        <f>IF('Measured Data'!$E91&gt;0,'Measured Data'!C90,"")</f>
        <v/>
      </c>
      <c r="E99" s="238" t="str">
        <f>IF('Measured Data'!$E91&gt;0,'Measured Data'!D90,"")</f>
        <v/>
      </c>
      <c r="F99" s="238" t="str">
        <f>IF('Measured Data'!$E91&gt;0,'Measured Data'!E90,"")</f>
        <v/>
      </c>
      <c r="G99" s="238" t="str">
        <f>IF('Measured Data'!$E91&gt;0,'Measured Data'!G90,"")</f>
        <v/>
      </c>
      <c r="H99" s="243" t="str">
        <f>IF('Measured Data'!$E91&gt;0,'Measured Data'!H90,"")</f>
        <v/>
      </c>
      <c r="I99" s="243" t="str">
        <f>IF('Measured Data'!$E91&gt;0,'Measured Data'!I90,"")</f>
        <v/>
      </c>
      <c r="J99" s="243" t="str">
        <f>IF('Measured Data'!$E91&gt;0,'Measured Data'!J90,"")</f>
        <v/>
      </c>
      <c r="K99" s="243" t="str">
        <f>IF('Measured Data'!$E91&gt;0,'Measured Data'!K90,"")</f>
        <v/>
      </c>
      <c r="L99" s="238" t="str">
        <f>IF('Measured Data'!$E91&gt;0,'Measured Data'!L90,"")</f>
        <v/>
      </c>
      <c r="M99" s="238" t="str">
        <f>IF('Measured Data'!$E91&gt;0,'Measured Data'!M90,"")</f>
        <v/>
      </c>
      <c r="N99" s="238" t="str">
        <f>IF('Measured Data'!$E91&gt;0,'Measured Data'!N90,"")</f>
        <v/>
      </c>
      <c r="O99" s="238" t="str">
        <f>IF('Measured Data'!$E91&gt;0,'Measured Data'!O90,"")</f>
        <v/>
      </c>
      <c r="P99" s="238" t="str">
        <f>IF('Measured Data'!$E91&gt;0,'Measured Data'!P90,"")</f>
        <v/>
      </c>
      <c r="Q99" s="238" t="str">
        <f>IF('Measured Data'!$E91&gt;0,'Measured Data'!Q90,"")</f>
        <v/>
      </c>
      <c r="R99" s="238" t="str">
        <f>IF('Measured Data'!$E91&gt;0,'Measured Data'!R90,"")</f>
        <v/>
      </c>
      <c r="S99" s="238" t="str">
        <f>IF('Measured Data'!$E91&gt;0,'Measured Data'!S90,"")</f>
        <v/>
      </c>
      <c r="T99" s="244" t="str">
        <f>IF('Measured Data'!$E91&gt;0,'Measured Data'!T90+'Measured Data'!$E91*'Measured Data'!#REF!/'In Process Calc.'!$J93,"")</f>
        <v/>
      </c>
      <c r="U99" s="244" t="str">
        <f>IF('Measured Data'!$E91&gt;0,'Measured Data'!U90+'Measured Data'!$E91*'Measured Data'!#REF!/'In Process Calc.'!$J93,"")</f>
        <v/>
      </c>
      <c r="V99" s="244" t="str">
        <f>IF('Measured Data'!$E91&gt;0,'Measured Data'!V90+'Measured Data'!$E91*'Measured Data'!#REF!/'In Process Calc.'!$J93,"")</f>
        <v/>
      </c>
      <c r="W99" s="244" t="str">
        <f>IF('Measured Data'!$E91&gt;0,'Measured Data'!W90+'Measured Data'!$E91*'Measured Data'!#REF!/'In Process Calc.'!$J93,"")</f>
        <v/>
      </c>
      <c r="X99" s="244" t="str">
        <f>IF('Measured Data'!$E91&gt;0,'Measured Data'!X90+'Measured Data'!$E91*'Measured Data'!#REF!/'In Process Calc.'!$J93,"")</f>
        <v/>
      </c>
      <c r="Y99" s="244" t="str">
        <f>IF('Measured Data'!$E91&gt;0,'Measured Data'!Y90+'Measured Data'!$E91*'Measured Data'!#REF!/'In Process Calc.'!$J93,"")</f>
        <v/>
      </c>
      <c r="Z99" s="244" t="str">
        <f>IF('Measured Data'!$E91&gt;0,'Measured Data'!Z90+'Measured Data'!$E91*'Measured Data'!#REF!/'In Process Calc.'!$J93,"")</f>
        <v/>
      </c>
      <c r="AA99" s="244" t="str">
        <f>IF('Measured Data'!$E91&gt;0,'Measured Data'!AA90+'Measured Data'!$E91*'Measured Data'!#REF!/'In Process Calc.'!$J93,"")</f>
        <v/>
      </c>
      <c r="AB99" s="244" t="str">
        <f>IF('Measured Data'!$E91&gt;0,'Measured Data'!AB90+'Measured Data'!$E91*'Measured Data'!#REF!/'In Process Calc.'!$J93,"")</f>
        <v/>
      </c>
      <c r="AC99" s="244" t="str">
        <f>IF('Measured Data'!$E91&gt;0,'Measured Data'!AC90+'Measured Data'!$E91*'Measured Data'!#REF!/'In Process Calc.'!$J93,"")</f>
        <v/>
      </c>
      <c r="AD99" s="244" t="str">
        <f>IF('Measured Data'!$E91&gt;0,'Measured Data'!AD90+'Measured Data'!$E91*'Measured Data'!#REF!/'In Process Calc.'!$J93,"")</f>
        <v/>
      </c>
      <c r="AE99" s="244" t="str">
        <f>IF('Measured Data'!$E91&gt;0,'Measured Data'!AE90+'Measured Data'!$E91*'Measured Data'!#REF!/'In Process Calc.'!$J93,"")</f>
        <v/>
      </c>
      <c r="AF99" s="244" t="str">
        <f>IF('Measured Data'!$E91&gt;0,'Measured Data'!AF90+'Measured Data'!$E91*'Measured Data'!#REF!/'In Process Calc.'!$J93,"")</f>
        <v/>
      </c>
      <c r="AG99" s="244" t="str">
        <f>IF('Measured Data'!$E91&gt;0,'Measured Data'!AG90+'Measured Data'!$E91*'Measured Data'!#REF!/'In Process Calc.'!$J93,"")</f>
        <v/>
      </c>
      <c r="AH99" s="244" t="str">
        <f>IF('Measured Data'!$E91&gt;0,'Measured Data'!AH90+'Measured Data'!$E91*'Measured Data'!#REF!/'In Process Calc.'!$J93,"")</f>
        <v/>
      </c>
      <c r="AI99" s="244" t="str">
        <f>IF('Measured Data'!$E91&gt;0,'Measured Data'!AI90+'Measured Data'!$E91*'Measured Data'!#REF!/'In Process Calc.'!$J93,"")</f>
        <v/>
      </c>
      <c r="AJ99" s="244" t="str">
        <f>IF('Measured Data'!$E91&gt;0,'Measured Data'!AJ90+'Measured Data'!$E91*'Measured Data'!#REF!/'In Process Calc.'!$J93,"")</f>
        <v/>
      </c>
      <c r="AK99" s="244" t="str">
        <f>IF('Measured Data'!$E91&gt;0,'Measured Data'!AK90+'Measured Data'!$E91*'Measured Data'!#REF!/'In Process Calc.'!$J93,"")</f>
        <v/>
      </c>
      <c r="AL99" s="244" t="str">
        <f>IF('Measured Data'!$E91&gt;0,'Measured Data'!AL90+'Measured Data'!$E91*'Measured Data'!#REF!/'In Process Calc.'!$J93,"")</f>
        <v/>
      </c>
      <c r="AM99" s="244" t="str">
        <f>IF('Measured Data'!$E91&gt;0,'Measured Data'!AM90+'Measured Data'!$E91*'Measured Data'!#REF!/'In Process Calc.'!$J93,"")</f>
        <v/>
      </c>
      <c r="AN99" s="244" t="str">
        <f>IF('Measured Data'!$E91&gt;0,'Measured Data'!AN90+'Measured Data'!$E91*'Measured Data'!#REF!/'In Process Calc.'!$J93,"")</f>
        <v/>
      </c>
      <c r="AO99" s="244" t="str">
        <f>IF('Measured Data'!$E91&gt;0,'Measured Data'!AO90+'Measured Data'!$E91*'Measured Data'!#REF!/'In Process Calc.'!$J93,"")</f>
        <v/>
      </c>
      <c r="AP99" s="244" t="str">
        <f>IF('Measured Data'!$E91&gt;0,'Measured Data'!AP90+'Measured Data'!$E91*'Measured Data'!AQ90/'In Process Calc.'!$J93,"")</f>
        <v/>
      </c>
      <c r="AQ99" s="244" t="str">
        <f>IF('Measured Data'!$E91&gt;0,'Measured Data'!#REF!+'Measured Data'!$E91*'Measured Data'!AR90/'In Process Calc.'!$J93,"")</f>
        <v/>
      </c>
      <c r="AR99" s="244" t="str">
        <f>IF('Measured Data'!$E91&gt;0,'Measured Data'!#REF!,"")</f>
        <v/>
      </c>
      <c r="AS99" s="244" t="str">
        <f>IF('Measured Data'!$E91&gt;0,'Measured Data'!#REF!,"")</f>
        <v/>
      </c>
      <c r="AT99" s="244" t="str">
        <f>IF('Measured Data'!$E91&gt;0,'Measured Data'!#REF!,"")</f>
        <v/>
      </c>
      <c r="AU99" s="244" t="str">
        <f>IF('Measured Data'!$E91&gt;0,'Measured Data'!#REF!,"")</f>
        <v/>
      </c>
      <c r="AV99" s="244" t="str">
        <f>IF('Measured Data'!$E91&gt;0,'Measured Data'!#REF!,"")</f>
        <v/>
      </c>
      <c r="AW99" s="244" t="str">
        <f>IF('Measured Data'!$E91&gt;0,'Measured Data'!#REF!,"")</f>
        <v/>
      </c>
      <c r="AX99" s="244" t="str">
        <f>IF('Measured Data'!$E91&gt;0,'Measured Data'!#REF!,"")</f>
        <v/>
      </c>
      <c r="AY99" s="244" t="str">
        <f>IF('Measured Data'!$E91&gt;0,'Measured Data'!#REF!,"")</f>
        <v/>
      </c>
      <c r="AZ99" s="244" t="str">
        <f>IF('Measured Data'!$E91&gt;0,'Measured Data'!#REF!,"")</f>
        <v/>
      </c>
      <c r="BA99" s="244" t="str">
        <f>IF('Measured Data'!$E91&gt;0,'Measured Data'!#REF!,"")</f>
        <v/>
      </c>
      <c r="BB99" s="244" t="str">
        <f>IF('Measured Data'!$E91&gt;0,'Measured Data'!#REF!,"")</f>
        <v/>
      </c>
      <c r="BC99" s="244" t="str">
        <f>IF('Measured Data'!$E91&gt;0,'Measured Data'!#REF!,"")</f>
        <v/>
      </c>
      <c r="BD99" s="244" t="str">
        <f>IF('Measured Data'!$E91&gt;0,'Measured Data'!#REF!,"")</f>
        <v/>
      </c>
      <c r="BE99" s="244" t="str">
        <f>IF('Measured Data'!$E91&gt;0,'Measured Data'!#REF!,"")</f>
        <v/>
      </c>
      <c r="BF99" s="244" t="str">
        <f>IF('Measured Data'!$E91&gt;0,'Measured Data'!#REF!,"")</f>
        <v/>
      </c>
      <c r="BG99" s="244" t="str">
        <f>IF('Measured Data'!$E91&gt;0,'Measured Data'!#REF!,"")</f>
        <v/>
      </c>
      <c r="BH99" s="244" t="str">
        <f>IF('Measured Data'!$E91&gt;0,'Measured Data'!#REF!,"")</f>
        <v/>
      </c>
      <c r="BI99" s="244" t="str">
        <f>IF('Measured Data'!$E91&gt;0,'Measured Data'!#REF!,"")</f>
        <v/>
      </c>
      <c r="BJ99" s="244" t="str">
        <f>IF('Measured Data'!$E91&gt;0,'Measured Data'!#REF!,"")</f>
        <v/>
      </c>
      <c r="BK99" s="244" t="str">
        <f>IF('Measured Data'!$E91&gt;0,'Measured Data'!#REF!,"")</f>
        <v/>
      </c>
      <c r="BL99" s="244" t="str">
        <f>IF('Measured Data'!$E91&gt;0,'Measured Data'!#REF!,"")</f>
        <v/>
      </c>
      <c r="BM99" s="244" t="str">
        <f>IF('Measured Data'!$E91&gt;0,'Measured Data'!#REF!,"")</f>
        <v/>
      </c>
      <c r="BN99" s="244" t="str">
        <f>IF('Measured Data'!$E91&gt;0,'In Process Calc.'!B92,"")</f>
        <v/>
      </c>
      <c r="BO99" s="244" t="str">
        <f>IF('Measured Data'!$E91&gt;0,'In Process Calc.'!C92,"")</f>
        <v/>
      </c>
    </row>
    <row r="100" spans="1:67">
      <c r="A100" s="238" t="str">
        <f>IF('Measured Data'!$E92&gt;0,'Measured Data'!$B$1,"")</f>
        <v/>
      </c>
      <c r="B100" s="238" t="str">
        <f>IF('Measured Data'!$E92&gt;0,'Measured Data'!A91+0.1,"")</f>
        <v/>
      </c>
      <c r="C100" s="242" t="str">
        <f>IF('Measured Data'!$E92&gt;0,'Measured Data'!B91,"")</f>
        <v/>
      </c>
      <c r="D100" s="247" t="str">
        <f>IF('Measured Data'!$E92&gt;0,'Measured Data'!C91,"")</f>
        <v/>
      </c>
      <c r="E100" s="238" t="str">
        <f>IF('Measured Data'!$E92&gt;0,'Measured Data'!D91,"")</f>
        <v/>
      </c>
      <c r="F100" s="238" t="str">
        <f>IF('Measured Data'!$E92&gt;0,'Measured Data'!E91,"")</f>
        <v/>
      </c>
      <c r="G100" s="238" t="str">
        <f>IF('Measured Data'!$E92&gt;0,'Measured Data'!G91,"")</f>
        <v/>
      </c>
      <c r="H100" s="243" t="str">
        <f>IF('Measured Data'!$E92&gt;0,'Measured Data'!H91,"")</f>
        <v/>
      </c>
      <c r="I100" s="243" t="str">
        <f>IF('Measured Data'!$E92&gt;0,'Measured Data'!I91,"")</f>
        <v/>
      </c>
      <c r="J100" s="243" t="str">
        <f>IF('Measured Data'!$E92&gt;0,'Measured Data'!J91,"")</f>
        <v/>
      </c>
      <c r="K100" s="243" t="str">
        <f>IF('Measured Data'!$E92&gt;0,'Measured Data'!K91,"")</f>
        <v/>
      </c>
      <c r="L100" s="238" t="str">
        <f>IF('Measured Data'!$E92&gt;0,'Measured Data'!L91,"")</f>
        <v/>
      </c>
      <c r="M100" s="238" t="str">
        <f>IF('Measured Data'!$E92&gt;0,'Measured Data'!M91,"")</f>
        <v/>
      </c>
      <c r="N100" s="238" t="str">
        <f>IF('Measured Data'!$E92&gt;0,'Measured Data'!N91,"")</f>
        <v/>
      </c>
      <c r="O100" s="238" t="str">
        <f>IF('Measured Data'!$E92&gt;0,'Measured Data'!O91,"")</f>
        <v/>
      </c>
      <c r="P100" s="238" t="str">
        <f>IF('Measured Data'!$E92&gt;0,'Measured Data'!P91,"")</f>
        <v/>
      </c>
      <c r="Q100" s="238" t="str">
        <f>IF('Measured Data'!$E92&gt;0,'Measured Data'!Q91,"")</f>
        <v/>
      </c>
      <c r="R100" s="238" t="str">
        <f>IF('Measured Data'!$E92&gt;0,'Measured Data'!R91,"")</f>
        <v/>
      </c>
      <c r="S100" s="238" t="str">
        <f>IF('Measured Data'!$E92&gt;0,'Measured Data'!S91,"")</f>
        <v/>
      </c>
      <c r="T100" s="244" t="str">
        <f>IF('Measured Data'!$E92&gt;0,'Measured Data'!T91+'Measured Data'!$E92*'Measured Data'!#REF!/'In Process Calc.'!$J94,"")</f>
        <v/>
      </c>
      <c r="U100" s="244" t="str">
        <f>IF('Measured Data'!$E92&gt;0,'Measured Data'!U91+'Measured Data'!$E92*'Measured Data'!#REF!/'In Process Calc.'!$J94,"")</f>
        <v/>
      </c>
      <c r="V100" s="244" t="str">
        <f>IF('Measured Data'!$E92&gt;0,'Measured Data'!V91+'Measured Data'!$E92*'Measured Data'!#REF!/'In Process Calc.'!$J94,"")</f>
        <v/>
      </c>
      <c r="W100" s="244" t="str">
        <f>IF('Measured Data'!$E92&gt;0,'Measured Data'!W91+'Measured Data'!$E92*'Measured Data'!#REF!/'In Process Calc.'!$J94,"")</f>
        <v/>
      </c>
      <c r="X100" s="244" t="str">
        <f>IF('Measured Data'!$E92&gt;0,'Measured Data'!X91+'Measured Data'!$E92*'Measured Data'!#REF!/'In Process Calc.'!$J94,"")</f>
        <v/>
      </c>
      <c r="Y100" s="244" t="str">
        <f>IF('Measured Data'!$E92&gt;0,'Measured Data'!Y91+'Measured Data'!$E92*'Measured Data'!#REF!/'In Process Calc.'!$J94,"")</f>
        <v/>
      </c>
      <c r="Z100" s="244" t="str">
        <f>IF('Measured Data'!$E92&gt;0,'Measured Data'!Z91+'Measured Data'!$E92*'Measured Data'!#REF!/'In Process Calc.'!$J94,"")</f>
        <v/>
      </c>
      <c r="AA100" s="244" t="str">
        <f>IF('Measured Data'!$E92&gt;0,'Measured Data'!AA91+'Measured Data'!$E92*'Measured Data'!#REF!/'In Process Calc.'!$J94,"")</f>
        <v/>
      </c>
      <c r="AB100" s="244" t="str">
        <f>IF('Measured Data'!$E92&gt;0,'Measured Data'!AB91+'Measured Data'!$E92*'Measured Data'!#REF!/'In Process Calc.'!$J94,"")</f>
        <v/>
      </c>
      <c r="AC100" s="244" t="str">
        <f>IF('Measured Data'!$E92&gt;0,'Measured Data'!AC91+'Measured Data'!$E92*'Measured Data'!#REF!/'In Process Calc.'!$J94,"")</f>
        <v/>
      </c>
      <c r="AD100" s="244" t="str">
        <f>IF('Measured Data'!$E92&gt;0,'Measured Data'!AD91+'Measured Data'!$E92*'Measured Data'!#REF!/'In Process Calc.'!$J94,"")</f>
        <v/>
      </c>
      <c r="AE100" s="244" t="str">
        <f>IF('Measured Data'!$E92&gt;0,'Measured Data'!AE91+'Measured Data'!$E92*'Measured Data'!#REF!/'In Process Calc.'!$J94,"")</f>
        <v/>
      </c>
      <c r="AF100" s="244" t="str">
        <f>IF('Measured Data'!$E92&gt;0,'Measured Data'!AF91+'Measured Data'!$E92*'Measured Data'!#REF!/'In Process Calc.'!$J94,"")</f>
        <v/>
      </c>
      <c r="AG100" s="244" t="str">
        <f>IF('Measured Data'!$E92&gt;0,'Measured Data'!AG91+'Measured Data'!$E92*'Measured Data'!#REF!/'In Process Calc.'!$J94,"")</f>
        <v/>
      </c>
      <c r="AH100" s="244" t="str">
        <f>IF('Measured Data'!$E92&gt;0,'Measured Data'!AH91+'Measured Data'!$E92*'Measured Data'!#REF!/'In Process Calc.'!$J94,"")</f>
        <v/>
      </c>
      <c r="AI100" s="244" t="str">
        <f>IF('Measured Data'!$E92&gt;0,'Measured Data'!AI91+'Measured Data'!$E92*'Measured Data'!#REF!/'In Process Calc.'!$J94,"")</f>
        <v/>
      </c>
      <c r="AJ100" s="244" t="str">
        <f>IF('Measured Data'!$E92&gt;0,'Measured Data'!AJ91+'Measured Data'!$E92*'Measured Data'!#REF!/'In Process Calc.'!$J94,"")</f>
        <v/>
      </c>
      <c r="AK100" s="244" t="str">
        <f>IF('Measured Data'!$E92&gt;0,'Measured Data'!AK91+'Measured Data'!$E92*'Measured Data'!#REF!/'In Process Calc.'!$J94,"")</f>
        <v/>
      </c>
      <c r="AL100" s="244" t="str">
        <f>IF('Measured Data'!$E92&gt;0,'Measured Data'!AL91+'Measured Data'!$E92*'Measured Data'!#REF!/'In Process Calc.'!$J94,"")</f>
        <v/>
      </c>
      <c r="AM100" s="244" t="str">
        <f>IF('Measured Data'!$E92&gt;0,'Measured Data'!AM91+'Measured Data'!$E92*'Measured Data'!#REF!/'In Process Calc.'!$J94,"")</f>
        <v/>
      </c>
      <c r="AN100" s="244" t="str">
        <f>IF('Measured Data'!$E92&gt;0,'Measured Data'!AN91+'Measured Data'!$E92*'Measured Data'!#REF!/'In Process Calc.'!$J94,"")</f>
        <v/>
      </c>
      <c r="AO100" s="244" t="str">
        <f>IF('Measured Data'!$E92&gt;0,'Measured Data'!AO91+'Measured Data'!$E92*'Measured Data'!#REF!/'In Process Calc.'!$J94,"")</f>
        <v/>
      </c>
      <c r="AP100" s="244" t="str">
        <f>IF('Measured Data'!$E92&gt;0,'Measured Data'!AP91+'Measured Data'!$E92*'Measured Data'!AQ91/'In Process Calc.'!$J94,"")</f>
        <v/>
      </c>
      <c r="AQ100" s="244" t="str">
        <f>IF('Measured Data'!$E92&gt;0,'Measured Data'!#REF!+'Measured Data'!$E92*'Measured Data'!AR91/'In Process Calc.'!$J94,"")</f>
        <v/>
      </c>
      <c r="AR100" s="244" t="str">
        <f>IF('Measured Data'!$E92&gt;0,'Measured Data'!#REF!,"")</f>
        <v/>
      </c>
      <c r="AS100" s="244" t="str">
        <f>IF('Measured Data'!$E92&gt;0,'Measured Data'!#REF!,"")</f>
        <v/>
      </c>
      <c r="AT100" s="244" t="str">
        <f>IF('Measured Data'!$E92&gt;0,'Measured Data'!#REF!,"")</f>
        <v/>
      </c>
      <c r="AU100" s="244" t="str">
        <f>IF('Measured Data'!$E92&gt;0,'Measured Data'!#REF!,"")</f>
        <v/>
      </c>
      <c r="AV100" s="244" t="str">
        <f>IF('Measured Data'!$E92&gt;0,'Measured Data'!#REF!,"")</f>
        <v/>
      </c>
      <c r="AW100" s="244" t="str">
        <f>IF('Measured Data'!$E92&gt;0,'Measured Data'!#REF!,"")</f>
        <v/>
      </c>
      <c r="AX100" s="244" t="str">
        <f>IF('Measured Data'!$E92&gt;0,'Measured Data'!#REF!,"")</f>
        <v/>
      </c>
      <c r="AY100" s="244" t="str">
        <f>IF('Measured Data'!$E92&gt;0,'Measured Data'!#REF!,"")</f>
        <v/>
      </c>
      <c r="AZ100" s="244" t="str">
        <f>IF('Measured Data'!$E92&gt;0,'Measured Data'!#REF!,"")</f>
        <v/>
      </c>
      <c r="BA100" s="244" t="str">
        <f>IF('Measured Data'!$E92&gt;0,'Measured Data'!#REF!,"")</f>
        <v/>
      </c>
      <c r="BB100" s="244" t="str">
        <f>IF('Measured Data'!$E92&gt;0,'Measured Data'!#REF!,"")</f>
        <v/>
      </c>
      <c r="BC100" s="244" t="str">
        <f>IF('Measured Data'!$E92&gt;0,'Measured Data'!#REF!,"")</f>
        <v/>
      </c>
      <c r="BD100" s="244" t="str">
        <f>IF('Measured Data'!$E92&gt;0,'Measured Data'!#REF!,"")</f>
        <v/>
      </c>
      <c r="BE100" s="244" t="str">
        <f>IF('Measured Data'!$E92&gt;0,'Measured Data'!#REF!,"")</f>
        <v/>
      </c>
      <c r="BF100" s="244" t="str">
        <f>IF('Measured Data'!$E92&gt;0,'Measured Data'!#REF!,"")</f>
        <v/>
      </c>
      <c r="BG100" s="244" t="str">
        <f>IF('Measured Data'!$E92&gt;0,'Measured Data'!#REF!,"")</f>
        <v/>
      </c>
      <c r="BH100" s="244" t="str">
        <f>IF('Measured Data'!$E92&gt;0,'Measured Data'!#REF!,"")</f>
        <v/>
      </c>
      <c r="BI100" s="244" t="str">
        <f>IF('Measured Data'!$E92&gt;0,'Measured Data'!#REF!,"")</f>
        <v/>
      </c>
      <c r="BJ100" s="244" t="str">
        <f>IF('Measured Data'!$E92&gt;0,'Measured Data'!#REF!,"")</f>
        <v/>
      </c>
      <c r="BK100" s="244" t="str">
        <f>IF('Measured Data'!$E92&gt;0,'Measured Data'!#REF!,"")</f>
        <v/>
      </c>
      <c r="BL100" s="244" t="str">
        <f>IF('Measured Data'!$E92&gt;0,'Measured Data'!#REF!,"")</f>
        <v/>
      </c>
      <c r="BM100" s="244" t="str">
        <f>IF('Measured Data'!$E92&gt;0,'Measured Data'!#REF!,"")</f>
        <v/>
      </c>
      <c r="BN100" s="244" t="str">
        <f>IF('Measured Data'!$E92&gt;0,'In Process Calc.'!B93,"")</f>
        <v/>
      </c>
      <c r="BO100" s="244" t="str">
        <f>IF('Measured Data'!$E92&gt;0,'In Process Calc.'!C93,"")</f>
        <v/>
      </c>
    </row>
    <row r="101" spans="1:67">
      <c r="A101" s="238" t="str">
        <f>IF('Measured Data'!$E93&gt;0,'Measured Data'!$B$1,"")</f>
        <v/>
      </c>
      <c r="B101" s="238" t="str">
        <f>IF('Measured Data'!$E93&gt;0,'Measured Data'!A92+0.1,"")</f>
        <v/>
      </c>
      <c r="C101" s="242" t="str">
        <f>IF('Measured Data'!$E93&gt;0,'Measured Data'!B92,"")</f>
        <v/>
      </c>
      <c r="D101" s="247" t="str">
        <f>IF('Measured Data'!$E93&gt;0,'Measured Data'!C92,"")</f>
        <v/>
      </c>
      <c r="E101" s="238" t="str">
        <f>IF('Measured Data'!$E93&gt;0,'Measured Data'!D92,"")</f>
        <v/>
      </c>
      <c r="F101" s="238" t="str">
        <f>IF('Measured Data'!$E93&gt;0,'Measured Data'!E92,"")</f>
        <v/>
      </c>
      <c r="G101" s="238" t="str">
        <f>IF('Measured Data'!$E93&gt;0,'Measured Data'!G92,"")</f>
        <v/>
      </c>
      <c r="H101" s="243" t="str">
        <f>IF('Measured Data'!$E93&gt;0,'Measured Data'!H92,"")</f>
        <v/>
      </c>
      <c r="I101" s="243" t="str">
        <f>IF('Measured Data'!$E93&gt;0,'Measured Data'!I92,"")</f>
        <v/>
      </c>
      <c r="J101" s="243" t="str">
        <f>IF('Measured Data'!$E93&gt;0,'Measured Data'!J92,"")</f>
        <v/>
      </c>
      <c r="K101" s="243" t="str">
        <f>IF('Measured Data'!$E93&gt;0,'Measured Data'!K92,"")</f>
        <v/>
      </c>
      <c r="L101" s="238" t="str">
        <f>IF('Measured Data'!$E93&gt;0,'Measured Data'!L92,"")</f>
        <v/>
      </c>
      <c r="M101" s="238" t="str">
        <f>IF('Measured Data'!$E93&gt;0,'Measured Data'!M92,"")</f>
        <v/>
      </c>
      <c r="N101" s="238" t="str">
        <f>IF('Measured Data'!$E93&gt;0,'Measured Data'!N92,"")</f>
        <v/>
      </c>
      <c r="O101" s="238" t="str">
        <f>IF('Measured Data'!$E93&gt;0,'Measured Data'!O92,"")</f>
        <v/>
      </c>
      <c r="P101" s="238" t="str">
        <f>IF('Measured Data'!$E93&gt;0,'Measured Data'!P92,"")</f>
        <v/>
      </c>
      <c r="Q101" s="238" t="str">
        <f>IF('Measured Data'!$E93&gt;0,'Measured Data'!Q92,"")</f>
        <v/>
      </c>
      <c r="R101" s="238" t="str">
        <f>IF('Measured Data'!$E93&gt;0,'Measured Data'!R92,"")</f>
        <v/>
      </c>
      <c r="S101" s="238" t="str">
        <f>IF('Measured Data'!$E93&gt;0,'Measured Data'!S92,"")</f>
        <v/>
      </c>
      <c r="T101" s="244" t="str">
        <f>IF('Measured Data'!$E93&gt;0,'Measured Data'!T92+'Measured Data'!$E93*'Measured Data'!#REF!/'In Process Calc.'!$J95,"")</f>
        <v/>
      </c>
      <c r="U101" s="244" t="str">
        <f>IF('Measured Data'!$E93&gt;0,'Measured Data'!U92+'Measured Data'!$E93*'Measured Data'!#REF!/'In Process Calc.'!$J95,"")</f>
        <v/>
      </c>
      <c r="V101" s="244" t="str">
        <f>IF('Measured Data'!$E93&gt;0,'Measured Data'!V92+'Measured Data'!$E93*'Measured Data'!#REF!/'In Process Calc.'!$J95,"")</f>
        <v/>
      </c>
      <c r="W101" s="244" t="str">
        <f>IF('Measured Data'!$E93&gt;0,'Measured Data'!W92+'Measured Data'!$E93*'Measured Data'!#REF!/'In Process Calc.'!$J95,"")</f>
        <v/>
      </c>
      <c r="X101" s="244" t="str">
        <f>IF('Measured Data'!$E93&gt;0,'Measured Data'!X92+'Measured Data'!$E93*'Measured Data'!#REF!/'In Process Calc.'!$J95,"")</f>
        <v/>
      </c>
      <c r="Y101" s="244" t="str">
        <f>IF('Measured Data'!$E93&gt;0,'Measured Data'!Y92+'Measured Data'!$E93*'Measured Data'!#REF!/'In Process Calc.'!$J95,"")</f>
        <v/>
      </c>
      <c r="Z101" s="244" t="str">
        <f>IF('Measured Data'!$E93&gt;0,'Measured Data'!Z92+'Measured Data'!$E93*'Measured Data'!#REF!/'In Process Calc.'!$J95,"")</f>
        <v/>
      </c>
      <c r="AA101" s="244" t="str">
        <f>IF('Measured Data'!$E93&gt;0,'Measured Data'!AA92+'Measured Data'!$E93*'Measured Data'!#REF!/'In Process Calc.'!$J95,"")</f>
        <v/>
      </c>
      <c r="AB101" s="244" t="str">
        <f>IF('Measured Data'!$E93&gt;0,'Measured Data'!AB92+'Measured Data'!$E93*'Measured Data'!#REF!/'In Process Calc.'!$J95,"")</f>
        <v/>
      </c>
      <c r="AC101" s="244" t="str">
        <f>IF('Measured Data'!$E93&gt;0,'Measured Data'!AC92+'Measured Data'!$E93*'Measured Data'!#REF!/'In Process Calc.'!$J95,"")</f>
        <v/>
      </c>
      <c r="AD101" s="244" t="str">
        <f>IF('Measured Data'!$E93&gt;0,'Measured Data'!AD92+'Measured Data'!$E93*'Measured Data'!#REF!/'In Process Calc.'!$J95,"")</f>
        <v/>
      </c>
      <c r="AE101" s="244" t="str">
        <f>IF('Measured Data'!$E93&gt;0,'Measured Data'!AE92+'Measured Data'!$E93*'Measured Data'!#REF!/'In Process Calc.'!$J95,"")</f>
        <v/>
      </c>
      <c r="AF101" s="244" t="str">
        <f>IF('Measured Data'!$E93&gt;0,'Measured Data'!AF92+'Measured Data'!$E93*'Measured Data'!#REF!/'In Process Calc.'!$J95,"")</f>
        <v/>
      </c>
      <c r="AG101" s="244" t="str">
        <f>IF('Measured Data'!$E93&gt;0,'Measured Data'!AG92+'Measured Data'!$E93*'Measured Data'!#REF!/'In Process Calc.'!$J95,"")</f>
        <v/>
      </c>
      <c r="AH101" s="244" t="str">
        <f>IF('Measured Data'!$E93&gt;0,'Measured Data'!AH92+'Measured Data'!$E93*'Measured Data'!#REF!/'In Process Calc.'!$J95,"")</f>
        <v/>
      </c>
      <c r="AI101" s="244" t="str">
        <f>IF('Measured Data'!$E93&gt;0,'Measured Data'!AI92+'Measured Data'!$E93*'Measured Data'!#REF!/'In Process Calc.'!$J95,"")</f>
        <v/>
      </c>
      <c r="AJ101" s="244" t="str">
        <f>IF('Measured Data'!$E93&gt;0,'Measured Data'!AJ92+'Measured Data'!$E93*'Measured Data'!#REF!/'In Process Calc.'!$J95,"")</f>
        <v/>
      </c>
      <c r="AK101" s="244" t="str">
        <f>IF('Measured Data'!$E93&gt;0,'Measured Data'!AK92+'Measured Data'!$E93*'Measured Data'!#REF!/'In Process Calc.'!$J95,"")</f>
        <v/>
      </c>
      <c r="AL101" s="244" t="str">
        <f>IF('Measured Data'!$E93&gt;0,'Measured Data'!AL92+'Measured Data'!$E93*'Measured Data'!#REF!/'In Process Calc.'!$J95,"")</f>
        <v/>
      </c>
      <c r="AM101" s="244" t="str">
        <f>IF('Measured Data'!$E93&gt;0,'Measured Data'!AM92+'Measured Data'!$E93*'Measured Data'!#REF!/'In Process Calc.'!$J95,"")</f>
        <v/>
      </c>
      <c r="AN101" s="244" t="str">
        <f>IF('Measured Data'!$E93&gt;0,'Measured Data'!AN92+'Measured Data'!$E93*'Measured Data'!#REF!/'In Process Calc.'!$J95,"")</f>
        <v/>
      </c>
      <c r="AO101" s="244" t="str">
        <f>IF('Measured Data'!$E93&gt;0,'Measured Data'!AO92+'Measured Data'!$E93*'Measured Data'!#REF!/'In Process Calc.'!$J95,"")</f>
        <v/>
      </c>
      <c r="AP101" s="244" t="str">
        <f>IF('Measured Data'!$E93&gt;0,'Measured Data'!AP92+'Measured Data'!$E93*'Measured Data'!AQ92/'In Process Calc.'!$J95,"")</f>
        <v/>
      </c>
      <c r="AQ101" s="244" t="str">
        <f>IF('Measured Data'!$E93&gt;0,'Measured Data'!#REF!+'Measured Data'!$E93*'Measured Data'!AR92/'In Process Calc.'!$J95,"")</f>
        <v/>
      </c>
      <c r="AR101" s="244" t="str">
        <f>IF('Measured Data'!$E93&gt;0,'Measured Data'!#REF!,"")</f>
        <v/>
      </c>
      <c r="AS101" s="244" t="str">
        <f>IF('Measured Data'!$E93&gt;0,'Measured Data'!#REF!,"")</f>
        <v/>
      </c>
      <c r="AT101" s="244" t="str">
        <f>IF('Measured Data'!$E93&gt;0,'Measured Data'!#REF!,"")</f>
        <v/>
      </c>
      <c r="AU101" s="244" t="str">
        <f>IF('Measured Data'!$E93&gt;0,'Measured Data'!#REF!,"")</f>
        <v/>
      </c>
      <c r="AV101" s="244" t="str">
        <f>IF('Measured Data'!$E93&gt;0,'Measured Data'!#REF!,"")</f>
        <v/>
      </c>
      <c r="AW101" s="244" t="str">
        <f>IF('Measured Data'!$E93&gt;0,'Measured Data'!#REF!,"")</f>
        <v/>
      </c>
      <c r="AX101" s="244" t="str">
        <f>IF('Measured Data'!$E93&gt;0,'Measured Data'!#REF!,"")</f>
        <v/>
      </c>
      <c r="AY101" s="244" t="str">
        <f>IF('Measured Data'!$E93&gt;0,'Measured Data'!#REF!,"")</f>
        <v/>
      </c>
      <c r="AZ101" s="244" t="str">
        <f>IF('Measured Data'!$E93&gt;0,'Measured Data'!#REF!,"")</f>
        <v/>
      </c>
      <c r="BA101" s="244" t="str">
        <f>IF('Measured Data'!$E93&gt;0,'Measured Data'!#REF!,"")</f>
        <v/>
      </c>
      <c r="BB101" s="244" t="str">
        <f>IF('Measured Data'!$E93&gt;0,'Measured Data'!#REF!,"")</f>
        <v/>
      </c>
      <c r="BC101" s="244" t="str">
        <f>IF('Measured Data'!$E93&gt;0,'Measured Data'!#REF!,"")</f>
        <v/>
      </c>
      <c r="BD101" s="244" t="str">
        <f>IF('Measured Data'!$E93&gt;0,'Measured Data'!#REF!,"")</f>
        <v/>
      </c>
      <c r="BE101" s="244" t="str">
        <f>IF('Measured Data'!$E93&gt;0,'Measured Data'!#REF!,"")</f>
        <v/>
      </c>
      <c r="BF101" s="244" t="str">
        <f>IF('Measured Data'!$E93&gt;0,'Measured Data'!#REF!,"")</f>
        <v/>
      </c>
      <c r="BG101" s="244" t="str">
        <f>IF('Measured Data'!$E93&gt;0,'Measured Data'!#REF!,"")</f>
        <v/>
      </c>
      <c r="BH101" s="244" t="str">
        <f>IF('Measured Data'!$E93&gt;0,'Measured Data'!#REF!,"")</f>
        <v/>
      </c>
      <c r="BI101" s="244" t="str">
        <f>IF('Measured Data'!$E93&gt;0,'Measured Data'!#REF!,"")</f>
        <v/>
      </c>
      <c r="BJ101" s="244" t="str">
        <f>IF('Measured Data'!$E93&gt;0,'Measured Data'!#REF!,"")</f>
        <v/>
      </c>
      <c r="BK101" s="244" t="str">
        <f>IF('Measured Data'!$E93&gt;0,'Measured Data'!#REF!,"")</f>
        <v/>
      </c>
      <c r="BL101" s="244" t="str">
        <f>IF('Measured Data'!$E93&gt;0,'Measured Data'!#REF!,"")</f>
        <v/>
      </c>
      <c r="BM101" s="244" t="str">
        <f>IF('Measured Data'!$E93&gt;0,'Measured Data'!#REF!,"")</f>
        <v/>
      </c>
      <c r="BN101" s="244" t="str">
        <f>IF('Measured Data'!$E93&gt;0,'In Process Calc.'!B94,"")</f>
        <v/>
      </c>
      <c r="BO101" s="244" t="str">
        <f>IF('Measured Data'!$E93&gt;0,'In Process Calc.'!C94,"")</f>
        <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18</vt:i4>
      </vt:variant>
      <vt:variant>
        <vt:lpstr>Named Ranges</vt:lpstr>
      </vt:variant>
      <vt:variant>
        <vt:i4>3</vt:i4>
      </vt:variant>
    </vt:vector>
  </HeadingPairs>
  <TitlesOfParts>
    <vt:vector size="21" baseType="lpstr">
      <vt:lpstr>Information</vt:lpstr>
      <vt:lpstr>Medium</vt:lpstr>
      <vt:lpstr>Measured Data</vt:lpstr>
      <vt:lpstr>Raw Measured Data</vt:lpstr>
      <vt:lpstr>In Process Calc.</vt:lpstr>
      <vt:lpstr>Growth Regression</vt:lpstr>
      <vt:lpstr>Regression</vt:lpstr>
      <vt:lpstr>Post Process Calc.</vt:lpstr>
      <vt:lpstr>Transcriptome</vt:lpstr>
      <vt:lpstr>TL input - regression</vt:lpstr>
      <vt:lpstr>TL input - regression - mid</vt:lpstr>
      <vt:lpstr>Kinetic Curves</vt:lpstr>
      <vt:lpstr>Cumulative Curves</vt:lpstr>
      <vt:lpstr>Specific Rate Plots</vt:lpstr>
      <vt:lpstr>Stoichiometric Ratios</vt:lpstr>
      <vt:lpstr>Specific Rate Tables</vt:lpstr>
      <vt:lpstr>Aggregate Sample Data</vt:lpstr>
      <vt:lpstr>Aggregate Feed Calc.</vt:lpstr>
      <vt:lpstr>d0</vt:lpstr>
      <vt:lpstr>NS</vt:lpstr>
      <vt:lpstr>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spread sheet for calculations</dc:title>
  <dc:creator>Meghan;Yen-An Lu</dc:creator>
  <cp:lastModifiedBy>Microsoft Office User</cp:lastModifiedBy>
  <cp:lastPrinted>2006-08-02T19:57:49Z</cp:lastPrinted>
  <dcterms:created xsi:type="dcterms:W3CDTF">1997-10-09T22:13:12Z</dcterms:created>
  <dcterms:modified xsi:type="dcterms:W3CDTF">2022-08-09T17:03:47Z</dcterms:modified>
</cp:coreProperties>
</file>